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<sst xmlns="http://schemas.openxmlformats.org/spreadsheetml/2006/main" count="37" uniqueCount="36">
  <si>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 xml:space="preserve">NOAA Solar Calculations - Change any of the highlighted cells to get solar position data for that location and date.</t>
  </si>
  <si>
    <t xml:space="preserve">Date</t>
  </si>
  <si>
    <t xml:space="preserve">Time (past local midnight)</t>
  </si>
  <si>
    <t xml:space="preserve">Julian Day</t>
  </si>
  <si>
    <t xml:space="preserve">Julian Century</t>
  </si>
  <si>
    <t xml:space="preserve">Geom Mean Long Sun (deg)</t>
  </si>
  <si>
    <t xml:space="preserve">Geom Mean Anom Sun (deg)</t>
  </si>
  <si>
    <t xml:space="preserve">Eccent Earth Orbit</t>
  </si>
  <si>
    <t xml:space="preserve">Sun Eq of Ctr</t>
  </si>
  <si>
    <t xml:space="preserve">Sun True Long (deg)</t>
  </si>
  <si>
    <t xml:space="preserve">Sun True Anom (deg)</t>
  </si>
  <si>
    <t xml:space="preserve">Sun Rad Vector (AUs)</t>
  </si>
  <si>
    <t xml:space="preserve">Sun App Long (deg)</t>
  </si>
  <si>
    <t xml:space="preserve">Mean Obliq Ecliptic (deg)</t>
  </si>
  <si>
    <t xml:space="preserve">Obliq Corr (deg)</t>
  </si>
  <si>
    <t xml:space="preserve">Sun Rt Ascen (deg)</t>
  </si>
  <si>
    <t xml:space="preserve">Sun Declin (deg)</t>
  </si>
  <si>
    <t xml:space="preserve">var y</t>
  </si>
  <si>
    <t xml:space="preserve">Eq of Time (minutes)</t>
  </si>
  <si>
    <t xml:space="preserve">HA Sunrise (deg)</t>
  </si>
  <si>
    <t xml:space="preserve">Solar Noon (LST)</t>
  </si>
  <si>
    <t xml:space="preserve">Sunrise Time (LST)</t>
  </si>
  <si>
    <t xml:space="preserve">Sunset Time (LST)</t>
  </si>
  <si>
    <t xml:space="preserve">Sunlight Duration (minutes)</t>
  </si>
  <si>
    <t xml:space="preserve">True Solar Time (min)</t>
  </si>
  <si>
    <t xml:space="preserve">Hour Angle (deg)</t>
  </si>
  <si>
    <t xml:space="preserve">Solar Zenith Angle (deg)</t>
  </si>
  <si>
    <t xml:space="preserve">Solar Elevation Angle (deg)</t>
  </si>
  <si>
    <t xml:space="preserve">Approx Atmospheric Refraction (deg)</t>
  </si>
  <si>
    <t xml:space="preserve">Solar Elevation corrected for atm refraction (deg)</t>
  </si>
  <si>
    <t xml:space="preserve">Solar Azimuth Angle (deg cw from N)</t>
  </si>
  <si>
    <t xml:space="preserve">Latitude (+ to N)</t>
  </si>
  <si>
    <t xml:space="preserve">Longitude (+ to E)</t>
  </si>
  <si>
    <t xml:space="preserve">Time Zone (+ to E)</t>
  </si>
  <si>
    <t xml:space="preserve">Julian Day Number (jdn)</t>
  </si>
  <si>
    <t xml:space="preserve">         Julian Century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</si>
</sst>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dd/mm/yyyy"/>
    <numFmt numFmtId="167" formatCode="h:mm:ss;@"/>
    <numFmt numFmtId="168" formatCode="0.00000000"/>
    <numFmt numFmtId="169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  <a:ea typeface="Calibri"/>
              </a:rPr>
              <a:t>Solar Azimuth vs. Elevation Angle</a:t>
            </a:r>
          </a:p>
        </c:rich>
      </c:tx>
      <c:layout>
        <c:manualLayout>
          <c:xMode val="edge"/>
          <c:yMode val="edge"/>
          <c:x val="0.225873979485032"/>
          <c:y val="0.092309928768716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985137115344"/>
          <c:y val="0.553714202645733"/>
          <c:w val="0.800502407368641"/>
          <c:h val="0.246111353394389"/>
        </c:manualLayout>
      </c:layout>
      <c:scatterChart>
        <c:scatterStyle val="line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spPr>
            <a:solidFill>
              <a:srgbClr val="666699"/>
            </a:solidFill>
            <a:ln w="2556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Calculations!$AG$2:$AG$241</c:f>
              <c:numCache>
                <c:formatCode>General</c:formatCode>
                <c:ptCount val="240"/>
                <c:pt idx="0">
                  <c:v>-75.2240854446106</c:v>
                </c:pt>
                <c:pt idx="1">
                  <c:v>-75.4635246239351</c:v>
                </c:pt>
                <c:pt idx="2">
                  <c:v>-75.5921746258391</c:v>
                </c:pt>
                <c:pt idx="3">
                  <c:v>-75.6070409395662</c:v>
                </c:pt>
                <c:pt idx="4">
                  <c:v>-75.5077707561893</c:v>
                </c:pt>
                <c:pt idx="5">
                  <c:v>-75.296693348064</c:v>
                </c:pt>
                <c:pt idx="6">
                  <c:v>-74.9785583674993</c:v>
                </c:pt>
                <c:pt idx="7">
                  <c:v>-74.5600375291291</c:v>
                </c:pt>
                <c:pt idx="8">
                  <c:v>-74.0491031816645</c:v>
                </c:pt>
                <c:pt idx="9">
                  <c:v>-73.4544025308536</c:v>
                </c:pt>
                <c:pt idx="10">
                  <c:v>-72.784716818113</c:v>
                </c:pt>
                <c:pt idx="11">
                  <c:v>-72.0485512926228</c:v>
                </c:pt>
                <c:pt idx="12">
                  <c:v>-71.2538631092745</c:v>
                </c:pt>
                <c:pt idx="13">
                  <c:v>-70.4079095048649</c:v>
                </c:pt>
                <c:pt idx="14">
                  <c:v>-69.5171880147514</c:v>
                </c:pt>
                <c:pt idx="15">
                  <c:v>-68.5874398717449</c:v>
                </c:pt>
                <c:pt idx="16">
                  <c:v>-67.6236922641424</c:v>
                </c:pt>
                <c:pt idx="17">
                  <c:v>-66.6303212701058</c:v>
                </c:pt>
                <c:pt idx="18">
                  <c:v>-65.6111230587489</c:v>
                </c:pt>
                <c:pt idx="19">
                  <c:v>-64.5693855600825</c:v>
                </c:pt>
                <c:pt idx="20">
                  <c:v>-63.5079561366002</c:v>
                </c:pt>
                <c:pt idx="21">
                  <c:v>-62.4293030261059</c:v>
                </c:pt>
                <c:pt idx="22">
                  <c:v>-61.3355697315383</c:v>
                </c:pt>
                <c:pt idx="23">
                  <c:v>-60.2286223633472</c:v>
                </c:pt>
                <c:pt idx="24">
                  <c:v>-59.1100903861173</c:v>
                </c:pt>
                <c:pt idx="25">
                  <c:v>-57.9814014306273</c:v>
                </c:pt>
                <c:pt idx="26">
                  <c:v>-56.8438108971239</c:v>
                </c:pt>
                <c:pt idx="27">
                  <c:v>-55.6984270627538</c:v>
                </c:pt>
                <c:pt idx="28">
                  <c:v>-54.5462323499519</c:v>
                </c:pt>
                <c:pt idx="29">
                  <c:v>-53.3881013415298</c:v>
                </c:pt>
                <c:pt idx="30">
                  <c:v>-52.2248160506722</c:v>
                </c:pt>
                <c:pt idx="31">
                  <c:v>-51.0570788820654</c:v>
                </c:pt>
                <c:pt idx="32">
                  <c:v>-49.8855236533158</c:v>
                </c:pt>
                <c:pt idx="33">
                  <c:v>-48.710724987411</c:v>
                </c:pt>
                <c:pt idx="34">
                  <c:v>-47.5332063373668</c:v>
                </c:pt>
                <c:pt idx="35">
                  <c:v>-46.3534468603335</c:v>
                </c:pt>
                <c:pt idx="36">
                  <c:v>-45.1718873237148</c:v>
                </c:pt>
                <c:pt idx="37">
                  <c:v>-43.9889351944402</c:v>
                </c:pt>
                <c:pt idx="38">
                  <c:v>-42.8049690387292</c:v>
                </c:pt>
                <c:pt idx="39">
                  <c:v>-41.6203423375179</c:v>
                </c:pt>
                <c:pt idx="40">
                  <c:v>-40.4353868066595</c:v>
                </c:pt>
                <c:pt idx="41">
                  <c:v>-39.250415295308</c:v>
                </c:pt>
                <c:pt idx="42">
                  <c:v>-38.0657243251982</c:v>
                </c:pt>
                <c:pt idx="43">
                  <c:v>-36.8815963222296</c:v>
                </c:pt>
                <c:pt idx="44">
                  <c:v>-35.698301584706</c:v>
                </c:pt>
                <c:pt idx="45">
                  <c:v>-34.5161000242671</c:v>
                </c:pt>
                <c:pt idx="46">
                  <c:v>-33.3352427107405</c:v>
                </c:pt>
                <c:pt idx="47">
                  <c:v>-32.1559732463366</c:v>
                </c:pt>
                <c:pt idx="48">
                  <c:v>-30.9785289902106</c:v>
                </c:pt>
                <c:pt idx="49">
                  <c:v>-29.8031421512129</c:v>
                </c:pt>
                <c:pt idx="50">
                  <c:v>-28.630040761947</c:v>
                </c:pt>
                <c:pt idx="51">
                  <c:v>-27.4594495451406</c:v>
                </c:pt>
                <c:pt idx="52">
                  <c:v>-26.2915906786445</c:v>
                </c:pt>
                <c:pt idx="53">
                  <c:v>-25.1266844629966</c:v>
                </c:pt>
                <c:pt idx="54">
                  <c:v>-23.9649498900299</c:v>
                </c:pt>
                <c:pt idx="55">
                  <c:v>-22.8066051070964</c:v>
                </c:pt>
                <c:pt idx="56">
                  <c:v>-21.6518677634342</c:v>
                </c:pt>
                <c:pt idx="57">
                  <c:v>-20.500955217089</c:v>
                </c:pt>
                <c:pt idx="58">
                  <c:v>-19.3540845660075</c:v>
                </c:pt>
                <c:pt idx="59">
                  <c:v>-18.2114724478757</c:v>
                </c:pt>
                <c:pt idx="60">
                  <c:v>-17.0733345206528</c:v>
                </c:pt>
                <c:pt idx="61">
                  <c:v>-15.939884486723</c:v>
                </c:pt>
                <c:pt idx="62">
                  <c:v>-14.8113324403745</c:v>
                </c:pt>
                <c:pt idx="63">
                  <c:v>-13.6878821779441</c:v>
                </c:pt>
                <c:pt idx="64">
                  <c:v>-12.5697268630842</c:v>
                </c:pt>
                <c:pt idx="65">
                  <c:v>-11.4570419840799</c:v>
                </c:pt>
                <c:pt idx="66">
                  <c:v>-10.3499736677718</c:v>
                </c:pt>
                <c:pt idx="67">
                  <c:v>-9.24861864165021</c:v>
                </c:pt>
                <c:pt idx="68">
                  <c:v>-8.15298830796904</c:v>
                </c:pt>
                <c:pt idx="69">
                  <c:v>-7.06294045877311</c:v>
                </c:pt>
                <c:pt idx="70">
                  <c:v>-5.97803924538862</c:v>
                </c:pt>
                <c:pt idx="71">
                  <c:v>-4.89723767787743</c:v>
                </c:pt>
                <c:pt idx="72">
                  <c:v>-3.81805138643751</c:v>
                </c:pt>
                <c:pt idx="73">
                  <c:v>-2.73392868449281</c:v>
                </c:pt>
                <c:pt idx="74">
                  <c:v>-1.62260214879953</c:v>
                </c:pt>
                <c:pt idx="75">
                  <c:v>-0.341248844025471</c:v>
                </c:pt>
                <c:pt idx="76">
                  <c:v>0.702574256701501</c:v>
                </c:pt>
                <c:pt idx="77">
                  <c:v>1.6104379884111</c:v>
                </c:pt>
                <c:pt idx="78">
                  <c:v>2.54455135225616</c:v>
                </c:pt>
                <c:pt idx="79">
                  <c:v>3.490510643194</c:v>
                </c:pt>
                <c:pt idx="80">
                  <c:v>4.43929207497515</c:v>
                </c:pt>
                <c:pt idx="81">
                  <c:v>5.38717621897063</c:v>
                </c:pt>
                <c:pt idx="82">
                  <c:v>6.32957833840031</c:v>
                </c:pt>
                <c:pt idx="83">
                  <c:v>7.26395064106707</c:v>
                </c:pt>
                <c:pt idx="84">
                  <c:v>8.18874111010609</c:v>
                </c:pt>
                <c:pt idx="85">
                  <c:v>9.10271074291272</c:v>
                </c:pt>
                <c:pt idx="86">
                  <c:v>10.0048255082772</c:v>
                </c:pt>
                <c:pt idx="87">
                  <c:v>10.8941891678549</c:v>
                </c:pt>
                <c:pt idx="88">
                  <c:v>11.7699970304313</c:v>
                </c:pt>
                <c:pt idx="89">
                  <c:v>12.6315043821159</c:v>
                </c:pt>
                <c:pt idx="90">
                  <c:v>13.4780050994641</c:v>
                </c:pt>
                <c:pt idx="91">
                  <c:v>14.308817168184</c:v>
                </c:pt>
                <c:pt idx="92">
                  <c:v>15.1232728615808</c:v>
                </c:pt>
                <c:pt idx="93">
                  <c:v>15.9207120891508</c:v>
                </c:pt>
                <c:pt idx="94">
                  <c:v>16.7004779379781</c:v>
                </c:pt>
                <c:pt idx="95">
                  <c:v>17.4619137664363</c:v>
                </c:pt>
                <c:pt idx="96">
                  <c:v>18.2043614267656</c:v>
                </c:pt>
                <c:pt idx="97">
                  <c:v>18.9271603352593</c:v>
                </c:pt>
                <c:pt idx="98">
                  <c:v>19.6296472000853</c:v>
                </c:pt>
                <c:pt idx="99">
                  <c:v>20.3111562780004</c:v>
                </c:pt>
                <c:pt idx="100">
                  <c:v>20.9710200702485</c:v>
                </c:pt>
                <c:pt idx="101">
                  <c:v>21.6085703949147</c:v>
                </c:pt>
                <c:pt idx="102">
                  <c:v>22.2231397894003</c:v>
                </c:pt>
                <c:pt idx="103">
                  <c:v>22.814063208282</c:v>
                </c:pt>
                <c:pt idx="104">
                  <c:v>23.3806799877088</c:v>
                </c:pt>
                <c:pt idx="105">
                  <c:v>23.922336051636</c:v>
                </c:pt>
                <c:pt idx="106">
                  <c:v>24.4383863359219</c:v>
                </c:pt>
                <c:pt idx="107">
                  <c:v>24.928197406355</c:v>
                </c:pt>
                <c:pt idx="108">
                  <c:v>25.3911502451887</c:v>
                </c:pt>
                <c:pt idx="109">
                  <c:v>25.8266431782255</c:v>
                </c:pt>
                <c:pt idx="110">
                  <c:v>26.2340949121774</c:v>
                </c:pt>
                <c:pt idx="111">
                  <c:v>26.6129476485434</c:v>
                </c:pt>
                <c:pt idx="112">
                  <c:v>26.9626702376789</c:v>
                </c:pt>
                <c:pt idx="113">
                  <c:v>27.2827613334967</c:v>
                </c:pt>
                <c:pt idx="114">
                  <c:v>27.5727525072273</c:v>
                </c:pt>
                <c:pt idx="115">
                  <c:v>27.8322112765086</c:v>
                </c:pt>
                <c:pt idx="116">
                  <c:v>28.060744005372</c:v>
                </c:pt>
                <c:pt idx="117">
                  <c:v>28.2579986302854</c:v>
                </c:pt>
                <c:pt idx="118">
                  <c:v>28.423667168586</c:v>
                </c:pt>
                <c:pt idx="119">
                  <c:v>28.5574879674136</c:v>
                </c:pt>
                <c:pt idx="120">
                  <c:v>28.659247654576</c:v>
                </c:pt>
                <c:pt idx="121">
                  <c:v>28.7287827568467</c:v>
                </c:pt>
                <c:pt idx="122">
                  <c:v>28.7659809565368</c:v>
                </c:pt>
                <c:pt idx="123">
                  <c:v>28.7707819632767</c:v>
                </c:pt>
                <c:pt idx="124">
                  <c:v>28.7431779848081</c:v>
                </c:pt>
                <c:pt idx="125">
                  <c:v>28.6832137879726</c:v>
                </c:pt>
                <c:pt idx="126">
                  <c:v>28.590986348768</c:v>
                </c:pt>
                <c:pt idx="127">
                  <c:v>28.4666440979986</c:v>
                </c:pt>
                <c:pt idx="128">
                  <c:v>28.3103857766224</c:v>
                </c:pt>
                <c:pt idx="129">
                  <c:v>28.1224589218162</c:v>
                </c:pt>
                <c:pt idx="130">
                  <c:v>27.9031580113081</c:v>
                </c:pt>
                <c:pt idx="131">
                  <c:v>27.6528222988558</c:v>
                </c:pt>
                <c:pt idx="132">
                  <c:v>27.3718333785107</c:v>
                </c:pt>
                <c:pt idx="133">
                  <c:v>27.0606125185015</c:v>
                </c:pt>
                <c:pt idx="134">
                  <c:v>26.7196178082051</c:v>
                </c:pt>
                <c:pt idx="135">
                  <c:v>26.3493411625804</c:v>
                </c:pt>
                <c:pt idx="136">
                  <c:v>25.9503052289269</c:v>
                </c:pt>
                <c:pt idx="137">
                  <c:v>25.5230602398734</c:v>
                </c:pt>
                <c:pt idx="138">
                  <c:v>25.0681808548702</c:v>
                </c:pt>
                <c:pt idx="139">
                  <c:v>24.5862630305052</c:v>
                </c:pt>
                <c:pt idx="140">
                  <c:v>24.0779209567997</c:v>
                </c:pt>
                <c:pt idx="141">
                  <c:v>23.5437840941848</c:v>
                </c:pt>
                <c:pt idx="142">
                  <c:v>22.9844943422645</c:v>
                </c:pt>
                <c:pt idx="143">
                  <c:v>22.4007033691968</c:v>
                </c:pt>
                <c:pt idx="144">
                  <c:v>21.7930701274799</c:v>
                </c:pt>
                <c:pt idx="145">
                  <c:v>21.1622585808364</c:v>
                </c:pt>
                <c:pt idx="146">
                  <c:v>20.5089356655301</c:v>
                </c:pt>
                <c:pt idx="147">
                  <c:v>19.8337695109041</c:v>
                </c:pt>
                <c:pt idx="148">
                  <c:v>19.1374279459719</c:v>
                </c:pt>
                <c:pt idx="149">
                  <c:v>18.4205773251924</c:v>
                </c:pt>
                <c:pt idx="150">
                  <c:v>17.6838817152556</c:v>
                </c:pt>
                <c:pt idx="151">
                  <c:v>16.928002500414</c:v>
                </c:pt>
                <c:pt idx="152">
                  <c:v>16.1535984866237</c:v>
                </c:pt>
                <c:pt idx="153">
                  <c:v>15.3613266199255</c:v>
                </c:pt>
                <c:pt idx="154">
                  <c:v>14.5518434883666</c:v>
                </c:pt>
                <c:pt idx="155">
                  <c:v>13.7258078572394</c:v>
                </c:pt>
                <c:pt idx="156">
                  <c:v>12.8838846127129</c:v>
                </c:pt>
                <c:pt idx="157">
                  <c:v>12.0267506796173</c:v>
                </c:pt>
                <c:pt idx="158">
                  <c:v>11.1551037758293</c:v>
                </c:pt>
                <c:pt idx="159">
                  <c:v>10.2696753181526</c:v>
                </c:pt>
                <c:pt idx="160">
                  <c:v>9.37124947335177</c:v>
                </c:pt>
                <c:pt idx="161">
                  <c:v>8.46069129911389</c:v>
                </c:pt>
                <c:pt idx="162">
                  <c:v>7.53898809799818</c:v>
                </c:pt>
                <c:pt idx="163">
                  <c:v>6.60730951043914</c:v>
                </c:pt>
                <c:pt idx="164">
                  <c:v>5.6670983888922</c:v>
                </c:pt>
                <c:pt idx="165">
                  <c:v>4.72019472425078</c:v>
                </c:pt>
                <c:pt idx="166">
                  <c:v>3.77157695486719</c:v>
                </c:pt>
                <c:pt idx="167">
                  <c:v>2.82407085985524</c:v>
                </c:pt>
                <c:pt idx="168">
                  <c:v>1.88519782795292</c:v>
                </c:pt>
                <c:pt idx="169">
                  <c:v>0.967718596376244</c:v>
                </c:pt>
                <c:pt idx="170">
                  <c:v>0.0901022876297023</c:v>
                </c:pt>
                <c:pt idx="171">
                  <c:v>-1.2773336215404</c:v>
                </c:pt>
                <c:pt idx="172">
                  <c:v>-2.40947992960471</c:v>
                </c:pt>
                <c:pt idx="173">
                  <c:v>-3.49788598310088</c:v>
                </c:pt>
                <c:pt idx="174">
                  <c:v>-4.57752753837963</c:v>
                </c:pt>
                <c:pt idx="175">
                  <c:v>-5.65748736790034</c:v>
                </c:pt>
                <c:pt idx="176">
                  <c:v>-6.74102329306623</c:v>
                </c:pt>
                <c:pt idx="177">
                  <c:v>-7.82948178752099</c:v>
                </c:pt>
                <c:pt idx="178">
                  <c:v>-8.92343359761194</c:v>
                </c:pt>
                <c:pt idx="179">
                  <c:v>-10.023088327429</c:v>
                </c:pt>
                <c:pt idx="180">
                  <c:v>-11.1284708032618</c:v>
                </c:pt>
                <c:pt idx="181">
                  <c:v>-12.2395048038647</c:v>
                </c:pt>
                <c:pt idx="182">
                  <c:v>-13.3560562216641</c:v>
                </c:pt>
                <c:pt idx="183">
                  <c:v>-14.47795676027</c:v>
                </c:pt>
                <c:pt idx="184">
                  <c:v>-15.6050175909187</c:v>
                </c:pt>
                <c:pt idx="185">
                  <c:v>-16.737037512769</c:v>
                </c:pt>
                <c:pt idx="186">
                  <c:v>-17.8738079504164</c:v>
                </c:pt>
                <c:pt idx="187">
                  <c:v>-19.0151160524981</c:v>
                </c:pt>
                <c:pt idx="188">
                  <c:v>-20.1607466052611</c:v>
                </c:pt>
                <c:pt idx="189">
                  <c:v>-21.3104831812084</c:v>
                </c:pt>
                <c:pt idx="190">
                  <c:v>-22.4641087762044</c:v>
                </c:pt>
                <c:pt idx="191">
                  <c:v>-23.6214060934811</c:v>
                </c:pt>
                <c:pt idx="192">
                  <c:v>-24.7821575737756</c:v>
                </c:pt>
                <c:pt idx="193">
                  <c:v>-25.9461452361708</c:v>
                </c:pt>
                <c:pt idx="194">
                  <c:v>-27.1131503699071</c:v>
                </c:pt>
                <c:pt idx="195">
                  <c:v>-28.2829531034962</c:v>
                </c:pt>
                <c:pt idx="196">
                  <c:v>-29.4553318659142</c:v>
                </c:pt>
                <c:pt idx="197">
                  <c:v>-30.6300627479493</c:v>
                </c:pt>
                <c:pt idx="198">
                  <c:v>-31.8069187661977</c:v>
                </c:pt>
                <c:pt idx="199">
                  <c:v>-32.9856690270588</c:v>
                </c:pt>
                <c:pt idx="200">
                  <c:v>-34.1660777854583</c:v>
                </c:pt>
                <c:pt idx="201">
                  <c:v>-35.347903388277</c:v>
                </c:pt>
                <c:pt idx="202">
                  <c:v>-36.5308970904028</c:v>
                </c:pt>
                <c:pt idx="203">
                  <c:v>-37.7148017265191</c:v>
                </c:pt>
                <c:pt idx="204">
                  <c:v>-38.8993502192663</c:v>
                </c:pt>
                <c:pt idx="205">
                  <c:v>-40.0842638988433</c:v>
                </c:pt>
                <c:pt idx="206">
                  <c:v>-41.2692506055876</c:v>
                </c:pt>
                <c:pt idx="207">
                  <c:v>-42.4540025400546</c:v>
                </c:pt>
                <c:pt idx="208">
                  <c:v>-43.6381938197707</c:v>
                </c:pt>
                <c:pt idx="209">
                  <c:v>-44.8214776925618</c:v>
                </c:pt>
                <c:pt idx="210">
                  <c:v>-46.0034833481855</c:v>
                </c:pt>
                <c:pt idx="211">
                  <c:v>-47.1838122574671</c:v>
                </c:pt>
                <c:pt idx="212">
                  <c:v>-48.3620339552286</c:v>
                </c:pt>
                <c:pt idx="213">
                  <c:v>-49.5376811668676</c:v>
                </c:pt>
                <c:pt idx="214">
                  <c:v>-50.7102441579631</c:v>
                </c:pt>
                <c:pt idx="215">
                  <c:v>-51.8791641636748</c:v>
                </c:pt>
                <c:pt idx="216">
                  <c:v>-53.0438257248515</c:v>
                </c:pt>
                <c:pt idx="217">
                  <c:v>-54.203547724942</c:v>
                </c:pt>
                <c:pt idx="218">
                  <c:v>-55.3575728798199</c:v>
                </c:pt>
                <c:pt idx="219">
                  <c:v>-56.505055385964</c:v>
                </c:pt>
                <c:pt idx="220">
                  <c:v>-57.6450463751608</c:v>
                </c:pt>
                <c:pt idx="221">
                  <c:v>-58.7764767611372</c:v>
                </c:pt>
                <c:pt idx="222">
                  <c:v>-59.8981369909069</c:v>
                </c:pt>
                <c:pt idx="223">
                  <c:v>-61.0086531390772</c:v>
                </c:pt>
                <c:pt idx="224">
                  <c:v>-62.106458707563</c:v>
                </c:pt>
                <c:pt idx="225">
                  <c:v>-63.1897614325478</c:v>
                </c:pt>
                <c:pt idx="226">
                  <c:v>-64.2565043701383</c:v>
                </c:pt>
                <c:pt idx="227">
                  <c:v>-65.304320569874</c:v>
                </c:pt>
                <c:pt idx="228">
                  <c:v>-66.3304808032331</c:v>
                </c:pt>
                <c:pt idx="229">
                  <c:v>-67.3318341778654</c:v>
                </c:pt>
                <c:pt idx="230">
                  <c:v>-68.3047421673871</c:v>
                </c:pt>
                <c:pt idx="231">
                  <c:v>-69.2450077976813</c:v>
                </c:pt>
                <c:pt idx="232">
                  <c:v>-70.1478036941863</c:v>
                </c:pt>
                <c:pt idx="233">
                  <c:v>-71.007605674649</c:v>
                </c:pt>
                <c:pt idx="234">
                  <c:v>-71.8181427974961</c:v>
                </c:pt>
                <c:pt idx="235">
                  <c:v>-72.5723802456085</c:v>
                </c:pt>
                <c:pt idx="236">
                  <c:v>-73.2625575973723</c:v>
                </c:pt>
                <c:pt idx="237">
                  <c:v>-73.8803103358831</c:v>
                </c:pt>
                <c:pt idx="238">
                  <c:v>-74.4169038112011</c:v>
                </c:pt>
                <c:pt idx="239">
                  <c:v>-74.8636017492119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194.328207963156</c:v>
                </c:pt>
                <c:pt idx="1">
                  <c:v>188.970116737205</c:v>
                </c:pt>
                <c:pt idx="2">
                  <c:v>183.485505849806</c:v>
                </c:pt>
                <c:pt idx="3">
                  <c:v>177.95024405548</c:v>
                </c:pt>
                <c:pt idx="4">
                  <c:v>172.444862893248</c:v>
                </c:pt>
                <c:pt idx="5">
                  <c:v>167.047126846369</c:v>
                </c:pt>
                <c:pt idx="6">
                  <c:v>161.825218773277</c:v>
                </c:pt>
                <c:pt idx="7">
                  <c:v>156.832941768157</c:v>
                </c:pt>
                <c:pt idx="8">
                  <c:v>152.107596614196</c:v>
                </c:pt>
                <c:pt idx="9">
                  <c:v>147.670359907367</c:v>
                </c:pt>
                <c:pt idx="10">
                  <c:v>143.528429768648</c:v>
                </c:pt>
                <c:pt idx="11">
                  <c:v>139.678048757982</c:v>
                </c:pt>
                <c:pt idx="12">
                  <c:v>136.107659369836</c:v>
                </c:pt>
                <c:pt idx="13">
                  <c:v>132.80071891943</c:v>
                </c:pt>
                <c:pt idx="14">
                  <c:v>129.737958879759</c:v>
                </c:pt>
                <c:pt idx="15">
                  <c:v>126.899055568934</c:v>
                </c:pt>
                <c:pt idx="16">
                  <c:v>124.26377893855</c:v>
                </c:pt>
                <c:pt idx="17">
                  <c:v>121.812724805542</c:v>
                </c:pt>
                <c:pt idx="18">
                  <c:v>119.527738093792</c:v>
                </c:pt>
                <c:pt idx="19">
                  <c:v>117.392119772574</c:v>
                </c:pt>
                <c:pt idx="20">
                  <c:v>115.390690083963</c:v>
                </c:pt>
                <c:pt idx="21">
                  <c:v>113.509761424449</c:v>
                </c:pt>
                <c:pt idx="22">
                  <c:v>111.737058294697</c:v>
                </c:pt>
                <c:pt idx="23">
                  <c:v>110.061609532692</c:v>
                </c:pt>
                <c:pt idx="24">
                  <c:v>108.473629191247</c:v>
                </c:pt>
                <c:pt idx="25">
                  <c:v>106.96439624279</c:v>
                </c:pt>
                <c:pt idx="26">
                  <c:v>105.526139109556</c:v>
                </c:pt>
                <c:pt idx="27">
                  <c:v>104.151928265351</c:v>
                </c:pt>
                <c:pt idx="28">
                  <c:v>102.835578391385</c:v>
                </c:pt>
                <c:pt idx="29">
                  <c:v>101.571560479661</c:v>
                </c:pt>
                <c:pt idx="30">
                  <c:v>100.354923630433</c:v>
                </c:pt>
                <c:pt idx="31">
                  <c:v>99.1812259350938</c:v>
                </c:pt>
                <c:pt idx="32">
                  <c:v>98.046473662256</c:v>
                </c:pt>
                <c:pt idx="33">
                  <c:v>96.947067905444</c:v>
                </c:pt>
                <c:pt idx="34">
                  <c:v>95.8797578594712</c:v>
                </c:pt>
                <c:pt idx="35">
                  <c:v>94.8415999374175</c:v>
                </c:pt>
                <c:pt idx="36">
                  <c:v>93.8299220061504</c:v>
                </c:pt>
                <c:pt idx="37">
                  <c:v>92.8422920895605</c:v>
                </c:pt>
                <c:pt idx="38">
                  <c:v>91.8764909626727</c:v>
                </c:pt>
                <c:pt idx="39">
                  <c:v>90.9304881282122</c:v>
                </c:pt>
                <c:pt idx="40">
                  <c:v>90.0024207322906</c:v>
                </c:pt>
                <c:pt idx="41">
                  <c:v>89.0905750326148</c:v>
                </c:pt>
                <c:pt idx="42">
                  <c:v>88.1933700849108</c:v>
                </c:pt>
                <c:pt idx="43">
                  <c:v>87.3093433573448</c:v>
                </c:pt>
                <c:pt idx="44">
                  <c:v>86.4371380230225</c:v>
                </c:pt>
                <c:pt idx="45">
                  <c:v>85.5754917138354</c:v>
                </c:pt>
                <c:pt idx="46">
                  <c:v>84.7232265492544</c:v>
                </c:pt>
                <c:pt idx="47">
                  <c:v>83.8792402786086</c:v>
                </c:pt>
                <c:pt idx="48">
                  <c:v>83.0424983973289</c:v>
                </c:pt>
                <c:pt idx="49">
                  <c:v>82.2120271169871</c:v>
                </c:pt>
                <c:pt idx="50">
                  <c:v>81.3869070844139</c:v>
                </c:pt>
                <c:pt idx="51">
                  <c:v>80.5662677600342</c:v>
                </c:pt>
                <c:pt idx="52">
                  <c:v>79.7492823767133</c:v>
                </c:pt>
                <c:pt idx="53">
                  <c:v>78.9351634116562</c:v>
                </c:pt>
                <c:pt idx="54">
                  <c:v>78.1231585120035</c:v>
                </c:pt>
                <c:pt idx="55">
                  <c:v>77.3125468233773</c:v>
                </c:pt>
                <c:pt idx="56">
                  <c:v>76.5026356764877</c:v>
                </c:pt>
                <c:pt idx="57">
                  <c:v>75.6927575936021</c:v>
                </c:pt>
                <c:pt idx="58">
                  <c:v>74.8822675809076</c:v>
                </c:pt>
                <c:pt idx="59">
                  <c:v>74.0705406780791</c:v>
                </c:pt>
                <c:pt idx="60">
                  <c:v>73.2569697394181</c:v>
                </c:pt>
                <c:pt idx="61">
                  <c:v>72.4409634250949</c:v>
                </c:pt>
                <c:pt idx="62">
                  <c:v>71.6219443835676</c:v>
                </c:pt>
                <c:pt idx="63">
                  <c:v>70.7993476089314</c:v>
                </c:pt>
                <c:pt idx="64">
                  <c:v>69.9726189598154</c:v>
                </c:pt>
                <c:pt idx="65">
                  <c:v>69.1412138278055</c:v>
                </c:pt>
                <c:pt idx="66">
                  <c:v>68.3045959461728</c:v>
                </c:pt>
                <c:pt idx="67">
                  <c:v>67.4622363305413</c:v>
                </c:pt>
                <c:pt idx="68">
                  <c:v>66.6136123456126</c:v>
                </c:pt>
                <c:pt idx="69">
                  <c:v>65.7582068926242</c:v>
                </c:pt>
                <c:pt idx="70">
                  <c:v>64.895507714479</c:v>
                </c:pt>
                <c:pt idx="71">
                  <c:v>64.0250068158094</c:v>
                </c:pt>
                <c:pt idx="72">
                  <c:v>63.146199997336</c:v>
                </c:pt>
                <c:pt idx="73">
                  <c:v>62.2585865040401</c:v>
                </c:pt>
                <c:pt idx="74">
                  <c:v>61.3616687886229</c:v>
                </c:pt>
                <c:pt idx="75">
                  <c:v>60.4549523917601</c:v>
                </c:pt>
                <c:pt idx="76">
                  <c:v>59.5379459423797</c:v>
                </c:pt>
                <c:pt idx="77">
                  <c:v>58.6101612815049</c:v>
                </c:pt>
                <c:pt idx="78">
                  <c:v>57.6711137139518</c:v>
                </c:pt>
                <c:pt idx="79">
                  <c:v>56.7203223934003</c:v>
                </c:pt>
                <c:pt idx="80">
                  <c:v>55.7573108460791</c:v>
                </c:pt>
                <c:pt idx="81">
                  <c:v>54.7816076397982</c:v>
                </c:pt>
                <c:pt idx="82">
                  <c:v>53.7927472044096</c:v>
                </c:pt>
                <c:pt idx="83">
                  <c:v>52.7902708110611</c:v>
                </c:pt>
                <c:pt idx="84">
                  <c:v>51.7737277166324</c:v>
                </c:pt>
                <c:pt idx="85">
                  <c:v>50.7426764806947</c:v>
                </c:pt>
                <c:pt idx="86">
                  <c:v>49.6966864609221</c:v>
                </c:pt>
                <c:pt idx="87">
                  <c:v>48.6353394933965</c:v>
                </c:pt>
                <c:pt idx="88">
                  <c:v>47.5582317622541</c:v>
                </c:pt>
                <c:pt idx="89">
                  <c:v>46.4649758630457</c:v>
                </c:pt>
                <c:pt idx="90">
                  <c:v>45.3552030614884</c:v>
                </c:pt>
                <c:pt idx="91">
                  <c:v>44.2285657483101</c:v>
                </c:pt>
                <c:pt idx="92">
                  <c:v>43.0847400878455</c:v>
                </c:pt>
                <c:pt idx="93">
                  <c:v>41.9234288551327</c:v>
                </c:pt>
                <c:pt idx="94">
                  <c:v>40.7443644535364</c:v>
                </c:pt>
                <c:pt idx="95">
                  <c:v>39.5473120999571</c:v>
                </c:pt>
                <c:pt idx="96">
                  <c:v>38.3320731614995</c:v>
                </c:pt>
                <c:pt idx="97">
                  <c:v>37.0984886212971</c:v>
                </c:pt>
                <c:pt idx="98">
                  <c:v>35.8464426471384</c:v>
                </c:pt>
                <c:pt idx="99">
                  <c:v>34.5758662294634</c:v>
                </c:pt>
                <c:pt idx="100">
                  <c:v>33.2867408506031</c:v>
                </c:pt>
                <c:pt idx="101">
                  <c:v>31.9791021395644</c:v>
                </c:pt>
                <c:pt idx="102">
                  <c:v>30.6530434618053</c:v>
                </c:pt>
                <c:pt idx="103">
                  <c:v>29.3087193860241</c:v>
                </c:pt>
                <c:pt idx="104">
                  <c:v>27.9463489657697</c:v>
                </c:pt>
                <c:pt idx="105">
                  <c:v>26.5662187673305</c:v>
                </c:pt>
                <c:pt idx="106">
                  <c:v>25.1686855726321</c:v>
                </c:pt>
                <c:pt idx="107">
                  <c:v>23.7541786823903</c:v>
                </c:pt>
                <c:pt idx="108">
                  <c:v>22.3232017435729</c:v>
                </c:pt>
                <c:pt idx="109">
                  <c:v>20.876334026811</c:v>
                </c:pt>
                <c:pt idx="110">
                  <c:v>19.4142310808973</c:v>
                </c:pt>
                <c:pt idx="111">
                  <c:v>17.9376246982278</c:v>
                </c:pt>
                <c:pt idx="112">
                  <c:v>16.4473221311664</c:v>
                </c:pt>
                <c:pt idx="113">
                  <c:v>14.9442045111152</c:v>
                </c:pt>
                <c:pt idx="114">
                  <c:v>13.4292244331779</c:v>
                </c:pt>
                <c:pt idx="115">
                  <c:v>11.9034026859284</c:v>
                </c:pt>
                <c:pt idx="116">
                  <c:v>10.3678241211824</c:v>
                </c:pt>
                <c:pt idx="117">
                  <c:v>8.82363267885455</c:v>
                </c:pt>
                <c:pt idx="118">
                  <c:v>7.27202559991031</c:v>
                </c:pt>
                <c:pt idx="119">
                  <c:v>5.71424688197692</c:v>
                </c:pt>
                <c:pt idx="120">
                  <c:v>4.15158005002922</c:v>
                </c:pt>
                <c:pt idx="121">
                  <c:v>2.58534033439724</c:v>
                </c:pt>
                <c:pt idx="122">
                  <c:v>1.01686636381811</c:v>
                </c:pt>
                <c:pt idx="123">
                  <c:v>359.447511495038</c:v>
                </c:pt>
                <c:pt idx="124">
                  <c:v>357.878634911928</c:v>
                </c:pt>
                <c:pt idx="125">
                  <c:v>356.311592632307</c:v>
                </c:pt>
                <c:pt idx="126">
                  <c:v>354.747728565157</c:v>
                </c:pt>
                <c:pt idx="127">
                  <c:v>353.18836575761</c:v>
                </c:pt>
                <c:pt idx="128">
                  <c:v>351.634797967299</c:v>
                </c:pt>
                <c:pt idx="129">
                  <c:v>350.088281684456</c:v>
                </c:pt>
                <c:pt idx="130">
                  <c:v>348.550028716987</c:v>
                </c:pt>
                <c:pt idx="131">
                  <c:v>347.021199434364</c:v>
                </c:pt>
                <c:pt idx="132">
                  <c:v>345.502896749988</c:v>
                </c:pt>
                <c:pt idx="133">
                  <c:v>343.996160900792</c:v>
                </c:pt>
                <c:pt idx="134">
                  <c:v>342.501965064603</c:v>
                </c:pt>
                <c:pt idx="135">
                  <c:v>341.0212118345</c:v>
                </c:pt>
                <c:pt idx="136">
                  <c:v>339.554730551829</c:v>
                </c:pt>
                <c:pt idx="137">
                  <c:v>338.103275481205</c:v>
                </c:pt>
                <c:pt idx="138">
                  <c:v>336.667524795141</c:v>
                </c:pt>
                <c:pt idx="139">
                  <c:v>335.248080323438</c:v>
                </c:pt>
                <c:pt idx="140">
                  <c:v>333.845468010087</c:v>
                </c:pt>
                <c:pt idx="141">
                  <c:v>332.460139013566</c:v>
                </c:pt>
                <c:pt idx="142">
                  <c:v>331.092471378938</c:v>
                </c:pt>
                <c:pt idx="143">
                  <c:v>329.742772208137</c:v>
                </c:pt>
                <c:pt idx="144">
                  <c:v>328.411280252031</c:v>
                </c:pt>
                <c:pt idx="145">
                  <c:v>327.098168849931</c:v>
                </c:pt>
                <c:pt idx="146">
                  <c:v>325.803549143035</c:v>
                </c:pt>
                <c:pt idx="147">
                  <c:v>324.52747349339</c:v>
                </c:pt>
                <c:pt idx="148">
                  <c:v>323.269939043217</c:v>
                </c:pt>
                <c:pt idx="149">
                  <c:v>322.03089135628</c:v>
                </c:pt>
                <c:pt idx="150">
                  <c:v>320.810228087601</c:v>
                </c:pt>
                <c:pt idx="151">
                  <c:v>319.607802635151</c:v>
                </c:pt>
                <c:pt idx="152">
                  <c:v>318.423427732699</c:v>
                </c:pt>
                <c:pt idx="153">
                  <c:v>317.256878949078</c:v>
                </c:pt>
                <c:pt idx="154">
                  <c:v>316.107898065691</c:v>
                </c:pt>
                <c:pt idx="155">
                  <c:v>314.976196308447</c:v>
                </c:pt>
                <c:pt idx="156">
                  <c:v>313.861457416593</c:v>
                </c:pt>
                <c:pt idx="157">
                  <c:v>312.763340534228</c:v>
                </c:pt>
                <c:pt idx="158">
                  <c:v>311.681482915541</c:v>
                </c:pt>
                <c:pt idx="159">
                  <c:v>310.6155024372</c:v>
                </c:pt>
                <c:pt idx="160">
                  <c:v>309.56499991547</c:v>
                </c:pt>
                <c:pt idx="161">
                  <c:v>308.52956122709</c:v>
                </c:pt>
                <c:pt idx="162">
                  <c:v>307.508759236155</c:v>
                </c:pt>
                <c:pt idx="163">
                  <c:v>306.502155529831</c:v>
                </c:pt>
                <c:pt idx="164">
                  <c:v>305.509301968132</c:v>
                </c:pt>
                <c:pt idx="165">
                  <c:v>304.529742052903</c:v>
                </c:pt>
                <c:pt idx="166">
                  <c:v>303.563012122751</c:v>
                </c:pt>
                <c:pt idx="167">
                  <c:v>302.608642380482</c:v>
                </c:pt>
                <c:pt idx="168">
                  <c:v>301.666157759806</c:v>
                </c:pt>
                <c:pt idx="169">
                  <c:v>300.735078638564</c:v>
                </c:pt>
                <c:pt idx="170">
                  <c:v>299.814921404713</c:v>
                </c:pt>
                <c:pt idx="171">
                  <c:v>298.905198881868</c:v>
                </c:pt>
                <c:pt idx="172">
                  <c:v>298.005420619837</c:v>
                </c:pt>
                <c:pt idx="173">
                  <c:v>297.115093055919</c:v>
                </c:pt>
                <c:pt idx="174">
                  <c:v>296.233719551168</c:v>
                </c:pt>
                <c:pt idx="175">
                  <c:v>295.360800305989</c:v>
                </c:pt>
                <c:pt idx="176">
                  <c:v>294.495832157742</c:v>
                </c:pt>
                <c:pt idx="177">
                  <c:v>293.638308263019</c:v>
                </c:pt>
                <c:pt idx="178">
                  <c:v>292.787717665456</c:v>
                </c:pt>
                <c:pt idx="179">
                  <c:v>291.943544749815</c:v>
                </c:pt>
                <c:pt idx="180">
                  <c:v>291.105268581132</c:v>
                </c:pt>
                <c:pt idx="181">
                  <c:v>290.272362127353</c:v>
                </c:pt>
                <c:pt idx="182">
                  <c:v>289.444291362182</c:v>
                </c:pt>
                <c:pt idx="183">
                  <c:v>288.620514243548</c:v>
                </c:pt>
                <c:pt idx="184">
                  <c:v>287.800479562131</c:v>
                </c:pt>
                <c:pt idx="185">
                  <c:v>286.983625652108</c:v>
                </c:pt>
                <c:pt idx="186">
                  <c:v>286.16937895541</c:v>
                </c:pt>
                <c:pt idx="187">
                  <c:v>285.357152428061</c:v>
                </c:pt>
                <c:pt idx="188">
                  <c:v>284.546343775954</c:v>
                </c:pt>
                <c:pt idx="189">
                  <c:v>283.736333504266</c:v>
                </c:pt>
                <c:pt idx="190">
                  <c:v>282.926482762962</c:v>
                </c:pt>
                <c:pt idx="191">
                  <c:v>282.116130967106</c:v>
                </c:pt>
                <c:pt idx="192">
                  <c:v>281.30459316822</c:v>
                </c:pt>
                <c:pt idx="193">
                  <c:v>280.491157148381</c:v>
                </c:pt>
                <c:pt idx="194">
                  <c:v>279.675080205286</c:v>
                </c:pt>
                <c:pt idx="195">
                  <c:v>278.855585590846</c:v>
                </c:pt>
                <c:pt idx="196">
                  <c:v>278.03185856098</c:v>
                </c:pt>
                <c:pt idx="197">
                  <c:v>277.203041987397</c:v>
                </c:pt>
                <c:pt idx="198">
                  <c:v>276.368231474719</c:v>
                </c:pt>
                <c:pt idx="199">
                  <c:v>275.526469918164</c:v>
                </c:pt>
                <c:pt idx="200">
                  <c:v>274.676741426372</c:v>
                </c:pt>
                <c:pt idx="201">
                  <c:v>273.817964523213</c:v>
                </c:pt>
                <c:pt idx="202">
                  <c:v>272.948984528263</c:v>
                </c:pt>
                <c:pt idx="203">
                  <c:v>272.068565000892</c:v>
                </c:pt>
                <c:pt idx="204">
                  <c:v>271.175378114069</c:v>
                </c:pt>
                <c:pt idx="205">
                  <c:v>270.267993803824</c:v>
                </c:pt>
                <c:pt idx="206">
                  <c:v>269.344867515127</c:v>
                </c:pt>
                <c:pt idx="207">
                  <c:v>268.404326337548</c:v>
                </c:pt>
                <c:pt idx="208">
                  <c:v>267.444553290504</c:v>
                </c:pt>
                <c:pt idx="209">
                  <c:v>266.46356948104</c:v>
                </c:pt>
                <c:pt idx="210">
                  <c:v>265.459213812938</c:v>
                </c:pt>
                <c:pt idx="211">
                  <c:v>264.429119877307</c:v>
                </c:pt>
                <c:pt idx="212">
                  <c:v>263.370689598507</c:v>
                </c:pt>
                <c:pt idx="213">
                  <c:v>262.281063147032</c:v>
                </c:pt>
                <c:pt idx="214">
                  <c:v>261.157084563538</c:v>
                </c:pt>
                <c:pt idx="215">
                  <c:v>259.99526246515</c:v>
                </c:pt>
                <c:pt idx="216">
                  <c:v>258.791725133196</c:v>
                </c:pt>
                <c:pt idx="217">
                  <c:v>257.542169212461</c:v>
                </c:pt>
                <c:pt idx="218">
                  <c:v>256.241801200159</c:v>
                </c:pt>
                <c:pt idx="219">
                  <c:v>254.885270880103</c:v>
                </c:pt>
                <c:pt idx="220">
                  <c:v>253.466595894363</c:v>
                </c:pt>
                <c:pt idx="221">
                  <c:v>251.979076776925</c:v>
                </c:pt>
                <c:pt idx="222">
                  <c:v>250.415202068287</c:v>
                </c:pt>
                <c:pt idx="223">
                  <c:v>248.766543675221</c:v>
                </c:pt>
                <c:pt idx="224">
                  <c:v>247.023643580515</c:v>
                </c:pt>
                <c:pt idx="225">
                  <c:v>245.175894541135</c:v>
                </c:pt>
                <c:pt idx="226">
                  <c:v>243.211419835182</c:v>
                </c:pt>
                <c:pt idx="227">
                  <c:v>241.116960824176</c:v>
                </c:pt>
                <c:pt idx="228">
                  <c:v>238.877786619334</c:v>
                </c:pt>
                <c:pt idx="229">
                  <c:v>236.477648128352</c:v>
                </c:pt>
                <c:pt idx="230">
                  <c:v>233.89880990309</c:v>
                </c:pt>
                <c:pt idx="231">
                  <c:v>231.122208039866</c:v>
                </c:pt>
                <c:pt idx="232">
                  <c:v>228.127800769068</c:v>
                </c:pt>
                <c:pt idx="233">
                  <c:v>224.895198626008</c:v>
                </c:pt>
                <c:pt idx="234">
                  <c:v>221.404678430628</c:v>
                </c:pt>
                <c:pt idx="235">
                  <c:v>217.638689784422</c:v>
                </c:pt>
                <c:pt idx="236">
                  <c:v>213.583937369771</c:v>
                </c:pt>
                <c:pt idx="237">
                  <c:v>209.234043264156</c:v>
                </c:pt>
                <c:pt idx="238">
                  <c:v>204.592637099798</c:v>
                </c:pt>
                <c:pt idx="239">
                  <c:v>199.676482982984</c:v>
                </c:pt>
              </c:numCache>
            </c:numRef>
          </c:yVal>
          <c:smooth val="1"/>
        </c:ser>
        <c:axId val="33576784"/>
        <c:axId val="60111116"/>
      </c:scatterChart>
      <c:valAx>
        <c:axId val="33576784"/>
        <c:scaling>
          <c:orientation val="minMax"/>
          <c:max val="9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0111116"/>
        <c:crossesAt val="0"/>
        <c:crossBetween val="midCat"/>
        <c:majorUnit val="10"/>
      </c:valAx>
      <c:valAx>
        <c:axId val="60111116"/>
        <c:scaling>
          <c:orientation val="minMax"/>
          <c:max val="360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3576784"/>
        <c:crossesAt val="0"/>
        <c:crossBetween val="midCat"/>
        <c:majorUnit val="45"/>
      </c:valAx>
      <c:spPr>
        <a:solidFill>
          <a:srgbClr val="ffffff"/>
        </a:solidFill>
        <a:ln w="25560">
          <a:noFill/>
        </a:ln>
      </c:spPr>
    </c:plotArea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  <a:ea typeface="Calibri"/>
              </a:rPr>
              <a:t>Sun Declination (deg)</a:t>
            </a:r>
          </a:p>
        </c:rich>
      </c:tx>
      <c:layout>
        <c:manualLayout>
          <c:xMode val="edge"/>
          <c:yMode val="edge"/>
          <c:x val="0.172807201172284"/>
          <c:y val="0.092614132015120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524597027423"/>
          <c:y val="0.399825530677523"/>
          <c:w val="0.687565417626125"/>
          <c:h val="0.507560337307357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spPr>
            <a:solidFill>
              <a:srgbClr val="666699"/>
            </a:solidFill>
            <a:ln w="2556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Calculations!$T$2:$T$241</c:f>
              <c:numCache>
                <c:formatCode>General</c:formatCode>
                <c:ptCount val="240"/>
                <c:pt idx="0">
                  <c:v>23.4363195452295</c:v>
                </c:pt>
                <c:pt idx="1">
                  <c:v>23.436328613846</c:v>
                </c:pt>
                <c:pt idx="2">
                  <c:v>23.4363375628369</c:v>
                </c:pt>
                <c:pt idx="3">
                  <c:v>23.4363463922003</c:v>
                </c:pt>
                <c:pt idx="4">
                  <c:v>23.4363551019384</c:v>
                </c:pt>
                <c:pt idx="5">
                  <c:v>23.4363636920494</c:v>
                </c:pt>
                <c:pt idx="6">
                  <c:v>23.4363721625352</c:v>
                </c:pt>
                <c:pt idx="7">
                  <c:v>23.4363805133942</c:v>
                </c:pt>
                <c:pt idx="8">
                  <c:v>23.4363887446283</c:v>
                </c:pt>
                <c:pt idx="9">
                  <c:v>23.4363968562359</c:v>
                </c:pt>
                <c:pt idx="10">
                  <c:v>23.4364048482188</c:v>
                </c:pt>
                <c:pt idx="11">
                  <c:v>23.4364127205755</c:v>
                </c:pt>
                <c:pt idx="12">
                  <c:v>23.4364204733079</c:v>
                </c:pt>
                <c:pt idx="13">
                  <c:v>23.4364281064143</c:v>
                </c:pt>
                <c:pt idx="14">
                  <c:v>23.4364356198966</c:v>
                </c:pt>
                <c:pt idx="15">
                  <c:v>23.4364430137541</c:v>
                </c:pt>
                <c:pt idx="16">
                  <c:v>23.4364502879861</c:v>
                </c:pt>
                <c:pt idx="17">
                  <c:v>23.4364574425944</c:v>
                </c:pt>
                <c:pt idx="18">
                  <c:v>23.4364644775775</c:v>
                </c:pt>
                <c:pt idx="19">
                  <c:v>23.4364713929372</c:v>
                </c:pt>
                <c:pt idx="20">
                  <c:v>23.4364781886721</c:v>
                </c:pt>
                <c:pt idx="21">
                  <c:v>23.4364848647837</c:v>
                </c:pt>
                <c:pt idx="22">
                  <c:v>23.4364914212709</c:v>
                </c:pt>
                <c:pt idx="23">
                  <c:v>23.4364978581351</c:v>
                </c:pt>
                <c:pt idx="24">
                  <c:v>23.4365041753751</c:v>
                </c:pt>
                <c:pt idx="25">
                  <c:v>23.4365103729925</c:v>
                </c:pt>
                <c:pt idx="26">
                  <c:v>23.4365164509861</c:v>
                </c:pt>
                <c:pt idx="27">
                  <c:v>23.4365224093572</c:v>
                </c:pt>
                <c:pt idx="28">
                  <c:v>23.4365282481049</c:v>
                </c:pt>
                <c:pt idx="29">
                  <c:v>23.4365339672304</c:v>
                </c:pt>
                <c:pt idx="30">
                  <c:v>23.4365395667334</c:v>
                </c:pt>
                <c:pt idx="31">
                  <c:v>23.4365450466133</c:v>
                </c:pt>
                <c:pt idx="32">
                  <c:v>23.4365504068716</c:v>
                </c:pt>
                <c:pt idx="33">
                  <c:v>23.4365556475072</c:v>
                </c:pt>
                <c:pt idx="34">
                  <c:v>23.4365607685214</c:v>
                </c:pt>
                <c:pt idx="35">
                  <c:v>23.4365657699133</c:v>
                </c:pt>
                <c:pt idx="36">
                  <c:v>23.4365706516841</c:v>
                </c:pt>
                <c:pt idx="37">
                  <c:v>23.436575413833</c:v>
                </c:pt>
                <c:pt idx="38">
                  <c:v>23.436580056361</c:v>
                </c:pt>
                <c:pt idx="39">
                  <c:v>23.4365845792674</c:v>
                </c:pt>
                <c:pt idx="40">
                  <c:v>23.4365889825533</c:v>
                </c:pt>
                <c:pt idx="41">
                  <c:v>23.4365932662179</c:v>
                </c:pt>
                <c:pt idx="42">
                  <c:v>23.4365974302623</c:v>
                </c:pt>
                <c:pt idx="43">
                  <c:v>23.4366014746858</c:v>
                </c:pt>
                <c:pt idx="44">
                  <c:v>23.4366053994894</c:v>
                </c:pt>
                <c:pt idx="45">
                  <c:v>23.4366092046729</c:v>
                </c:pt>
                <c:pt idx="46">
                  <c:v>23.4366128902359</c:v>
                </c:pt>
                <c:pt idx="47">
                  <c:v>23.4366164561795</c:v>
                </c:pt>
                <c:pt idx="48">
                  <c:v>23.4366199025031</c:v>
                </c:pt>
                <c:pt idx="49">
                  <c:v>23.4366232292077</c:v>
                </c:pt>
                <c:pt idx="50">
                  <c:v>23.4366264362925</c:v>
                </c:pt>
                <c:pt idx="51">
                  <c:v>23.4366295237586</c:v>
                </c:pt>
                <c:pt idx="52">
                  <c:v>23.4366324916053</c:v>
                </c:pt>
                <c:pt idx="53">
                  <c:v>23.4366353398336</c:v>
                </c:pt>
                <c:pt idx="54">
                  <c:v>23.436638068443</c:v>
                </c:pt>
                <c:pt idx="55">
                  <c:v>23.4366406774343</c:v>
                </c:pt>
                <c:pt idx="56">
                  <c:v>23.436643166807</c:v>
                </c:pt>
                <c:pt idx="57">
                  <c:v>23.4366455365619</c:v>
                </c:pt>
                <c:pt idx="58">
                  <c:v>23.4366477866986</c:v>
                </c:pt>
                <c:pt idx="59">
                  <c:v>23.4366499172179</c:v>
                </c:pt>
                <c:pt idx="60">
                  <c:v>23.4366519281196</c:v>
                </c:pt>
                <c:pt idx="61">
                  <c:v>23.4366538194037</c:v>
                </c:pt>
                <c:pt idx="62">
                  <c:v>23.4366555910708</c:v>
                </c:pt>
                <c:pt idx="63">
                  <c:v>23.4366572431208</c:v>
                </c:pt>
                <c:pt idx="64">
                  <c:v>23.4366587755541</c:v>
                </c:pt>
                <c:pt idx="65">
                  <c:v>23.4366601883706</c:v>
                </c:pt>
                <c:pt idx="66">
                  <c:v>23.4366614815708</c:v>
                </c:pt>
                <c:pt idx="67">
                  <c:v>23.4366626551546</c:v>
                </c:pt>
                <c:pt idx="68">
                  <c:v>23.4366637091224</c:v>
                </c:pt>
                <c:pt idx="69">
                  <c:v>23.4366646434743</c:v>
                </c:pt>
                <c:pt idx="70">
                  <c:v>23.4366654582105</c:v>
                </c:pt>
                <c:pt idx="71">
                  <c:v>23.4366661533311</c:v>
                </c:pt>
                <c:pt idx="72">
                  <c:v>23.4366667288365</c:v>
                </c:pt>
                <c:pt idx="73">
                  <c:v>23.4366671847267</c:v>
                </c:pt>
                <c:pt idx="74">
                  <c:v>23.436667521002</c:v>
                </c:pt>
                <c:pt idx="75">
                  <c:v>23.4366677376625</c:v>
                </c:pt>
                <c:pt idx="76">
                  <c:v>23.4366678347084</c:v>
                </c:pt>
                <c:pt idx="77">
                  <c:v>23.43666781214</c:v>
                </c:pt>
                <c:pt idx="78">
                  <c:v>23.4366676699573</c:v>
                </c:pt>
                <c:pt idx="79">
                  <c:v>23.4366674081607</c:v>
                </c:pt>
                <c:pt idx="80">
                  <c:v>23.4366670267504</c:v>
                </c:pt>
                <c:pt idx="81">
                  <c:v>23.4366665257264</c:v>
                </c:pt>
                <c:pt idx="82">
                  <c:v>23.4366659050891</c:v>
                </c:pt>
                <c:pt idx="83">
                  <c:v>23.4366651648385</c:v>
                </c:pt>
                <c:pt idx="84">
                  <c:v>23.436664304975</c:v>
                </c:pt>
                <c:pt idx="85">
                  <c:v>23.4366633254986</c:v>
                </c:pt>
                <c:pt idx="86">
                  <c:v>23.4366622264098</c:v>
                </c:pt>
                <c:pt idx="87">
                  <c:v>23.4366610077084</c:v>
                </c:pt>
                <c:pt idx="88">
                  <c:v>23.436659669395</c:v>
                </c:pt>
                <c:pt idx="89">
                  <c:v>23.4366582114694</c:v>
                </c:pt>
                <c:pt idx="90">
                  <c:v>23.4366566339321</c:v>
                </c:pt>
                <c:pt idx="91">
                  <c:v>23.4366549367834</c:v>
                </c:pt>
                <c:pt idx="92">
                  <c:v>23.436653120023</c:v>
                </c:pt>
                <c:pt idx="93">
                  <c:v>23.4366511836518</c:v>
                </c:pt>
                <c:pt idx="94">
                  <c:v>23.4366491276694</c:v>
                </c:pt>
                <c:pt idx="95">
                  <c:v>23.4366469520764</c:v>
                </c:pt>
                <c:pt idx="96">
                  <c:v>23.4366446568727</c:v>
                </c:pt>
                <c:pt idx="97">
                  <c:v>23.4366422420589</c:v>
                </c:pt>
                <c:pt idx="98">
                  <c:v>23.4366397076347</c:v>
                </c:pt>
                <c:pt idx="99">
                  <c:v>23.4366370536009</c:v>
                </c:pt>
                <c:pt idx="100">
                  <c:v>23.4366342799571</c:v>
                </c:pt>
                <c:pt idx="101">
                  <c:v>23.4366313867041</c:v>
                </c:pt>
                <c:pt idx="102">
                  <c:v>23.4366283738416</c:v>
                </c:pt>
                <c:pt idx="103">
                  <c:v>23.4366252413703</c:v>
                </c:pt>
                <c:pt idx="104">
                  <c:v>23.4366219892899</c:v>
                </c:pt>
                <c:pt idx="105">
                  <c:v>23.4366186176008</c:v>
                </c:pt>
                <c:pt idx="106">
                  <c:v>23.4366151263037</c:v>
                </c:pt>
                <c:pt idx="107">
                  <c:v>23.436611515398</c:v>
                </c:pt>
                <c:pt idx="108">
                  <c:v>23.4366077848848</c:v>
                </c:pt>
                <c:pt idx="109">
                  <c:v>23.4366039347634</c:v>
                </c:pt>
                <c:pt idx="110">
                  <c:v>23.4365999650349</c:v>
                </c:pt>
                <c:pt idx="111">
                  <c:v>23.4365958756987</c:v>
                </c:pt>
                <c:pt idx="112">
                  <c:v>23.4365916667558</c:v>
                </c:pt>
                <c:pt idx="113">
                  <c:v>23.4365873382056</c:v>
                </c:pt>
                <c:pt idx="114">
                  <c:v>23.4365828900493</c:v>
                </c:pt>
                <c:pt idx="115">
                  <c:v>23.4365783222861</c:v>
                </c:pt>
                <c:pt idx="116">
                  <c:v>23.4365736349172</c:v>
                </c:pt>
                <c:pt idx="117">
                  <c:v>23.4365688279418</c:v>
                </c:pt>
                <c:pt idx="118">
                  <c:v>23.4365639013612</c:v>
                </c:pt>
                <c:pt idx="119">
                  <c:v>23.4365588551746</c:v>
                </c:pt>
                <c:pt idx="120">
                  <c:v>23.4365536893827</c:v>
                </c:pt>
                <c:pt idx="121">
                  <c:v>23.4365484039863</c:v>
                </c:pt>
                <c:pt idx="122">
                  <c:v>23.4365429989845</c:v>
                </c:pt>
                <c:pt idx="123">
                  <c:v>23.4365374743787</c:v>
                </c:pt>
                <c:pt idx="124">
                  <c:v>23.436531830168</c:v>
                </c:pt>
                <c:pt idx="125">
                  <c:v>23.4365260663538</c:v>
                </c:pt>
                <c:pt idx="126">
                  <c:v>23.4365201829351</c:v>
                </c:pt>
                <c:pt idx="127">
                  <c:v>23.4365141799134</c:v>
                </c:pt>
                <c:pt idx="128">
                  <c:v>23.4365080572876</c:v>
                </c:pt>
                <c:pt idx="129">
                  <c:v>23.4365018150593</c:v>
                </c:pt>
                <c:pt idx="130">
                  <c:v>23.4364954532274</c:v>
                </c:pt>
                <c:pt idx="131">
                  <c:v>23.4364889717935</c:v>
                </c:pt>
                <c:pt idx="132">
                  <c:v>23.4364823707564</c:v>
                </c:pt>
                <c:pt idx="133">
                  <c:v>23.4364756501178</c:v>
                </c:pt>
                <c:pt idx="134">
                  <c:v>23.4364688098765</c:v>
                </c:pt>
                <c:pt idx="135">
                  <c:v>23.4364618500334</c:v>
                </c:pt>
                <c:pt idx="136">
                  <c:v>23.4364547705897</c:v>
                </c:pt>
                <c:pt idx="137">
                  <c:v>23.4364475715438</c:v>
                </c:pt>
                <c:pt idx="138">
                  <c:v>23.4364402528978</c:v>
                </c:pt>
                <c:pt idx="139">
                  <c:v>23.4364328146502</c:v>
                </c:pt>
                <c:pt idx="140">
                  <c:v>23.4364252568029</c:v>
                </c:pt>
                <c:pt idx="141">
                  <c:v>23.4364175793545</c:v>
                </c:pt>
                <c:pt idx="142">
                  <c:v>23.4364097823069</c:v>
                </c:pt>
                <c:pt idx="143">
                  <c:v>23.4364018656586</c:v>
                </c:pt>
                <c:pt idx="144">
                  <c:v>23.4363938294117</c:v>
                </c:pt>
                <c:pt idx="145">
                  <c:v>23.4363856735647</c:v>
                </c:pt>
                <c:pt idx="146">
                  <c:v>23.4363773981195</c:v>
                </c:pt>
                <c:pt idx="147">
                  <c:v>23.4363690030746</c:v>
                </c:pt>
                <c:pt idx="148">
                  <c:v>23.4363604884321</c:v>
                </c:pt>
                <c:pt idx="149">
                  <c:v>23.4363518541904</c:v>
                </c:pt>
                <c:pt idx="150">
                  <c:v>23.4363431003507</c:v>
                </c:pt>
                <c:pt idx="151">
                  <c:v>23.4363342269141</c:v>
                </c:pt>
                <c:pt idx="152">
                  <c:v>23.4363252338791</c:v>
                </c:pt>
                <c:pt idx="153">
                  <c:v>23.4363161212478</c:v>
                </c:pt>
                <c:pt idx="154">
                  <c:v>23.4363068890185</c:v>
                </c:pt>
                <c:pt idx="155">
                  <c:v>23.4362975371935</c:v>
                </c:pt>
                <c:pt idx="156">
                  <c:v>23.4362880657709</c:v>
                </c:pt>
                <c:pt idx="157">
                  <c:v>23.4362784747532</c:v>
                </c:pt>
                <c:pt idx="158">
                  <c:v>23.4362687641385</c:v>
                </c:pt>
                <c:pt idx="159">
                  <c:v>23.4362589339291</c:v>
                </c:pt>
                <c:pt idx="160">
                  <c:v>23.4362489841232</c:v>
                </c:pt>
                <c:pt idx="161">
                  <c:v>23.4362389147233</c:v>
                </c:pt>
                <c:pt idx="162">
                  <c:v>23.4362287257273</c:v>
                </c:pt>
                <c:pt idx="163">
                  <c:v>23.4362184171378</c:v>
                </c:pt>
                <c:pt idx="164">
                  <c:v>23.4362079889527</c:v>
                </c:pt>
                <c:pt idx="165">
                  <c:v>23.4361974411735</c:v>
                </c:pt>
                <c:pt idx="166">
                  <c:v>23.4361867738017</c:v>
                </c:pt>
                <c:pt idx="167">
                  <c:v>23.436175986835</c:v>
                </c:pt>
                <c:pt idx="168">
                  <c:v>23.4361650802763</c:v>
                </c:pt>
                <c:pt idx="169">
                  <c:v>23.4361540541233</c:v>
                </c:pt>
                <c:pt idx="170">
                  <c:v>23.4361429083788</c:v>
                </c:pt>
                <c:pt idx="171">
                  <c:v>23.4361316430404</c:v>
                </c:pt>
                <c:pt idx="172">
                  <c:v>23.4361202581112</c:v>
                </c:pt>
                <c:pt idx="173">
                  <c:v>23.4361087535887</c:v>
                </c:pt>
                <c:pt idx="174">
                  <c:v>23.4360971294757</c:v>
                </c:pt>
                <c:pt idx="175">
                  <c:v>23.4360853857701</c:v>
                </c:pt>
                <c:pt idx="176">
                  <c:v>23.4360735224747</c:v>
                </c:pt>
                <c:pt idx="177">
                  <c:v>23.436061539587</c:v>
                </c:pt>
                <c:pt idx="178">
                  <c:v>23.4360494371101</c:v>
                </c:pt>
                <c:pt idx="179">
                  <c:v>23.4360372150416</c:v>
                </c:pt>
                <c:pt idx="180">
                  <c:v>23.436024873383</c:v>
                </c:pt>
                <c:pt idx="181">
                  <c:v>23.436012412136</c:v>
                </c:pt>
                <c:pt idx="182">
                  <c:v>23.4359998312982</c:v>
                </c:pt>
                <c:pt idx="183">
                  <c:v>23.4359871308726</c:v>
                </c:pt>
                <c:pt idx="184">
                  <c:v>23.4359743108566</c:v>
                </c:pt>
                <c:pt idx="185">
                  <c:v>23.4359613712535</c:v>
                </c:pt>
                <c:pt idx="186">
                  <c:v>23.4359483120606</c:v>
                </c:pt>
                <c:pt idx="187">
                  <c:v>23.4359351332811</c:v>
                </c:pt>
                <c:pt idx="188">
                  <c:v>23.4359218349123</c:v>
                </c:pt>
                <c:pt idx="189">
                  <c:v>23.4359084169575</c:v>
                </c:pt>
                <c:pt idx="190">
                  <c:v>23.435894879414</c:v>
                </c:pt>
                <c:pt idx="191">
                  <c:v>23.4358812222851</c:v>
                </c:pt>
                <c:pt idx="192">
                  <c:v>23.4358674455681</c:v>
                </c:pt>
                <c:pt idx="193">
                  <c:v>23.4358535492663</c:v>
                </c:pt>
                <c:pt idx="194">
                  <c:v>23.4358395333768</c:v>
                </c:pt>
                <c:pt idx="195">
                  <c:v>23.4358253979017</c:v>
                </c:pt>
                <c:pt idx="196">
                  <c:v>23.4358111428426</c:v>
                </c:pt>
                <c:pt idx="197">
                  <c:v>23.4357967681967</c:v>
                </c:pt>
                <c:pt idx="198">
                  <c:v>23.4357822739676</c:v>
                </c:pt>
                <c:pt idx="199">
                  <c:v>23.4357676601523</c:v>
                </c:pt>
                <c:pt idx="200">
                  <c:v>23.4357529267543</c:v>
                </c:pt>
                <c:pt idx="201">
                  <c:v>23.4357380737706</c:v>
                </c:pt>
                <c:pt idx="202">
                  <c:v>23.435723101205</c:v>
                </c:pt>
                <c:pt idx="203">
                  <c:v>23.4357080090542</c:v>
                </c:pt>
                <c:pt idx="204">
                  <c:v>23.4356927973221</c:v>
                </c:pt>
                <c:pt idx="205">
                  <c:v>23.4356774660054</c:v>
                </c:pt>
                <c:pt idx="206">
                  <c:v>23.4356620151079</c:v>
                </c:pt>
                <c:pt idx="207">
                  <c:v>23.4356464446265</c:v>
                </c:pt>
                <c:pt idx="208">
                  <c:v>23.435630754565</c:v>
                </c:pt>
                <c:pt idx="209">
                  <c:v>23.4356149449201</c:v>
                </c:pt>
                <c:pt idx="210">
                  <c:v>23.4355990156938</c:v>
                </c:pt>
                <c:pt idx="211">
                  <c:v>23.4355829668884</c:v>
                </c:pt>
                <c:pt idx="212">
                  <c:v>23.4355667985005</c:v>
                </c:pt>
                <c:pt idx="213">
                  <c:v>23.435550510534</c:v>
                </c:pt>
                <c:pt idx="214">
                  <c:v>23.4355341029856</c:v>
                </c:pt>
                <c:pt idx="215">
                  <c:v>23.4355175758593</c:v>
                </c:pt>
                <c:pt idx="216">
                  <c:v>23.4355009291516</c:v>
                </c:pt>
                <c:pt idx="217">
                  <c:v>23.4354841628667</c:v>
                </c:pt>
                <c:pt idx="218">
                  <c:v>23.435467277001</c:v>
                </c:pt>
                <c:pt idx="219">
                  <c:v>23.4354502715588</c:v>
                </c:pt>
                <c:pt idx="220">
                  <c:v>23.4354331465363</c:v>
                </c:pt>
                <c:pt idx="221">
                  <c:v>23.4354159019379</c:v>
                </c:pt>
                <c:pt idx="222">
                  <c:v>23.43539853776</c:v>
                </c:pt>
                <c:pt idx="223">
                  <c:v>23.4353810540067</c:v>
                </c:pt>
                <c:pt idx="224">
                  <c:v>23.4353634506745</c:v>
                </c:pt>
                <c:pt idx="225">
                  <c:v>23.4353457277656</c:v>
                </c:pt>
                <c:pt idx="226">
                  <c:v>23.4353278852823</c:v>
                </c:pt>
                <c:pt idx="227">
                  <c:v>23.4353099232211</c:v>
                </c:pt>
                <c:pt idx="228">
                  <c:v>23.4352918415862</c:v>
                </c:pt>
                <c:pt idx="229">
                  <c:v>23.4352736403738</c:v>
                </c:pt>
                <c:pt idx="230">
                  <c:v>23.4352553195884</c:v>
                </c:pt>
                <c:pt idx="231">
                  <c:v>23.4352368792263</c:v>
                </c:pt>
                <c:pt idx="232">
                  <c:v>23.4352183192917</c:v>
                </c:pt>
                <c:pt idx="233">
                  <c:v>23.435199639781</c:v>
                </c:pt>
                <c:pt idx="234">
                  <c:v>23.4351808406986</c:v>
                </c:pt>
                <c:pt idx="235">
                  <c:v>23.4351619220406</c:v>
                </c:pt>
                <c:pt idx="236">
                  <c:v>23.4351428838117</c:v>
                </c:pt>
                <c:pt idx="237">
                  <c:v>23.4351237260078</c:v>
                </c:pt>
                <c:pt idx="238">
                  <c:v>23.4351044486335</c:v>
                </c:pt>
                <c:pt idx="239">
                  <c:v>23.4350850516849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338811"/>
        <c:axId val="50578429"/>
      </c:lineChart>
      <c:catAx>
        <c:axId val="943388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0578429"/>
        <c:crossesAt val="0"/>
        <c:auto val="1"/>
        <c:lblAlgn val="ctr"/>
        <c:lblOffset val="100"/>
        <c:noMultiLvlLbl val="0"/>
      </c:catAx>
      <c:valAx>
        <c:axId val="50578429"/>
        <c:scaling>
          <c:orientation val="minMax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338811"/>
        <c:crossesAt val="1"/>
        <c:crossBetween val="midCat"/>
      </c:valAx>
      <c:spPr>
        <a:solidFill>
          <a:srgbClr val="ffffff"/>
        </a:solidFill>
        <a:ln w="25560">
          <a:noFill/>
        </a:ln>
      </c:spPr>
    </c:plotArea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  <a:ea typeface="Calibri"/>
              </a:rPr>
              <a:t>Solar Elevation vs. Hour of Day</a:t>
            </a:r>
          </a:p>
        </c:rich>
      </c:tx>
      <c:layout>
        <c:manualLayout>
          <c:xMode val="edge"/>
          <c:yMode val="edge"/>
          <c:x val="0.212581117856395"/>
          <c:y val="0.091975666280417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589491312539"/>
          <c:y val="0.566917728852839"/>
          <c:w val="0.684216035168516"/>
          <c:h val="0.371523754345307"/>
        </c:manualLayout>
      </c:layout>
      <c:scatterChart>
        <c:scatterStyle val="line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spPr>
            <a:solidFill>
              <a:srgbClr val="666699"/>
            </a:solidFill>
            <a:ln w="2556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Calculations!$E$2:$E$241</c:f>
              <c:numCache>
                <c:formatCode>General</c:formatCode>
                <c:ptCount val="240"/>
                <c:pt idx="0">
                  <c:v>0.00416666666666667</c:v>
                </c:pt>
                <c:pt idx="1">
                  <c:v>0.00833333333333333</c:v>
                </c:pt>
                <c:pt idx="2">
                  <c:v>0.0125</c:v>
                </c:pt>
                <c:pt idx="3">
                  <c:v>0.0166666666666667</c:v>
                </c:pt>
                <c:pt idx="4">
                  <c:v>0.0208333333333333</c:v>
                </c:pt>
                <c:pt idx="5">
                  <c:v>0.025</c:v>
                </c:pt>
                <c:pt idx="6">
                  <c:v>0.0291666666666667</c:v>
                </c:pt>
                <c:pt idx="7">
                  <c:v>0.0333333333333333</c:v>
                </c:pt>
                <c:pt idx="8">
                  <c:v>0.0375</c:v>
                </c:pt>
                <c:pt idx="9">
                  <c:v>0.0416666666666667</c:v>
                </c:pt>
                <c:pt idx="10">
                  <c:v>0.0458333333333333</c:v>
                </c:pt>
                <c:pt idx="11">
                  <c:v>0.05</c:v>
                </c:pt>
                <c:pt idx="12">
                  <c:v>0.0541666666666667</c:v>
                </c:pt>
                <c:pt idx="13">
                  <c:v>0.0583333333333333</c:v>
                </c:pt>
                <c:pt idx="14">
                  <c:v>0.0625</c:v>
                </c:pt>
                <c:pt idx="15">
                  <c:v>0.0666666666666667</c:v>
                </c:pt>
                <c:pt idx="16">
                  <c:v>0.0708333333333333</c:v>
                </c:pt>
                <c:pt idx="17">
                  <c:v>0.075</c:v>
                </c:pt>
                <c:pt idx="18">
                  <c:v>0.0791666666666667</c:v>
                </c:pt>
                <c:pt idx="19">
                  <c:v>0.0833333333333333</c:v>
                </c:pt>
                <c:pt idx="20">
                  <c:v>0.0875</c:v>
                </c:pt>
                <c:pt idx="21">
                  <c:v>0.0916666666666667</c:v>
                </c:pt>
                <c:pt idx="22">
                  <c:v>0.0958333333333333</c:v>
                </c:pt>
                <c:pt idx="23">
                  <c:v>0.1</c:v>
                </c:pt>
                <c:pt idx="24">
                  <c:v>0.104166666666667</c:v>
                </c:pt>
                <c:pt idx="25">
                  <c:v>0.108333333333333</c:v>
                </c:pt>
                <c:pt idx="26">
                  <c:v>0.1125</c:v>
                </c:pt>
                <c:pt idx="27">
                  <c:v>0.116666666666667</c:v>
                </c:pt>
                <c:pt idx="28">
                  <c:v>0.120833333333333</c:v>
                </c:pt>
                <c:pt idx="29">
                  <c:v>0.125</c:v>
                </c:pt>
                <c:pt idx="30">
                  <c:v>0.129166666666667</c:v>
                </c:pt>
                <c:pt idx="31">
                  <c:v>0.133333333333333</c:v>
                </c:pt>
                <c:pt idx="32">
                  <c:v>0.1375</c:v>
                </c:pt>
                <c:pt idx="33">
                  <c:v>0.141666666666667</c:v>
                </c:pt>
                <c:pt idx="34">
                  <c:v>0.145833333333333</c:v>
                </c:pt>
                <c:pt idx="35">
                  <c:v>0.15</c:v>
                </c:pt>
                <c:pt idx="36">
                  <c:v>0.154166666666667</c:v>
                </c:pt>
                <c:pt idx="37">
                  <c:v>0.158333333333333</c:v>
                </c:pt>
                <c:pt idx="38">
                  <c:v>0.1625</c:v>
                </c:pt>
                <c:pt idx="39">
                  <c:v>0.166666666666667</c:v>
                </c:pt>
                <c:pt idx="40">
                  <c:v>0.170833333333333</c:v>
                </c:pt>
                <c:pt idx="41">
                  <c:v>0.175</c:v>
                </c:pt>
                <c:pt idx="42">
                  <c:v>0.179166666666667</c:v>
                </c:pt>
                <c:pt idx="43">
                  <c:v>0.183333333333334</c:v>
                </c:pt>
                <c:pt idx="44">
                  <c:v>0.1875</c:v>
                </c:pt>
                <c:pt idx="45">
                  <c:v>0.191666666666667</c:v>
                </c:pt>
                <c:pt idx="46">
                  <c:v>0.195833333333334</c:v>
                </c:pt>
                <c:pt idx="47">
                  <c:v>0.2</c:v>
                </c:pt>
                <c:pt idx="48">
                  <c:v>0.204166666666667</c:v>
                </c:pt>
                <c:pt idx="49">
                  <c:v>0.208333333333334</c:v>
                </c:pt>
                <c:pt idx="50">
                  <c:v>0.2125</c:v>
                </c:pt>
                <c:pt idx="51">
                  <c:v>0.216666666666667</c:v>
                </c:pt>
                <c:pt idx="52">
                  <c:v>0.220833333333334</c:v>
                </c:pt>
                <c:pt idx="53">
                  <c:v>0.225</c:v>
                </c:pt>
                <c:pt idx="54">
                  <c:v>0.229166666666667</c:v>
                </c:pt>
                <c:pt idx="55">
                  <c:v>0.233333333333334</c:v>
                </c:pt>
                <c:pt idx="56">
                  <c:v>0.2375</c:v>
                </c:pt>
                <c:pt idx="57">
                  <c:v>0.241666666666667</c:v>
                </c:pt>
                <c:pt idx="58">
                  <c:v>0.245833333333334</c:v>
                </c:pt>
                <c:pt idx="59">
                  <c:v>0.25</c:v>
                </c:pt>
                <c:pt idx="60">
                  <c:v>0.254166666666667</c:v>
                </c:pt>
                <c:pt idx="61">
                  <c:v>0.258333333333334</c:v>
                </c:pt>
                <c:pt idx="62">
                  <c:v>0.2625</c:v>
                </c:pt>
                <c:pt idx="63">
                  <c:v>0.266666666666667</c:v>
                </c:pt>
                <c:pt idx="64">
                  <c:v>0.270833333333334</c:v>
                </c:pt>
                <c:pt idx="65">
                  <c:v>0.275</c:v>
                </c:pt>
                <c:pt idx="66">
                  <c:v>0.279166666666667</c:v>
                </c:pt>
                <c:pt idx="67">
                  <c:v>0.283333333333334</c:v>
                </c:pt>
                <c:pt idx="68">
                  <c:v>0.2875</c:v>
                </c:pt>
                <c:pt idx="69">
                  <c:v>0.291666666666667</c:v>
                </c:pt>
                <c:pt idx="70">
                  <c:v>0.295833333333334</c:v>
                </c:pt>
                <c:pt idx="71">
                  <c:v>0.3</c:v>
                </c:pt>
                <c:pt idx="72">
                  <c:v>0.304166666666667</c:v>
                </c:pt>
                <c:pt idx="73">
                  <c:v>0.308333333333333</c:v>
                </c:pt>
                <c:pt idx="74">
                  <c:v>0.3125</c:v>
                </c:pt>
                <c:pt idx="75">
                  <c:v>0.316666666666667</c:v>
                </c:pt>
                <c:pt idx="76">
                  <c:v>0.320833333333333</c:v>
                </c:pt>
                <c:pt idx="77">
                  <c:v>0.325</c:v>
                </c:pt>
                <c:pt idx="78">
                  <c:v>0.329166666666667</c:v>
                </c:pt>
                <c:pt idx="79">
                  <c:v>0.333333333333333</c:v>
                </c:pt>
                <c:pt idx="80">
                  <c:v>0.3375</c:v>
                </c:pt>
                <c:pt idx="81">
                  <c:v>0.341666666666667</c:v>
                </c:pt>
                <c:pt idx="82">
                  <c:v>0.345833333333333</c:v>
                </c:pt>
                <c:pt idx="83">
                  <c:v>0.35</c:v>
                </c:pt>
                <c:pt idx="84">
                  <c:v>0.354166666666667</c:v>
                </c:pt>
                <c:pt idx="85">
                  <c:v>0.358333333333333</c:v>
                </c:pt>
                <c:pt idx="86">
                  <c:v>0.3625</c:v>
                </c:pt>
                <c:pt idx="87">
                  <c:v>0.366666666666667</c:v>
                </c:pt>
                <c:pt idx="88">
                  <c:v>0.370833333333333</c:v>
                </c:pt>
                <c:pt idx="89">
                  <c:v>0.375</c:v>
                </c:pt>
                <c:pt idx="90">
                  <c:v>0.379166666666667</c:v>
                </c:pt>
                <c:pt idx="91">
                  <c:v>0.383333333333333</c:v>
                </c:pt>
                <c:pt idx="92">
                  <c:v>0.3875</c:v>
                </c:pt>
                <c:pt idx="93">
                  <c:v>0.391666666666667</c:v>
                </c:pt>
                <c:pt idx="94">
                  <c:v>0.395833333333333</c:v>
                </c:pt>
                <c:pt idx="95">
                  <c:v>0.4</c:v>
                </c:pt>
                <c:pt idx="96">
                  <c:v>0.404166666666666</c:v>
                </c:pt>
                <c:pt idx="97">
                  <c:v>0.408333333333333</c:v>
                </c:pt>
                <c:pt idx="98">
                  <c:v>0.4125</c:v>
                </c:pt>
                <c:pt idx="99">
                  <c:v>0.416666666666666</c:v>
                </c:pt>
                <c:pt idx="100">
                  <c:v>0.420833333333333</c:v>
                </c:pt>
                <c:pt idx="101">
                  <c:v>0.425</c:v>
                </c:pt>
                <c:pt idx="102">
                  <c:v>0.429166666666666</c:v>
                </c:pt>
                <c:pt idx="103">
                  <c:v>0.433333333333333</c:v>
                </c:pt>
                <c:pt idx="104">
                  <c:v>0.4375</c:v>
                </c:pt>
                <c:pt idx="105">
                  <c:v>0.441666666666666</c:v>
                </c:pt>
                <c:pt idx="106">
                  <c:v>0.445833333333333</c:v>
                </c:pt>
                <c:pt idx="107">
                  <c:v>0.45</c:v>
                </c:pt>
                <c:pt idx="108">
                  <c:v>0.454166666666666</c:v>
                </c:pt>
                <c:pt idx="109">
                  <c:v>0.458333333333333</c:v>
                </c:pt>
                <c:pt idx="110">
                  <c:v>0.4625</c:v>
                </c:pt>
                <c:pt idx="111">
                  <c:v>0.466666666666666</c:v>
                </c:pt>
                <c:pt idx="112">
                  <c:v>0.470833333333333</c:v>
                </c:pt>
                <c:pt idx="113">
                  <c:v>0.475</c:v>
                </c:pt>
                <c:pt idx="114">
                  <c:v>0.479166666666666</c:v>
                </c:pt>
                <c:pt idx="115">
                  <c:v>0.483333333333333</c:v>
                </c:pt>
                <c:pt idx="116">
                  <c:v>0.4875</c:v>
                </c:pt>
                <c:pt idx="117">
                  <c:v>0.491666666666666</c:v>
                </c:pt>
                <c:pt idx="118">
                  <c:v>0.495833333333333</c:v>
                </c:pt>
                <c:pt idx="119">
                  <c:v>0.499999999999999</c:v>
                </c:pt>
                <c:pt idx="120">
                  <c:v>0.504166666666666</c:v>
                </c:pt>
                <c:pt idx="121">
                  <c:v>0.508333333333333</c:v>
                </c:pt>
                <c:pt idx="122">
                  <c:v>0.512499999999999</c:v>
                </c:pt>
                <c:pt idx="123">
                  <c:v>0.516666666666666</c:v>
                </c:pt>
                <c:pt idx="124">
                  <c:v>0.520833333333333</c:v>
                </c:pt>
                <c:pt idx="125">
                  <c:v>0.524999999999999</c:v>
                </c:pt>
                <c:pt idx="126">
                  <c:v>0.529166666666666</c:v>
                </c:pt>
                <c:pt idx="127">
                  <c:v>0.533333333333333</c:v>
                </c:pt>
                <c:pt idx="128">
                  <c:v>0.537499999999999</c:v>
                </c:pt>
                <c:pt idx="129">
                  <c:v>0.541666666666666</c:v>
                </c:pt>
                <c:pt idx="130">
                  <c:v>0.545833333333333</c:v>
                </c:pt>
                <c:pt idx="131">
                  <c:v>0.549999999999999</c:v>
                </c:pt>
                <c:pt idx="132">
                  <c:v>0.554166666666666</c:v>
                </c:pt>
                <c:pt idx="133">
                  <c:v>0.558333333333333</c:v>
                </c:pt>
                <c:pt idx="134">
                  <c:v>0.562499999999999</c:v>
                </c:pt>
                <c:pt idx="135">
                  <c:v>0.566666666666666</c:v>
                </c:pt>
                <c:pt idx="136">
                  <c:v>0.570833333333333</c:v>
                </c:pt>
                <c:pt idx="137">
                  <c:v>0.574999999999999</c:v>
                </c:pt>
                <c:pt idx="138">
                  <c:v>0.579166666666666</c:v>
                </c:pt>
                <c:pt idx="139">
                  <c:v>0.583333333333333</c:v>
                </c:pt>
                <c:pt idx="140">
                  <c:v>0.587499999999999</c:v>
                </c:pt>
                <c:pt idx="141">
                  <c:v>0.591666666666666</c:v>
                </c:pt>
                <c:pt idx="142">
                  <c:v>0.595833333333332</c:v>
                </c:pt>
                <c:pt idx="143">
                  <c:v>0.599999999999999</c:v>
                </c:pt>
                <c:pt idx="144">
                  <c:v>0.604166666666666</c:v>
                </c:pt>
                <c:pt idx="145">
                  <c:v>0.608333333333332</c:v>
                </c:pt>
                <c:pt idx="146">
                  <c:v>0.612499999999999</c:v>
                </c:pt>
                <c:pt idx="147">
                  <c:v>0.616666666666666</c:v>
                </c:pt>
                <c:pt idx="148">
                  <c:v>0.620833333333332</c:v>
                </c:pt>
                <c:pt idx="149">
                  <c:v>0.624999999999999</c:v>
                </c:pt>
                <c:pt idx="150">
                  <c:v>0.629166666666666</c:v>
                </c:pt>
                <c:pt idx="151">
                  <c:v>0.633333333333332</c:v>
                </c:pt>
                <c:pt idx="152">
                  <c:v>0.637499999999999</c:v>
                </c:pt>
                <c:pt idx="153">
                  <c:v>0.641666666666666</c:v>
                </c:pt>
                <c:pt idx="154">
                  <c:v>0.645833333333332</c:v>
                </c:pt>
                <c:pt idx="155">
                  <c:v>0.649999999999999</c:v>
                </c:pt>
                <c:pt idx="156">
                  <c:v>0.654166666666666</c:v>
                </c:pt>
                <c:pt idx="157">
                  <c:v>0.658333333333332</c:v>
                </c:pt>
                <c:pt idx="158">
                  <c:v>0.662499999999999</c:v>
                </c:pt>
                <c:pt idx="159">
                  <c:v>0.666666666666666</c:v>
                </c:pt>
                <c:pt idx="160">
                  <c:v>0.670833333333332</c:v>
                </c:pt>
                <c:pt idx="161">
                  <c:v>0.674999999999999</c:v>
                </c:pt>
                <c:pt idx="162">
                  <c:v>0.679166666666666</c:v>
                </c:pt>
                <c:pt idx="163">
                  <c:v>0.683333333333332</c:v>
                </c:pt>
                <c:pt idx="164">
                  <c:v>0.687499999999999</c:v>
                </c:pt>
                <c:pt idx="165">
                  <c:v>0.691666666666665</c:v>
                </c:pt>
                <c:pt idx="166">
                  <c:v>0.695833333333332</c:v>
                </c:pt>
                <c:pt idx="167">
                  <c:v>0.699999999999999</c:v>
                </c:pt>
                <c:pt idx="168">
                  <c:v>0.704166666666665</c:v>
                </c:pt>
                <c:pt idx="169">
                  <c:v>0.708333333333332</c:v>
                </c:pt>
                <c:pt idx="170">
                  <c:v>0.712499999999999</c:v>
                </c:pt>
                <c:pt idx="171">
                  <c:v>0.716666666666665</c:v>
                </c:pt>
                <c:pt idx="172">
                  <c:v>0.720833333333332</c:v>
                </c:pt>
                <c:pt idx="173">
                  <c:v>0.724999999999999</c:v>
                </c:pt>
                <c:pt idx="174">
                  <c:v>0.729166666666665</c:v>
                </c:pt>
                <c:pt idx="175">
                  <c:v>0.733333333333332</c:v>
                </c:pt>
                <c:pt idx="176">
                  <c:v>0.737499999999999</c:v>
                </c:pt>
                <c:pt idx="177">
                  <c:v>0.741666666666665</c:v>
                </c:pt>
                <c:pt idx="178">
                  <c:v>0.745833333333332</c:v>
                </c:pt>
                <c:pt idx="179">
                  <c:v>0.749999999999999</c:v>
                </c:pt>
                <c:pt idx="180">
                  <c:v>0.754166666666665</c:v>
                </c:pt>
                <c:pt idx="181">
                  <c:v>0.758333333333332</c:v>
                </c:pt>
                <c:pt idx="182">
                  <c:v>0.762499999999999</c:v>
                </c:pt>
                <c:pt idx="183">
                  <c:v>0.766666666666665</c:v>
                </c:pt>
                <c:pt idx="184">
                  <c:v>0.770833333333332</c:v>
                </c:pt>
                <c:pt idx="185">
                  <c:v>0.774999999999999</c:v>
                </c:pt>
                <c:pt idx="186">
                  <c:v>0.779166666666665</c:v>
                </c:pt>
                <c:pt idx="187">
                  <c:v>0.783333333333332</c:v>
                </c:pt>
                <c:pt idx="188">
                  <c:v>0.787499999999998</c:v>
                </c:pt>
                <c:pt idx="189">
                  <c:v>0.791666666666665</c:v>
                </c:pt>
                <c:pt idx="190">
                  <c:v>0.795833333333332</c:v>
                </c:pt>
                <c:pt idx="191">
                  <c:v>0.799999999999998</c:v>
                </c:pt>
                <c:pt idx="192">
                  <c:v>0.804166666666665</c:v>
                </c:pt>
                <c:pt idx="193">
                  <c:v>0.808333333333332</c:v>
                </c:pt>
                <c:pt idx="194">
                  <c:v>0.812499999999998</c:v>
                </c:pt>
                <c:pt idx="195">
                  <c:v>0.816666666666665</c:v>
                </c:pt>
                <c:pt idx="196">
                  <c:v>0.820833333333332</c:v>
                </c:pt>
                <c:pt idx="197">
                  <c:v>0.824999999999998</c:v>
                </c:pt>
                <c:pt idx="198">
                  <c:v>0.829166666666665</c:v>
                </c:pt>
                <c:pt idx="199">
                  <c:v>0.833333333333332</c:v>
                </c:pt>
                <c:pt idx="200">
                  <c:v>0.837499999999998</c:v>
                </c:pt>
                <c:pt idx="201">
                  <c:v>0.841666666666665</c:v>
                </c:pt>
                <c:pt idx="202">
                  <c:v>0.845833333333332</c:v>
                </c:pt>
                <c:pt idx="203">
                  <c:v>0.849999999999998</c:v>
                </c:pt>
                <c:pt idx="204">
                  <c:v>0.854166666666665</c:v>
                </c:pt>
                <c:pt idx="205">
                  <c:v>0.858333333333332</c:v>
                </c:pt>
                <c:pt idx="206">
                  <c:v>0.862499999999998</c:v>
                </c:pt>
                <c:pt idx="207">
                  <c:v>0.866666666666665</c:v>
                </c:pt>
                <c:pt idx="208">
                  <c:v>0.870833333333332</c:v>
                </c:pt>
                <c:pt idx="209">
                  <c:v>0.874999999999998</c:v>
                </c:pt>
                <c:pt idx="210">
                  <c:v>0.879166666666665</c:v>
                </c:pt>
                <c:pt idx="211">
                  <c:v>0.883333333333331</c:v>
                </c:pt>
                <c:pt idx="212">
                  <c:v>0.887499999999998</c:v>
                </c:pt>
                <c:pt idx="213">
                  <c:v>0.891666666666665</c:v>
                </c:pt>
                <c:pt idx="214">
                  <c:v>0.895833333333331</c:v>
                </c:pt>
                <c:pt idx="215">
                  <c:v>0.899999999999998</c:v>
                </c:pt>
                <c:pt idx="216">
                  <c:v>0.904166666666665</c:v>
                </c:pt>
                <c:pt idx="217">
                  <c:v>0.908333333333331</c:v>
                </c:pt>
                <c:pt idx="218">
                  <c:v>0.912499999999998</c:v>
                </c:pt>
                <c:pt idx="219">
                  <c:v>0.916666666666665</c:v>
                </c:pt>
                <c:pt idx="220">
                  <c:v>0.920833333333331</c:v>
                </c:pt>
                <c:pt idx="221">
                  <c:v>0.924999999999998</c:v>
                </c:pt>
                <c:pt idx="222">
                  <c:v>0.929166666666665</c:v>
                </c:pt>
                <c:pt idx="223">
                  <c:v>0.933333333333331</c:v>
                </c:pt>
                <c:pt idx="224">
                  <c:v>0.937499999999998</c:v>
                </c:pt>
                <c:pt idx="225">
                  <c:v>0.941666666666665</c:v>
                </c:pt>
                <c:pt idx="226">
                  <c:v>0.945833333333331</c:v>
                </c:pt>
                <c:pt idx="227">
                  <c:v>0.949999999999998</c:v>
                </c:pt>
                <c:pt idx="228">
                  <c:v>0.954166666666665</c:v>
                </c:pt>
                <c:pt idx="229">
                  <c:v>0.958333333333331</c:v>
                </c:pt>
                <c:pt idx="230">
                  <c:v>0.962499999999998</c:v>
                </c:pt>
                <c:pt idx="231">
                  <c:v>0.966666666666665</c:v>
                </c:pt>
                <c:pt idx="232">
                  <c:v>0.970833333333331</c:v>
                </c:pt>
                <c:pt idx="233">
                  <c:v>0.974999999999998</c:v>
                </c:pt>
                <c:pt idx="234">
                  <c:v>0.979166666666664</c:v>
                </c:pt>
                <c:pt idx="235">
                  <c:v>0.983333333333331</c:v>
                </c:pt>
                <c:pt idx="236">
                  <c:v>0.987499999999998</c:v>
                </c:pt>
                <c:pt idx="237">
                  <c:v>0.991666666666664</c:v>
                </c:pt>
                <c:pt idx="238">
                  <c:v>0.995833333333331</c:v>
                </c:pt>
                <c:pt idx="239">
                  <c:v>0.999999999999998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-75.2240854446106</c:v>
                </c:pt>
                <c:pt idx="1">
                  <c:v>-75.4635246239351</c:v>
                </c:pt>
                <c:pt idx="2">
                  <c:v>-75.5921746258391</c:v>
                </c:pt>
                <c:pt idx="3">
                  <c:v>-75.6070409395662</c:v>
                </c:pt>
                <c:pt idx="4">
                  <c:v>-75.5077707561893</c:v>
                </c:pt>
                <c:pt idx="5">
                  <c:v>-75.296693348064</c:v>
                </c:pt>
                <c:pt idx="6">
                  <c:v>-74.9785583674993</c:v>
                </c:pt>
                <c:pt idx="7">
                  <c:v>-74.5600375291291</c:v>
                </c:pt>
                <c:pt idx="8">
                  <c:v>-74.0491031816645</c:v>
                </c:pt>
                <c:pt idx="9">
                  <c:v>-73.4544025308536</c:v>
                </c:pt>
                <c:pt idx="10">
                  <c:v>-72.784716818113</c:v>
                </c:pt>
                <c:pt idx="11">
                  <c:v>-72.0485512926228</c:v>
                </c:pt>
                <c:pt idx="12">
                  <c:v>-71.2538631092745</c:v>
                </c:pt>
                <c:pt idx="13">
                  <c:v>-70.4079095048649</c:v>
                </c:pt>
                <c:pt idx="14">
                  <c:v>-69.5171880147514</c:v>
                </c:pt>
                <c:pt idx="15">
                  <c:v>-68.5874398717449</c:v>
                </c:pt>
                <c:pt idx="16">
                  <c:v>-67.6236922641424</c:v>
                </c:pt>
                <c:pt idx="17">
                  <c:v>-66.6303212701058</c:v>
                </c:pt>
                <c:pt idx="18">
                  <c:v>-65.6111230587489</c:v>
                </c:pt>
                <c:pt idx="19">
                  <c:v>-64.5693855600825</c:v>
                </c:pt>
                <c:pt idx="20">
                  <c:v>-63.5079561366002</c:v>
                </c:pt>
                <c:pt idx="21">
                  <c:v>-62.4293030261059</c:v>
                </c:pt>
                <c:pt idx="22">
                  <c:v>-61.3355697315383</c:v>
                </c:pt>
                <c:pt idx="23">
                  <c:v>-60.2286223633472</c:v>
                </c:pt>
                <c:pt idx="24">
                  <c:v>-59.1100903861173</c:v>
                </c:pt>
                <c:pt idx="25">
                  <c:v>-57.9814014306273</c:v>
                </c:pt>
                <c:pt idx="26">
                  <c:v>-56.8438108971239</c:v>
                </c:pt>
                <c:pt idx="27">
                  <c:v>-55.6984270627538</c:v>
                </c:pt>
                <c:pt idx="28">
                  <c:v>-54.5462323499519</c:v>
                </c:pt>
                <c:pt idx="29">
                  <c:v>-53.3881013415298</c:v>
                </c:pt>
                <c:pt idx="30">
                  <c:v>-52.2248160506722</c:v>
                </c:pt>
                <c:pt idx="31">
                  <c:v>-51.0570788820654</c:v>
                </c:pt>
                <c:pt idx="32">
                  <c:v>-49.8855236533158</c:v>
                </c:pt>
                <c:pt idx="33">
                  <c:v>-48.710724987411</c:v>
                </c:pt>
                <c:pt idx="34">
                  <c:v>-47.5332063373668</c:v>
                </c:pt>
                <c:pt idx="35">
                  <c:v>-46.3534468603335</c:v>
                </c:pt>
                <c:pt idx="36">
                  <c:v>-45.1718873237148</c:v>
                </c:pt>
                <c:pt idx="37">
                  <c:v>-43.9889351944402</c:v>
                </c:pt>
                <c:pt idx="38">
                  <c:v>-42.8049690387292</c:v>
                </c:pt>
                <c:pt idx="39">
                  <c:v>-41.6203423375179</c:v>
                </c:pt>
                <c:pt idx="40">
                  <c:v>-40.4353868066595</c:v>
                </c:pt>
                <c:pt idx="41">
                  <c:v>-39.250415295308</c:v>
                </c:pt>
                <c:pt idx="42">
                  <c:v>-38.0657243251982</c:v>
                </c:pt>
                <c:pt idx="43">
                  <c:v>-36.8815963222296</c:v>
                </c:pt>
                <c:pt idx="44">
                  <c:v>-35.698301584706</c:v>
                </c:pt>
                <c:pt idx="45">
                  <c:v>-34.5161000242671</c:v>
                </c:pt>
                <c:pt idx="46">
                  <c:v>-33.3352427107405</c:v>
                </c:pt>
                <c:pt idx="47">
                  <c:v>-32.1559732463366</c:v>
                </c:pt>
                <c:pt idx="48">
                  <c:v>-30.9785289902106</c:v>
                </c:pt>
                <c:pt idx="49">
                  <c:v>-29.8031421512129</c:v>
                </c:pt>
                <c:pt idx="50">
                  <c:v>-28.630040761947</c:v>
                </c:pt>
                <c:pt idx="51">
                  <c:v>-27.4594495451406</c:v>
                </c:pt>
                <c:pt idx="52">
                  <c:v>-26.2915906786445</c:v>
                </c:pt>
                <c:pt idx="53">
                  <c:v>-25.1266844629966</c:v>
                </c:pt>
                <c:pt idx="54">
                  <c:v>-23.9649498900299</c:v>
                </c:pt>
                <c:pt idx="55">
                  <c:v>-22.8066051070964</c:v>
                </c:pt>
                <c:pt idx="56">
                  <c:v>-21.6518677634342</c:v>
                </c:pt>
                <c:pt idx="57">
                  <c:v>-20.500955217089</c:v>
                </c:pt>
                <c:pt idx="58">
                  <c:v>-19.3540845660075</c:v>
                </c:pt>
                <c:pt idx="59">
                  <c:v>-18.2114724478757</c:v>
                </c:pt>
                <c:pt idx="60">
                  <c:v>-17.0733345206528</c:v>
                </c:pt>
                <c:pt idx="61">
                  <c:v>-15.939884486723</c:v>
                </c:pt>
                <c:pt idx="62">
                  <c:v>-14.8113324403745</c:v>
                </c:pt>
                <c:pt idx="63">
                  <c:v>-13.6878821779441</c:v>
                </c:pt>
                <c:pt idx="64">
                  <c:v>-12.5697268630842</c:v>
                </c:pt>
                <c:pt idx="65">
                  <c:v>-11.4570419840799</c:v>
                </c:pt>
                <c:pt idx="66">
                  <c:v>-10.3499736677718</c:v>
                </c:pt>
                <c:pt idx="67">
                  <c:v>-9.24861864165021</c:v>
                </c:pt>
                <c:pt idx="68">
                  <c:v>-8.15298830796904</c:v>
                </c:pt>
                <c:pt idx="69">
                  <c:v>-7.06294045877311</c:v>
                </c:pt>
                <c:pt idx="70">
                  <c:v>-5.97803924538862</c:v>
                </c:pt>
                <c:pt idx="71">
                  <c:v>-4.89723767787743</c:v>
                </c:pt>
                <c:pt idx="72">
                  <c:v>-3.81805138643751</c:v>
                </c:pt>
                <c:pt idx="73">
                  <c:v>-2.73392868449281</c:v>
                </c:pt>
                <c:pt idx="74">
                  <c:v>-1.62260214879953</c:v>
                </c:pt>
                <c:pt idx="75">
                  <c:v>-0.341248844025471</c:v>
                </c:pt>
                <c:pt idx="76">
                  <c:v>0.702574256701501</c:v>
                </c:pt>
                <c:pt idx="77">
                  <c:v>1.6104379884111</c:v>
                </c:pt>
                <c:pt idx="78">
                  <c:v>2.54455135225616</c:v>
                </c:pt>
                <c:pt idx="79">
                  <c:v>3.490510643194</c:v>
                </c:pt>
                <c:pt idx="80">
                  <c:v>4.43929207497515</c:v>
                </c:pt>
                <c:pt idx="81">
                  <c:v>5.38717621897063</c:v>
                </c:pt>
                <c:pt idx="82">
                  <c:v>6.32957833840031</c:v>
                </c:pt>
                <c:pt idx="83">
                  <c:v>7.26395064106707</c:v>
                </c:pt>
                <c:pt idx="84">
                  <c:v>8.18874111010609</c:v>
                </c:pt>
                <c:pt idx="85">
                  <c:v>9.10271074291272</c:v>
                </c:pt>
                <c:pt idx="86">
                  <c:v>10.0048255082772</c:v>
                </c:pt>
                <c:pt idx="87">
                  <c:v>10.8941891678549</c:v>
                </c:pt>
                <c:pt idx="88">
                  <c:v>11.7699970304313</c:v>
                </c:pt>
                <c:pt idx="89">
                  <c:v>12.6315043821159</c:v>
                </c:pt>
                <c:pt idx="90">
                  <c:v>13.4780050994641</c:v>
                </c:pt>
                <c:pt idx="91">
                  <c:v>14.308817168184</c:v>
                </c:pt>
                <c:pt idx="92">
                  <c:v>15.1232728615808</c:v>
                </c:pt>
                <c:pt idx="93">
                  <c:v>15.9207120891508</c:v>
                </c:pt>
                <c:pt idx="94">
                  <c:v>16.7004779379781</c:v>
                </c:pt>
                <c:pt idx="95">
                  <c:v>17.4619137664363</c:v>
                </c:pt>
                <c:pt idx="96">
                  <c:v>18.2043614267656</c:v>
                </c:pt>
                <c:pt idx="97">
                  <c:v>18.9271603352593</c:v>
                </c:pt>
                <c:pt idx="98">
                  <c:v>19.6296472000853</c:v>
                </c:pt>
                <c:pt idx="99">
                  <c:v>20.3111562780004</c:v>
                </c:pt>
                <c:pt idx="100">
                  <c:v>20.9710200702485</c:v>
                </c:pt>
                <c:pt idx="101">
                  <c:v>21.6085703949147</c:v>
                </c:pt>
                <c:pt idx="102">
                  <c:v>22.2231397894003</c:v>
                </c:pt>
                <c:pt idx="103">
                  <c:v>22.814063208282</c:v>
                </c:pt>
                <c:pt idx="104">
                  <c:v>23.3806799877088</c:v>
                </c:pt>
                <c:pt idx="105">
                  <c:v>23.922336051636</c:v>
                </c:pt>
                <c:pt idx="106">
                  <c:v>24.4383863359219</c:v>
                </c:pt>
                <c:pt idx="107">
                  <c:v>24.928197406355</c:v>
                </c:pt>
                <c:pt idx="108">
                  <c:v>25.3911502451887</c:v>
                </c:pt>
                <c:pt idx="109">
                  <c:v>25.8266431782255</c:v>
                </c:pt>
                <c:pt idx="110">
                  <c:v>26.2340949121774</c:v>
                </c:pt>
                <c:pt idx="111">
                  <c:v>26.6129476485434</c:v>
                </c:pt>
                <c:pt idx="112">
                  <c:v>26.9626702376789</c:v>
                </c:pt>
                <c:pt idx="113">
                  <c:v>27.2827613334967</c:v>
                </c:pt>
                <c:pt idx="114">
                  <c:v>27.5727525072273</c:v>
                </c:pt>
                <c:pt idx="115">
                  <c:v>27.8322112765086</c:v>
                </c:pt>
                <c:pt idx="116">
                  <c:v>28.060744005372</c:v>
                </c:pt>
                <c:pt idx="117">
                  <c:v>28.2579986302854</c:v>
                </c:pt>
                <c:pt idx="118">
                  <c:v>28.423667168586</c:v>
                </c:pt>
                <c:pt idx="119">
                  <c:v>28.5574879674136</c:v>
                </c:pt>
                <c:pt idx="120">
                  <c:v>28.659247654576</c:v>
                </c:pt>
                <c:pt idx="121">
                  <c:v>28.7287827568467</c:v>
                </c:pt>
                <c:pt idx="122">
                  <c:v>28.7659809565368</c:v>
                </c:pt>
                <c:pt idx="123">
                  <c:v>28.7707819632767</c:v>
                </c:pt>
                <c:pt idx="124">
                  <c:v>28.7431779848081</c:v>
                </c:pt>
                <c:pt idx="125">
                  <c:v>28.6832137879726</c:v>
                </c:pt>
                <c:pt idx="126">
                  <c:v>28.590986348768</c:v>
                </c:pt>
                <c:pt idx="127">
                  <c:v>28.4666440979986</c:v>
                </c:pt>
                <c:pt idx="128">
                  <c:v>28.3103857766224</c:v>
                </c:pt>
                <c:pt idx="129">
                  <c:v>28.1224589218162</c:v>
                </c:pt>
                <c:pt idx="130">
                  <c:v>27.9031580113081</c:v>
                </c:pt>
                <c:pt idx="131">
                  <c:v>27.6528222988558</c:v>
                </c:pt>
                <c:pt idx="132">
                  <c:v>27.3718333785107</c:v>
                </c:pt>
                <c:pt idx="133">
                  <c:v>27.0606125185015</c:v>
                </c:pt>
                <c:pt idx="134">
                  <c:v>26.7196178082051</c:v>
                </c:pt>
                <c:pt idx="135">
                  <c:v>26.3493411625804</c:v>
                </c:pt>
                <c:pt idx="136">
                  <c:v>25.9503052289269</c:v>
                </c:pt>
                <c:pt idx="137">
                  <c:v>25.5230602398734</c:v>
                </c:pt>
                <c:pt idx="138">
                  <c:v>25.0681808548702</c:v>
                </c:pt>
                <c:pt idx="139">
                  <c:v>24.5862630305052</c:v>
                </c:pt>
                <c:pt idx="140">
                  <c:v>24.0779209567997</c:v>
                </c:pt>
                <c:pt idx="141">
                  <c:v>23.5437840941848</c:v>
                </c:pt>
                <c:pt idx="142">
                  <c:v>22.9844943422645</c:v>
                </c:pt>
                <c:pt idx="143">
                  <c:v>22.4007033691968</c:v>
                </c:pt>
                <c:pt idx="144">
                  <c:v>21.7930701274799</c:v>
                </c:pt>
                <c:pt idx="145">
                  <c:v>21.1622585808364</c:v>
                </c:pt>
                <c:pt idx="146">
                  <c:v>20.5089356655301</c:v>
                </c:pt>
                <c:pt idx="147">
                  <c:v>19.8337695109041</c:v>
                </c:pt>
                <c:pt idx="148">
                  <c:v>19.1374279459719</c:v>
                </c:pt>
                <c:pt idx="149">
                  <c:v>18.4205773251924</c:v>
                </c:pt>
                <c:pt idx="150">
                  <c:v>17.6838817152556</c:v>
                </c:pt>
                <c:pt idx="151">
                  <c:v>16.928002500414</c:v>
                </c:pt>
                <c:pt idx="152">
                  <c:v>16.1535984866237</c:v>
                </c:pt>
                <c:pt idx="153">
                  <c:v>15.3613266199255</c:v>
                </c:pt>
                <c:pt idx="154">
                  <c:v>14.5518434883666</c:v>
                </c:pt>
                <c:pt idx="155">
                  <c:v>13.7258078572394</c:v>
                </c:pt>
                <c:pt idx="156">
                  <c:v>12.8838846127129</c:v>
                </c:pt>
                <c:pt idx="157">
                  <c:v>12.0267506796173</c:v>
                </c:pt>
                <c:pt idx="158">
                  <c:v>11.1551037758293</c:v>
                </c:pt>
                <c:pt idx="159">
                  <c:v>10.2696753181526</c:v>
                </c:pt>
                <c:pt idx="160">
                  <c:v>9.37124947335177</c:v>
                </c:pt>
                <c:pt idx="161">
                  <c:v>8.46069129911389</c:v>
                </c:pt>
                <c:pt idx="162">
                  <c:v>7.53898809799818</c:v>
                </c:pt>
                <c:pt idx="163">
                  <c:v>6.60730951043914</c:v>
                </c:pt>
                <c:pt idx="164">
                  <c:v>5.6670983888922</c:v>
                </c:pt>
                <c:pt idx="165">
                  <c:v>4.72019472425078</c:v>
                </c:pt>
                <c:pt idx="166">
                  <c:v>3.77157695486719</c:v>
                </c:pt>
                <c:pt idx="167">
                  <c:v>2.82407085985524</c:v>
                </c:pt>
                <c:pt idx="168">
                  <c:v>1.88519782795292</c:v>
                </c:pt>
                <c:pt idx="169">
                  <c:v>0.967718596376244</c:v>
                </c:pt>
                <c:pt idx="170">
                  <c:v>0.0901022876297023</c:v>
                </c:pt>
                <c:pt idx="171">
                  <c:v>-1.2773336215404</c:v>
                </c:pt>
                <c:pt idx="172">
                  <c:v>-2.40947992960471</c:v>
                </c:pt>
                <c:pt idx="173">
                  <c:v>-3.49788598310088</c:v>
                </c:pt>
                <c:pt idx="174">
                  <c:v>-4.57752753837963</c:v>
                </c:pt>
                <c:pt idx="175">
                  <c:v>-5.65748736790034</c:v>
                </c:pt>
                <c:pt idx="176">
                  <c:v>-6.74102329306623</c:v>
                </c:pt>
                <c:pt idx="177">
                  <c:v>-7.82948178752099</c:v>
                </c:pt>
                <c:pt idx="178">
                  <c:v>-8.92343359761194</c:v>
                </c:pt>
                <c:pt idx="179">
                  <c:v>-10.023088327429</c:v>
                </c:pt>
                <c:pt idx="180">
                  <c:v>-11.1284708032618</c:v>
                </c:pt>
                <c:pt idx="181">
                  <c:v>-12.2395048038647</c:v>
                </c:pt>
                <c:pt idx="182">
                  <c:v>-13.3560562216641</c:v>
                </c:pt>
                <c:pt idx="183">
                  <c:v>-14.47795676027</c:v>
                </c:pt>
                <c:pt idx="184">
                  <c:v>-15.6050175909187</c:v>
                </c:pt>
                <c:pt idx="185">
                  <c:v>-16.737037512769</c:v>
                </c:pt>
                <c:pt idx="186">
                  <c:v>-17.8738079504164</c:v>
                </c:pt>
                <c:pt idx="187">
                  <c:v>-19.0151160524981</c:v>
                </c:pt>
                <c:pt idx="188">
                  <c:v>-20.1607466052611</c:v>
                </c:pt>
                <c:pt idx="189">
                  <c:v>-21.3104831812084</c:v>
                </c:pt>
                <c:pt idx="190">
                  <c:v>-22.4641087762044</c:v>
                </c:pt>
                <c:pt idx="191">
                  <c:v>-23.6214060934811</c:v>
                </c:pt>
                <c:pt idx="192">
                  <c:v>-24.7821575737756</c:v>
                </c:pt>
                <c:pt idx="193">
                  <c:v>-25.9461452361708</c:v>
                </c:pt>
                <c:pt idx="194">
                  <c:v>-27.1131503699071</c:v>
                </c:pt>
                <c:pt idx="195">
                  <c:v>-28.2829531034962</c:v>
                </c:pt>
                <c:pt idx="196">
                  <c:v>-29.4553318659142</c:v>
                </c:pt>
                <c:pt idx="197">
                  <c:v>-30.6300627479493</c:v>
                </c:pt>
                <c:pt idx="198">
                  <c:v>-31.8069187661977</c:v>
                </c:pt>
                <c:pt idx="199">
                  <c:v>-32.9856690270588</c:v>
                </c:pt>
                <c:pt idx="200">
                  <c:v>-34.1660777854583</c:v>
                </c:pt>
                <c:pt idx="201">
                  <c:v>-35.347903388277</c:v>
                </c:pt>
                <c:pt idx="202">
                  <c:v>-36.5308970904028</c:v>
                </c:pt>
                <c:pt idx="203">
                  <c:v>-37.7148017265191</c:v>
                </c:pt>
                <c:pt idx="204">
                  <c:v>-38.8993502192663</c:v>
                </c:pt>
                <c:pt idx="205">
                  <c:v>-40.0842638988433</c:v>
                </c:pt>
                <c:pt idx="206">
                  <c:v>-41.2692506055876</c:v>
                </c:pt>
                <c:pt idx="207">
                  <c:v>-42.4540025400546</c:v>
                </c:pt>
                <c:pt idx="208">
                  <c:v>-43.6381938197707</c:v>
                </c:pt>
                <c:pt idx="209">
                  <c:v>-44.8214776925618</c:v>
                </c:pt>
                <c:pt idx="210">
                  <c:v>-46.0034833481855</c:v>
                </c:pt>
                <c:pt idx="211">
                  <c:v>-47.1838122574671</c:v>
                </c:pt>
                <c:pt idx="212">
                  <c:v>-48.3620339552286</c:v>
                </c:pt>
                <c:pt idx="213">
                  <c:v>-49.5376811668676</c:v>
                </c:pt>
                <c:pt idx="214">
                  <c:v>-50.7102441579631</c:v>
                </c:pt>
                <c:pt idx="215">
                  <c:v>-51.8791641636748</c:v>
                </c:pt>
                <c:pt idx="216">
                  <c:v>-53.0438257248515</c:v>
                </c:pt>
                <c:pt idx="217">
                  <c:v>-54.203547724942</c:v>
                </c:pt>
                <c:pt idx="218">
                  <c:v>-55.3575728798199</c:v>
                </c:pt>
                <c:pt idx="219">
                  <c:v>-56.505055385964</c:v>
                </c:pt>
                <c:pt idx="220">
                  <c:v>-57.6450463751608</c:v>
                </c:pt>
                <c:pt idx="221">
                  <c:v>-58.7764767611372</c:v>
                </c:pt>
                <c:pt idx="222">
                  <c:v>-59.8981369909069</c:v>
                </c:pt>
                <c:pt idx="223">
                  <c:v>-61.0086531390772</c:v>
                </c:pt>
                <c:pt idx="224">
                  <c:v>-62.106458707563</c:v>
                </c:pt>
                <c:pt idx="225">
                  <c:v>-63.1897614325478</c:v>
                </c:pt>
                <c:pt idx="226">
                  <c:v>-64.2565043701383</c:v>
                </c:pt>
                <c:pt idx="227">
                  <c:v>-65.304320569874</c:v>
                </c:pt>
                <c:pt idx="228">
                  <c:v>-66.3304808032331</c:v>
                </c:pt>
                <c:pt idx="229">
                  <c:v>-67.3318341778654</c:v>
                </c:pt>
                <c:pt idx="230">
                  <c:v>-68.3047421673871</c:v>
                </c:pt>
                <c:pt idx="231">
                  <c:v>-69.2450077976813</c:v>
                </c:pt>
                <c:pt idx="232">
                  <c:v>-70.1478036941863</c:v>
                </c:pt>
                <c:pt idx="233">
                  <c:v>-71.007605674649</c:v>
                </c:pt>
                <c:pt idx="234">
                  <c:v>-71.8181427974961</c:v>
                </c:pt>
                <c:pt idx="235">
                  <c:v>-72.5723802456085</c:v>
                </c:pt>
                <c:pt idx="236">
                  <c:v>-73.2625575973723</c:v>
                </c:pt>
                <c:pt idx="237">
                  <c:v>-73.8803103358831</c:v>
                </c:pt>
                <c:pt idx="238">
                  <c:v>-74.4169038112011</c:v>
                </c:pt>
                <c:pt idx="239">
                  <c:v>-74.8636017492119</c:v>
                </c:pt>
              </c:numCache>
            </c:numRef>
          </c:yVal>
          <c:smooth val="1"/>
        </c:ser>
        <c:axId val="63624789"/>
        <c:axId val="45977343"/>
      </c:scatterChart>
      <c:valAx>
        <c:axId val="63624789"/>
        <c:scaling>
          <c:orientation val="minMax"/>
          <c:max val="1"/>
          <c:min val="0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5977343"/>
        <c:crossesAt val="0"/>
        <c:crossBetween val="midCat"/>
        <c:majorUnit val="0.25"/>
      </c:valAx>
      <c:valAx>
        <c:axId val="45977343"/>
        <c:scaling>
          <c:orientation val="minMax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3624789"/>
        <c:crossesAt val="0"/>
        <c:crossBetween val="midCat"/>
      </c:valAx>
      <c:spPr>
        <a:solidFill>
          <a:srgbClr val="ffffff"/>
        </a:solidFill>
        <a:ln w="25560">
          <a:noFill/>
        </a:ln>
      </c:spPr>
    </c:plotArea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2</xdr:col>
      <xdr:colOff>1267920</xdr:colOff>
      <xdr:row>20</xdr:row>
      <xdr:rowOff>190080</xdr:rowOff>
    </xdr:to>
    <xdr:graphicFrame>
      <xdr:nvGraphicFramePr>
        <xdr:cNvPr id="0" name="Chart 1"/>
        <xdr:cNvGraphicFramePr/>
      </xdr:nvGraphicFramePr>
      <xdr:xfrm>
        <a:off x="0" y="2636640"/>
        <a:ext cx="3439080" cy="247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</xdr:row>
      <xdr:rowOff>0</xdr:rowOff>
    </xdr:from>
    <xdr:to>
      <xdr:col>2</xdr:col>
      <xdr:colOff>1267920</xdr:colOff>
      <xdr:row>33</xdr:row>
      <xdr:rowOff>189720</xdr:rowOff>
    </xdr:to>
    <xdr:graphicFrame>
      <xdr:nvGraphicFramePr>
        <xdr:cNvPr id="1" name="Chart 2"/>
        <xdr:cNvGraphicFramePr/>
      </xdr:nvGraphicFramePr>
      <xdr:xfrm>
        <a:off x="0" y="5113080"/>
        <a:ext cx="3439080" cy="24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1267920</xdr:colOff>
      <xdr:row>47</xdr:row>
      <xdr:rowOff>8640</xdr:rowOff>
    </xdr:to>
    <xdr:graphicFrame>
      <xdr:nvGraphicFramePr>
        <xdr:cNvPr id="2" name="Chart 3"/>
        <xdr:cNvGraphicFramePr/>
      </xdr:nvGraphicFramePr>
      <xdr:xfrm>
        <a:off x="0" y="7589520"/>
        <a:ext cx="3439080" cy="248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A101" activeCellId="0" sqref="101:10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10.7"/>
    <col collapsed="false" customWidth="true" hidden="false" outlineLevel="0" max="3" min="3" style="1" width="15.86"/>
    <col collapsed="false" customWidth="true" hidden="false" outlineLevel="0" max="4" min="4" style="1" width="11.68"/>
    <col collapsed="false" customWidth="true" hidden="false" outlineLevel="0" max="5" min="5" style="1" width="10"/>
    <col collapsed="false" customWidth="true" hidden="false" outlineLevel="0" max="6" min="6" style="2" width="21"/>
    <col collapsed="false" customWidth="true" hidden="false" outlineLevel="0" max="7" min="7" style="1" width="12.14"/>
    <col collapsed="false" customWidth="true" hidden="false" outlineLevel="0" max="8" min="8" style="1" width="2.57"/>
    <col collapsed="false" customWidth="true" hidden="false" outlineLevel="0" max="9" min="9" style="1" width="12.57"/>
    <col collapsed="false" customWidth="true" hidden="false" outlineLevel="0" max="11" min="11" style="1" width="19.72"/>
    <col collapsed="false" customWidth="true" hidden="false" outlineLevel="0" max="12" min="12" style="1" width="18.14"/>
    <col collapsed="false" customWidth="true" hidden="false" outlineLevel="0" max="13" min="13" style="1" width="18.41"/>
    <col collapsed="false" customWidth="true" hidden="false" outlineLevel="0" max="22" min="22" style="1" width="10"/>
    <col collapsed="false" customWidth="true" hidden="false" outlineLevel="0" max="27" min="27" style="1" width="9.86"/>
  </cols>
  <sheetData>
    <row r="1" customFormat="false" ht="105" hidden="false" customHeight="true" outlineLevel="0" collapsed="false">
      <c r="A1" s="3" t="s">
        <v>0</v>
      </c>
      <c r="B1" s="3"/>
      <c r="C1" s="3"/>
      <c r="D1" s="4" t="s">
        <v>1</v>
      </c>
      <c r="E1" s="4" t="s">
        <v>2</v>
      </c>
      <c r="F1" s="5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customFormat="false" ht="15" hidden="false" customHeight="false" outlineLevel="0" collapsed="false">
      <c r="D2" s="6" t="n">
        <f aca="false">$B$7</f>
        <v>44003</v>
      </c>
      <c r="E2" s="7" t="n">
        <f aca="false">0.1/24</f>
        <v>0.00416666666666667</v>
      </c>
      <c r="F2" s="2" t="n">
        <f aca="false">D2+2415018.5+E2-$B$5/24</f>
        <v>2459021.0875</v>
      </c>
      <c r="G2" s="8" t="n">
        <f aca="false">(F2-2451545)/36525</f>
        <v>0.204684120465445</v>
      </c>
      <c r="I2" s="1" t="n">
        <f aca="false">MOD(280.46646+G2*(36000.76983+G2*0.0003032),360)</f>
        <v>89.2523814352135</v>
      </c>
      <c r="J2" s="1" t="n">
        <f aca="false">357.52911+G2*(35999.05029-0.0001537*G2)</f>
        <v>7725.96304976062</v>
      </c>
      <c r="K2" s="1" t="n">
        <f aca="false">0.016708634-G2*(0.000042037+0.0000001267*G2)</f>
        <v>0.0167000243854568</v>
      </c>
      <c r="L2" s="1" t="n">
        <f aca="false">SIN(RADIANS(J2))*(1.914602-G2*(0.004817+0.000014*G2))+SIN(RADIANS(2*J2))*(0.019993-0.000101*G2)+SIN(RADIANS(3*J2))*0.000289</f>
        <v>0.45493743686842</v>
      </c>
      <c r="M2" s="1" t="n">
        <f aca="false">I2+L2</f>
        <v>89.7073188720819</v>
      </c>
      <c r="N2" s="1" t="n">
        <f aca="false">J2+L2</f>
        <v>7726.41798719748</v>
      </c>
      <c r="O2" s="1" t="n">
        <f aca="false">(1.000001018*(1-K2*K2))/(1+K2*COS(RADIANS(N2)))</f>
        <v>1.01621840473653</v>
      </c>
      <c r="P2" s="1" t="n">
        <f aca="false">M2-0.00569-0.00478*SIN(RADIANS(125.04-1934.136*G2))</f>
        <v>89.6968493942805</v>
      </c>
      <c r="Q2" s="1" t="n">
        <f aca="false">23+(26+((21.448-G2*(46.815+G2*(0.00059-G2*0.001813))))/60)/60</f>
        <v>23.436629362147</v>
      </c>
      <c r="R2" s="1" t="n">
        <f aca="false">Q2+0.00256*COS(RADIANS(125.04-1934.136*G2))</f>
        <v>23.4366672017868</v>
      </c>
      <c r="S2" s="1" t="n">
        <f aca="false">DEGREES(ATAN2(COS(RADIANS(P2)),COS(RADIANS(R2))*SIN(RADIANS(P2))))</f>
        <v>89.6695912998517</v>
      </c>
      <c r="T2" s="1" t="n">
        <f aca="false">DEGREES(ASIN(SIN(RADIANS(R2))*SIN(RADIANS(P2))))</f>
        <v>23.4363195452295</v>
      </c>
      <c r="U2" s="1" t="n">
        <f aca="false">TAN(RADIANS(R2/2))*TAN(RADIANS(R2/2))</f>
        <v>0.0430246208090077</v>
      </c>
      <c r="V2" s="1" t="n">
        <f aca="false">4*DEGREES(U2*SIN(2*RADIANS(I2))-2*K2*SIN(RADIANS(J2))+4*K2*U2*SIN(RADIANS(J2))*COS(2*RADIANS(I2))-0.5*U2*U2*SIN(4*RADIANS(I2))-1.25*K2*K2*SIN(2*RADIANS(J2)))</f>
        <v>-1.71037810996682</v>
      </c>
      <c r="W2" s="1" t="n">
        <f aca="false">DEGREES(ACOS(COS(RADIANS(90.833))/(COS(RADIANS($B$3))*COS(RADIANS(T2)))-TAN(RADIANS($B$3))*TAN(RADIANS(T2))))</f>
        <v>71.5526060538608</v>
      </c>
      <c r="X2" s="7" t="n">
        <f aca="false">(720-4*$B$4-V2+$B$5*60)/1440</f>
        <v>0.515122676465255</v>
      </c>
      <c r="Y2" s="7" t="n">
        <f aca="false">X2-W2*4/1440</f>
        <v>0.316365437426752</v>
      </c>
      <c r="Z2" s="7" t="n">
        <f aca="false">X2+W2*4/1440</f>
        <v>0.713879915503757</v>
      </c>
      <c r="AA2" s="9" t="n">
        <f aca="false">8*W2</f>
        <v>572.420848430886</v>
      </c>
      <c r="AB2" s="1" t="n">
        <f aca="false">MOD(E2*1440+V2+4*$B$4-60*$B$5,1440)</f>
        <v>1424.22334589003</v>
      </c>
      <c r="AC2" s="1" t="n">
        <f aca="false">IF(AB2/4&lt;0,AB2/4+180,AB2/4-180)</f>
        <v>176.055836472508</v>
      </c>
      <c r="AD2" s="1" t="n">
        <f aca="false">DEGREES(ACOS(SIN(RADIANS($B$3))*SIN(RADIANS(T2))+COS(RADIANS($B$3))*COS(RADIANS(T2))*COS(RADIANS(AC2))))</f>
        <v>165.225607185892</v>
      </c>
      <c r="AE2" s="1" t="n">
        <f aca="false">90-AD2</f>
        <v>-75.2256071858922</v>
      </c>
      <c r="AF2" s="1" t="n">
        <f aca="false">IF(AE2&gt;85,0,IF(AE2&gt;5,58.1/TAN(RADIANS(AE2))-0.07/POWER(TAN(RADIANS(AE2)),3)+0.000086/POWER(TAN(RADIANS(AE2)),5),IF(AE2&gt;-0.575,1735+AE2*(-518.2+AE2*(103.4+AE2*(-12.79+AE2*0.711))),-20.772/TAN(RADIANS(AE2)))))/3600</f>
        <v>0.00152174128161319</v>
      </c>
      <c r="AG2" s="1" t="n">
        <f aca="false">AE2+AF2</f>
        <v>-75.2240854446106</v>
      </c>
      <c r="AH2" s="1" t="n">
        <f aca="false">IF(AC2&gt;0,MOD(DEGREES(ACOS(((SIN(RADIANS($B$3))*COS(RADIANS(AD2)))-SIN(RADIANS(T2)))/(COS(RADIANS($B$3))*SIN(RADIANS(AD2)))))+180,360),MOD(540-DEGREES(ACOS(((SIN(RADIANS($B$3))*COS(RADIANS(AD2)))-SIN(RADIANS(T2)))/(COS(RADIANS($B$3))*SIN(RADIANS(AD2))))),360))</f>
        <v>194.328207963156</v>
      </c>
    </row>
    <row r="3" customFormat="false" ht="13.8" hidden="false" customHeight="false" outlineLevel="0" collapsed="false">
      <c r="A3" s="1" t="s">
        <v>31</v>
      </c>
      <c r="B3" s="10" t="n">
        <v>-37.81998</v>
      </c>
      <c r="D3" s="6" t="n">
        <f aca="false">$B$7</f>
        <v>44003</v>
      </c>
      <c r="E3" s="7" t="n">
        <f aca="false">E2+0.1/24</f>
        <v>0.00833333333333333</v>
      </c>
      <c r="F3" s="2" t="n">
        <f aca="false">D3+2415018.5+E3-$B$5/24</f>
        <v>2459021.09166667</v>
      </c>
      <c r="G3" s="8" t="n">
        <f aca="false">(F3-2451545)/36525</f>
        <v>0.204684234542554</v>
      </c>
      <c r="I3" s="1" t="n">
        <f aca="false">MOD(280.46646+G3*(36000.76983+G3*0.0003032),360)</f>
        <v>89.2564882989836</v>
      </c>
      <c r="J3" s="1" t="n">
        <f aca="false">357.52911+G3*(35999.05029-0.0001537*G3)</f>
        <v>7725.9671564282</v>
      </c>
      <c r="K3" s="1" t="n">
        <f aca="false">0.016708634-G3*(0.000042037+0.0000001267*G3)</f>
        <v>0.0167000243806555</v>
      </c>
      <c r="L3" s="1" t="n">
        <f aca="false">SIN(RADIANS(J3))*(1.914602-G3*(0.004817+0.000014*G3))+SIN(RADIANS(2*J3))*(0.019993-0.000101*G3)+SIN(RADIANS(3*J3))*0.000289</f>
        <v>0.454806853177766</v>
      </c>
      <c r="M3" s="1" t="n">
        <f aca="false">I3+L3</f>
        <v>89.7112951521614</v>
      </c>
      <c r="N3" s="1" t="n">
        <f aca="false">J3+L3</f>
        <v>7726.42196328138</v>
      </c>
      <c r="O3" s="1" t="n">
        <f aca="false">(1.000001018*(1-K3*K3))/(1+K3*COS(RADIANS(N3)))</f>
        <v>1.01621868582422</v>
      </c>
      <c r="P3" s="1" t="n">
        <f aca="false">M3-0.00569-0.00478*SIN(RADIANS(125.04-1934.136*G3))</f>
        <v>89.7008256746321</v>
      </c>
      <c r="Q3" s="1" t="n">
        <f aca="false">23+(26+((21.448-G3*(46.815+G3*(0.00059-G3*0.001813))))/60)/60</f>
        <v>23.4366293606635</v>
      </c>
      <c r="R3" s="1" t="n">
        <f aca="false">Q3+0.00256*COS(RADIANS(125.04-1934.136*G3))</f>
        <v>23.4366672101605</v>
      </c>
      <c r="S3" s="1" t="n">
        <f aca="false">DEGREES(ATAN2(COS(RADIANS(P3)),COS(RADIANS(R3))*SIN(RADIANS(P3))))</f>
        <v>89.6739250965652</v>
      </c>
      <c r="T3" s="1" t="n">
        <f aca="false">DEGREES(ASIN(SIN(RADIANS(R3))*SIN(RADIANS(P3))))</f>
        <v>23.436328613846</v>
      </c>
      <c r="U3" s="1" t="n">
        <f aca="false">TAN(RADIANS(R3/2))*TAN(RADIANS(R3/2))</f>
        <v>0.043024620840627</v>
      </c>
      <c r="V3" s="1" t="n">
        <f aca="false">4*DEGREES(U3*SIN(2*RADIANS(I3))-2*K3*SIN(RADIANS(J3))+4*K3*U3*SIN(RADIANS(J3))*COS(2*RADIANS(I3))-0.5*U3*U3*SIN(4*RADIANS(I3))-1.25*K3*K3*SIN(2*RADIANS(J3)))</f>
        <v>-1.71128457892126</v>
      </c>
      <c r="W3" s="1" t="n">
        <f aca="false">DEGREES(ACOS(COS(RADIANS(90.833))/(COS(RADIANS($B$3))*COS(RADIANS(T3)))-TAN(RADIANS($B$3))*TAN(RADIANS(T3))))</f>
        <v>71.5525973217985</v>
      </c>
      <c r="X3" s="7" t="n">
        <f aca="false">(720-4*$B$4-V3+$B$5*60)/1440</f>
        <v>0.515123305957584</v>
      </c>
      <c r="Y3" s="7" t="n">
        <f aca="false">X3-W3*4/1440</f>
        <v>0.316366091174811</v>
      </c>
      <c r="Z3" s="7" t="n">
        <f aca="false">X3+W3*4/1440</f>
        <v>0.713880520740358</v>
      </c>
      <c r="AA3" s="9" t="n">
        <f aca="false">8*W3</f>
        <v>572.420778574388</v>
      </c>
      <c r="AB3" s="1" t="n">
        <f aca="false">MOD(E3*1440+V3+4*$B$4-60*$B$5,1440)</f>
        <v>1430.22243942108</v>
      </c>
      <c r="AC3" s="1" t="n">
        <f aca="false">IF(AB3/4&lt;0,AB3/4+180,AB3/4-180)</f>
        <v>177.55560985527</v>
      </c>
      <c r="AD3" s="1" t="n">
        <f aca="false">DEGREES(ACOS(SIN(RADIANS($B$3))*SIN(RADIANS(T3))+COS(RADIANS($B$3))*COS(RADIANS(T3))*COS(RADIANS(AC3))))</f>
        <v>165.465020606211</v>
      </c>
      <c r="AE3" s="1" t="n">
        <f aca="false">90-AD3</f>
        <v>-75.4650206062114</v>
      </c>
      <c r="AF3" s="1" t="n">
        <f aca="false">IF(AE3&gt;85,0,IF(AE3&gt;5,58.1/TAN(RADIANS(AE3))-0.07/POWER(TAN(RADIANS(AE3)),3)+0.000086/POWER(TAN(RADIANS(AE3)),5),IF(AE3&gt;-0.575,1735+AE3*(-518.2+AE3*(103.4+AE3*(-12.79+AE3*0.711))),-20.772/TAN(RADIANS(AE3)))))/3600</f>
        <v>0.00149598227633998</v>
      </c>
      <c r="AG3" s="1" t="n">
        <f aca="false">AE3+AF3</f>
        <v>-75.4635246239351</v>
      </c>
      <c r="AH3" s="1" t="n">
        <f aca="false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188.970116737205</v>
      </c>
    </row>
    <row r="4" customFormat="false" ht="13.8" hidden="false" customHeight="false" outlineLevel="0" collapsed="false">
      <c r="A4" s="1" t="s">
        <v>32</v>
      </c>
      <c r="B4" s="10" t="n">
        <v>144.983431</v>
      </c>
      <c r="D4" s="6" t="n">
        <f aca="false">$B$7</f>
        <v>44003</v>
      </c>
      <c r="E4" s="7" t="n">
        <f aca="false">E3+0.1/24</f>
        <v>0.0125</v>
      </c>
      <c r="F4" s="2" t="n">
        <f aca="false">D4+2415018.5+E4-$B$5/24</f>
        <v>2459021.09583333</v>
      </c>
      <c r="G4" s="8" t="n">
        <f aca="false">(F4-2451545)/36525</f>
        <v>0.204684348619676</v>
      </c>
      <c r="I4" s="1" t="n">
        <f aca="false">MOD(280.46646+G4*(36000.76983+G4*0.0003032),360)</f>
        <v>89.2605951632131</v>
      </c>
      <c r="J4" s="1" t="n">
        <f aca="false">357.52911+G4*(35999.05029-0.0001537*G4)</f>
        <v>7725.97126309625</v>
      </c>
      <c r="K4" s="1" t="n">
        <f aca="false">0.016708634-G4*(0.000042037+0.0000001267*G4)</f>
        <v>0.0167000243758541</v>
      </c>
      <c r="L4" s="1" t="n">
        <f aca="false">SIN(RADIANS(J4))*(1.914602-G4*(0.004817+0.000014*G4))+SIN(RADIANS(2*J4))*(0.019993-0.000101*G4)+SIN(RADIANS(3*J4))*0.000289</f>
        <v>0.454676267272966</v>
      </c>
      <c r="M4" s="1" t="n">
        <f aca="false">I4+L4</f>
        <v>89.7152714304861</v>
      </c>
      <c r="N4" s="1" t="n">
        <f aca="false">J4+L4</f>
        <v>7726.42593936352</v>
      </c>
      <c r="O4" s="1" t="n">
        <f aca="false">(1.000001018*(1-K4*K4))/(1+K4*COS(RADIANS(N4)))</f>
        <v>1.01621896683119</v>
      </c>
      <c r="P4" s="1" t="n">
        <f aca="false">M4-0.00569-0.00478*SIN(RADIANS(125.04-1934.136*G4))</f>
        <v>89.704801953229</v>
      </c>
      <c r="Q4" s="1" t="n">
        <f aca="false">23+(26+((21.448-G4*(46.815+G4*(0.00059-G4*0.001813))))/60)/60</f>
        <v>23.43662935918</v>
      </c>
      <c r="R4" s="1" t="n">
        <f aca="false">Q4+0.00256*COS(RADIANS(125.04-1934.136*G4))</f>
        <v>23.4366672185343</v>
      </c>
      <c r="S4" s="1" t="n">
        <f aca="false">DEGREES(ATAN2(COS(RADIANS(P4)),COS(RADIANS(R4))*SIN(RADIANS(P4))))</f>
        <v>89.678258891957</v>
      </c>
      <c r="T4" s="1" t="n">
        <f aca="false">DEGREES(ASIN(SIN(RADIANS(R4))*SIN(RADIANS(P4))))</f>
        <v>23.4363375628369</v>
      </c>
      <c r="U4" s="1" t="n">
        <f aca="false">TAN(RADIANS(R4/2))*TAN(RADIANS(R4/2))</f>
        <v>0.0430246208722462</v>
      </c>
      <c r="V4" s="1" t="n">
        <f aca="false">4*DEGREES(U4*SIN(2*RADIANS(I4))-2*K4*SIN(RADIANS(J4))+4*K4*U4*SIN(RADIANS(J4))*COS(2*RADIANS(I4))-0.5*U4*U4*SIN(4*RADIANS(I4))-1.25*K4*K4*SIN(2*RADIANS(J4)))</f>
        <v>-1.71219104093789</v>
      </c>
      <c r="W4" s="1" t="n">
        <f aca="false">DEGREES(ACOS(COS(RADIANS(90.833))/(COS(RADIANS($B$3))*COS(RADIANS(T4)))-TAN(RADIANS($B$3))*TAN(RADIANS(T4))))</f>
        <v>71.5525887049207</v>
      </c>
      <c r="X4" s="7" t="n">
        <f aca="false">(720-4*$B$4-V4+$B$5*60)/1440</f>
        <v>0.515123935445096</v>
      </c>
      <c r="Y4" s="7" t="n">
        <f aca="false">X4-W4*4/1440</f>
        <v>0.316366744598094</v>
      </c>
      <c r="Z4" s="7" t="n">
        <f aca="false">X4+W4*4/1440</f>
        <v>0.713881126292098</v>
      </c>
      <c r="AA4" s="9" t="n">
        <f aca="false">8*W4</f>
        <v>572.420709639366</v>
      </c>
      <c r="AB4" s="1" t="n">
        <f aca="false">MOD(E4*1440+V4+4*$B$4-60*$B$5,1440)</f>
        <v>1436.22153295906</v>
      </c>
      <c r="AC4" s="1" t="n">
        <f aca="false">IF(AB4/4&lt;0,AB4/4+180,AB4/4-180)</f>
        <v>179.055383239766</v>
      </c>
      <c r="AD4" s="1" t="n">
        <f aca="false">DEGREES(ACOS(SIN(RADIANS($B$3))*SIN(RADIANS(T4))+COS(RADIANS($B$3))*COS(RADIANS(T4))*COS(RADIANS(AC4))))</f>
        <v>165.593656790966</v>
      </c>
      <c r="AE4" s="1" t="n">
        <f aca="false">90-AD4</f>
        <v>-75.5936567909656</v>
      </c>
      <c r="AF4" s="1" t="n">
        <f aca="false">IF(AE4&gt;85,0,IF(AE4&gt;5,58.1/TAN(RADIANS(AE4))-0.07/POWER(TAN(RADIANS(AE4)),3)+0.000086/POWER(TAN(RADIANS(AE4)),5),IF(AE4&gt;-0.575,1735+AE4*(-518.2+AE4*(103.4+AE4*(-12.79+AE4*0.711))),-20.772/TAN(RADIANS(AE4)))))/3600</f>
        <v>0.00148216512658352</v>
      </c>
      <c r="AG4" s="1" t="n">
        <f aca="false">AE4+AF4</f>
        <v>-75.5921746258391</v>
      </c>
      <c r="AH4" s="1" t="n">
        <f aca="false">IF(AC4&gt;0,MOD(DEGREES(ACOS(((SIN(RADIANS($B$3))*COS(RADIANS(AD4)))-SIN(RADIANS(T4)))/(COS(RADIANS($B$3))*SIN(RADIANS(AD4)))))+180,360),MOD(540-DEGREES(ACOS(((SIN(RADIANS($B$3))*COS(RADIANS(AD4)))-SIN(RADIANS(T4)))/(COS(RADIANS($B$3))*SIN(RADIANS(AD4))))),360))</f>
        <v>183.485505849806</v>
      </c>
    </row>
    <row r="5" customFormat="false" ht="15" hidden="false" customHeight="false" outlineLevel="0" collapsed="false">
      <c r="A5" s="1" t="s">
        <v>33</v>
      </c>
      <c r="B5" s="10" t="n">
        <v>10</v>
      </c>
      <c r="D5" s="6" t="n">
        <f aca="false">$B$7</f>
        <v>44003</v>
      </c>
      <c r="E5" s="7" t="n">
        <f aca="false">E4+0.1/24</f>
        <v>0.0166666666666667</v>
      </c>
      <c r="F5" s="2" t="n">
        <f aca="false">D5+2415018.5+E5-$B$5/24</f>
        <v>2459021.1</v>
      </c>
      <c r="G5" s="8" t="n">
        <f aca="false">(F5-2451545)/36525</f>
        <v>0.204684462696786</v>
      </c>
      <c r="I5" s="1" t="n">
        <f aca="false">MOD(280.46646+G5*(36000.76983+G5*0.0003032),360)</f>
        <v>89.2647020269833</v>
      </c>
      <c r="J5" s="1" t="n">
        <f aca="false">357.52911+G5*(35999.05029-0.0001537*G5)</f>
        <v>7725.97536976384</v>
      </c>
      <c r="K5" s="1" t="n">
        <f aca="false">0.016708634-G5*(0.000042037+0.0000001267*G5)</f>
        <v>0.0167000243710527</v>
      </c>
      <c r="L5" s="1" t="n">
        <f aca="false">SIN(RADIANS(J5))*(1.914602-G5*(0.004817+0.000014*G5))+SIN(RADIANS(2*J5))*(0.019993-0.000101*G5)+SIN(RADIANS(3*J5))*0.000289</f>
        <v>0.454545679183861</v>
      </c>
      <c r="M5" s="1" t="n">
        <f aca="false">I5+L5</f>
        <v>89.7192477061672</v>
      </c>
      <c r="N5" s="1" t="n">
        <f aca="false">J5+L5</f>
        <v>7726.42991544302</v>
      </c>
      <c r="O5" s="1" t="n">
        <f aca="false">(1.000001018*(1-K5*K5))/(1+K5*COS(RADIANS(N5)))</f>
        <v>1.01621924775737</v>
      </c>
      <c r="P5" s="1" t="n">
        <f aca="false">M5-0.00569-0.00478*SIN(RADIANS(125.04-1934.136*G5))</f>
        <v>89.7087782291823</v>
      </c>
      <c r="Q5" s="1" t="n">
        <f aca="false">23+(26+((21.448-G5*(46.815+G5*(0.00059-G5*0.001813))))/60)/60</f>
        <v>23.4366293576966</v>
      </c>
      <c r="R5" s="1" t="n">
        <f aca="false">Q5+0.00256*COS(RADIANS(125.04-1934.136*G5))</f>
        <v>23.4366672269081</v>
      </c>
      <c r="S5" s="1" t="n">
        <f aca="false">DEGREES(ATAN2(COS(RADIANS(P5)),COS(RADIANS(R5))*SIN(RADIANS(P5))))</f>
        <v>89.6825926850505</v>
      </c>
      <c r="T5" s="1" t="n">
        <f aca="false">DEGREES(ASIN(SIN(RADIANS(R5))*SIN(RADIANS(P5))))</f>
        <v>23.4363463922003</v>
      </c>
      <c r="U5" s="1" t="n">
        <f aca="false">TAN(RADIANS(R5/2))*TAN(RADIANS(R5/2))</f>
        <v>0.0430246209038654</v>
      </c>
      <c r="V5" s="1" t="n">
        <f aca="false">4*DEGREES(U5*SIN(2*RADIANS(I5))-2*K5*SIN(RADIANS(J5))+4*K5*U5*SIN(RADIANS(J5))*COS(2*RADIANS(I5))-0.5*U5*U5*SIN(4*RADIANS(I5))-1.25*K5*K5*SIN(2*RADIANS(J5)))</f>
        <v>-1.71309749578547</v>
      </c>
      <c r="W5" s="1" t="n">
        <f aca="false">DEGREES(ACOS(COS(RADIANS(90.833))/(COS(RADIANS($B$3))*COS(RADIANS(T5)))-TAN(RADIANS($B$3))*TAN(RADIANS(T5))))</f>
        <v>71.5525802032292</v>
      </c>
      <c r="X5" s="7" t="n">
        <f aca="false">(720-4*$B$4-V5+$B$5*60)/1440</f>
        <v>0.515124564927629</v>
      </c>
      <c r="Y5" s="7" t="n">
        <f aca="false">X5-W5*4/1440</f>
        <v>0.316367397696437</v>
      </c>
      <c r="Z5" s="7" t="n">
        <f aca="false">X5+W5*4/1440</f>
        <v>0.713881732158821</v>
      </c>
      <c r="AA5" s="9" t="n">
        <f aca="false">8*W5</f>
        <v>572.420641625834</v>
      </c>
      <c r="AB5" s="1" t="n">
        <f aca="false">MOD(E5*1440+V5+4*$B$4-60*$B$5,1440)</f>
        <v>2.22062650421458</v>
      </c>
      <c r="AC5" s="1" t="n">
        <f aca="false">IF(AB5/4&lt;0,AB5/4+180,AB5/4-180)</f>
        <v>-179.444843373946</v>
      </c>
      <c r="AD5" s="1" t="n">
        <f aca="false">DEGREES(ACOS(SIN(RADIANS($B$3))*SIN(RADIANS(T5))+COS(RADIANS($B$3))*COS(RADIANS(T5))*COS(RADIANS(AC5))))</f>
        <v>165.608521509064</v>
      </c>
      <c r="AE5" s="1" t="n">
        <f aca="false">90-AD5</f>
        <v>-75.6085215090643</v>
      </c>
      <c r="AF5" s="1" t="n">
        <f aca="false">IF(AE5&gt;85,0,IF(AE5&gt;5,58.1/TAN(RADIANS(AE5))-0.07/POWER(TAN(RADIANS(AE5)),3)+0.000086/POWER(TAN(RADIANS(AE5)),5),IF(AE5&gt;-0.575,1735+AE5*(-518.2+AE5*(103.4+AE5*(-12.79+AE5*0.711))),-20.772/TAN(RADIANS(AE5)))))/3600</f>
        <v>0.00148056949805387</v>
      </c>
      <c r="AG5" s="1" t="n">
        <f aca="false">AE5+AF5</f>
        <v>-75.6070409395662</v>
      </c>
      <c r="AH5" s="1" t="n">
        <f aca="false">IF(AC5&gt;0,MOD(DEGREES(ACOS(((SIN(RADIANS($B$3))*COS(RADIANS(AD5)))-SIN(RADIANS(T5)))/(COS(RADIANS($B$3))*SIN(RADIANS(AD5)))))+180,360),MOD(540-DEGREES(ACOS(((SIN(RADIANS($B$3))*COS(RADIANS(AD5)))-SIN(RADIANS(T5)))/(COS(RADIANS($B$3))*SIN(RADIANS(AD5))))),360))</f>
        <v>177.95024405548</v>
      </c>
    </row>
    <row r="6" customFormat="false" ht="15" hidden="false" customHeight="false" outlineLevel="0" collapsed="false">
      <c r="D6" s="6" t="n">
        <f aca="false">$B$7</f>
        <v>44003</v>
      </c>
      <c r="E6" s="7" t="n">
        <f aca="false">E5+0.1/24</f>
        <v>0.0208333333333333</v>
      </c>
      <c r="F6" s="2" t="n">
        <f aca="false">D6+2415018.5+E6-$B$5/24</f>
        <v>2459021.10416667</v>
      </c>
      <c r="G6" s="8" t="n">
        <f aca="false">(F6-2451545)/36525</f>
        <v>0.204684576773908</v>
      </c>
      <c r="I6" s="1" t="n">
        <f aca="false">MOD(280.46646+G6*(36000.76983+G6*0.0003032),360)</f>
        <v>89.2688088912119</v>
      </c>
      <c r="J6" s="1" t="n">
        <f aca="false">357.52911+G6*(35999.05029-0.0001537*G6)</f>
        <v>7725.97947643189</v>
      </c>
      <c r="K6" s="1" t="n">
        <f aca="false">0.016708634-G6*(0.000042037+0.0000001267*G6)</f>
        <v>0.0167000243662513</v>
      </c>
      <c r="L6" s="1" t="n">
        <f aca="false">SIN(RADIANS(J6))*(1.914602-G6*(0.004817+0.000014*G6))+SIN(RADIANS(2*J6))*(0.019993-0.000101*G6)+SIN(RADIANS(3*J6))*0.000289</f>
        <v>0.454415088881825</v>
      </c>
      <c r="M6" s="1" t="n">
        <f aca="false">I6+L6</f>
        <v>89.7232239800937</v>
      </c>
      <c r="N6" s="1" t="n">
        <f aca="false">J6+L6</f>
        <v>7726.43389152077</v>
      </c>
      <c r="O6" s="1" t="n">
        <f aca="false">(1.000001018*(1-K6*K6))/(1+K6*COS(RADIANS(N6)))</f>
        <v>1.01621952860282</v>
      </c>
      <c r="P6" s="1" t="n">
        <f aca="false">M6-0.00569-0.00478*SIN(RADIANS(125.04-1934.136*G6))</f>
        <v>89.7127545033811</v>
      </c>
      <c r="Q6" s="1" t="n">
        <f aca="false">23+(26+((21.448-G6*(46.815+G6*(0.00059-G6*0.001813))))/60)/60</f>
        <v>23.4366293562131</v>
      </c>
      <c r="R6" s="1" t="n">
        <f aca="false">Q6+0.00256*COS(RADIANS(125.04-1934.136*G6))</f>
        <v>23.4366672352818</v>
      </c>
      <c r="S6" s="1" t="n">
        <f aca="false">DEGREES(ATAN2(COS(RADIANS(P6)),COS(RADIANS(R6))*SIN(RADIANS(P6))))</f>
        <v>89.6869264768068</v>
      </c>
      <c r="T6" s="1" t="n">
        <f aca="false">DEGREES(ASIN(SIN(RADIANS(R6))*SIN(RADIANS(P6))))</f>
        <v>23.4363551019384</v>
      </c>
      <c r="U6" s="1" t="n">
        <f aca="false">TAN(RADIANS(R6/2))*TAN(RADIANS(R6/2))</f>
        <v>0.0430246209354846</v>
      </c>
      <c r="V6" s="1" t="n">
        <f aca="false">4*DEGREES(U6*SIN(2*RADIANS(I6))-2*K6*SIN(RADIANS(J6))+4*K6*U6*SIN(RADIANS(J6))*COS(2*RADIANS(I6))-0.5*U6*U6*SIN(4*RADIANS(I6))-1.25*K6*K6*SIN(2*RADIANS(J6)))</f>
        <v>-1.71400394363775</v>
      </c>
      <c r="W6" s="1" t="n">
        <f aca="false">DEGREES(ACOS(COS(RADIANS(90.833))/(COS(RADIANS($B$3))*COS(RADIANS(T6)))-TAN(RADIANS($B$3))*TAN(RADIANS(T6))))</f>
        <v>71.5525718167221</v>
      </c>
      <c r="X6" s="7" t="n">
        <f aca="false">(720-4*$B$4-V6+$B$5*60)/1440</f>
        <v>0.515125194405304</v>
      </c>
      <c r="Y6" s="7" t="n">
        <f aca="false">X6-W6*4/1440</f>
        <v>0.316368050469965</v>
      </c>
      <c r="Z6" s="7" t="n">
        <f aca="false">X6+W6*4/1440</f>
        <v>0.713882338340643</v>
      </c>
      <c r="AA6" s="9" t="n">
        <f aca="false">8*W6</f>
        <v>572.420574533777</v>
      </c>
      <c r="AB6" s="1" t="n">
        <f aca="false">MOD(E6*1440+V6+4*$B$4-60*$B$5,1440)</f>
        <v>8.21972005636224</v>
      </c>
      <c r="AC6" s="1" t="n">
        <f aca="false">IF(AB6/4&lt;0,AB6/4+180,AB6/4-180)</f>
        <v>-177.945069985909</v>
      </c>
      <c r="AD6" s="1" t="n">
        <f aca="false">DEGREES(ACOS(SIN(RADIANS($B$3))*SIN(RADIANS(T6))+COS(RADIANS($B$3))*COS(RADIANS(T6))*COS(RADIANS(AC6))))</f>
        <v>165.509261984576</v>
      </c>
      <c r="AE6" s="1" t="n">
        <f aca="false">90-AD6</f>
        <v>-75.5092619845758</v>
      </c>
      <c r="AF6" s="1" t="n">
        <f aca="false">IF(AE6&gt;85,0,IF(AE6&gt;5,58.1/TAN(RADIANS(AE6))-0.07/POWER(TAN(RADIANS(AE6)),3)+0.000086/POWER(TAN(RADIANS(AE6)),5),IF(AE6&gt;-0.575,1735+AE6*(-518.2+AE6*(103.4+AE6*(-12.79+AE6*0.711))),-20.772/TAN(RADIANS(AE6)))))/3600</f>
        <v>0.00149122838654038</v>
      </c>
      <c r="AG6" s="1" t="n">
        <f aca="false">AE6+AF6</f>
        <v>-75.5077707561893</v>
      </c>
      <c r="AH6" s="1" t="n">
        <f aca="false">IF(AC6&gt;0,MOD(DEGREES(ACOS(((SIN(RADIANS($B$3))*COS(RADIANS(AD6)))-SIN(RADIANS(T6)))/(COS(RADIANS($B$3))*SIN(RADIANS(AD6)))))+180,360),MOD(540-DEGREES(ACOS(((SIN(RADIANS($B$3))*COS(RADIANS(AD6)))-SIN(RADIANS(T6)))/(COS(RADIANS($B$3))*SIN(RADIANS(AD6))))),360))</f>
        <v>172.444862893248</v>
      </c>
    </row>
    <row r="7" customFormat="false" ht="15" hidden="false" customHeight="false" outlineLevel="0" collapsed="false">
      <c r="A7" s="1" t="s">
        <v>1</v>
      </c>
      <c r="B7" s="11" t="n">
        <v>44003</v>
      </c>
      <c r="D7" s="6" t="n">
        <f aca="false">$B$7</f>
        <v>44003</v>
      </c>
      <c r="E7" s="7" t="n">
        <f aca="false">E6+0.1/24</f>
        <v>0.025</v>
      </c>
      <c r="F7" s="2" t="n">
        <f aca="false">D7+2415018.5+E7-$B$5/24</f>
        <v>2459021.10833333</v>
      </c>
      <c r="G7" s="8" t="n">
        <f aca="false">(F7-2451545)/36525</f>
        <v>0.204684690851017</v>
      </c>
      <c r="I7" s="1" t="n">
        <f aca="false">MOD(280.46646+G7*(36000.76983+G7*0.0003032),360)</f>
        <v>89.2729157549811</v>
      </c>
      <c r="J7" s="1" t="n">
        <f aca="false">357.52911+G7*(35999.05029-0.0001537*G7)</f>
        <v>7725.98358309948</v>
      </c>
      <c r="K7" s="1" t="n">
        <f aca="false">0.016708634-G7*(0.000042037+0.0000001267*G7)</f>
        <v>0.01670002436145</v>
      </c>
      <c r="L7" s="1" t="n">
        <f aca="false">SIN(RADIANS(J7))*(1.914602-G7*(0.004817+0.000014*G7))+SIN(RADIANS(2*J7))*(0.019993-0.000101*G7)+SIN(RADIANS(3*J7))*0.000289</f>
        <v>0.454284496396803</v>
      </c>
      <c r="M7" s="1" t="n">
        <f aca="false">I7+L7</f>
        <v>89.7272002513779</v>
      </c>
      <c r="N7" s="1" t="n">
        <f aca="false">J7+L7</f>
        <v>7726.43786759587</v>
      </c>
      <c r="O7" s="1" t="n">
        <f aca="false">(1.000001018*(1-K7*K7))/(1+K7*COS(RADIANS(N7)))</f>
        <v>1.01621980936749</v>
      </c>
      <c r="P7" s="1" t="n">
        <f aca="false">M7-0.00569-0.00478*SIN(RADIANS(125.04-1934.136*G7))</f>
        <v>89.7167307749378</v>
      </c>
      <c r="Q7" s="1" t="n">
        <f aca="false">23+(26+((21.448-G7*(46.815+G7*(0.00059-G7*0.001813))))/60)/60</f>
        <v>23.4366293547296</v>
      </c>
      <c r="R7" s="1" t="n">
        <f aca="false">Q7+0.00256*COS(RADIANS(125.04-1934.136*G7))</f>
        <v>23.4366672436556</v>
      </c>
      <c r="S7" s="1" t="n">
        <f aca="false">DEGREES(ATAN2(COS(RADIANS(P7)),COS(RADIANS(R7))*SIN(RADIANS(P7))))</f>
        <v>89.6912602662506</v>
      </c>
      <c r="T7" s="1" t="n">
        <f aca="false">DEGREES(ASIN(SIN(RADIANS(R7))*SIN(RADIANS(P7))))</f>
        <v>23.4363636920494</v>
      </c>
      <c r="U7" s="1" t="n">
        <f aca="false">TAN(RADIANS(R7/2))*TAN(RADIANS(R7/2))</f>
        <v>0.0430246209671038</v>
      </c>
      <c r="V7" s="1" t="n">
        <f aca="false">4*DEGREES(U7*SIN(2*RADIANS(I7))-2*K7*SIN(RADIANS(J7))+4*K7*U7*SIN(RADIANS(J7))*COS(2*RADIANS(I7))-0.5*U7*U7*SIN(4*RADIANS(I7))-1.25*K7*K7*SIN(2*RADIANS(J7)))</f>
        <v>-1.71491038426427</v>
      </c>
      <c r="W7" s="1" t="n">
        <f aca="false">DEGREES(ACOS(COS(RADIANS(90.833))/(COS(RADIANS($B$3))*COS(RADIANS(T7)))-TAN(RADIANS($B$3))*TAN(RADIANS(T7))))</f>
        <v>71.5525635454011</v>
      </c>
      <c r="X7" s="7" t="n">
        <f aca="false">(720-4*$B$4-V7+$B$5*60)/1440</f>
        <v>0.515125823877961</v>
      </c>
      <c r="Y7" s="7" t="n">
        <f aca="false">X7-W7*4/1440</f>
        <v>0.316368702918514</v>
      </c>
      <c r="Z7" s="7" t="n">
        <f aca="false">X7+W7*4/1440</f>
        <v>0.713882944837409</v>
      </c>
      <c r="AA7" s="9" t="n">
        <f aca="false">8*W7</f>
        <v>572.420508363209</v>
      </c>
      <c r="AB7" s="1" t="n">
        <f aca="false">MOD(E7*1440+V7+4*$B$4-60*$B$5,1440)</f>
        <v>14.2188136157357</v>
      </c>
      <c r="AC7" s="1" t="n">
        <f aca="false">IF(AB7/4&lt;0,AB7/4+180,AB7/4-180)</f>
        <v>-176.445296596066</v>
      </c>
      <c r="AD7" s="1" t="n">
        <f aca="false">DEGREES(ACOS(SIN(RADIANS($B$3))*SIN(RADIANS(T7))+COS(RADIANS($B$3))*COS(RADIANS(T7))*COS(RADIANS(AC7))))</f>
        <v>165.298207272192</v>
      </c>
      <c r="AE7" s="1" t="n">
        <f aca="false">90-AD7</f>
        <v>-75.2982072721916</v>
      </c>
      <c r="AF7" s="1" t="n">
        <f aca="false">IF(AE7&gt;85,0,IF(AE7&gt;5,58.1/TAN(RADIANS(AE7))-0.07/POWER(TAN(RADIANS(AE7)),3)+0.000086/POWER(TAN(RADIANS(AE7)),5),IF(AE7&gt;-0.575,1735+AE7*(-518.2+AE7*(103.4+AE7*(-12.79+AE7*0.711))),-20.772/TAN(RADIANS(AE7)))))/3600</f>
        <v>0.00151392412752683</v>
      </c>
      <c r="AG7" s="1" t="n">
        <f aca="false">AE7+AF7</f>
        <v>-75.296693348064</v>
      </c>
      <c r="AH7" s="1" t="n">
        <f aca="false">IF(AC7&gt;0,MOD(DEGREES(ACOS(((SIN(RADIANS($B$3))*COS(RADIANS(AD7)))-SIN(RADIANS(T7)))/(COS(RADIANS($B$3))*SIN(RADIANS(AD7)))))+180,360),MOD(540-DEGREES(ACOS(((SIN(RADIANS($B$3))*COS(RADIANS(AD7)))-SIN(RADIANS(T7)))/(COS(RADIANS($B$3))*SIN(RADIANS(AD7))))),360))</f>
        <v>167.047126846369</v>
      </c>
    </row>
    <row r="8" customFormat="false" ht="15" hidden="false" customHeight="false" outlineLevel="0" collapsed="false">
      <c r="D8" s="6" t="n">
        <f aca="false">$B$7</f>
        <v>44003</v>
      </c>
      <c r="E8" s="7" t="n">
        <f aca="false">E7+0.1/24</f>
        <v>0.0291666666666667</v>
      </c>
      <c r="F8" s="2" t="n">
        <f aca="false">D8+2415018.5+E8-$B$5/24</f>
        <v>2459021.1125</v>
      </c>
      <c r="G8" s="8" t="n">
        <f aca="false">(F8-2451545)/36525</f>
        <v>0.204684804928139</v>
      </c>
      <c r="I8" s="1" t="n">
        <f aca="false">MOD(280.46646+G8*(36000.76983+G8*0.0003032),360)</f>
        <v>89.2770226192106</v>
      </c>
      <c r="J8" s="1" t="n">
        <f aca="false">357.52911+G8*(35999.05029-0.0001537*G8)</f>
        <v>7725.98768976752</v>
      </c>
      <c r="K8" s="1" t="n">
        <f aca="false">0.016708634-G8*(0.000042037+0.0000001267*G8)</f>
        <v>0.0167000243566486</v>
      </c>
      <c r="L8" s="1" t="n">
        <f aca="false">SIN(RADIANS(J8))*(1.914602-G8*(0.004817+0.000014*G8))+SIN(RADIANS(2*J8))*(0.019993-0.000101*G8)+SIN(RADIANS(3*J8))*0.000289</f>
        <v>0.45415390170017</v>
      </c>
      <c r="M8" s="1" t="n">
        <f aca="false">I8+L8</f>
        <v>89.7311765209108</v>
      </c>
      <c r="N8" s="1" t="n">
        <f aca="false">J8+L8</f>
        <v>7726.44184366922</v>
      </c>
      <c r="O8" s="1" t="n">
        <f aca="false">(1.000001018*(1-K8*K8))/(1+K8*COS(RADIANS(N8)))</f>
        <v>1.01622009005143</v>
      </c>
      <c r="P8" s="1" t="n">
        <f aca="false">M8-0.00569-0.00478*SIN(RADIANS(125.04-1934.136*G8))</f>
        <v>89.7207070447431</v>
      </c>
      <c r="Q8" s="1" t="n">
        <f aca="false">23+(26+((21.448-G8*(46.815+G8*(0.00059-G8*0.001813))))/60)/60</f>
        <v>23.4366293532461</v>
      </c>
      <c r="R8" s="1" t="n">
        <f aca="false">Q8+0.00256*COS(RADIANS(125.04-1934.136*G8))</f>
        <v>23.4366672520294</v>
      </c>
      <c r="S8" s="1" t="n">
        <f aca="false">DEGREES(ATAN2(COS(RADIANS(P8)),COS(RADIANS(R8))*SIN(RADIANS(P8))))</f>
        <v>89.695594054345</v>
      </c>
      <c r="T8" s="1" t="n">
        <f aca="false">DEGREES(ASIN(SIN(RADIANS(R8))*SIN(RADIANS(P8))))</f>
        <v>23.4363721625352</v>
      </c>
      <c r="U8" s="1" t="n">
        <f aca="false">TAN(RADIANS(R8/2))*TAN(RADIANS(R8/2))</f>
        <v>0.043024620998723</v>
      </c>
      <c r="V8" s="1" t="n">
        <f aca="false">4*DEGREES(U8*SIN(2*RADIANS(I8))-2*K8*SIN(RADIANS(J8))+4*K8*U8*SIN(RADIANS(J8))*COS(2*RADIANS(I8))-0.5*U8*U8*SIN(4*RADIANS(I8))-1.25*K8*K8*SIN(2*RADIANS(J8)))</f>
        <v>-1.71581681783942</v>
      </c>
      <c r="W8" s="1" t="n">
        <f aca="false">DEGREES(ACOS(COS(RADIANS(90.833))/(COS(RADIANS($B$3))*COS(RADIANS(T8)))-TAN(RADIANS($B$3))*TAN(RADIANS(T8))))</f>
        <v>71.5525553892644</v>
      </c>
      <c r="X8" s="7" t="n">
        <f aca="false">(720-4*$B$4-V8+$B$5*60)/1440</f>
        <v>0.515126453345722</v>
      </c>
      <c r="Y8" s="7" t="n">
        <f aca="false">X8-W8*4/1440</f>
        <v>0.31636935504221</v>
      </c>
      <c r="Z8" s="7" t="n">
        <f aca="false">X8+W8*4/1440</f>
        <v>0.713883551649234</v>
      </c>
      <c r="AA8" s="9" t="n">
        <f aca="false">8*W8</f>
        <v>572.420443114115</v>
      </c>
      <c r="AB8" s="1" t="n">
        <f aca="false">MOD(E8*1440+V8+4*$B$4-60*$B$5,1440)</f>
        <v>20.2179071821606</v>
      </c>
      <c r="AC8" s="1" t="n">
        <f aca="false">IF(AB8/4&lt;0,AB8/4+180,AB8/4-180)</f>
        <v>-174.94552320446</v>
      </c>
      <c r="AD8" s="1" t="n">
        <f aca="false">DEGREES(ACOS(SIN(RADIANS($B$3))*SIN(RADIANS(T8))+COS(RADIANS($B$3))*COS(RADIANS(T8))*COS(RADIANS(AC8))))</f>
        <v>164.980106581752</v>
      </c>
      <c r="AE8" s="1" t="n">
        <f aca="false">90-AD8</f>
        <v>-74.980106581752</v>
      </c>
      <c r="AF8" s="1" t="n">
        <f aca="false">IF(AE8&gt;85,0,IF(AE8&gt;5,58.1/TAN(RADIANS(AE8))-0.07/POWER(TAN(RADIANS(AE8)),3)+0.000086/POWER(TAN(RADIANS(AE8)),5),IF(AE8&gt;-0.575,1735+AE8*(-518.2+AE8*(103.4+AE8*(-12.79+AE8*0.711))),-20.772/TAN(RADIANS(AE8)))))/3600</f>
        <v>0.0015482142527511</v>
      </c>
      <c r="AG8" s="1" t="n">
        <f aca="false">AE8+AF8</f>
        <v>-74.9785583674993</v>
      </c>
      <c r="AH8" s="1" t="n">
        <f aca="false">IF(AC8&gt;0,MOD(DEGREES(ACOS(((SIN(RADIANS($B$3))*COS(RADIANS(AD8)))-SIN(RADIANS(T8)))/(COS(RADIANS($B$3))*SIN(RADIANS(AD8)))))+180,360),MOD(540-DEGREES(ACOS(((SIN(RADIANS($B$3))*COS(RADIANS(AD8)))-SIN(RADIANS(T8)))/(COS(RADIANS($B$3))*SIN(RADIANS(AD8))))),360))</f>
        <v>161.825218773277</v>
      </c>
    </row>
    <row r="9" customFormat="false" ht="15" hidden="false" customHeight="false" outlineLevel="0" collapsed="false">
      <c r="D9" s="6" t="n">
        <f aca="false">$B$7</f>
        <v>44003</v>
      </c>
      <c r="E9" s="7" t="n">
        <f aca="false">E8+0.1/24</f>
        <v>0.0333333333333333</v>
      </c>
      <c r="F9" s="2" t="n">
        <f aca="false">D9+2415018.5+E9-$B$5/24</f>
        <v>2459021.11666667</v>
      </c>
      <c r="G9" s="8" t="n">
        <f aca="false">(F9-2451545)/36525</f>
        <v>0.204684919005248</v>
      </c>
      <c r="I9" s="1" t="n">
        <f aca="false">MOD(280.46646+G9*(36000.76983+G9*0.0003032),360)</f>
        <v>89.2811294829817</v>
      </c>
      <c r="J9" s="1" t="n">
        <f aca="false">357.52911+G9*(35999.05029-0.0001537*G9)</f>
        <v>7725.99179643511</v>
      </c>
      <c r="K9" s="1" t="n">
        <f aca="false">0.016708634-G9*(0.000042037+0.0000001267*G9)</f>
        <v>0.0167000243518472</v>
      </c>
      <c r="L9" s="1" t="n">
        <f aca="false">SIN(RADIANS(J9))*(1.914602-G9*(0.004817+0.000014*G9))+SIN(RADIANS(2*J9))*(0.019993-0.000101*G9)+SIN(RADIANS(3*J9))*0.000289</f>
        <v>0.454023304821715</v>
      </c>
      <c r="M9" s="1" t="n">
        <f aca="false">I9+L9</f>
        <v>89.7351527878034</v>
      </c>
      <c r="N9" s="1" t="n">
        <f aca="false">J9+L9</f>
        <v>7726.44581973993</v>
      </c>
      <c r="O9" s="1" t="n">
        <f aca="false">(1.000001018*(1-K9*K9))/(1+K9*COS(RADIANS(N9)))</f>
        <v>1.01622037065457</v>
      </c>
      <c r="P9" s="1" t="n">
        <f aca="false">M9-0.00569-0.00478*SIN(RADIANS(125.04-1934.136*G9))</f>
        <v>89.7246833119083</v>
      </c>
      <c r="Q9" s="1" t="n">
        <f aca="false">23+(26+((21.448-G9*(46.815+G9*(0.00059-G9*0.001813))))/60)/60</f>
        <v>23.4366293517626</v>
      </c>
      <c r="R9" s="1" t="n">
        <f aca="false">Q9+0.00256*COS(RADIANS(125.04-1934.136*G9))</f>
        <v>23.4366672604031</v>
      </c>
      <c r="S9" s="1" t="n">
        <f aca="false">DEGREES(ATAN2(COS(RADIANS(P9)),COS(RADIANS(R9))*SIN(RADIANS(P9))))</f>
        <v>89.6999278401134</v>
      </c>
      <c r="T9" s="1" t="n">
        <f aca="false">DEGREES(ASIN(SIN(RADIANS(R9))*SIN(RADIANS(P9))))</f>
        <v>23.4363805133942</v>
      </c>
      <c r="U9" s="1" t="n">
        <f aca="false">TAN(RADIANS(R9/2))*TAN(RADIANS(R9/2))</f>
        <v>0.0430246210303423</v>
      </c>
      <c r="V9" s="1" t="n">
        <f aca="false">4*DEGREES(U9*SIN(2*RADIANS(I9))-2*K9*SIN(RADIANS(J9))+4*K9*U9*SIN(RADIANS(J9))*COS(2*RADIANS(I9))-0.5*U9*U9*SIN(4*RADIANS(I9))-1.25*K9*K9*SIN(2*RADIANS(J9)))</f>
        <v>-1.71672324413176</v>
      </c>
      <c r="W9" s="1" t="n">
        <f aca="false">DEGREES(ACOS(COS(RADIANS(90.833))/(COS(RADIANS($B$3))*COS(RADIANS(T9)))-TAN(RADIANS($B$3))*TAN(RADIANS(T9))))</f>
        <v>71.5525473483137</v>
      </c>
      <c r="X9" s="7" t="n">
        <f aca="false">(720-4*$B$4-V9+$B$5*60)/1440</f>
        <v>0.515127082808425</v>
      </c>
      <c r="Y9" s="7" t="n">
        <f aca="false">X9-W9*4/1440</f>
        <v>0.316370006840887</v>
      </c>
      <c r="Z9" s="7" t="n">
        <f aca="false">X9+W9*4/1440</f>
        <v>0.713884158775963</v>
      </c>
      <c r="AA9" s="9" t="n">
        <f aca="false">8*W9</f>
        <v>572.42037878651</v>
      </c>
      <c r="AB9" s="1" t="n">
        <f aca="false">MOD(E9*1440+V9+4*$B$4-60*$B$5,1440)</f>
        <v>26.2170007558682</v>
      </c>
      <c r="AC9" s="1" t="n">
        <f aca="false">IF(AB9/4&lt;0,AB9/4+180,AB9/4-180)</f>
        <v>-173.445749811033</v>
      </c>
      <c r="AD9" s="1" t="n">
        <f aca="false">DEGREES(ACOS(SIN(RADIANS($B$3))*SIN(RADIANS(T9))+COS(RADIANS($B$3))*COS(RADIANS(T9))*COS(RADIANS(AC9))))</f>
        <v>164.561631009816</v>
      </c>
      <c r="AE9" s="1" t="n">
        <f aca="false">90-AD9</f>
        <v>-74.5616310098162</v>
      </c>
      <c r="AF9" s="1" t="n">
        <f aca="false">IF(AE9&gt;85,0,IF(AE9&gt;5,58.1/TAN(RADIANS(AE9))-0.07/POWER(TAN(RADIANS(AE9)),3)+0.000086/POWER(TAN(RADIANS(AE9)),5),IF(AE9&gt;-0.575,1735+AE9*(-518.2+AE9*(103.4+AE9*(-12.79+AE9*0.711))),-20.772/TAN(RADIANS(AE9)))))/3600</f>
        <v>0.00159348068702142</v>
      </c>
      <c r="AG9" s="1" t="n">
        <f aca="false">AE9+AF9</f>
        <v>-74.5600375291291</v>
      </c>
      <c r="AH9" s="1" t="n">
        <f aca="false">IF(AC9&gt;0,MOD(DEGREES(ACOS(((SIN(RADIANS($B$3))*COS(RADIANS(AD9)))-SIN(RADIANS(T9)))/(COS(RADIANS($B$3))*SIN(RADIANS(AD9)))))+180,360),MOD(540-DEGREES(ACOS(((SIN(RADIANS($B$3))*COS(RADIANS(AD9)))-SIN(RADIANS(T9)))/(COS(RADIANS($B$3))*SIN(RADIANS(AD9))))),360))</f>
        <v>156.832941768157</v>
      </c>
    </row>
    <row r="10" customFormat="false" ht="15" hidden="false" customHeight="false" outlineLevel="0" collapsed="false">
      <c r="D10" s="6" t="n">
        <f aca="false">$B$7</f>
        <v>44003</v>
      </c>
      <c r="E10" s="7" t="n">
        <f aca="false">E9+0.1/24</f>
        <v>0.0375</v>
      </c>
      <c r="F10" s="2" t="n">
        <f aca="false">D10+2415018.5+E10-$B$5/24</f>
        <v>2459021.12083333</v>
      </c>
      <c r="G10" s="8" t="n">
        <f aca="false">(F10-2451545)/36525</f>
        <v>0.204685033082371</v>
      </c>
      <c r="I10" s="1" t="n">
        <f aca="false">MOD(280.46646+G10*(36000.76983+G10*0.0003032),360)</f>
        <v>89.2852363472093</v>
      </c>
      <c r="J10" s="1" t="n">
        <f aca="false">357.52911+G10*(35999.05029-0.0001537*G10)</f>
        <v>7725.99590310316</v>
      </c>
      <c r="K10" s="1" t="n">
        <f aca="false">0.016708634-G10*(0.000042037+0.0000001267*G10)</f>
        <v>0.0167000243470458</v>
      </c>
      <c r="L10" s="1" t="n">
        <f aca="false">SIN(RADIANS(J10))*(1.914602-G10*(0.004817+0.000014*G10))+SIN(RADIANS(2*J10))*(0.019993-0.000101*G10)+SIN(RADIANS(3*J10))*0.000289</f>
        <v>0.453892705732968</v>
      </c>
      <c r="M10" s="1" t="n">
        <f aca="false">I10+L10</f>
        <v>89.7391290529423</v>
      </c>
      <c r="N10" s="1" t="n">
        <f aca="false">J10+L10</f>
        <v>7726.44979580889</v>
      </c>
      <c r="O10" s="1" t="n">
        <f aca="false">(1.000001018*(1-K10*K10))/(1+K10*COS(RADIANS(N10)))</f>
        <v>1.01622065117698</v>
      </c>
      <c r="P10" s="1" t="n">
        <f aca="false">M10-0.00569-0.00478*SIN(RADIANS(125.04-1934.136*G10))</f>
        <v>89.7286595773198</v>
      </c>
      <c r="Q10" s="1" t="n">
        <f aca="false">23+(26+((21.448-G10*(46.815+G10*(0.00059-G10*0.001813))))/60)/60</f>
        <v>23.4366293502792</v>
      </c>
      <c r="R10" s="1" t="n">
        <f aca="false">Q10+0.00256*COS(RADIANS(125.04-1934.136*G10))</f>
        <v>23.4366672687769</v>
      </c>
      <c r="S10" s="1" t="n">
        <f aca="false">DEGREES(ATAN2(COS(RADIANS(P10)),COS(RADIANS(R10))*SIN(RADIANS(P10))))</f>
        <v>89.7042616245142</v>
      </c>
      <c r="T10" s="1" t="n">
        <f aca="false">DEGREES(ASIN(SIN(RADIANS(R10))*SIN(RADIANS(P10))))</f>
        <v>23.4363887446283</v>
      </c>
      <c r="U10" s="1" t="n">
        <f aca="false">TAN(RADIANS(R10/2))*TAN(RADIANS(R10/2))</f>
        <v>0.0430246210619615</v>
      </c>
      <c r="V10" s="1" t="n">
        <f aca="false">4*DEGREES(U10*SIN(2*RADIANS(I10))-2*K10*SIN(RADIANS(J10))+4*K10*U10*SIN(RADIANS(J10))*COS(2*RADIANS(I10))-0.5*U10*U10*SIN(4*RADIANS(I10))-1.25*K10*K10*SIN(2*RADIANS(J10)))</f>
        <v>-1.71762966331471</v>
      </c>
      <c r="W10" s="1" t="n">
        <f aca="false">DEGREES(ACOS(COS(RADIANS(90.833))/(COS(RADIANS($B$3))*COS(RADIANS(T10)))-TAN(RADIANS($B$3))*TAN(RADIANS(T10))))</f>
        <v>71.5525394225471</v>
      </c>
      <c r="X10" s="7" t="n">
        <f aca="false">(720-4*$B$4-V10+$B$5*60)/1440</f>
        <v>0.515127712266191</v>
      </c>
      <c r="Y10" s="7" t="n">
        <f aca="false">X10-W10*4/1440</f>
        <v>0.316370658314671</v>
      </c>
      <c r="Z10" s="7" t="n">
        <f aca="false">X10+W10*4/1440</f>
        <v>0.713884766217711</v>
      </c>
      <c r="AA10" s="9" t="n">
        <f aca="false">8*W10</f>
        <v>572.420315380377</v>
      </c>
      <c r="AB10" s="1" t="n">
        <f aca="false">MOD(E10*1440+V10+4*$B$4-60*$B$5,1440)</f>
        <v>32.2160943366853</v>
      </c>
      <c r="AC10" s="1" t="n">
        <f aca="false">IF(AB10/4&lt;0,AB10/4+180,AB10/4-180)</f>
        <v>-171.945976415829</v>
      </c>
      <c r="AD10" s="1" t="n">
        <f aca="false">DEGREES(ACOS(SIN(RADIANS($B$3))*SIN(RADIANS(T10))+COS(RADIANS($B$3))*COS(RADIANS(T10))*COS(RADIANS(AC10))))</f>
        <v>164.050752172677</v>
      </c>
      <c r="AE10" s="1" t="n">
        <f aca="false">90-AD10</f>
        <v>-74.0507521726774</v>
      </c>
      <c r="AF10" s="1" t="n">
        <f aca="false">IF(AE10&gt;85,0,IF(AE10&gt;5,58.1/TAN(RADIANS(AE10))-0.07/POWER(TAN(RADIANS(AE10)),3)+0.000086/POWER(TAN(RADIANS(AE10)),5),IF(AE10&gt;-0.575,1735+AE10*(-518.2+AE10*(103.4+AE10*(-12.79+AE10*0.711))),-20.772/TAN(RADIANS(AE10)))))/3600</f>
        <v>0.00164899101293324</v>
      </c>
      <c r="AG10" s="1" t="n">
        <f aca="false">AE10+AF10</f>
        <v>-74.0491031816645</v>
      </c>
      <c r="AH10" s="1" t="n">
        <f aca="false">IF(AC10&gt;0,MOD(DEGREES(ACOS(((SIN(RADIANS($B$3))*COS(RADIANS(AD10)))-SIN(RADIANS(T10)))/(COS(RADIANS($B$3))*SIN(RADIANS(AD10)))))+180,360),MOD(540-DEGREES(ACOS(((SIN(RADIANS($B$3))*COS(RADIANS(AD10)))-SIN(RADIANS(T10)))/(COS(RADIANS($B$3))*SIN(RADIANS(AD10))))),360))</f>
        <v>152.107596614196</v>
      </c>
    </row>
    <row r="11" customFormat="false" ht="15" hidden="false" customHeight="false" outlineLevel="0" collapsed="false">
      <c r="D11" s="6" t="n">
        <f aca="false">$B$7</f>
        <v>44003</v>
      </c>
      <c r="E11" s="7" t="n">
        <f aca="false">E10+0.1/24</f>
        <v>0.0416666666666667</v>
      </c>
      <c r="F11" s="2" t="n">
        <f aca="false">D11+2415018.5+E11-$B$5/24</f>
        <v>2459021.125</v>
      </c>
      <c r="G11" s="8" t="n">
        <f aca="false">(F11-2451545)/36525</f>
        <v>0.20468514715948</v>
      </c>
      <c r="I11" s="1" t="n">
        <f aca="false">MOD(280.46646+G11*(36000.76983+G11*0.0003032),360)</f>
        <v>89.2893432109795</v>
      </c>
      <c r="J11" s="1" t="n">
        <f aca="false">357.52911+G11*(35999.05029-0.0001537*G11)</f>
        <v>7726.00000977075</v>
      </c>
      <c r="K11" s="1" t="n">
        <f aca="false">0.016708634-G11*(0.000042037+0.0000001267*G11)</f>
        <v>0.0167000243422445</v>
      </c>
      <c r="L11" s="1" t="n">
        <f aca="false">SIN(RADIANS(J11))*(1.914602-G11*(0.004817+0.000014*G11))+SIN(RADIANS(2*J11))*(0.019993-0.000101*G11)+SIN(RADIANS(3*J11))*0.000289</f>
        <v>0.45376210446372</v>
      </c>
      <c r="M11" s="1" t="n">
        <f aca="false">I11+L11</f>
        <v>89.7431053154432</v>
      </c>
      <c r="N11" s="1" t="n">
        <f aca="false">J11+L11</f>
        <v>7726.45377187521</v>
      </c>
      <c r="O11" s="1" t="n">
        <f aca="false">(1.000001018*(1-K11*K11))/(1+K11*COS(RADIANS(N11)))</f>
        <v>1.0162209316186</v>
      </c>
      <c r="P11" s="1" t="n">
        <f aca="false">M11-0.00569-0.00478*SIN(RADIANS(125.04-1934.136*G11))</f>
        <v>89.7326358400934</v>
      </c>
      <c r="Q11" s="1" t="n">
        <f aca="false">23+(26+((21.448-G11*(46.815+G11*(0.00059-G11*0.001813))))/60)/60</f>
        <v>23.4366293487957</v>
      </c>
      <c r="R11" s="1" t="n">
        <f aca="false">Q11+0.00256*COS(RADIANS(125.04-1934.136*G11))</f>
        <v>23.4366672771506</v>
      </c>
      <c r="S11" s="1" t="n">
        <f aca="false">DEGREES(ATAN2(COS(RADIANS(P11)),COS(RADIANS(R11))*SIN(RADIANS(P11))))</f>
        <v>89.7085954065758</v>
      </c>
      <c r="T11" s="1" t="n">
        <f aca="false">DEGREES(ASIN(SIN(RADIANS(R11))*SIN(RADIANS(P11))))</f>
        <v>23.4363968562359</v>
      </c>
      <c r="U11" s="1" t="n">
        <f aca="false">TAN(RADIANS(R11/2))*TAN(RADIANS(R11/2))</f>
        <v>0.0430246210935807</v>
      </c>
      <c r="V11" s="1" t="n">
        <f aca="false">4*DEGREES(U11*SIN(2*RADIANS(I11))-2*K11*SIN(RADIANS(J11))+4*K11*U11*SIN(RADIANS(J11))*COS(2*RADIANS(I11))-0.5*U11*U11*SIN(4*RADIANS(I11))-1.25*K11*K11*SIN(2*RADIANS(J11)))</f>
        <v>-1.71853607515844</v>
      </c>
      <c r="W11" s="1" t="n">
        <f aca="false">DEGREES(ACOS(COS(RADIANS(90.833))/(COS(RADIANS($B$3))*COS(RADIANS(T11)))-TAN(RADIANS($B$3))*TAN(RADIANS(T11))))</f>
        <v>71.5525316119663</v>
      </c>
      <c r="X11" s="7" t="n">
        <f aca="false">(720-4*$B$4-V11+$B$5*60)/1440</f>
        <v>0.51512834171886</v>
      </c>
      <c r="Y11" s="7" t="n">
        <f aca="false">X11-W11*4/1440</f>
        <v>0.316371309463398</v>
      </c>
      <c r="Z11" s="7" t="n">
        <f aca="false">X11+W11*4/1440</f>
        <v>0.713885373974322</v>
      </c>
      <c r="AA11" s="9" t="n">
        <f aca="false">8*W11</f>
        <v>572.420252895731</v>
      </c>
      <c r="AB11" s="1" t="n">
        <f aca="false">MOD(E11*1440+V11+4*$B$4-60*$B$5,1440)</f>
        <v>38.2151879248415</v>
      </c>
      <c r="AC11" s="1" t="n">
        <f aca="false">IF(AB11/4&lt;0,AB11/4+180,AB11/4-180)</f>
        <v>-170.44620301879</v>
      </c>
      <c r="AD11" s="1" t="n">
        <f aca="false">DEGREES(ACOS(SIN(RADIANS($B$3))*SIN(RADIANS(T11))+COS(RADIANS($B$3))*COS(RADIANS(T11))*COS(RADIANS(AC11))))</f>
        <v>163.456116490883</v>
      </c>
      <c r="AE11" s="1" t="n">
        <f aca="false">90-AD11</f>
        <v>-73.456116490883</v>
      </c>
      <c r="AF11" s="1" t="n">
        <f aca="false">IF(AE11&gt;85,0,IF(AE11&gt;5,58.1/TAN(RADIANS(AE11))-0.07/POWER(TAN(RADIANS(AE11)),3)+0.000086/POWER(TAN(RADIANS(AE11)),5),IF(AE11&gt;-0.575,1735+AE11*(-518.2+AE11*(103.4+AE11*(-12.79+AE11*0.711))),-20.772/TAN(RADIANS(AE11)))))/3600</f>
        <v>0.00171396002942248</v>
      </c>
      <c r="AG11" s="1" t="n">
        <f aca="false">AE11+AF11</f>
        <v>-73.4544025308536</v>
      </c>
      <c r="AH11" s="1" t="n">
        <f aca="false">IF(AC11&gt;0,MOD(DEGREES(ACOS(((SIN(RADIANS($B$3))*COS(RADIANS(AD11)))-SIN(RADIANS(T11)))/(COS(RADIANS($B$3))*SIN(RADIANS(AD11)))))+180,360),MOD(540-DEGREES(ACOS(((SIN(RADIANS($B$3))*COS(RADIANS(AD11)))-SIN(RADIANS(T11)))/(COS(RADIANS($B$3))*SIN(RADIANS(AD11))))),360))</f>
        <v>147.670359907367</v>
      </c>
    </row>
    <row r="12" customFormat="false" ht="15" hidden="false" customHeight="false" outlineLevel="0" collapsed="false">
      <c r="D12" s="6" t="n">
        <f aca="false">$B$7</f>
        <v>44003</v>
      </c>
      <c r="E12" s="7" t="n">
        <f aca="false">E11+0.1/24</f>
        <v>0.0458333333333333</v>
      </c>
      <c r="F12" s="2" t="n">
        <f aca="false">D12+2415018.5+E12-$B$5/24</f>
        <v>2459021.12916667</v>
      </c>
      <c r="G12" s="8" t="n">
        <f aca="false">(F12-2451545)/36525</f>
        <v>0.204685261236602</v>
      </c>
      <c r="I12" s="1" t="n">
        <f aca="false">MOD(280.46646+G12*(36000.76983+G12*0.0003032),360)</f>
        <v>89.293450075209</v>
      </c>
      <c r="J12" s="1" t="n">
        <f aca="false">357.52911+G12*(35999.05029-0.0001537*G12)</f>
        <v>7726.0041164388</v>
      </c>
      <c r="K12" s="1" t="n">
        <f aca="false">0.016708634-G12*(0.000042037+0.0000001267*G12)</f>
        <v>0.0167000243374431</v>
      </c>
      <c r="L12" s="1" t="n">
        <f aca="false">SIN(RADIANS(J12))*(1.914602-G12*(0.004817+0.000014*G12))+SIN(RADIANS(2*J12))*(0.019993-0.000101*G12)+SIN(RADIANS(3*J12))*0.000289</f>
        <v>0.453631500985395</v>
      </c>
      <c r="M12" s="1" t="n">
        <f aca="false">I12+L12</f>
        <v>89.7470815761944</v>
      </c>
      <c r="N12" s="1" t="n">
        <f aca="false">J12+L12</f>
        <v>7726.45774793978</v>
      </c>
      <c r="O12" s="1" t="n">
        <f aca="false">(1.000001018*(1-K12*K12))/(1+K12*COS(RADIANS(N12)))</f>
        <v>1.01622121197949</v>
      </c>
      <c r="P12" s="1" t="n">
        <f aca="false">M12-0.00569-0.00478*SIN(RADIANS(125.04-1934.136*G12))</f>
        <v>89.7366121011173</v>
      </c>
      <c r="Q12" s="1" t="n">
        <f aca="false">23+(26+((21.448-G12*(46.815+G12*(0.00059-G12*0.001813))))/60)/60</f>
        <v>23.4366293473122</v>
      </c>
      <c r="R12" s="1" t="n">
        <f aca="false">Q12+0.00256*COS(RADIANS(125.04-1934.136*G12))</f>
        <v>23.4366672855244</v>
      </c>
      <c r="S12" s="1" t="n">
        <f aca="false">DEGREES(ATAN2(COS(RADIANS(P12)),COS(RADIANS(R12))*SIN(RADIANS(P12))))</f>
        <v>89.7129291872584</v>
      </c>
      <c r="T12" s="1" t="n">
        <f aca="false">DEGREES(ASIN(SIN(RADIANS(R12))*SIN(RADIANS(P12))))</f>
        <v>23.4364048482188</v>
      </c>
      <c r="U12" s="1" t="n">
        <f aca="false">TAN(RADIANS(R12/2))*TAN(RADIANS(R12/2))</f>
        <v>0.0430246211251999</v>
      </c>
      <c r="V12" s="1" t="n">
        <f aca="false">4*DEGREES(U12*SIN(2*RADIANS(I12))-2*K12*SIN(RADIANS(J12))+4*K12*U12*SIN(RADIANS(J12))*COS(2*RADIANS(I12))-0.5*U12*U12*SIN(4*RADIANS(I12))-1.25*K12*K12*SIN(2*RADIANS(J12)))</f>
        <v>-1.71944247983662</v>
      </c>
      <c r="W12" s="1" t="n">
        <f aca="false">DEGREES(ACOS(COS(RADIANS(90.833))/(COS(RADIANS($B$3))*COS(RADIANS(T12)))-TAN(RADIANS($B$3))*TAN(RADIANS(T12))))</f>
        <v>71.5525239165696</v>
      </c>
      <c r="X12" s="7" t="n">
        <f aca="false">(720-4*$B$4-V12+$B$5*60)/1440</f>
        <v>0.515128971166553</v>
      </c>
      <c r="Y12" s="7" t="n">
        <f aca="false">X12-W12*4/1440</f>
        <v>0.316371960287193</v>
      </c>
      <c r="Z12" s="7" t="n">
        <f aca="false">X12+W12*4/1440</f>
        <v>0.713885982045913</v>
      </c>
      <c r="AA12" s="9" t="n">
        <f aca="false">8*W12</f>
        <v>572.420191332557</v>
      </c>
      <c r="AB12" s="1" t="n">
        <f aca="false">MOD(E12*1440+V12+4*$B$4-60*$B$5,1440)</f>
        <v>44.2142815201634</v>
      </c>
      <c r="AC12" s="1" t="n">
        <f aca="false">IF(AB12/4&lt;0,AB12/4+180,AB12/4-180)</f>
        <v>-168.946429619959</v>
      </c>
      <c r="AD12" s="1" t="n">
        <f aca="false">DEGREES(ACOS(SIN(RADIANS($B$3))*SIN(RADIANS(T12))+COS(RADIANS($B$3))*COS(RADIANS(T12))*COS(RADIANS(AC12))))</f>
        <v>162.786504420895</v>
      </c>
      <c r="AE12" s="1" t="n">
        <f aca="false">90-AD12</f>
        <v>-72.7865044208945</v>
      </c>
      <c r="AF12" s="1" t="n">
        <f aca="false">IF(AE12&gt;85,0,IF(AE12&gt;5,58.1/TAN(RADIANS(AE12))-0.07/POWER(TAN(RADIANS(AE12)),3)+0.000086/POWER(TAN(RADIANS(AE12)),5),IF(AE12&gt;-0.575,1735+AE12*(-518.2+AE12*(103.4+AE12*(-12.79+AE12*0.711))),-20.772/TAN(RADIANS(AE12)))))/3600</f>
        <v>0.00178760278148017</v>
      </c>
      <c r="AG12" s="1" t="n">
        <f aca="false">AE12+AF12</f>
        <v>-72.784716818113</v>
      </c>
      <c r="AH12" s="1" t="n">
        <f aca="false">IF(AC12&gt;0,MOD(DEGREES(ACOS(((SIN(RADIANS($B$3))*COS(RADIANS(AD12)))-SIN(RADIANS(T12)))/(COS(RADIANS($B$3))*SIN(RADIANS(AD12)))))+180,360),MOD(540-DEGREES(ACOS(((SIN(RADIANS($B$3))*COS(RADIANS(AD12)))-SIN(RADIANS(T12)))/(COS(RADIANS($B$3))*SIN(RADIANS(AD12))))),360))</f>
        <v>143.528429768648</v>
      </c>
    </row>
    <row r="13" s="10" customFormat="true" ht="15" hidden="false" customHeight="false" outlineLevel="0" collapsed="false">
      <c r="D13" s="11" t="n">
        <f aca="false">$B$7</f>
        <v>44003</v>
      </c>
      <c r="E13" s="12" t="n">
        <f aca="false">E12+0.1/24</f>
        <v>0.05</v>
      </c>
      <c r="F13" s="13" t="n">
        <f aca="false">D13+2415018.5+E13-$B$5/24</f>
        <v>2459021.13333333</v>
      </c>
      <c r="G13" s="14" t="n">
        <f aca="false">(F13-2451545)/36525</f>
        <v>0.204685375313711</v>
      </c>
      <c r="I13" s="10" t="n">
        <f aca="false">MOD(280.46646+G13*(36000.76983+G13*0.0003032),360)</f>
        <v>89.2975569389801</v>
      </c>
      <c r="J13" s="10" t="n">
        <f aca="false">357.52911+G13*(35999.05029-0.0001537*G13)</f>
        <v>7726.00822310638</v>
      </c>
      <c r="K13" s="10" t="n">
        <f aca="false">0.016708634-G13*(0.000042037+0.0000001267*G13)</f>
        <v>0.0167000243326417</v>
      </c>
      <c r="L13" s="10" t="n">
        <f aca="false">SIN(RADIANS(J13))*(1.914602-G13*(0.004817+0.000014*G13))+SIN(RADIANS(2*J13))*(0.019993-0.000101*G13)+SIN(RADIANS(3*J13))*0.000289</f>
        <v>0.453500895327784</v>
      </c>
      <c r="M13" s="10" t="n">
        <f aca="false">I13+L13</f>
        <v>89.7510578343078</v>
      </c>
      <c r="N13" s="10" t="n">
        <f aca="false">J13+L13</f>
        <v>7726.46172400171</v>
      </c>
      <c r="O13" s="10" t="n">
        <f aca="false">(1.000001018*(1-K13*K13))/(1+K13*COS(RADIANS(N13)))</f>
        <v>1.01622149225957</v>
      </c>
      <c r="P13" s="10" t="n">
        <f aca="false">M13-0.00569-0.00478*SIN(RADIANS(125.04-1934.136*G13))</f>
        <v>89.7405883595036</v>
      </c>
      <c r="Q13" s="10" t="n">
        <f aca="false">23+(26+((21.448-G13*(46.815+G13*(0.00059-G13*0.001813))))/60)/60</f>
        <v>23.4366293458287</v>
      </c>
      <c r="R13" s="10" t="n">
        <f aca="false">Q13+0.00256*COS(RADIANS(125.04-1934.136*G13))</f>
        <v>23.4366672938981</v>
      </c>
      <c r="S13" s="10" t="n">
        <f aca="false">DEGREES(ATAN2(COS(RADIANS(P13)),COS(RADIANS(R13))*SIN(RADIANS(P13))))</f>
        <v>89.7172629655864</v>
      </c>
      <c r="T13" s="10" t="n">
        <f aca="false">DEGREES(ASIN(SIN(RADIANS(R13))*SIN(RADIANS(P13))))</f>
        <v>23.4364127205755</v>
      </c>
      <c r="U13" s="10" t="n">
        <f aca="false">TAN(RADIANS(R13/2))*TAN(RADIANS(R13/2))</f>
        <v>0.043024621156819</v>
      </c>
      <c r="V13" s="10" t="n">
        <f aca="false">4*DEGREES(U13*SIN(2*RADIANS(I13))-2*K13*SIN(RADIANS(J13))+4*K13*U13*SIN(RADIANS(J13))*COS(2*RADIANS(I13))-0.5*U13*U13*SIN(4*RADIANS(I13))-1.25*K13*K13*SIN(2*RADIANS(J13)))</f>
        <v>-1.72034887711809</v>
      </c>
      <c r="W13" s="10" t="n">
        <f aca="false">DEGREES(ACOS(COS(RADIANS(90.833))/(COS(RADIANS($B$3))*COS(RADIANS(T13)))-TAN(RADIANS($B$3))*TAN(RADIANS(T13))))</f>
        <v>71.5525163363585</v>
      </c>
      <c r="X13" s="12" t="n">
        <f aca="false">(720-4*$B$4-V13+$B$5*60)/1440</f>
        <v>0.51512960060911</v>
      </c>
      <c r="Y13" s="12" t="n">
        <f aca="false">X13-W13*4/1440</f>
        <v>0.316372610785892</v>
      </c>
      <c r="Z13" s="12" t="n">
        <f aca="false">X13+W13*4/1440</f>
        <v>0.713886590432328</v>
      </c>
      <c r="AA13" s="15" t="n">
        <f aca="false">8*W13</f>
        <v>572.420130690868</v>
      </c>
      <c r="AB13" s="10" t="n">
        <f aca="false">MOD(E13*1440+V13+4*$B$4-60*$B$5,1440)</f>
        <v>50.2133751228819</v>
      </c>
      <c r="AC13" s="10" t="n">
        <f aca="false">IF(AB13/4&lt;0,AB13/4+180,AB13/4-180)</f>
        <v>-167.44665621928</v>
      </c>
      <c r="AD13" s="10" t="n">
        <f aca="false">DEGREES(ACOS(SIN(RADIANS($B$3))*SIN(RADIANS(T13))+COS(RADIANS($B$3))*COS(RADIANS(T13))*COS(RADIANS(AC13))))</f>
        <v>162.050420467197</v>
      </c>
      <c r="AE13" s="10" t="n">
        <f aca="false">90-AD13</f>
        <v>-72.0504204671966</v>
      </c>
      <c r="AF13" s="10" t="n">
        <f aca="false">IF(AE13&gt;85,0,IF(AE13&gt;5,58.1/TAN(RADIANS(AE13))-0.07/POWER(TAN(RADIANS(AE13)),3)+0.000086/POWER(TAN(RADIANS(AE13)),5),IF(AE13&gt;-0.575,1735+AE13*(-518.2+AE13*(103.4+AE13*(-12.79+AE13*0.711))),-20.772/TAN(RADIANS(AE13)))))/3600</f>
        <v>0.0018691745738053</v>
      </c>
      <c r="AG13" s="10" t="n">
        <f aca="false">AE13+AF13</f>
        <v>-72.0485512926228</v>
      </c>
      <c r="AH13" s="10" t="n">
        <f aca="false">IF(AC13&gt;0,MOD(DEGREES(ACOS(((SIN(RADIANS($B$3))*COS(RADIANS(AD13)))-SIN(RADIANS(T13)))/(COS(RADIANS($B$3))*SIN(RADIANS(AD13)))))+180,360),MOD(540-DEGREES(ACOS(((SIN(RADIANS($B$3))*COS(RADIANS(AD13)))-SIN(RADIANS(T13)))/(COS(RADIANS($B$3))*SIN(RADIANS(AD13))))),360))</f>
        <v>139.678048757982</v>
      </c>
    </row>
    <row r="14" customFormat="false" ht="15" hidden="false" customHeight="false" outlineLevel="0" collapsed="false">
      <c r="D14" s="6" t="n">
        <f aca="false">$B$7</f>
        <v>44003</v>
      </c>
      <c r="E14" s="7" t="n">
        <f aca="false">E13+0.1/24</f>
        <v>0.0541666666666667</v>
      </c>
      <c r="F14" s="2" t="n">
        <f aca="false">D14+2415018.5+E14-$B$5/24</f>
        <v>2459021.1375</v>
      </c>
      <c r="G14" s="8" t="n">
        <f aca="false">(F14-2451545)/36525</f>
        <v>0.204685489390833</v>
      </c>
      <c r="I14" s="1" t="n">
        <f aca="false">MOD(280.46646+G14*(36000.76983+G14*0.0003032),360)</f>
        <v>89.3016638032077</v>
      </c>
      <c r="J14" s="1" t="n">
        <f aca="false">357.52911+G14*(35999.05029-0.0001537*G14)</f>
        <v>7726.01232977443</v>
      </c>
      <c r="K14" s="1" t="n">
        <f aca="false">0.016708634-G14*(0.000042037+0.0000001267*G14)</f>
        <v>0.0167000243278403</v>
      </c>
      <c r="L14" s="1" t="n">
        <f aca="false">SIN(RADIANS(J14))*(1.914602-G14*(0.004817+0.000014*G14))+SIN(RADIANS(2*J14))*(0.019993-0.000101*G14)+SIN(RADIANS(3*J14))*0.000289</f>
        <v>0.453370287462416</v>
      </c>
      <c r="M14" s="1" t="n">
        <f aca="false">I14+L14</f>
        <v>89.7550340906701</v>
      </c>
      <c r="N14" s="1" t="n">
        <f aca="false">J14+L14</f>
        <v>7726.46570006189</v>
      </c>
      <c r="O14" s="1" t="n">
        <f aca="false">(1.000001018*(1-K14*K14))/(1+K14*COS(RADIANS(N14)))</f>
        <v>1.01622177245892</v>
      </c>
      <c r="P14" s="1" t="n">
        <f aca="false">M14-0.00569-0.00478*SIN(RADIANS(125.04-1934.136*G14))</f>
        <v>89.7445646161388</v>
      </c>
      <c r="Q14" s="1" t="n">
        <f aca="false">23+(26+((21.448-G14*(46.815+G14*(0.00059-G14*0.001813))))/60)/60</f>
        <v>23.4366293443452</v>
      </c>
      <c r="R14" s="1" t="n">
        <f aca="false">Q14+0.00256*COS(RADIANS(125.04-1934.136*G14))</f>
        <v>23.4366673022719</v>
      </c>
      <c r="S14" s="1" t="n">
        <f aca="false">DEGREES(ATAN2(COS(RADIANS(P14)),COS(RADIANS(R14))*SIN(RADIANS(P14))))</f>
        <v>89.7215967425181</v>
      </c>
      <c r="T14" s="1" t="n">
        <f aca="false">DEGREES(ASIN(SIN(RADIANS(R14))*SIN(RADIANS(P14))))</f>
        <v>23.4364204733079</v>
      </c>
      <c r="U14" s="1" t="n">
        <f aca="false">TAN(RADIANS(R14/2))*TAN(RADIANS(R14/2))</f>
        <v>0.0430246211884382</v>
      </c>
      <c r="V14" s="1" t="n">
        <f aca="false">4*DEGREES(U14*SIN(2*RADIANS(I14))-2*K14*SIN(RADIANS(J14))+4*K14*U14*SIN(RADIANS(J14))*COS(2*RADIANS(I14))-0.5*U14*U14*SIN(4*RADIANS(I14))-1.25*K14*K14*SIN(2*RADIANS(J14)))</f>
        <v>-1.72125526717629</v>
      </c>
      <c r="W14" s="1" t="n">
        <f aca="false">DEGREES(ACOS(COS(RADIANS(90.833))/(COS(RADIANS($B$3))*COS(RADIANS(T14)))-TAN(RADIANS($B$3))*TAN(RADIANS(T14))))</f>
        <v>71.5525088713312</v>
      </c>
      <c r="X14" s="7" t="n">
        <f aca="false">(720-4*$B$4-V14+$B$5*60)/1440</f>
        <v>0.51513023004665</v>
      </c>
      <c r="Y14" s="7" t="n">
        <f aca="false">X14-W14*4/1440</f>
        <v>0.316373260959619</v>
      </c>
      <c r="Z14" s="7" t="n">
        <f aca="false">X14+W14*4/1440</f>
        <v>0.713887199133681</v>
      </c>
      <c r="AA14" s="9" t="n">
        <f aca="false">8*W14</f>
        <v>572.42007097065</v>
      </c>
      <c r="AB14" s="1" t="n">
        <f aca="false">MOD(E14*1440+V14+4*$B$4-60*$B$5,1440)</f>
        <v>56.2124687328237</v>
      </c>
      <c r="AC14" s="1" t="n">
        <f aca="false">IF(AB14/4&lt;0,AB14/4+180,AB14/4-180)</f>
        <v>-165.946882816794</v>
      </c>
      <c r="AD14" s="1" t="n">
        <f aca="false">DEGREES(ACOS(SIN(RADIANS($B$3))*SIN(RADIANS(T14))+COS(RADIANS($B$3))*COS(RADIANS(T14))*COS(RADIANS(AC14))))</f>
        <v>161.255821106604</v>
      </c>
      <c r="AE14" s="1" t="n">
        <f aca="false">90-AD14</f>
        <v>-71.2558211066038</v>
      </c>
      <c r="AF14" s="1" t="n">
        <f aca="false">IF(AE14&gt;85,0,IF(AE14&gt;5,58.1/TAN(RADIANS(AE14))-0.07/POWER(TAN(RADIANS(AE14)),3)+0.000086/POWER(TAN(RADIANS(AE14)),5),IF(AE14&gt;-0.575,1735+AE14*(-518.2+AE14*(103.4+AE14*(-12.79+AE14*0.711))),-20.772/TAN(RADIANS(AE14)))))/3600</f>
        <v>0.00195799732938418</v>
      </c>
      <c r="AG14" s="1" t="n">
        <f aca="false">AE14+AF14</f>
        <v>-71.2538631092745</v>
      </c>
      <c r="AH14" s="1" t="n">
        <f aca="false">IF(AC14&gt;0,MOD(DEGREES(ACOS(((SIN(RADIANS($B$3))*COS(RADIANS(AD14)))-SIN(RADIANS(T14)))/(COS(RADIANS($B$3))*SIN(RADIANS(AD14)))))+180,360),MOD(540-DEGREES(ACOS(((SIN(RADIANS($B$3))*COS(RADIANS(AD14)))-SIN(RADIANS(T14)))/(COS(RADIANS($B$3))*SIN(RADIANS(AD14))))),360))</f>
        <v>136.107659369836</v>
      </c>
    </row>
    <row r="15" customFormat="false" ht="15" hidden="false" customHeight="false" outlineLevel="0" collapsed="false">
      <c r="D15" s="6" t="n">
        <f aca="false">$B$7</f>
        <v>44003</v>
      </c>
      <c r="E15" s="7" t="n">
        <f aca="false">E14+0.1/24</f>
        <v>0.0583333333333333</v>
      </c>
      <c r="F15" s="2" t="n">
        <f aca="false">D15+2415018.5+E15-$B$5/24</f>
        <v>2459021.14166667</v>
      </c>
      <c r="G15" s="8" t="n">
        <f aca="false">(F15-2451545)/36525</f>
        <v>0.204685603467943</v>
      </c>
      <c r="I15" s="1" t="n">
        <f aca="false">MOD(280.46646+G15*(36000.76983+G15*0.0003032),360)</f>
        <v>89.3057706669779</v>
      </c>
      <c r="J15" s="1" t="n">
        <f aca="false">357.52911+G15*(35999.05029-0.0001537*G15)</f>
        <v>7726.01643644202</v>
      </c>
      <c r="K15" s="1" t="n">
        <f aca="false">0.016708634-G15*(0.000042037+0.0000001267*G15)</f>
        <v>0.016700024323039</v>
      </c>
      <c r="L15" s="1" t="n">
        <f aca="false">SIN(RADIANS(J15))*(1.914602-G15*(0.004817+0.000014*G15))+SIN(RADIANS(2*J15))*(0.019993-0.000101*G15)+SIN(RADIANS(3*J15))*0.000289</f>
        <v>0.453239677419083</v>
      </c>
      <c r="M15" s="1" t="n">
        <f aca="false">I15+L15</f>
        <v>89.759010344397</v>
      </c>
      <c r="N15" s="1" t="n">
        <f aca="false">J15+L15</f>
        <v>7726.46967611944</v>
      </c>
      <c r="O15" s="1" t="n">
        <f aca="false">(1.000001018*(1-K15*K15))/(1+K15*COS(RADIANS(N15)))</f>
        <v>1.01622205257747</v>
      </c>
      <c r="P15" s="1" t="n">
        <f aca="false">M15-0.00569-0.00478*SIN(RADIANS(125.04-1934.136*G15))</f>
        <v>89.7485408701386</v>
      </c>
      <c r="Q15" s="1" t="n">
        <f aca="false">23+(26+((21.448-G15*(46.815+G15*(0.00059-G15*0.001813))))/60)/60</f>
        <v>23.4366293428618</v>
      </c>
      <c r="R15" s="1" t="n">
        <f aca="false">Q15+0.00256*COS(RADIANS(125.04-1934.136*G15))</f>
        <v>23.4366673106457</v>
      </c>
      <c r="S15" s="1" t="n">
        <f aca="false">DEGREES(ATAN2(COS(RADIANS(P15)),COS(RADIANS(R15))*SIN(RADIANS(P15))))</f>
        <v>89.725930517082</v>
      </c>
      <c r="T15" s="1" t="n">
        <f aca="false">DEGREES(ASIN(SIN(RADIANS(R15))*SIN(RADIANS(P15))))</f>
        <v>23.4364281064143</v>
      </c>
      <c r="U15" s="1" t="n">
        <f aca="false">TAN(RADIANS(R15/2))*TAN(RADIANS(R15/2))</f>
        <v>0.0430246212200574</v>
      </c>
      <c r="V15" s="1" t="n">
        <f aca="false">4*DEGREES(U15*SIN(2*RADIANS(I15))-2*K15*SIN(RADIANS(J15))+4*K15*U15*SIN(RADIANS(J15))*COS(2*RADIANS(I15))-0.5*U15*U15*SIN(4*RADIANS(I15))-1.25*K15*K15*SIN(2*RADIANS(J15)))</f>
        <v>-1.72216164978141</v>
      </c>
      <c r="W15" s="1" t="n">
        <f aca="false">DEGREES(ACOS(COS(RADIANS(90.833))/(COS(RADIANS($B$3))*COS(RADIANS(T15)))-TAN(RADIANS($B$3))*TAN(RADIANS(T15))))</f>
        <v>71.5525015214894</v>
      </c>
      <c r="X15" s="7" t="n">
        <f aca="false">(720-4*$B$4-V15+$B$5*60)/1440</f>
        <v>0.515130859479015</v>
      </c>
      <c r="Y15" s="7" t="n">
        <f aca="false">X15-W15*4/1440</f>
        <v>0.316373910808211</v>
      </c>
      <c r="Z15" s="7" t="n">
        <f aca="false">X15+W15*4/1440</f>
        <v>0.713887808149819</v>
      </c>
      <c r="AA15" s="9" t="n">
        <f aca="false">8*W15</f>
        <v>572.420012171915</v>
      </c>
      <c r="AB15" s="1" t="n">
        <f aca="false">MOD(E15*1440+V15+4*$B$4-60*$B$5,1440)</f>
        <v>62.2115623502185</v>
      </c>
      <c r="AC15" s="1" t="n">
        <f aca="false">IF(AB15/4&lt;0,AB15/4+180,AB15/4-180)</f>
        <v>-164.447109412445</v>
      </c>
      <c r="AD15" s="1" t="n">
        <f aca="false">DEGREES(ACOS(SIN(RADIANS($B$3))*SIN(RADIANS(T15))+COS(RADIANS($B$3))*COS(RADIANS(T15))*COS(RADIANS(AC15))))</f>
        <v>160.409962978971</v>
      </c>
      <c r="AE15" s="1" t="n">
        <f aca="false">90-AD15</f>
        <v>-70.4099629789709</v>
      </c>
      <c r="AF15" s="1" t="n">
        <f aca="false">IF(AE15&gt;85,0,IF(AE15&gt;5,58.1/TAN(RADIANS(AE15))-0.07/POWER(TAN(RADIANS(AE15)),3)+0.000086/POWER(TAN(RADIANS(AE15)),5),IF(AE15&gt;-0.575,1735+AE15*(-518.2+AE15*(103.4+AE15*(-12.79+AE15*0.711))),-20.772/TAN(RADIANS(AE15)))))/3600</f>
        <v>0.00205347410596672</v>
      </c>
      <c r="AG15" s="1" t="n">
        <f aca="false">AE15+AF15</f>
        <v>-70.4079095048649</v>
      </c>
      <c r="AH15" s="1" t="n">
        <f aca="false">IF(AC15&gt;0,MOD(DEGREES(ACOS(((SIN(RADIANS($B$3))*COS(RADIANS(AD15)))-SIN(RADIANS(T15)))/(COS(RADIANS($B$3))*SIN(RADIANS(AD15)))))+180,360),MOD(540-DEGREES(ACOS(((SIN(RADIANS($B$3))*COS(RADIANS(AD15)))-SIN(RADIANS(T15)))/(COS(RADIANS($B$3))*SIN(RADIANS(AD15))))),360))</f>
        <v>132.80071891943</v>
      </c>
    </row>
    <row r="16" customFormat="false" ht="15" hidden="false" customHeight="false" outlineLevel="0" collapsed="false">
      <c r="D16" s="6" t="n">
        <f aca="false">$B$7</f>
        <v>44003</v>
      </c>
      <c r="E16" s="7" t="n">
        <f aca="false">E15+0.1/24</f>
        <v>0.0625</v>
      </c>
      <c r="F16" s="2" t="n">
        <f aca="false">D16+2415018.5+E16-$B$5/24</f>
        <v>2459021.14583333</v>
      </c>
      <c r="G16" s="8" t="n">
        <f aca="false">(F16-2451545)/36525</f>
        <v>0.204685717545065</v>
      </c>
      <c r="I16" s="1" t="n">
        <f aca="false">MOD(280.46646+G16*(36000.76983+G16*0.0003032),360)</f>
        <v>89.3098775312074</v>
      </c>
      <c r="J16" s="1" t="n">
        <f aca="false">357.52911+G16*(35999.05029-0.0001537*G16)</f>
        <v>7726.02054311007</v>
      </c>
      <c r="K16" s="1" t="n">
        <f aca="false">0.016708634-G16*(0.000042037+0.0000001267*G16)</f>
        <v>0.0167000243182376</v>
      </c>
      <c r="L16" s="1" t="n">
        <f aca="false">SIN(RADIANS(J16))*(1.914602-G16*(0.004817+0.000014*G16))+SIN(RADIANS(2*J16))*(0.019993-0.000101*G16)+SIN(RADIANS(3*J16))*0.000289</f>
        <v>0.453109065169208</v>
      </c>
      <c r="M16" s="1" t="n">
        <f aca="false">I16+L16</f>
        <v>89.7629865963766</v>
      </c>
      <c r="N16" s="1" t="n">
        <f aca="false">J16+L16</f>
        <v>7726.47365217524</v>
      </c>
      <c r="O16" s="1" t="n">
        <f aca="false">(1.000001018*(1-K16*K16))/(1+K16*COS(RADIANS(N16)))</f>
        <v>1.01622233261528</v>
      </c>
      <c r="P16" s="1" t="n">
        <f aca="false">M16-0.00569-0.00478*SIN(RADIANS(125.04-1934.136*G16))</f>
        <v>89.7525171223912</v>
      </c>
      <c r="Q16" s="1" t="n">
        <f aca="false">23+(26+((21.448-G16*(46.815+G16*(0.00059-G16*0.001813))))/60)/60</f>
        <v>23.4366293413783</v>
      </c>
      <c r="R16" s="1" t="n">
        <f aca="false">Q16+0.00256*COS(RADIANS(125.04-1934.136*G16))</f>
        <v>23.4366673190194</v>
      </c>
      <c r="S16" s="1" t="n">
        <f aca="false">DEGREES(ATAN2(COS(RADIANS(P16)),COS(RADIANS(R16))*SIN(RADIANS(P16))))</f>
        <v>89.7302642902383</v>
      </c>
      <c r="T16" s="1" t="n">
        <f aca="false">DEGREES(ASIN(SIN(RADIANS(R16))*SIN(RADIANS(P16))))</f>
        <v>23.4364356198966</v>
      </c>
      <c r="U16" s="1" t="n">
        <f aca="false">TAN(RADIANS(R16/2))*TAN(RADIANS(R16/2))</f>
        <v>0.0430246212516766</v>
      </c>
      <c r="V16" s="1" t="n">
        <f aca="false">4*DEGREES(U16*SIN(2*RADIANS(I16))-2*K16*SIN(RADIANS(J16))+4*K16*U16*SIN(RADIANS(J16))*COS(2*RADIANS(I16))-0.5*U16*U16*SIN(4*RADIANS(I16))-1.25*K16*K16*SIN(2*RADIANS(J16)))</f>
        <v>-1.72306802510709</v>
      </c>
      <c r="W16" s="1" t="n">
        <f aca="false">DEGREES(ACOS(COS(RADIANS(90.833))/(COS(RADIANS($B$3))*COS(RADIANS(T16)))-TAN(RADIANS($B$3))*TAN(RADIANS(T16))))</f>
        <v>71.5524942868314</v>
      </c>
      <c r="X16" s="7" t="n">
        <f aca="false">(720-4*$B$4-V16+$B$5*60)/1440</f>
        <v>0.515131488906324</v>
      </c>
      <c r="Y16" s="7" t="n">
        <f aca="false">X16-W16*4/1440</f>
        <v>0.316374560331793</v>
      </c>
      <c r="Z16" s="7" t="n">
        <f aca="false">X16+W16*4/1440</f>
        <v>0.713888417480856</v>
      </c>
      <c r="AA16" s="9" t="n">
        <f aca="false">8*W16</f>
        <v>572.419954294651</v>
      </c>
      <c r="AB16" s="1" t="n">
        <f aca="false">MOD(E16*1440+V16+4*$B$4-60*$B$5,1440)</f>
        <v>68.2106559748929</v>
      </c>
      <c r="AC16" s="1" t="n">
        <f aca="false">IF(AB16/4&lt;0,AB16/4+180,AB16/4-180)</f>
        <v>-162.947336006277</v>
      </c>
      <c r="AD16" s="1" t="n">
        <f aca="false">DEGREES(ACOS(SIN(RADIANS($B$3))*SIN(RADIANS(T16))+COS(RADIANS($B$3))*COS(RADIANS(T16))*COS(RADIANS(AC16))))</f>
        <v>159.51934310937</v>
      </c>
      <c r="AE16" s="1" t="n">
        <f aca="false">90-AD16</f>
        <v>-69.5193431093702</v>
      </c>
      <c r="AF16" s="1" t="n">
        <f aca="false">IF(AE16&gt;85,0,IF(AE16&gt;5,58.1/TAN(RADIANS(AE16))-0.07/POWER(TAN(RADIANS(AE16)),3)+0.000086/POWER(TAN(RADIANS(AE16)),5),IF(AE16&gt;-0.575,1735+AE16*(-518.2+AE16*(103.4+AE16*(-12.79+AE16*0.711))),-20.772/TAN(RADIANS(AE16)))))/3600</f>
        <v>0.00215509461880556</v>
      </c>
      <c r="AG16" s="1" t="n">
        <f aca="false">AE16+AF16</f>
        <v>-69.5171880147514</v>
      </c>
      <c r="AH16" s="1" t="n">
        <f aca="false">IF(AC16&gt;0,MOD(DEGREES(ACOS(((SIN(RADIANS($B$3))*COS(RADIANS(AD16)))-SIN(RADIANS(T16)))/(COS(RADIANS($B$3))*SIN(RADIANS(AD16)))))+180,360),MOD(540-DEGREES(ACOS(((SIN(RADIANS($B$3))*COS(RADIANS(AD16)))-SIN(RADIANS(T16)))/(COS(RADIANS($B$3))*SIN(RADIANS(AD16))))),360))</f>
        <v>129.737958879759</v>
      </c>
    </row>
    <row r="17" customFormat="false" ht="15" hidden="false" customHeight="false" outlineLevel="0" collapsed="false">
      <c r="D17" s="6" t="n">
        <f aca="false">$B$7</f>
        <v>44003</v>
      </c>
      <c r="E17" s="7" t="n">
        <f aca="false">E16+0.1/24</f>
        <v>0.0666666666666667</v>
      </c>
      <c r="F17" s="2" t="n">
        <f aca="false">D17+2415018.5+E17-$B$5/24</f>
        <v>2459021.15</v>
      </c>
      <c r="G17" s="8" t="n">
        <f aca="false">(F17-2451545)/36525</f>
        <v>0.204685831622187</v>
      </c>
      <c r="I17" s="1" t="n">
        <f aca="false">MOD(280.46646+G17*(36000.76983+G17*0.0003032),360)</f>
        <v>89.3139843954368</v>
      </c>
      <c r="J17" s="1" t="n">
        <f aca="false">357.52911+G17*(35999.05029-0.0001537*G17)</f>
        <v>7726.02464977811</v>
      </c>
      <c r="K17" s="1" t="n">
        <f aca="false">0.016708634-G17*(0.000042037+0.0000001267*G17)</f>
        <v>0.0167000243134362</v>
      </c>
      <c r="L17" s="1" t="n">
        <f aca="false">SIN(RADIANS(J17))*(1.914602-G17*(0.004817+0.000014*G17))+SIN(RADIANS(2*J17))*(0.019993-0.000101*G17)+SIN(RADIANS(3*J17))*0.000289</f>
        <v>0.452978450728082</v>
      </c>
      <c r="M17" s="1" t="n">
        <f aca="false">I17+L17</f>
        <v>89.7669628461649</v>
      </c>
      <c r="N17" s="1" t="n">
        <f aca="false">J17+L17</f>
        <v>7726.47762822884</v>
      </c>
      <c r="O17" s="1" t="n">
        <f aca="false">(1.000001018*(1-K17*K17))/(1+K17*COS(RADIANS(N17)))</f>
        <v>1.01622261257232</v>
      </c>
      <c r="P17" s="1" t="n">
        <f aca="false">M17-0.00569-0.00478*SIN(RADIANS(125.04-1934.136*G17))</f>
        <v>89.7564933724527</v>
      </c>
      <c r="Q17" s="1" t="n">
        <f aca="false">23+(26+((21.448-G17*(46.815+G17*(0.00059-G17*0.001813))))/60)/60</f>
        <v>23.4366293398948</v>
      </c>
      <c r="R17" s="1" t="n">
        <f aca="false">Q17+0.00256*COS(RADIANS(125.04-1934.136*G17))</f>
        <v>23.4366673273932</v>
      </c>
      <c r="S17" s="1" t="n">
        <f aca="false">DEGREES(ATAN2(COS(RADIANS(P17)),COS(RADIANS(R17))*SIN(RADIANS(P17))))</f>
        <v>89.7345980614952</v>
      </c>
      <c r="T17" s="1" t="n">
        <f aca="false">DEGREES(ASIN(SIN(RADIANS(R17))*SIN(RADIANS(P17))))</f>
        <v>23.4364430137541</v>
      </c>
      <c r="U17" s="1" t="n">
        <f aca="false">TAN(RADIANS(R17/2))*TAN(RADIANS(R17/2))</f>
        <v>0.0430246212832958</v>
      </c>
      <c r="V17" s="1" t="n">
        <f aca="false">4*DEGREES(U17*SIN(2*RADIANS(I17))-2*K17*SIN(RADIANS(J17))+4*K17*U17*SIN(RADIANS(J17))*COS(2*RADIANS(I17))-0.5*U17*U17*SIN(4*RADIANS(I17))-1.25*K17*K17*SIN(2*RADIANS(J17)))</f>
        <v>-1.72397439302368</v>
      </c>
      <c r="W17" s="1" t="n">
        <f aca="false">DEGREES(ACOS(COS(RADIANS(90.833))/(COS(RADIANS($B$3))*COS(RADIANS(T17)))-TAN(RADIANS($B$3))*TAN(RADIANS(T17))))</f>
        <v>71.5524871673578</v>
      </c>
      <c r="X17" s="7" t="n">
        <f aca="false">(720-4*$B$4-V17+$B$5*60)/1440</f>
        <v>0.515132118328489</v>
      </c>
      <c r="Y17" s="7" t="n">
        <f aca="false">X17-W17*4/1440</f>
        <v>0.316375209530273</v>
      </c>
      <c r="Z17" s="7" t="n">
        <f aca="false">X17+W17*4/1440</f>
        <v>0.713889027126705</v>
      </c>
      <c r="AA17" s="9" t="n">
        <f aca="false">8*W17</f>
        <v>572.419897338862</v>
      </c>
      <c r="AB17" s="1" t="n">
        <f aca="false">MOD(E17*1440+V17+4*$B$4-60*$B$5,1440)</f>
        <v>74.2097496069764</v>
      </c>
      <c r="AC17" s="1" t="n">
        <f aca="false">IF(AB17/4&lt;0,AB17/4+180,AB17/4-180)</f>
        <v>-161.447562598256</v>
      </c>
      <c r="AD17" s="1" t="n">
        <f aca="false">DEGREES(ACOS(SIN(RADIANS($B$3))*SIN(RADIANS(T17))+COS(RADIANS($B$3))*COS(RADIANS(T17))*COS(RADIANS(AC17))))</f>
        <v>158.589702306407</v>
      </c>
      <c r="AE17" s="1" t="n">
        <f aca="false">90-AD17</f>
        <v>-68.5897023064072</v>
      </c>
      <c r="AF17" s="1" t="n">
        <f aca="false">IF(AE17&gt;85,0,IF(AE17&gt;5,58.1/TAN(RADIANS(AE17))-0.07/POWER(TAN(RADIANS(AE17)),3)+0.000086/POWER(TAN(RADIANS(AE17)),5),IF(AE17&gt;-0.575,1735+AE17*(-518.2+AE17*(103.4+AE17*(-12.79+AE17*0.711))),-20.772/TAN(RADIANS(AE17)))))/3600</f>
        <v>0.00226243466224932</v>
      </c>
      <c r="AG17" s="1" t="n">
        <f aca="false">AE17+AF17</f>
        <v>-68.5874398717449</v>
      </c>
      <c r="AH17" s="1" t="n">
        <f aca="false">IF(AC17&gt;0,MOD(DEGREES(ACOS(((SIN(RADIANS($B$3))*COS(RADIANS(AD17)))-SIN(RADIANS(T17)))/(COS(RADIANS($B$3))*SIN(RADIANS(AD17)))))+180,360),MOD(540-DEGREES(ACOS(((SIN(RADIANS($B$3))*COS(RADIANS(AD17)))-SIN(RADIANS(T17)))/(COS(RADIANS($B$3))*SIN(RADIANS(AD17))))),360))</f>
        <v>126.899055568934</v>
      </c>
    </row>
    <row r="18" customFormat="false" ht="15" hidden="false" customHeight="false" outlineLevel="0" collapsed="false">
      <c r="D18" s="6" t="n">
        <f aca="false">$B$7</f>
        <v>44003</v>
      </c>
      <c r="E18" s="7" t="n">
        <f aca="false">E17+0.1/24</f>
        <v>0.0708333333333333</v>
      </c>
      <c r="F18" s="2" t="n">
        <f aca="false">D18+2415018.5+E18-$B$5/24</f>
        <v>2459021.15416667</v>
      </c>
      <c r="G18" s="8" t="n">
        <f aca="false">(F18-2451545)/36525</f>
        <v>0.204685945699296</v>
      </c>
      <c r="I18" s="1" t="n">
        <f aca="false">MOD(280.46646+G18*(36000.76983+G18*0.0003032),360)</f>
        <v>89.3180912592061</v>
      </c>
      <c r="J18" s="1" t="n">
        <f aca="false">357.52911+G18*(35999.05029-0.0001537*G18)</f>
        <v>7726.0287564457</v>
      </c>
      <c r="K18" s="1" t="n">
        <f aca="false">0.016708634-G18*(0.000042037+0.0000001267*G18)</f>
        <v>0.0167000243086348</v>
      </c>
      <c r="L18" s="1" t="n">
        <f aca="false">SIN(RADIANS(J18))*(1.914602-G18*(0.004817+0.000014*G18))+SIN(RADIANS(2*J18))*(0.019993-0.000101*G18)+SIN(RADIANS(3*J18))*0.000289</f>
        <v>0.45284783411079</v>
      </c>
      <c r="M18" s="1" t="n">
        <f aca="false">I18+L18</f>
        <v>89.7709390933169</v>
      </c>
      <c r="N18" s="1" t="n">
        <f aca="false">J18+L18</f>
        <v>7726.48160427982</v>
      </c>
      <c r="O18" s="1" t="n">
        <f aca="false">(1.000001018*(1-K18*K18))/(1+K18*COS(RADIANS(N18)))</f>
        <v>1.01622289244855</v>
      </c>
      <c r="P18" s="1" t="n">
        <f aca="false">M18-0.00569-0.00478*SIN(RADIANS(125.04-1934.136*G18))</f>
        <v>89.7604696198778</v>
      </c>
      <c r="Q18" s="1" t="n">
        <f aca="false">23+(26+((21.448-G18*(46.815+G18*(0.00059-G18*0.001813))))/60)/60</f>
        <v>23.4366293384113</v>
      </c>
      <c r="R18" s="1" t="n">
        <f aca="false">Q18+0.00256*COS(RADIANS(125.04-1934.136*G18))</f>
        <v>23.4366673357669</v>
      </c>
      <c r="S18" s="1" t="n">
        <f aca="false">DEGREES(ATAN2(COS(RADIANS(P18)),COS(RADIANS(R18))*SIN(RADIANS(P18))))</f>
        <v>89.7389318303597</v>
      </c>
      <c r="T18" s="1" t="n">
        <f aca="false">DEGREES(ASIN(SIN(RADIANS(R18))*SIN(RADIANS(P18))))</f>
        <v>23.4364502879861</v>
      </c>
      <c r="U18" s="1" t="n">
        <f aca="false">TAN(RADIANS(R18/2))*TAN(RADIANS(R18/2))</f>
        <v>0.043024621314915</v>
      </c>
      <c r="V18" s="1" t="n">
        <f aca="false">4*DEGREES(U18*SIN(2*RADIANS(I18))-2*K18*SIN(RADIANS(J18))+4*K18*U18*SIN(RADIANS(J18))*COS(2*RADIANS(I18))-0.5*U18*U18*SIN(4*RADIANS(I18))-1.25*K18*K18*SIN(2*RADIANS(J18)))</f>
        <v>-1.72488075340036</v>
      </c>
      <c r="W18" s="1" t="n">
        <f aca="false">DEGREES(ACOS(COS(RADIANS(90.833))/(COS(RADIANS($B$3))*COS(RADIANS(T18)))-TAN(RADIANS($B$3))*TAN(RADIANS(T18))))</f>
        <v>71.5524801630693</v>
      </c>
      <c r="X18" s="7" t="n">
        <f aca="false">(720-4*$B$4-V18+$B$5*60)/1440</f>
        <v>0.515132747745417</v>
      </c>
      <c r="Y18" s="7" t="n">
        <f aca="false">X18-W18*4/1440</f>
        <v>0.316375858403558</v>
      </c>
      <c r="Z18" s="7" t="n">
        <f aca="false">X18+W18*4/1440</f>
        <v>0.713889637087276</v>
      </c>
      <c r="AA18" s="9" t="n">
        <f aca="false">8*W18</f>
        <v>572.419841304555</v>
      </c>
      <c r="AB18" s="1" t="n">
        <f aca="false">MOD(E18*1440+V18+4*$B$4-60*$B$5,1440)</f>
        <v>80.2088432465996</v>
      </c>
      <c r="AC18" s="1" t="n">
        <f aca="false">IF(AB18/4&lt;0,AB18/4+180,AB18/4-180)</f>
        <v>-159.94778918835</v>
      </c>
      <c r="AD18" s="1" t="n">
        <f aca="false">DEGREES(ACOS(SIN(RADIANS($B$3))*SIN(RADIANS(T18))+COS(RADIANS($B$3))*COS(RADIANS(T18))*COS(RADIANS(AC18))))</f>
        <v>157.626067416</v>
      </c>
      <c r="AE18" s="1" t="n">
        <f aca="false">90-AD18</f>
        <v>-67.6260674160004</v>
      </c>
      <c r="AF18" s="1" t="n">
        <f aca="false">IF(AE18&gt;85,0,IF(AE18&gt;5,58.1/TAN(RADIANS(AE18))-0.07/POWER(TAN(RADIANS(AE18)),3)+0.000086/POWER(TAN(RADIANS(AE18)),5),IF(AE18&gt;-0.575,1735+AE18*(-518.2+AE18*(103.4+AE18*(-12.79+AE18*0.711))),-20.772/TAN(RADIANS(AE18)))))/3600</f>
        <v>0.00237515185800245</v>
      </c>
      <c r="AG18" s="1" t="n">
        <f aca="false">AE18+AF18</f>
        <v>-67.6236922641424</v>
      </c>
      <c r="AH18" s="1" t="n">
        <f aca="false">IF(AC18&gt;0,MOD(DEGREES(ACOS(((SIN(RADIANS($B$3))*COS(RADIANS(AD18)))-SIN(RADIANS(T18)))/(COS(RADIANS($B$3))*SIN(RADIANS(AD18)))))+180,360),MOD(540-DEGREES(ACOS(((SIN(RADIANS($B$3))*COS(RADIANS(AD18)))-SIN(RADIANS(T18)))/(COS(RADIANS($B$3))*SIN(RADIANS(AD18))))),360))</f>
        <v>124.26377893855</v>
      </c>
    </row>
    <row r="19" customFormat="false" ht="15" hidden="false" customHeight="false" outlineLevel="0" collapsed="false">
      <c r="D19" s="6" t="n">
        <f aca="false">$B$7</f>
        <v>44003</v>
      </c>
      <c r="E19" s="7" t="n">
        <f aca="false">E18+0.1/24</f>
        <v>0.075</v>
      </c>
      <c r="F19" s="2" t="n">
        <f aca="false">D19+2415018.5+E19-$B$5/24</f>
        <v>2459021.15833333</v>
      </c>
      <c r="G19" s="8" t="n">
        <f aca="false">(F19-2451545)/36525</f>
        <v>0.204686059776418</v>
      </c>
      <c r="I19" s="1" t="n">
        <f aca="false">MOD(280.46646+G19*(36000.76983+G19*0.0003032),360)</f>
        <v>89.3221981234356</v>
      </c>
      <c r="J19" s="1" t="n">
        <f aca="false">357.52911+G19*(35999.05029-0.0001537*G19)</f>
        <v>7726.03286311375</v>
      </c>
      <c r="K19" s="1" t="n">
        <f aca="false">0.016708634-G19*(0.000042037+0.0000001267*G19)</f>
        <v>0.0167000243038334</v>
      </c>
      <c r="L19" s="1" t="n">
        <f aca="false">SIN(RADIANS(J19))*(1.914602-G19*(0.004817+0.000014*G19))+SIN(RADIANS(2*J19))*(0.019993-0.000101*G19)+SIN(RADIANS(3*J19))*0.000289</f>
        <v>0.452717215288857</v>
      </c>
      <c r="M19" s="1" t="n">
        <f aca="false">I19+L19</f>
        <v>89.7749153387244</v>
      </c>
      <c r="N19" s="1" t="n">
        <f aca="false">J19+L19</f>
        <v>7726.48558032904</v>
      </c>
      <c r="O19" s="1" t="n">
        <f aca="false">(1.000001018*(1-K19*K19))/(1+K19*COS(RADIANS(N19)))</f>
        <v>1.01622317224405</v>
      </c>
      <c r="P19" s="1" t="n">
        <f aca="false">M19-0.00569-0.00478*SIN(RADIANS(125.04-1934.136*G19))</f>
        <v>89.7644458655586</v>
      </c>
      <c r="Q19" s="1" t="n">
        <f aca="false">23+(26+((21.448-G19*(46.815+G19*(0.00059-G19*0.001813))))/60)/60</f>
        <v>23.4366293369279</v>
      </c>
      <c r="R19" s="1" t="n">
        <f aca="false">Q19+0.00256*COS(RADIANS(125.04-1934.136*G19))</f>
        <v>23.4366673441407</v>
      </c>
      <c r="S19" s="1" t="n">
        <f aca="false">DEGREES(ATAN2(COS(RADIANS(P19)),COS(RADIANS(R19))*SIN(RADIANS(P19))))</f>
        <v>89.743265597796</v>
      </c>
      <c r="T19" s="1" t="n">
        <f aca="false">DEGREES(ASIN(SIN(RADIANS(R19))*SIN(RADIANS(P19))))</f>
        <v>23.4364574425944</v>
      </c>
      <c r="U19" s="1" t="n">
        <f aca="false">TAN(RADIANS(R19/2))*TAN(RADIANS(R19/2))</f>
        <v>0.0430246213465342</v>
      </c>
      <c r="V19" s="1" t="n">
        <f aca="false">4*DEGREES(U19*SIN(2*RADIANS(I19))-2*K19*SIN(RADIANS(J19))+4*K19*U19*SIN(RADIANS(J19))*COS(2*RADIANS(I19))-0.5*U19*U19*SIN(4*RADIANS(I19))-1.25*K19*K19*SIN(2*RADIANS(J19)))</f>
        <v>-1.7257871064125</v>
      </c>
      <c r="W19" s="1" t="n">
        <f aca="false">DEGREES(ACOS(COS(RADIANS(90.833))/(COS(RADIANS($B$3))*COS(RADIANS(T19)))-TAN(RADIANS($B$3))*TAN(RADIANS(T19))))</f>
        <v>71.5524732739645</v>
      </c>
      <c r="X19" s="7" t="n">
        <f aca="false">(720-4*$B$4-V19+$B$5*60)/1440</f>
        <v>0.515133377157231</v>
      </c>
      <c r="Y19" s="7" t="n">
        <f aca="false">X19-W19*4/1440</f>
        <v>0.316376506951774</v>
      </c>
      <c r="Z19" s="7" t="n">
        <f aca="false">X19+W19*4/1440</f>
        <v>0.713890247362688</v>
      </c>
      <c r="AA19" s="9" t="n">
        <f aca="false">8*W19</f>
        <v>572.419786191716</v>
      </c>
      <c r="AB19" s="1" t="n">
        <f aca="false">MOD(E19*1440+V19+4*$B$4-60*$B$5,1440)</f>
        <v>86.2079368935874</v>
      </c>
      <c r="AC19" s="1" t="n">
        <f aca="false">IF(AB19/4&lt;0,AB19/4+180,AB19/4-180)</f>
        <v>-158.448015776603</v>
      </c>
      <c r="AD19" s="1" t="n">
        <f aca="false">DEGREES(ACOS(SIN(RADIANS($B$3))*SIN(RADIANS(T19))+COS(RADIANS($B$3))*COS(RADIANS(T19))*COS(RADIANS(AC19))))</f>
        <v>156.632814249644</v>
      </c>
      <c r="AE19" s="1" t="n">
        <f aca="false">90-AD19</f>
        <v>-66.6328142496441</v>
      </c>
      <c r="AF19" s="1" t="n">
        <f aca="false">IF(AE19&gt;85,0,IF(AE19&gt;5,58.1/TAN(RADIANS(AE19))-0.07/POWER(TAN(RADIANS(AE19)),3)+0.000086/POWER(TAN(RADIANS(AE19)),5),IF(AE19&gt;-0.575,1735+AE19*(-518.2+AE19*(103.4+AE19*(-12.79+AE19*0.711))),-20.772/TAN(RADIANS(AE19)))))/3600</f>
        <v>0.00249297953830426</v>
      </c>
      <c r="AG19" s="1" t="n">
        <f aca="false">AE19+AF19</f>
        <v>-66.6303212701058</v>
      </c>
      <c r="AH19" s="1" t="n">
        <f aca="false">IF(AC19&gt;0,MOD(DEGREES(ACOS(((SIN(RADIANS($B$3))*COS(RADIANS(AD19)))-SIN(RADIANS(T19)))/(COS(RADIANS($B$3))*SIN(RADIANS(AD19)))))+180,360),MOD(540-DEGREES(ACOS(((SIN(RADIANS($B$3))*COS(RADIANS(AD19)))-SIN(RADIANS(T19)))/(COS(RADIANS($B$3))*SIN(RADIANS(AD19))))),360))</f>
        <v>121.812724805542</v>
      </c>
    </row>
    <row r="20" customFormat="false" ht="15" hidden="false" customHeight="false" outlineLevel="0" collapsed="false">
      <c r="D20" s="6" t="n">
        <f aca="false">$B$7</f>
        <v>44003</v>
      </c>
      <c r="E20" s="7" t="n">
        <f aca="false">E19+0.1/24</f>
        <v>0.0791666666666667</v>
      </c>
      <c r="F20" s="2" t="n">
        <f aca="false">D20+2415018.5+E20-$B$5/24</f>
        <v>2459021.1625</v>
      </c>
      <c r="G20" s="8" t="n">
        <f aca="false">(F20-2451545)/36525</f>
        <v>0.204686173853528</v>
      </c>
      <c r="I20" s="1" t="n">
        <f aca="false">MOD(280.46646+G20*(36000.76983+G20*0.0003032),360)</f>
        <v>89.3263049872048</v>
      </c>
      <c r="J20" s="1" t="n">
        <f aca="false">357.52911+G20*(35999.05029-0.0001537*G20)</f>
        <v>7726.03696978134</v>
      </c>
      <c r="K20" s="1" t="n">
        <f aca="false">0.016708634-G20*(0.000042037+0.0000001267*G20)</f>
        <v>0.0167000242990321</v>
      </c>
      <c r="L20" s="1" t="n">
        <f aca="false">SIN(RADIANS(J20))*(1.914602-G20*(0.004817+0.000014*G20))+SIN(RADIANS(2*J20))*(0.019993-0.000101*G20)+SIN(RADIANS(3*J20))*0.000289</f>
        <v>0.452586594292181</v>
      </c>
      <c r="M20" s="1" t="n">
        <f aca="false">I20+L20</f>
        <v>89.778891581497</v>
      </c>
      <c r="N20" s="1" t="n">
        <f aca="false">J20+L20</f>
        <v>7726.48955637563</v>
      </c>
      <c r="O20" s="1" t="n">
        <f aca="false">(1.000001018*(1-K20*K20))/(1+K20*COS(RADIANS(N20)))</f>
        <v>1.01622345195873</v>
      </c>
      <c r="P20" s="1" t="n">
        <f aca="false">M20-0.00569-0.00478*SIN(RADIANS(125.04-1934.136*G20))</f>
        <v>89.7684221086045</v>
      </c>
      <c r="Q20" s="1" t="n">
        <f aca="false">23+(26+((21.448-G20*(46.815+G20*(0.00059-G20*0.001813))))/60)/60</f>
        <v>23.4366293354444</v>
      </c>
      <c r="R20" s="1" t="n">
        <f aca="false">Q20+0.00256*COS(RADIANS(125.04-1934.136*G20))</f>
        <v>23.4366673525144</v>
      </c>
      <c r="S20" s="1" t="n">
        <f aca="false">DEGREES(ATAN2(COS(RADIANS(P20)),COS(RADIANS(R20))*SIN(RADIANS(P20))))</f>
        <v>89.7475993628259</v>
      </c>
      <c r="T20" s="1" t="n">
        <f aca="false">DEGREES(ASIN(SIN(RADIANS(R20))*SIN(RADIANS(P20))))</f>
        <v>23.4364644775775</v>
      </c>
      <c r="U20" s="1" t="n">
        <f aca="false">TAN(RADIANS(R20/2))*TAN(RADIANS(R20/2))</f>
        <v>0.0430246213781534</v>
      </c>
      <c r="V20" s="1" t="n">
        <f aca="false">4*DEGREES(U20*SIN(2*RADIANS(I20))-2*K20*SIN(RADIANS(J20))+4*K20*U20*SIN(RADIANS(J20))*COS(2*RADIANS(I20))-0.5*U20*U20*SIN(4*RADIANS(I20))-1.25*K20*K20*SIN(2*RADIANS(J20)))</f>
        <v>-1.72669345182846</v>
      </c>
      <c r="W20" s="1" t="n">
        <f aca="false">DEGREES(ACOS(COS(RADIANS(90.833))/(COS(RADIANS($B$3))*COS(RADIANS(T20)))-TAN(RADIANS($B$3))*TAN(RADIANS(T20))))</f>
        <v>71.5524665000445</v>
      </c>
      <c r="X20" s="7" t="n">
        <f aca="false">(720-4*$B$4-V20+$B$5*60)/1440</f>
        <v>0.51513400656377</v>
      </c>
      <c r="Y20" s="7" t="n">
        <f aca="false">X20-W20*4/1440</f>
        <v>0.316377155174757</v>
      </c>
      <c r="Z20" s="7" t="n">
        <f aca="false">X20+W20*4/1440</f>
        <v>0.713890857952782</v>
      </c>
      <c r="AA20" s="9" t="n">
        <f aca="false">8*W20</f>
        <v>572.419732000356</v>
      </c>
      <c r="AB20" s="1" t="n">
        <f aca="false">MOD(E20*1440+V20+4*$B$4-60*$B$5,1440)</f>
        <v>92.2070305481716</v>
      </c>
      <c r="AC20" s="1" t="n">
        <f aca="false">IF(AB20/4&lt;0,AB20/4+180,AB20/4-180)</f>
        <v>-156.948242362957</v>
      </c>
      <c r="AD20" s="1" t="n">
        <f aca="false">DEGREES(ACOS(SIN(RADIANS($B$3))*SIN(RADIANS(T20))+COS(RADIANS($B$3))*COS(RADIANS(T20))*COS(RADIANS(AC20))))</f>
        <v>155.613738778743</v>
      </c>
      <c r="AE20" s="1" t="n">
        <f aca="false">90-AD20</f>
        <v>-65.6137387787425</v>
      </c>
      <c r="AF20" s="1" t="n">
        <f aca="false">IF(AE20&gt;85,0,IF(AE20&gt;5,58.1/TAN(RADIANS(AE20))-0.07/POWER(TAN(RADIANS(AE20)),3)+0.000086/POWER(TAN(RADIANS(AE20)),5),IF(AE20&gt;-0.575,1735+AE20*(-518.2+AE20*(103.4+AE20*(-12.79+AE20*0.711))),-20.772/TAN(RADIANS(AE20)))))/3600</f>
        <v>0.00261571999367146</v>
      </c>
      <c r="AG20" s="1" t="n">
        <f aca="false">AE20+AF20</f>
        <v>-65.6111230587489</v>
      </c>
      <c r="AH20" s="1" t="n">
        <f aca="false">IF(AC20&gt;0,MOD(DEGREES(ACOS(((SIN(RADIANS($B$3))*COS(RADIANS(AD20)))-SIN(RADIANS(T20)))/(COS(RADIANS($B$3))*SIN(RADIANS(AD20)))))+180,360),MOD(540-DEGREES(ACOS(((SIN(RADIANS($B$3))*COS(RADIANS(AD20)))-SIN(RADIANS(T20)))/(COS(RADIANS($B$3))*SIN(RADIANS(AD20))))),360))</f>
        <v>119.527738093792</v>
      </c>
    </row>
    <row r="21" customFormat="false" ht="15" hidden="false" customHeight="false" outlineLevel="0" collapsed="false">
      <c r="D21" s="6" t="n">
        <f aca="false">$B$7</f>
        <v>44003</v>
      </c>
      <c r="E21" s="7" t="n">
        <f aca="false">E20+0.1/24</f>
        <v>0.0833333333333333</v>
      </c>
      <c r="F21" s="2" t="n">
        <f aca="false">D21+2415018.5+E21-$B$5/24</f>
        <v>2459021.16666667</v>
      </c>
      <c r="G21" s="8" t="n">
        <f aca="false">(F21-2451545)/36525</f>
        <v>0.20468628793065</v>
      </c>
      <c r="I21" s="1" t="n">
        <f aca="false">MOD(280.46646+G21*(36000.76983+G21*0.0003032),360)</f>
        <v>89.3304118514343</v>
      </c>
      <c r="J21" s="1" t="n">
        <f aca="false">357.52911+G21*(35999.05029-0.0001537*G21)</f>
        <v>7726.04107644939</v>
      </c>
      <c r="K21" s="1" t="n">
        <f aca="false">0.016708634-G21*(0.000042037+0.0000001267*G21)</f>
        <v>0.0167000242942307</v>
      </c>
      <c r="L21" s="1" t="n">
        <f aca="false">SIN(RADIANS(J21))*(1.914602-G21*(0.004817+0.000014*G21))+SIN(RADIANS(2*J21))*(0.019993-0.000101*G21)+SIN(RADIANS(3*J21))*0.000289</f>
        <v>0.452455971092132</v>
      </c>
      <c r="M21" s="1" t="n">
        <f aca="false">I21+L21</f>
        <v>89.7828678225264</v>
      </c>
      <c r="N21" s="1" t="n">
        <f aca="false">J21+L21</f>
        <v>7726.49353242048</v>
      </c>
      <c r="O21" s="1" t="n">
        <f aca="false">(1.000001018*(1-K21*K21))/(1+K21*COS(RADIANS(N21)))</f>
        <v>1.01622373159267</v>
      </c>
      <c r="P21" s="1" t="n">
        <f aca="false">M21-0.00569-0.00478*SIN(RADIANS(125.04-1934.136*G21))</f>
        <v>89.7723983499073</v>
      </c>
      <c r="Q21" s="1" t="n">
        <f aca="false">23+(26+((21.448-G21*(46.815+G21*(0.00059-G21*0.001813))))/60)/60</f>
        <v>23.4366293339609</v>
      </c>
      <c r="R21" s="1" t="n">
        <f aca="false">Q21+0.00256*COS(RADIANS(125.04-1934.136*G21))</f>
        <v>23.4366673608882</v>
      </c>
      <c r="S21" s="1" t="n">
        <f aca="false">DEGREES(ATAN2(COS(RADIANS(P21)),COS(RADIANS(R21))*SIN(RADIANS(P21))))</f>
        <v>89.7519331264133</v>
      </c>
      <c r="T21" s="1" t="n">
        <f aca="false">DEGREES(ASIN(SIN(RADIANS(R21))*SIN(RADIANS(P21))))</f>
        <v>23.4364713929372</v>
      </c>
      <c r="U21" s="1" t="n">
        <f aca="false">TAN(RADIANS(R21/2))*TAN(RADIANS(R21/2))</f>
        <v>0.0430246214097726</v>
      </c>
      <c r="V21" s="1" t="n">
        <f aca="false">4*DEGREES(U21*SIN(2*RADIANS(I21))-2*K21*SIN(RADIANS(J21))+4*K21*U21*SIN(RADIANS(J21))*COS(2*RADIANS(I21))-0.5*U21*U21*SIN(4*RADIANS(I21))-1.25*K21*K21*SIN(2*RADIANS(J21)))</f>
        <v>-1.72759978982295</v>
      </c>
      <c r="W21" s="1" t="n">
        <f aca="false">DEGREES(ACOS(COS(RADIANS(90.833))/(COS(RADIANS($B$3))*COS(RADIANS(T21)))-TAN(RADIANS($B$3))*TAN(RADIANS(T21))))</f>
        <v>71.5524598413079</v>
      </c>
      <c r="X21" s="7" t="n">
        <f aca="false">(720-4*$B$4-V21+$B$5*60)/1440</f>
        <v>0.515134635965155</v>
      </c>
      <c r="Y21" s="7" t="n">
        <f aca="false">X21-W21*4/1440</f>
        <v>0.316377803072633</v>
      </c>
      <c r="Z21" s="7" t="n">
        <f aca="false">X21+W21*4/1440</f>
        <v>0.713891468857677</v>
      </c>
      <c r="AA21" s="9" t="n">
        <f aca="false">8*W21</f>
        <v>572.419678730463</v>
      </c>
      <c r="AB21" s="1" t="n">
        <f aca="false">MOD(E21*1440+V21+4*$B$4-60*$B$5,1440)</f>
        <v>98.206124210177</v>
      </c>
      <c r="AC21" s="1" t="n">
        <f aca="false">IF(AB21/4&lt;0,AB21/4+180,AB21/4-180)</f>
        <v>-155.448468947456</v>
      </c>
      <c r="AD21" s="1" t="n">
        <f aca="false">DEGREES(ACOS(SIN(RADIANS($B$3))*SIN(RADIANS(T21))+COS(RADIANS($B$3))*COS(RADIANS(T21))*COS(RADIANS(AC21))))</f>
        <v>154.572128797938</v>
      </c>
      <c r="AE21" s="1" t="n">
        <f aca="false">90-AD21</f>
        <v>-64.5721287979377</v>
      </c>
      <c r="AF21" s="1" t="n">
        <f aca="false">IF(AE21&gt;85,0,IF(AE21&gt;5,58.1/TAN(RADIANS(AE21))-0.07/POWER(TAN(RADIANS(AE21)),3)+0.000086/POWER(TAN(RADIANS(AE21)),5),IF(AE21&gt;-0.575,1735+AE21*(-518.2+AE21*(103.4+AE21*(-12.79+AE21*0.711))),-20.772/TAN(RADIANS(AE21)))))/3600</f>
        <v>0.00274323785512864</v>
      </c>
      <c r="AG21" s="1" t="n">
        <f aca="false">AE21+AF21</f>
        <v>-64.5693855600825</v>
      </c>
      <c r="AH21" s="1" t="n">
        <f aca="false">IF(AC21&gt;0,MOD(DEGREES(ACOS(((SIN(RADIANS($B$3))*COS(RADIANS(AD21)))-SIN(RADIANS(T21)))/(COS(RADIANS($B$3))*SIN(RADIANS(AD21)))))+180,360),MOD(540-DEGREES(ACOS(((SIN(RADIANS($B$3))*COS(RADIANS(AD21)))-SIN(RADIANS(T21)))/(COS(RADIANS($B$3))*SIN(RADIANS(AD21))))),360))</f>
        <v>117.392119772574</v>
      </c>
    </row>
    <row r="22" customFormat="false" ht="15" hidden="false" customHeight="false" outlineLevel="0" collapsed="false">
      <c r="D22" s="6" t="n">
        <f aca="false">$B$7</f>
        <v>44003</v>
      </c>
      <c r="E22" s="7" t="n">
        <f aca="false">E21+0.1/24</f>
        <v>0.0875</v>
      </c>
      <c r="F22" s="2" t="n">
        <f aca="false">D22+2415018.5+E22-$B$5/24</f>
        <v>2459021.17083333</v>
      </c>
      <c r="G22" s="8" t="n">
        <f aca="false">(F22-2451545)/36525</f>
        <v>0.204686402007759</v>
      </c>
      <c r="I22" s="1" t="n">
        <f aca="false">MOD(280.46646+G22*(36000.76983+G22*0.0003032),360)</f>
        <v>89.3345187152045</v>
      </c>
      <c r="J22" s="1" t="n">
        <f aca="false">357.52911+G22*(35999.05029-0.0001537*G22)</f>
        <v>7726.04518311698</v>
      </c>
      <c r="K22" s="1" t="n">
        <f aca="false">0.016708634-G22*(0.000042037+0.0000001267*G22)</f>
        <v>0.0167000242894293</v>
      </c>
      <c r="L22" s="1" t="n">
        <f aca="false">SIN(RADIANS(J22))*(1.914602-G22*(0.004817+0.000014*G22))+SIN(RADIANS(2*J22))*(0.019993-0.000101*G22)+SIN(RADIANS(3*J22))*0.000289</f>
        <v>0.452325345718557</v>
      </c>
      <c r="M22" s="1" t="n">
        <f aca="false">I22+L22</f>
        <v>89.786844060923</v>
      </c>
      <c r="N22" s="1" t="n">
        <f aca="false">J22+L22</f>
        <v>7726.49750846269</v>
      </c>
      <c r="O22" s="1" t="n">
        <f aca="false">(1.000001018*(1-K22*K22))/(1+K22*COS(RADIANS(N22)))</f>
        <v>1.0162240111458</v>
      </c>
      <c r="P22" s="1" t="n">
        <f aca="false">M22-0.00569-0.00478*SIN(RADIANS(125.04-1934.136*G22))</f>
        <v>89.7763745885774</v>
      </c>
      <c r="Q22" s="1" t="n">
        <f aca="false">23+(26+((21.448-G22*(46.815+G22*(0.00059-G22*0.001813))))/60)/60</f>
        <v>23.4366293324774</v>
      </c>
      <c r="R22" s="1" t="n">
        <f aca="false">Q22+0.00256*COS(RADIANS(125.04-1934.136*G22))</f>
        <v>23.4366673692619</v>
      </c>
      <c r="S22" s="1" t="n">
        <f aca="false">DEGREES(ATAN2(COS(RADIANS(P22)),COS(RADIANS(R22))*SIN(RADIANS(P22))))</f>
        <v>89.7562668875808</v>
      </c>
      <c r="T22" s="1" t="n">
        <f aca="false">DEGREES(ASIN(SIN(RADIANS(R22))*SIN(RADIANS(P22))))</f>
        <v>23.4364781886721</v>
      </c>
      <c r="U22" s="1" t="n">
        <f aca="false">TAN(RADIANS(R22/2))*TAN(RADIANS(R22/2))</f>
        <v>0.0430246214413917</v>
      </c>
      <c r="V22" s="1" t="n">
        <f aca="false">4*DEGREES(U22*SIN(2*RADIANS(I22))-2*K22*SIN(RADIANS(J22))+4*K22*U22*SIN(RADIANS(J22))*COS(2*RADIANS(I22))-0.5*U22*U22*SIN(4*RADIANS(I22))-1.25*K22*K22*SIN(2*RADIANS(J22)))</f>
        <v>-1.72850612016442</v>
      </c>
      <c r="W22" s="1" t="n">
        <f aca="false">DEGREES(ACOS(COS(RADIANS(90.833))/(COS(RADIANS($B$3))*COS(RADIANS(T22)))-TAN(RADIANS($B$3))*TAN(RADIANS(T22))))</f>
        <v>71.5524532977561</v>
      </c>
      <c r="X22" s="7" t="n">
        <f aca="false">(720-4*$B$4-V22+$B$5*60)/1440</f>
        <v>0.515135265361225</v>
      </c>
      <c r="Y22" s="7" t="n">
        <f aca="false">X22-W22*4/1440</f>
        <v>0.316378450645236</v>
      </c>
      <c r="Z22" s="7" t="n">
        <f aca="false">X22+W22*4/1440</f>
        <v>0.713892080077215</v>
      </c>
      <c r="AA22" s="9" t="n">
        <f aca="false">8*W22</f>
        <v>572.419626382049</v>
      </c>
      <c r="AB22" s="1" t="n">
        <f aca="false">MOD(E22*1440+V22+4*$B$4-60*$B$5,1440)</f>
        <v>104.205217879836</v>
      </c>
      <c r="AC22" s="1" t="n">
        <f aca="false">IF(AB22/4&lt;0,AB22/4+180,AB22/4-180)</f>
        <v>-153.948695530041</v>
      </c>
      <c r="AD22" s="1" t="n">
        <f aca="false">DEGREES(ACOS(SIN(RADIANS($B$3))*SIN(RADIANS(T22))+COS(RADIANS($B$3))*COS(RADIANS(T22))*COS(RADIANS(AC22))))</f>
        <v>153.510831590651</v>
      </c>
      <c r="AE22" s="1" t="n">
        <f aca="false">90-AD22</f>
        <v>-63.5108315906511</v>
      </c>
      <c r="AF22" s="1" t="n">
        <f aca="false">IF(AE22&gt;85,0,IF(AE22&gt;5,58.1/TAN(RADIANS(AE22))-0.07/POWER(TAN(RADIANS(AE22)),3)+0.000086/POWER(TAN(RADIANS(AE22)),5),IF(AE22&gt;-0.575,1735+AE22*(-518.2+AE22*(103.4+AE22*(-12.79+AE22*0.711))),-20.772/TAN(RADIANS(AE22)))))/3600</f>
        <v>0.00287545405088888</v>
      </c>
      <c r="AG22" s="1" t="n">
        <f aca="false">AE22+AF22</f>
        <v>-63.5079561366002</v>
      </c>
      <c r="AH22" s="1" t="n">
        <f aca="false">IF(AC22&gt;0,MOD(DEGREES(ACOS(((SIN(RADIANS($B$3))*COS(RADIANS(AD22)))-SIN(RADIANS(T22)))/(COS(RADIANS($B$3))*SIN(RADIANS(AD22)))))+180,360),MOD(540-DEGREES(ACOS(((SIN(RADIANS($B$3))*COS(RADIANS(AD22)))-SIN(RADIANS(T22)))/(COS(RADIANS($B$3))*SIN(RADIANS(AD22))))),360))</f>
        <v>115.390690083963</v>
      </c>
    </row>
    <row r="23" customFormat="false" ht="15" hidden="false" customHeight="false" outlineLevel="0" collapsed="false">
      <c r="D23" s="6" t="n">
        <f aca="false">$B$7</f>
        <v>44003</v>
      </c>
      <c r="E23" s="7" t="n">
        <f aca="false">E22+0.1/24</f>
        <v>0.0916666666666667</v>
      </c>
      <c r="F23" s="2" t="n">
        <f aca="false">D23+2415018.5+E23-$B$5/24</f>
        <v>2459021.175</v>
      </c>
      <c r="G23" s="8" t="n">
        <f aca="false">(F23-2451545)/36525</f>
        <v>0.204686516084881</v>
      </c>
      <c r="I23" s="1" t="n">
        <f aca="false">MOD(280.46646+G23*(36000.76983+G23*0.0003032),360)</f>
        <v>89.3386255794339</v>
      </c>
      <c r="J23" s="1" t="n">
        <f aca="false">357.52911+G23*(35999.05029-0.0001537*G23)</f>
        <v>7726.04928978502</v>
      </c>
      <c r="K23" s="1" t="n">
        <f aca="false">0.016708634-G23*(0.000042037+0.0000001267*G23)</f>
        <v>0.0167000242846279</v>
      </c>
      <c r="L23" s="1" t="n">
        <f aca="false">SIN(RADIANS(J23))*(1.914602-G23*(0.004817+0.000014*G23))+SIN(RADIANS(2*J23))*(0.019993-0.000101*G23)+SIN(RADIANS(3*J23))*0.000289</f>
        <v>0.452194718142876</v>
      </c>
      <c r="M23" s="1" t="n">
        <f aca="false">I23+L23</f>
        <v>89.7908202975768</v>
      </c>
      <c r="N23" s="1" t="n">
        <f aca="false">J23+L23</f>
        <v>7726.50148450317</v>
      </c>
      <c r="O23" s="1" t="n">
        <f aca="false">(1.000001018*(1-K23*K23))/(1+K23*COS(RADIANS(N23)))</f>
        <v>1.01622429061818</v>
      </c>
      <c r="P23" s="1" t="n">
        <f aca="false">M23-0.00569-0.00478*SIN(RADIANS(125.04-1934.136*G23))</f>
        <v>89.7803508255047</v>
      </c>
      <c r="Q23" s="1" t="n">
        <f aca="false">23+(26+((21.448-G23*(46.815+G23*(0.00059-G23*0.001813))))/60)/60</f>
        <v>23.4366293309939</v>
      </c>
      <c r="R23" s="1" t="n">
        <f aca="false">Q23+0.00256*COS(RADIANS(125.04-1934.136*G23))</f>
        <v>23.4366673776357</v>
      </c>
      <c r="S23" s="1" t="n">
        <f aca="false">DEGREES(ATAN2(COS(RADIANS(P23)),COS(RADIANS(R23))*SIN(RADIANS(P23))))</f>
        <v>89.7606006472906</v>
      </c>
      <c r="T23" s="1" t="n">
        <f aca="false">DEGREES(ASIN(SIN(RADIANS(R23))*SIN(RADIANS(P23))))</f>
        <v>23.4364848647837</v>
      </c>
      <c r="U23" s="1" t="n">
        <f aca="false">TAN(RADIANS(R23/2))*TAN(RADIANS(R23/2))</f>
        <v>0.0430246214730109</v>
      </c>
      <c r="V23" s="1" t="n">
        <f aca="false">4*DEGREES(U23*SIN(2*RADIANS(I23))-2*K23*SIN(RADIANS(J23))+4*K23*U23*SIN(RADIANS(J23))*COS(2*RADIANS(I23))-0.5*U23*U23*SIN(4*RADIANS(I23))-1.25*K23*K23*SIN(2*RADIANS(J23)))</f>
        <v>-1.72941244302715</v>
      </c>
      <c r="W23" s="1" t="n">
        <f aca="false">DEGREES(ACOS(COS(RADIANS(90.833))/(COS(RADIANS($B$3))*COS(RADIANS(T23)))-TAN(RADIANS($B$3))*TAN(RADIANS(T23))))</f>
        <v>71.5524468693875</v>
      </c>
      <c r="X23" s="7" t="n">
        <f aca="false">(720-4*$B$4-V23+$B$5*60)/1440</f>
        <v>0.515135894752102</v>
      </c>
      <c r="Y23" s="7" t="n">
        <f aca="false">X23-W23*4/1440</f>
        <v>0.316379097892693</v>
      </c>
      <c r="Z23" s="7" t="n">
        <f aca="false">X23+W23*4/1440</f>
        <v>0.713892691611512</v>
      </c>
      <c r="AA23" s="9" t="n">
        <f aca="false">8*W23</f>
        <v>572.4195749551</v>
      </c>
      <c r="AB23" s="1" t="n">
        <f aca="false">MOD(E23*1440+V23+4*$B$4-60*$B$5,1440)</f>
        <v>110.204311556973</v>
      </c>
      <c r="AC23" s="1" t="n">
        <f aca="false">IF(AB23/4&lt;0,AB23/4+180,AB23/4-180)</f>
        <v>-152.448922110757</v>
      </c>
      <c r="AD23" s="1" t="n">
        <f aca="false">DEGREES(ACOS(SIN(RADIANS($B$3))*SIN(RADIANS(T23))+COS(RADIANS($B$3))*COS(RADIANS(T23))*COS(RADIANS(AC23))))</f>
        <v>152.432315366664</v>
      </c>
      <c r="AE23" s="1" t="n">
        <f aca="false">90-AD23</f>
        <v>-62.4323153666635</v>
      </c>
      <c r="AF23" s="1" t="n">
        <f aca="false">IF(AE23&gt;85,0,IF(AE23&gt;5,58.1/TAN(RADIANS(AE23))-0.07/POWER(TAN(RADIANS(AE23)),3)+0.000086/POWER(TAN(RADIANS(AE23)),5),IF(AE23&gt;-0.575,1735+AE23*(-518.2+AE23*(103.4+AE23*(-12.79+AE23*0.711))),-20.772/TAN(RADIANS(AE23)))))/3600</f>
        <v>0.003012340557657</v>
      </c>
      <c r="AG23" s="1" t="n">
        <f aca="false">AE23+AF23</f>
        <v>-62.4293030261059</v>
      </c>
      <c r="AH23" s="1" t="n">
        <f aca="false">IF(AC23&gt;0,MOD(DEGREES(ACOS(((SIN(RADIANS($B$3))*COS(RADIANS(AD23)))-SIN(RADIANS(T23)))/(COS(RADIANS($B$3))*SIN(RADIANS(AD23)))))+180,360),MOD(540-DEGREES(ACOS(((SIN(RADIANS($B$3))*COS(RADIANS(AD23)))-SIN(RADIANS(T23)))/(COS(RADIANS($B$3))*SIN(RADIANS(AD23))))),360))</f>
        <v>113.509761424449</v>
      </c>
    </row>
    <row r="24" customFormat="false" ht="15" hidden="false" customHeight="false" outlineLevel="0" collapsed="false">
      <c r="D24" s="6" t="n">
        <f aca="false">$B$7</f>
        <v>44003</v>
      </c>
      <c r="E24" s="7" t="n">
        <f aca="false">E23+0.1/24</f>
        <v>0.0958333333333333</v>
      </c>
      <c r="F24" s="2" t="n">
        <f aca="false">D24+2415018.5+E24-$B$5/24</f>
        <v>2459021.17916667</v>
      </c>
      <c r="G24" s="8" t="n">
        <f aca="false">(F24-2451545)/36525</f>
        <v>0.20468663016199</v>
      </c>
      <c r="I24" s="1" t="n">
        <f aca="false">MOD(280.46646+G24*(36000.76983+G24*0.0003032),360)</f>
        <v>89.3427324432032</v>
      </c>
      <c r="J24" s="1" t="n">
        <f aca="false">357.52911+G24*(35999.05029-0.0001537*G24)</f>
        <v>7726.05339645261</v>
      </c>
      <c r="K24" s="1" t="n">
        <f aca="false">0.016708634-G24*(0.000042037+0.0000001267*G24)</f>
        <v>0.0167000242798266</v>
      </c>
      <c r="L24" s="1" t="n">
        <f aca="false">SIN(RADIANS(J24))*(1.914602-G24*(0.004817+0.000014*G24))+SIN(RADIANS(2*J24))*(0.019993-0.000101*G24)+SIN(RADIANS(3*J24))*0.000289</f>
        <v>0.452064088394886</v>
      </c>
      <c r="M24" s="1" t="n">
        <f aca="false">I24+L24</f>
        <v>89.7947965315981</v>
      </c>
      <c r="N24" s="1" t="n">
        <f aca="false">J24+L24</f>
        <v>7726.50546054101</v>
      </c>
      <c r="O24" s="1" t="n">
        <f aca="false">(1.000001018*(1-K24*K24))/(1+K24*COS(RADIANS(N24)))</f>
        <v>1.01622457000975</v>
      </c>
      <c r="P24" s="1" t="n">
        <f aca="false">M24-0.00569-0.00478*SIN(RADIANS(125.04-1934.136*G24))</f>
        <v>89.7843270597996</v>
      </c>
      <c r="Q24" s="1" t="n">
        <f aca="false">23+(26+((21.448-G24*(46.815+G24*(0.00059-G24*0.001813))))/60)/60</f>
        <v>23.4366293295105</v>
      </c>
      <c r="R24" s="1" t="n">
        <f aca="false">Q24+0.00256*COS(RADIANS(125.04-1934.136*G24))</f>
        <v>23.4366673860094</v>
      </c>
      <c r="S24" s="1" t="n">
        <f aca="false">DEGREES(ATAN2(COS(RADIANS(P24)),COS(RADIANS(R24))*SIN(RADIANS(P24))))</f>
        <v>89.7649344045652</v>
      </c>
      <c r="T24" s="1" t="n">
        <f aca="false">DEGREES(ASIN(SIN(RADIANS(R24))*SIN(RADIANS(P24))))</f>
        <v>23.4364914212709</v>
      </c>
      <c r="U24" s="1" t="n">
        <f aca="false">TAN(RADIANS(R24/2))*TAN(RADIANS(R24/2))</f>
        <v>0.0430246215046301</v>
      </c>
      <c r="V24" s="1" t="n">
        <f aca="false">4*DEGREES(U24*SIN(2*RADIANS(I24))-2*K24*SIN(RADIANS(J24))+4*K24*U24*SIN(RADIANS(J24))*COS(2*RADIANS(I24))-0.5*U24*U24*SIN(4*RADIANS(I24))-1.25*K24*K24*SIN(2*RADIANS(J24)))</f>
        <v>-1.73031875817937</v>
      </c>
      <c r="W24" s="1" t="n">
        <f aca="false">DEGREES(ACOS(COS(RADIANS(90.833))/(COS(RADIANS($B$3))*COS(RADIANS(T24)))-TAN(RADIANS($B$3))*TAN(RADIANS(T24))))</f>
        <v>71.5524405562034</v>
      </c>
      <c r="X24" s="7" t="n">
        <f aca="false">(720-4*$B$4-V24+$B$5*60)/1440</f>
        <v>0.515136524137625</v>
      </c>
      <c r="Y24" s="7" t="n">
        <f aca="false">X24-W24*4/1440</f>
        <v>0.316379744814837</v>
      </c>
      <c r="Z24" s="7" t="n">
        <f aca="false">X24+W24*4/1440</f>
        <v>0.713893303460412</v>
      </c>
      <c r="AA24" s="9" t="n">
        <f aca="false">8*W24</f>
        <v>572.419524449627</v>
      </c>
      <c r="AB24" s="1" t="n">
        <f aca="false">MOD(E24*1440+V24+4*$B$4-60*$B$5,1440)</f>
        <v>116.203405241821</v>
      </c>
      <c r="AC24" s="1" t="n">
        <f aca="false">IF(AB24/4&lt;0,AB24/4+180,AB24/4-180)</f>
        <v>-150.949148689545</v>
      </c>
      <c r="AD24" s="1" t="n">
        <f aca="false">DEGREES(ACOS(SIN(RADIANS($B$3))*SIN(RADIANS(T24))+COS(RADIANS($B$3))*COS(RADIANS(T24))*COS(RADIANS(AC24))))</f>
        <v>151.338723647569</v>
      </c>
      <c r="AE24" s="1" t="n">
        <f aca="false">90-AD24</f>
        <v>-61.3387236475687</v>
      </c>
      <c r="AF24" s="1" t="n">
        <f aca="false">IF(AE24&gt;85,0,IF(AE24&gt;5,58.1/TAN(RADIANS(AE24))-0.07/POWER(TAN(RADIANS(AE24)),3)+0.000086/POWER(TAN(RADIANS(AE24)),5),IF(AE24&gt;-0.575,1735+AE24*(-518.2+AE24*(103.4+AE24*(-12.79+AE24*0.711))),-20.772/TAN(RADIANS(AE24)))))/3600</f>
        <v>0.00315391603042666</v>
      </c>
      <c r="AG24" s="1" t="n">
        <f aca="false">AE24+AF24</f>
        <v>-61.3355697315383</v>
      </c>
      <c r="AH24" s="1" t="n">
        <f aca="false">IF(AC24&gt;0,MOD(DEGREES(ACOS(((SIN(RADIANS($B$3))*COS(RADIANS(AD24)))-SIN(RADIANS(T24)))/(COS(RADIANS($B$3))*SIN(RADIANS(AD24)))))+180,360),MOD(540-DEGREES(ACOS(((SIN(RADIANS($B$3))*COS(RADIANS(AD24)))-SIN(RADIANS(T24)))/(COS(RADIANS($B$3))*SIN(RADIANS(AD24))))),360))</f>
        <v>111.737058294697</v>
      </c>
    </row>
    <row r="25" customFormat="false" ht="15" hidden="false" customHeight="false" outlineLevel="0" collapsed="false">
      <c r="D25" s="6" t="n">
        <f aca="false">$B$7</f>
        <v>44003</v>
      </c>
      <c r="E25" s="7" t="n">
        <f aca="false">E24+0.1/24</f>
        <v>0.1</v>
      </c>
      <c r="F25" s="2" t="n">
        <f aca="false">D25+2415018.5+E25-$B$5/24</f>
        <v>2459021.18333333</v>
      </c>
      <c r="G25" s="8" t="n">
        <f aca="false">(F25-2451545)/36525</f>
        <v>0.204686744239112</v>
      </c>
      <c r="I25" s="1" t="n">
        <f aca="false">MOD(280.46646+G25*(36000.76983+G25*0.0003032),360)</f>
        <v>89.3468393074327</v>
      </c>
      <c r="J25" s="1" t="n">
        <f aca="false">357.52911+G25*(35999.05029-0.0001537*G25)</f>
        <v>7726.05750312066</v>
      </c>
      <c r="K25" s="1" t="n">
        <f aca="false">0.016708634-G25*(0.000042037+0.0000001267*G25)</f>
        <v>0.0167000242750252</v>
      </c>
      <c r="L25" s="1" t="n">
        <f aca="false">SIN(RADIANS(J25))*(1.914602-G25*(0.004817+0.000014*G25))+SIN(RADIANS(2*J25))*(0.019993-0.000101*G25)+SIN(RADIANS(3*J25))*0.000289</f>
        <v>0.451933456446109</v>
      </c>
      <c r="M25" s="1" t="n">
        <f aca="false">I25+L25</f>
        <v>89.7987727638788</v>
      </c>
      <c r="N25" s="1" t="n">
        <f aca="false">J25+L25</f>
        <v>7726.50943657711</v>
      </c>
      <c r="O25" s="1" t="n">
        <f aca="false">(1.000001018*(1-K25*K25))/(1+K25*COS(RADIANS(N25)))</f>
        <v>1.01622484932057</v>
      </c>
      <c r="P25" s="1" t="n">
        <f aca="false">M25-0.00569-0.00478*SIN(RADIANS(125.04-1934.136*G25))</f>
        <v>89.788303292354</v>
      </c>
      <c r="Q25" s="1" t="n">
        <f aca="false">23+(26+((21.448-G25*(46.815+G25*(0.00059-G25*0.001813))))/60)/60</f>
        <v>23.436629328027</v>
      </c>
      <c r="R25" s="1" t="n">
        <f aca="false">Q25+0.00256*COS(RADIANS(125.04-1934.136*G25))</f>
        <v>23.4366673943832</v>
      </c>
      <c r="S25" s="1" t="n">
        <f aca="false">DEGREES(ATAN2(COS(RADIANS(P25)),COS(RADIANS(R25))*SIN(RADIANS(P25))))</f>
        <v>89.7692681603688</v>
      </c>
      <c r="T25" s="1" t="n">
        <f aca="false">DEGREES(ASIN(SIN(RADIANS(R25))*SIN(RADIANS(P25))))</f>
        <v>23.4364978581351</v>
      </c>
      <c r="U25" s="1" t="n">
        <f aca="false">TAN(RADIANS(R25/2))*TAN(RADIANS(R25/2))</f>
        <v>0.0430246215362493</v>
      </c>
      <c r="V25" s="1" t="n">
        <f aca="false">4*DEGREES(U25*SIN(2*RADIANS(I25))-2*K25*SIN(RADIANS(J25))+4*K25*U25*SIN(RADIANS(J25))*COS(2*RADIANS(I25))-0.5*U25*U25*SIN(4*RADIANS(I25))-1.25*K25*K25*SIN(2*RADIANS(J25)))</f>
        <v>-1.73122506579647</v>
      </c>
      <c r="W25" s="1" t="n">
        <f aca="false">DEGREES(ACOS(COS(RADIANS(90.833))/(COS(RADIANS($B$3))*COS(RADIANS(T25)))-TAN(RADIANS($B$3))*TAN(RADIANS(T25))))</f>
        <v>71.5524343582023</v>
      </c>
      <c r="X25" s="7" t="n">
        <f aca="false">(720-4*$B$4-V25+$B$5*60)/1440</f>
        <v>0.515137153517914</v>
      </c>
      <c r="Y25" s="7" t="n">
        <f aca="false">X25-W25*4/1440</f>
        <v>0.316380391411797</v>
      </c>
      <c r="Z25" s="7" t="n">
        <f aca="false">X25+W25*4/1440</f>
        <v>0.713893915624032</v>
      </c>
      <c r="AA25" s="9" t="n">
        <f aca="false">8*W25</f>
        <v>572.419474865619</v>
      </c>
      <c r="AB25" s="1" t="n">
        <f aca="false">MOD(E25*1440+V25+4*$B$4-60*$B$5,1440)</f>
        <v>122.202498934204</v>
      </c>
      <c r="AC25" s="1" t="n">
        <f aca="false">IF(AB25/4&lt;0,AB25/4+180,AB25/4-180)</f>
        <v>-149.449375266449</v>
      </c>
      <c r="AD25" s="1" t="n">
        <f aca="false">DEGREES(ACOS(SIN(RADIANS($B$3))*SIN(RADIANS(T25))+COS(RADIANS($B$3))*COS(RADIANS(T25))*COS(RADIANS(AC25))))</f>
        <v>150.231922605663</v>
      </c>
      <c r="AE25" s="1" t="n">
        <f aca="false">90-AD25</f>
        <v>-60.2319226056633</v>
      </c>
      <c r="AF25" s="1" t="n">
        <f aca="false">IF(AE25&gt;85,0,IF(AE25&gt;5,58.1/TAN(RADIANS(AE25))-0.07/POWER(TAN(RADIANS(AE25)),3)+0.000086/POWER(TAN(RADIANS(AE25)),5),IF(AE25&gt;-0.575,1735+AE25*(-518.2+AE25*(103.4+AE25*(-12.79+AE25*0.711))),-20.772/TAN(RADIANS(AE25)))))/3600</f>
        <v>0.00330024231607833</v>
      </c>
      <c r="AG25" s="1" t="n">
        <f aca="false">AE25+AF25</f>
        <v>-60.2286223633472</v>
      </c>
      <c r="AH25" s="1" t="n">
        <f aca="false">IF(AC25&gt;0,MOD(DEGREES(ACOS(((SIN(RADIANS($B$3))*COS(RADIANS(AD25)))-SIN(RADIANS(T25)))/(COS(RADIANS($B$3))*SIN(RADIANS(AD25)))))+180,360),MOD(540-DEGREES(ACOS(((SIN(RADIANS($B$3))*COS(RADIANS(AD25)))-SIN(RADIANS(T25)))/(COS(RADIANS($B$3))*SIN(RADIANS(AD25))))),360))</f>
        <v>110.061609532692</v>
      </c>
    </row>
    <row r="26" customFormat="false" ht="15" hidden="false" customHeight="false" outlineLevel="0" collapsed="false">
      <c r="D26" s="6" t="n">
        <f aca="false">$B$7</f>
        <v>44003</v>
      </c>
      <c r="E26" s="7" t="n">
        <f aca="false">E25+0.1/24</f>
        <v>0.104166666666667</v>
      </c>
      <c r="F26" s="2" t="n">
        <f aca="false">D26+2415018.5+E26-$B$5/24</f>
        <v>2459021.1875</v>
      </c>
      <c r="G26" s="8" t="n">
        <f aca="false">(F26-2451545)/36525</f>
        <v>0.204686858316222</v>
      </c>
      <c r="I26" s="1" t="n">
        <f aca="false">MOD(280.46646+G26*(36000.76983+G26*0.0003032),360)</f>
        <v>89.3509461712038</v>
      </c>
      <c r="J26" s="1" t="n">
        <f aca="false">357.52911+G26*(35999.05029-0.0001537*G26)</f>
        <v>7726.06160978825</v>
      </c>
      <c r="K26" s="1" t="n">
        <f aca="false">0.016708634-G26*(0.000042037+0.0000001267*G26)</f>
        <v>0.0167000242702238</v>
      </c>
      <c r="L26" s="1" t="n">
        <f aca="false">SIN(RADIANS(J26))*(1.914602-G26*(0.004817+0.000014*G26))+SIN(RADIANS(2*J26))*(0.019993-0.000101*G26)+SIN(RADIANS(3*J26))*0.000289</f>
        <v>0.451802822326291</v>
      </c>
      <c r="M26" s="1" t="n">
        <f aca="false">I26+L26</f>
        <v>89.8027489935301</v>
      </c>
      <c r="N26" s="1" t="n">
        <f aca="false">J26+L26</f>
        <v>7726.51341261058</v>
      </c>
      <c r="O26" s="1" t="n">
        <f aca="false">(1.000001018*(1-K26*K26))/(1+K26*COS(RADIANS(N26)))</f>
        <v>1.01622512855057</v>
      </c>
      <c r="P26" s="1" t="n">
        <f aca="false">M26-0.00569-0.00478*SIN(RADIANS(125.04-1934.136*G26))</f>
        <v>89.792279522279</v>
      </c>
      <c r="Q26" s="1" t="n">
        <f aca="false">23+(26+((21.448-G26*(46.815+G26*(0.00059-G26*0.001813))))/60)/60</f>
        <v>23.4366293265435</v>
      </c>
      <c r="R26" s="1" t="n">
        <f aca="false">Q26+0.00256*COS(RADIANS(125.04-1934.136*G26))</f>
        <v>23.436667402757</v>
      </c>
      <c r="S26" s="1" t="n">
        <f aca="false">DEGREES(ATAN2(COS(RADIANS(P26)),COS(RADIANS(R26))*SIN(RADIANS(P26))))</f>
        <v>89.7736019137248</v>
      </c>
      <c r="T26" s="1" t="n">
        <f aca="false">DEGREES(ASIN(SIN(RADIANS(R26))*SIN(RADIANS(P26))))</f>
        <v>23.4365041753751</v>
      </c>
      <c r="U26" s="1" t="n">
        <f aca="false">TAN(RADIANS(R26/2))*TAN(RADIANS(R26/2))</f>
        <v>0.0430246215678684</v>
      </c>
      <c r="V26" s="1" t="n">
        <f aca="false">4*DEGREES(U26*SIN(2*RADIANS(I26))-2*K26*SIN(RADIANS(J26))+4*K26*U26*SIN(RADIANS(J26))*COS(2*RADIANS(I26))-0.5*U26*U26*SIN(4*RADIANS(I26))-1.25*K26*K26*SIN(2*RADIANS(J26)))</f>
        <v>-1.73213136564678</v>
      </c>
      <c r="W26" s="1" t="n">
        <f aca="false">DEGREES(ACOS(COS(RADIANS(90.833))/(COS(RADIANS($B$3))*COS(RADIANS(T26)))-TAN(RADIANS($B$3))*TAN(RADIANS(T26))))</f>
        <v>71.5524282753856</v>
      </c>
      <c r="X26" s="7" t="n">
        <f aca="false">(720-4*$B$4-V26+$B$5*60)/1440</f>
        <v>0.51513778289281</v>
      </c>
      <c r="Y26" s="7" t="n">
        <f aca="false">X26-W26*4/1440</f>
        <v>0.316381037683406</v>
      </c>
      <c r="Z26" s="7" t="n">
        <f aca="false">X26+W26*4/1440</f>
        <v>0.713894528102215</v>
      </c>
      <c r="AA26" s="9" t="n">
        <f aca="false">8*W26</f>
        <v>572.419426203085</v>
      </c>
      <c r="AB26" s="1" t="n">
        <f aca="false">MOD(E26*1440+V26+4*$B$4-60*$B$5,1440)</f>
        <v>128.201592634354</v>
      </c>
      <c r="AC26" s="1" t="n">
        <f aca="false">IF(AB26/4&lt;0,AB26/4+180,AB26/4-180)</f>
        <v>-147.949601841412</v>
      </c>
      <c r="AD26" s="1" t="n">
        <f aca="false">DEGREES(ACOS(SIN(RADIANS($B$3))*SIN(RADIANS(T26))+COS(RADIANS($B$3))*COS(RADIANS(T26))*COS(RADIANS(AC26))))</f>
        <v>149.113541807933</v>
      </c>
      <c r="AE26" s="1" t="n">
        <f aca="false">90-AD26</f>
        <v>-59.1135418079333</v>
      </c>
      <c r="AF26" s="1" t="n">
        <f aca="false">IF(AE26&gt;85,0,IF(AE26&gt;5,58.1/TAN(RADIANS(AE26))-0.07/POWER(TAN(RADIANS(AE26)),3)+0.000086/POWER(TAN(RADIANS(AE26)),5),IF(AE26&gt;-0.575,1735+AE26*(-518.2+AE26*(103.4+AE26*(-12.79+AE26*0.711))),-20.772/TAN(RADIANS(AE26)))))/3600</f>
        <v>0.00345142181604077</v>
      </c>
      <c r="AG26" s="1" t="n">
        <f aca="false">AE26+AF26</f>
        <v>-59.1100903861173</v>
      </c>
      <c r="AH26" s="1" t="n">
        <f aca="false">IF(AC26&gt;0,MOD(DEGREES(ACOS(((SIN(RADIANS($B$3))*COS(RADIANS(AD26)))-SIN(RADIANS(T26)))/(COS(RADIANS($B$3))*SIN(RADIANS(AD26)))))+180,360),MOD(540-DEGREES(ACOS(((SIN(RADIANS($B$3))*COS(RADIANS(AD26)))-SIN(RADIANS(T26)))/(COS(RADIANS($B$3))*SIN(RADIANS(AD26))))),360))</f>
        <v>108.473629191247</v>
      </c>
    </row>
    <row r="27" customFormat="false" ht="15" hidden="false" customHeight="false" outlineLevel="0" collapsed="false">
      <c r="D27" s="6" t="n">
        <f aca="false">$B$7</f>
        <v>44003</v>
      </c>
      <c r="E27" s="7" t="n">
        <f aca="false">E26+0.1/24</f>
        <v>0.108333333333333</v>
      </c>
      <c r="F27" s="2" t="n">
        <f aca="false">D27+2415018.5+E27-$B$5/24</f>
        <v>2459021.19166667</v>
      </c>
      <c r="G27" s="8" t="n">
        <f aca="false">(F27-2451545)/36525</f>
        <v>0.204686972393344</v>
      </c>
      <c r="I27" s="1" t="n">
        <f aca="false">MOD(280.46646+G27*(36000.76983+G27*0.0003032),360)</f>
        <v>89.3550530354314</v>
      </c>
      <c r="J27" s="1" t="n">
        <f aca="false">357.52911+G27*(35999.05029-0.0001537*G27)</f>
        <v>7726.0657164563</v>
      </c>
      <c r="K27" s="1" t="n">
        <f aca="false">0.016708634-G27*(0.000042037+0.0000001267*G27)</f>
        <v>0.0167000242654224</v>
      </c>
      <c r="L27" s="1" t="n">
        <f aca="false">SIN(RADIANS(J27))*(1.914602-G27*(0.004817+0.000014*G27))+SIN(RADIANS(2*J27))*(0.019993-0.000101*G27)+SIN(RADIANS(3*J27))*0.000289</f>
        <v>0.451672186007005</v>
      </c>
      <c r="M27" s="1" t="n">
        <f aca="false">I27+L27</f>
        <v>89.8067252214384</v>
      </c>
      <c r="N27" s="1" t="n">
        <f aca="false">J27+L27</f>
        <v>7726.5173886423</v>
      </c>
      <c r="O27" s="1" t="n">
        <f aca="false">(1.000001018*(1-K27*K27))/(1+K27*COS(RADIANS(N27)))</f>
        <v>1.01622540769982</v>
      </c>
      <c r="P27" s="1" t="n">
        <f aca="false">M27-0.00569-0.00478*SIN(RADIANS(125.04-1934.136*G27))</f>
        <v>89.7962557504612</v>
      </c>
      <c r="Q27" s="1" t="n">
        <f aca="false">23+(26+((21.448-G27*(46.815+G27*(0.00059-G27*0.001813))))/60)/60</f>
        <v>23.43662932506</v>
      </c>
      <c r="R27" s="1" t="n">
        <f aca="false">Q27+0.00256*COS(RADIANS(125.04-1934.136*G27))</f>
        <v>23.4366674111307</v>
      </c>
      <c r="S27" s="1" t="n">
        <f aca="false">DEGREES(ATAN2(COS(RADIANS(P27)),COS(RADIANS(R27))*SIN(RADIANS(P27))))</f>
        <v>89.7779356655916</v>
      </c>
      <c r="T27" s="1" t="n">
        <f aca="false">DEGREES(ASIN(SIN(RADIANS(R27))*SIN(RADIANS(P27))))</f>
        <v>23.4365103729925</v>
      </c>
      <c r="U27" s="1" t="n">
        <f aca="false">TAN(RADIANS(R27/2))*TAN(RADIANS(R27/2))</f>
        <v>0.0430246215994876</v>
      </c>
      <c r="V27" s="1" t="n">
        <f aca="false">4*DEGREES(U27*SIN(2*RADIANS(I27))-2*K27*SIN(RADIANS(J27))+4*K27*U27*SIN(RADIANS(J27))*COS(2*RADIANS(I27))-0.5*U27*U27*SIN(4*RADIANS(I27))-1.25*K27*K27*SIN(2*RADIANS(J27)))</f>
        <v>-1.73303765790394</v>
      </c>
      <c r="W27" s="1" t="n">
        <f aca="false">DEGREES(ACOS(COS(RADIANS(90.833))/(COS(RADIANS($B$3))*COS(RADIANS(T27)))-TAN(RADIANS($B$3))*TAN(RADIANS(T27))))</f>
        <v>71.5524223077517</v>
      </c>
      <c r="X27" s="7" t="n">
        <f aca="false">(720-4*$B$4-V27+$B$5*60)/1440</f>
        <v>0.515138412262433</v>
      </c>
      <c r="Y27" s="7" t="n">
        <f aca="false">X27-W27*4/1440</f>
        <v>0.31638168362979</v>
      </c>
      <c r="Z27" s="7" t="n">
        <f aca="false">X27+W27*4/1440</f>
        <v>0.713895140895077</v>
      </c>
      <c r="AA27" s="9" t="n">
        <f aca="false">8*W27</f>
        <v>572.419378462014</v>
      </c>
      <c r="AB27" s="1" t="n">
        <f aca="false">MOD(E27*1440+V27+4*$B$4-60*$B$5,1440)</f>
        <v>134.200686342096</v>
      </c>
      <c r="AC27" s="1" t="n">
        <f aca="false">IF(AB27/4&lt;0,AB27/4+180,AB27/4-180)</f>
        <v>-146.449828414476</v>
      </c>
      <c r="AD27" s="1" t="n">
        <f aca="false">DEGREES(ACOS(SIN(RADIANS($B$3))*SIN(RADIANS(T27))+COS(RADIANS($B$3))*COS(RADIANS(T27))*COS(RADIANS(AC27))))</f>
        <v>147.985009026274</v>
      </c>
      <c r="AE27" s="1" t="n">
        <f aca="false">90-AD27</f>
        <v>-57.9850090262742</v>
      </c>
      <c r="AF27" s="1" t="n">
        <f aca="false">IF(AE27&gt;85,0,IF(AE27&gt;5,58.1/TAN(RADIANS(AE27))-0.07/POWER(TAN(RADIANS(AE27)),3)+0.000086/POWER(TAN(RADIANS(AE27)),5),IF(AE27&gt;-0.575,1735+AE27*(-518.2+AE27*(103.4+AE27*(-12.79+AE27*0.711))),-20.772/TAN(RADIANS(AE27)))))/3600</f>
        <v>0.00360759564696695</v>
      </c>
      <c r="AG27" s="1" t="n">
        <f aca="false">AE27+AF27</f>
        <v>-57.9814014306273</v>
      </c>
      <c r="AH27" s="1" t="n">
        <f aca="false">IF(AC27&gt;0,MOD(DEGREES(ACOS(((SIN(RADIANS($B$3))*COS(RADIANS(AD27)))-SIN(RADIANS(T27)))/(COS(RADIANS($B$3))*SIN(RADIANS(AD27)))))+180,360),MOD(540-DEGREES(ACOS(((SIN(RADIANS($B$3))*COS(RADIANS(AD27)))-SIN(RADIANS(T27)))/(COS(RADIANS($B$3))*SIN(RADIANS(AD27))))),360))</f>
        <v>106.96439624279</v>
      </c>
    </row>
    <row r="28" customFormat="false" ht="15" hidden="false" customHeight="false" outlineLevel="0" collapsed="false">
      <c r="D28" s="6" t="n">
        <f aca="false">$B$7</f>
        <v>44003</v>
      </c>
      <c r="E28" s="7" t="n">
        <f aca="false">E27+0.1/24</f>
        <v>0.1125</v>
      </c>
      <c r="F28" s="2" t="n">
        <f aca="false">D28+2415018.5+E28-$B$5/24</f>
        <v>2459021.19583333</v>
      </c>
      <c r="G28" s="8" t="n">
        <f aca="false">(F28-2451545)/36525</f>
        <v>0.204687086470453</v>
      </c>
      <c r="I28" s="1" t="n">
        <f aca="false">MOD(280.46646+G28*(36000.76983+G28*0.0003032),360)</f>
        <v>89.3591598992016</v>
      </c>
      <c r="J28" s="1" t="n">
        <f aca="false">357.52911+G28*(35999.05029-0.0001537*G28)</f>
        <v>7726.06982312388</v>
      </c>
      <c r="K28" s="1" t="n">
        <f aca="false">0.016708634-G28*(0.000042037+0.0000001267*G28)</f>
        <v>0.0167000242606211</v>
      </c>
      <c r="L28" s="1" t="n">
        <f aca="false">SIN(RADIANS(J28))*(1.914602-G28*(0.004817+0.000014*G28))+SIN(RADIANS(2*J28))*(0.019993-0.000101*G28)+SIN(RADIANS(3*J28))*0.000289</f>
        <v>0.451541547517948</v>
      </c>
      <c r="M28" s="1" t="n">
        <f aca="false">I28+L28</f>
        <v>89.8107014467195</v>
      </c>
      <c r="N28" s="1" t="n">
        <f aca="false">J28+L28</f>
        <v>7726.5213646714</v>
      </c>
      <c r="O28" s="1" t="n">
        <f aca="false">(1.000001018*(1-K28*K28))/(1+K28*COS(RADIANS(N28)))</f>
        <v>1.01622568676825</v>
      </c>
      <c r="P28" s="1" t="n">
        <f aca="false">M28-0.00569-0.00478*SIN(RADIANS(125.04-1934.136*G28))</f>
        <v>89.8002319760162</v>
      </c>
      <c r="Q28" s="1" t="n">
        <f aca="false">23+(26+((21.448-G28*(46.815+G28*(0.00059-G28*0.001813))))/60)/60</f>
        <v>23.4366293235766</v>
      </c>
      <c r="R28" s="1" t="n">
        <f aca="false">Q28+0.00256*COS(RADIANS(125.04-1934.136*G28))</f>
        <v>23.4366674195045</v>
      </c>
      <c r="S28" s="1" t="n">
        <f aca="false">DEGREES(ATAN2(COS(RADIANS(P28)),COS(RADIANS(R28))*SIN(RADIANS(P28))))</f>
        <v>89.7822694149975</v>
      </c>
      <c r="T28" s="1" t="n">
        <f aca="false">DEGREES(ASIN(SIN(RADIANS(R28))*SIN(RADIANS(P28))))</f>
        <v>23.4365164509861</v>
      </c>
      <c r="U28" s="1" t="n">
        <f aca="false">TAN(RADIANS(R28/2))*TAN(RADIANS(R28/2))</f>
        <v>0.0430246216311068</v>
      </c>
      <c r="V28" s="1" t="n">
        <f aca="false">4*DEGREES(U28*SIN(2*RADIANS(I28))-2*K28*SIN(RADIANS(J28))+4*K28*U28*SIN(RADIANS(J28))*COS(2*RADIANS(I28))-0.5*U28*U28*SIN(4*RADIANS(I28))-1.25*K28*K28*SIN(2*RADIANS(J28)))</f>
        <v>-1.73394394233771</v>
      </c>
      <c r="W28" s="1" t="n">
        <f aca="false">DEGREES(ACOS(COS(RADIANS(90.833))/(COS(RADIANS($B$3))*COS(RADIANS(T28)))-TAN(RADIANS($B$3))*TAN(RADIANS(T28))))</f>
        <v>71.5524164553019</v>
      </c>
      <c r="X28" s="7" t="n">
        <f aca="false">(720-4*$B$4-V28+$B$5*60)/1440</f>
        <v>0.515139041626623</v>
      </c>
      <c r="Y28" s="7" t="n">
        <f aca="false">X28-W28*4/1440</f>
        <v>0.316382329250785</v>
      </c>
      <c r="Z28" s="7" t="n">
        <f aca="false">X28+W28*4/1440</f>
        <v>0.713895754002462</v>
      </c>
      <c r="AA28" s="9" t="n">
        <f aca="false">8*W28</f>
        <v>572.419331642416</v>
      </c>
      <c r="AB28" s="1" t="n">
        <f aca="false">MOD(E28*1440+V28+4*$B$4-60*$B$5,1440)</f>
        <v>140.199780057662</v>
      </c>
      <c r="AC28" s="1" t="n">
        <f aca="false">IF(AB28/4&lt;0,AB28/4+180,AB28/4-180)</f>
        <v>-144.950054985584</v>
      </c>
      <c r="AD28" s="1" t="n">
        <f aca="false">DEGREES(ACOS(SIN(RADIANS($B$3))*SIN(RADIANS(T28))+COS(RADIANS($B$3))*COS(RADIANS(T28))*COS(RADIANS(AC28))))</f>
        <v>146.847579839671</v>
      </c>
      <c r="AE28" s="1" t="n">
        <f aca="false">90-AD28</f>
        <v>-56.8475798396708</v>
      </c>
      <c r="AF28" s="1" t="n">
        <f aca="false">IF(AE28&gt;85,0,IF(AE28&gt;5,58.1/TAN(RADIANS(AE28))-0.07/POWER(TAN(RADIANS(AE28)),3)+0.000086/POWER(TAN(RADIANS(AE28)),5),IF(AE28&gt;-0.575,1735+AE28*(-518.2+AE28*(103.4+AE28*(-12.79+AE28*0.711))),-20.772/TAN(RADIANS(AE28)))))/3600</f>
        <v>0.00376894254686353</v>
      </c>
      <c r="AG28" s="1" t="n">
        <f aca="false">AE28+AF28</f>
        <v>-56.8438108971239</v>
      </c>
      <c r="AH28" s="1" t="n">
        <f aca="false">IF(AC28&gt;0,MOD(DEGREES(ACOS(((SIN(RADIANS($B$3))*COS(RADIANS(AD28)))-SIN(RADIANS(T28)))/(COS(RADIANS($B$3))*SIN(RADIANS(AD28)))))+180,360),MOD(540-DEGREES(ACOS(((SIN(RADIANS($B$3))*COS(RADIANS(AD28)))-SIN(RADIANS(T28)))/(COS(RADIANS($B$3))*SIN(RADIANS(AD28))))),360))</f>
        <v>105.526139109556</v>
      </c>
    </row>
    <row r="29" customFormat="false" ht="15" hidden="false" customHeight="false" outlineLevel="0" collapsed="false">
      <c r="D29" s="6" t="n">
        <f aca="false">$B$7</f>
        <v>44003</v>
      </c>
      <c r="E29" s="7" t="n">
        <f aca="false">E28+0.1/24</f>
        <v>0.116666666666667</v>
      </c>
      <c r="F29" s="2" t="n">
        <f aca="false">D29+2415018.5+E29-$B$5/24</f>
        <v>2459021.2</v>
      </c>
      <c r="G29" s="8" t="n">
        <f aca="false">(F29-2451545)/36525</f>
        <v>0.204687200547575</v>
      </c>
      <c r="I29" s="1" t="n">
        <f aca="false">MOD(280.46646+G29*(36000.76983+G29*0.0003032),360)</f>
        <v>89.3632667634311</v>
      </c>
      <c r="J29" s="1" t="n">
        <f aca="false">357.52911+G29*(35999.05029-0.0001537*G29)</f>
        <v>7726.07392979193</v>
      </c>
      <c r="K29" s="1" t="n">
        <f aca="false">0.016708634-G29*(0.000042037+0.0000001267*G29)</f>
        <v>0.0167000242558197</v>
      </c>
      <c r="L29" s="1" t="n">
        <f aca="false">SIN(RADIANS(J29))*(1.914602-G29*(0.004817+0.000014*G29))+SIN(RADIANS(2*J29))*(0.019993-0.000101*G29)+SIN(RADIANS(3*J29))*0.000289</f>
        <v>0.451410906830535</v>
      </c>
      <c r="M29" s="1" t="n">
        <f aca="false">I29+L29</f>
        <v>89.8146776702616</v>
      </c>
      <c r="N29" s="1" t="n">
        <f aca="false">J29+L29</f>
        <v>7726.52534069876</v>
      </c>
      <c r="O29" s="1" t="n">
        <f aca="false">(1.000001018*(1-K29*K29))/(1+K29*COS(RADIANS(N29)))</f>
        <v>1.01622596575593</v>
      </c>
      <c r="P29" s="1" t="n">
        <f aca="false">M29-0.00569-0.00478*SIN(RADIANS(125.04-1934.136*G29))</f>
        <v>89.8042081998322</v>
      </c>
      <c r="Q29" s="1" t="n">
        <f aca="false">23+(26+((21.448-G29*(46.815+G29*(0.00059-G29*0.001813))))/60)/60</f>
        <v>23.4366293220931</v>
      </c>
      <c r="R29" s="1" t="n">
        <f aca="false">Q29+0.00256*COS(RADIANS(125.04-1934.136*G29))</f>
        <v>23.4366674278782</v>
      </c>
      <c r="S29" s="1" t="n">
        <f aca="false">DEGREES(ATAN2(COS(RADIANS(P29)),COS(RADIANS(R29))*SIN(RADIANS(P29))))</f>
        <v>89.7866031629028</v>
      </c>
      <c r="T29" s="1" t="n">
        <f aca="false">DEGREES(ASIN(SIN(RADIANS(R29))*SIN(RADIANS(P29))))</f>
        <v>23.4365224093572</v>
      </c>
      <c r="U29" s="1" t="n">
        <f aca="false">TAN(RADIANS(R29/2))*TAN(RADIANS(R29/2))</f>
        <v>0.0430246216627259</v>
      </c>
      <c r="V29" s="1" t="n">
        <f aca="false">4*DEGREES(U29*SIN(2*RADIANS(I29))-2*K29*SIN(RADIANS(J29))+4*K29*U29*SIN(RADIANS(J29))*COS(2*RADIANS(I29))-0.5*U29*U29*SIN(4*RADIANS(I29))-1.25*K29*K29*SIN(2*RADIANS(J29)))</f>
        <v>-1.73485021912169</v>
      </c>
      <c r="W29" s="1" t="n">
        <f aca="false">DEGREES(ACOS(COS(RADIANS(90.833))/(COS(RADIANS($B$3))*COS(RADIANS(T29)))-TAN(RADIANS($B$3))*TAN(RADIANS(T29))))</f>
        <v>71.5524107180348</v>
      </c>
      <c r="X29" s="7" t="n">
        <f aca="false">(720-4*$B$4-V29+$B$5*60)/1440</f>
        <v>0.515139670985501</v>
      </c>
      <c r="Y29" s="7" t="n">
        <f aca="false">X29-W29*4/1440</f>
        <v>0.316382974546516</v>
      </c>
      <c r="Z29" s="7" t="n">
        <f aca="false">X29+W29*4/1440</f>
        <v>0.713896367424487</v>
      </c>
      <c r="AA29" s="9" t="n">
        <f aca="false">8*W29</f>
        <v>572.419285744279</v>
      </c>
      <c r="AB29" s="1" t="n">
        <f aca="false">MOD(E29*1440+V29+4*$B$4-60*$B$5,1440)</f>
        <v>146.198873780879</v>
      </c>
      <c r="AC29" s="1" t="n">
        <f aca="false">IF(AB29/4&lt;0,AB29/4+180,AB29/4-180)</f>
        <v>-143.45028155478</v>
      </c>
      <c r="AD29" s="1" t="n">
        <f aca="false">DEGREES(ACOS(SIN(RADIANS($B$3))*SIN(RADIANS(T29))+COS(RADIANS($B$3))*COS(RADIANS(T29))*COS(RADIANS(AC29))))</f>
        <v>145.702362741234</v>
      </c>
      <c r="AE29" s="1" t="n">
        <f aca="false">90-AD29</f>
        <v>-55.7023627412344</v>
      </c>
      <c r="AF29" s="1" t="n">
        <f aca="false">IF(AE29&gt;85,0,IF(AE29&gt;5,58.1/TAN(RADIANS(AE29))-0.07/POWER(TAN(RADIANS(AE29)),3)+0.000086/POWER(TAN(RADIANS(AE29)),5),IF(AE29&gt;-0.575,1735+AE29*(-518.2+AE29*(103.4+AE29*(-12.79+AE29*0.711))),-20.772/TAN(RADIANS(AE29)))))/3600</f>
        <v>0.00393567848064414</v>
      </c>
      <c r="AG29" s="1" t="n">
        <f aca="false">AE29+AF29</f>
        <v>-55.6984270627538</v>
      </c>
      <c r="AH29" s="1" t="n">
        <f aca="false">IF(AC29&gt;0,MOD(DEGREES(ACOS(((SIN(RADIANS($B$3))*COS(RADIANS(AD29)))-SIN(RADIANS(T29)))/(COS(RADIANS($B$3))*SIN(RADIANS(AD29)))))+180,360),MOD(540-DEGREES(ACOS(((SIN(RADIANS($B$3))*COS(RADIANS(AD29)))-SIN(RADIANS(T29)))/(COS(RADIANS($B$3))*SIN(RADIANS(AD29))))),360))</f>
        <v>104.151928265351</v>
      </c>
    </row>
    <row r="30" customFormat="false" ht="15" hidden="false" customHeight="false" outlineLevel="0" collapsed="false">
      <c r="D30" s="6" t="n">
        <f aca="false">$B$7</f>
        <v>44003</v>
      </c>
      <c r="E30" s="7" t="n">
        <f aca="false">E29+0.1/24</f>
        <v>0.120833333333333</v>
      </c>
      <c r="F30" s="2" t="n">
        <f aca="false">D30+2415018.5+E30-$B$5/24</f>
        <v>2459021.20416667</v>
      </c>
      <c r="G30" s="8" t="n">
        <f aca="false">(F30-2451545)/36525</f>
        <v>0.204687314624685</v>
      </c>
      <c r="I30" s="1" t="n">
        <f aca="false">MOD(280.46646+G30*(36000.76983+G30*0.0003032),360)</f>
        <v>89.3673736272021</v>
      </c>
      <c r="J30" s="1" t="n">
        <f aca="false">357.52911+G30*(35999.05029-0.0001537*G30)</f>
        <v>7726.07803645952</v>
      </c>
      <c r="K30" s="1" t="n">
        <f aca="false">0.016708634-G30*(0.000042037+0.0000001267*G30)</f>
        <v>0.0167000242510183</v>
      </c>
      <c r="L30" s="1" t="n">
        <f aca="false">SIN(RADIANS(J30))*(1.914602-G30*(0.004817+0.000014*G30))+SIN(RADIANS(2*J30))*(0.019993-0.000101*G30)+SIN(RADIANS(3*J30))*0.000289</f>
        <v>0.45128026397467</v>
      </c>
      <c r="M30" s="1" t="n">
        <f aca="false">I30+L30</f>
        <v>89.8186538911768</v>
      </c>
      <c r="N30" s="1" t="n">
        <f aca="false">J30+L30</f>
        <v>7726.5293167235</v>
      </c>
      <c r="O30" s="1" t="n">
        <f aca="false">(1.000001018*(1-K30*K30))/(1+K30*COS(RADIANS(N30)))</f>
        <v>1.01622624466279</v>
      </c>
      <c r="P30" s="1" t="n">
        <f aca="false">M30-0.00569-0.00478*SIN(RADIANS(125.04-1934.136*G30))</f>
        <v>89.8081844210214</v>
      </c>
      <c r="Q30" s="1" t="n">
        <f aca="false">23+(26+((21.448-G30*(46.815+G30*(0.00059-G30*0.001813))))/60)/60</f>
        <v>23.4366293206096</v>
      </c>
      <c r="R30" s="1" t="n">
        <f aca="false">Q30+0.00256*COS(RADIANS(125.04-1934.136*G30))</f>
        <v>23.436667436252</v>
      </c>
      <c r="S30" s="1" t="n">
        <f aca="false">DEGREES(ATAN2(COS(RADIANS(P30)),COS(RADIANS(R30))*SIN(RADIANS(P30))))</f>
        <v>89.7909369083318</v>
      </c>
      <c r="T30" s="1" t="n">
        <f aca="false">DEGREES(ASIN(SIN(RADIANS(R30))*SIN(RADIANS(P30))))</f>
        <v>23.4365282481049</v>
      </c>
      <c r="U30" s="1" t="n">
        <f aca="false">TAN(RADIANS(R30/2))*TAN(RADIANS(R30/2))</f>
        <v>0.0430246216943451</v>
      </c>
      <c r="V30" s="1" t="n">
        <f aca="false">4*DEGREES(U30*SIN(2*RADIANS(I30))-2*K30*SIN(RADIANS(J30))+4*K30*U30*SIN(RADIANS(J30))*COS(2*RADIANS(I30))-0.5*U30*U30*SIN(4*RADIANS(I30))-1.25*K30*K30*SIN(2*RADIANS(J30)))</f>
        <v>-1.73575648802523</v>
      </c>
      <c r="W30" s="1" t="n">
        <f aca="false">DEGREES(ACOS(COS(RADIANS(90.833))/(COS(RADIANS($B$3))*COS(RADIANS(T30)))-TAN(RADIANS($B$3))*TAN(RADIANS(T30))))</f>
        <v>71.5524050959516</v>
      </c>
      <c r="X30" s="7" t="n">
        <f aca="false">(720-4*$B$4-V30+$B$5*60)/1440</f>
        <v>0.515140300338907</v>
      </c>
      <c r="Y30" s="7" t="n">
        <f aca="false">X30-W30*4/1440</f>
        <v>0.316383619516819</v>
      </c>
      <c r="Z30" s="7" t="n">
        <f aca="false">X30+W30*4/1440</f>
        <v>0.713896981160994</v>
      </c>
      <c r="AA30" s="9" t="n">
        <f aca="false">8*W30</f>
        <v>572.419240767613</v>
      </c>
      <c r="AB30" s="1" t="n">
        <f aca="false">MOD(E30*1440+V30+4*$B$4-60*$B$5,1440)</f>
        <v>152.197967511974</v>
      </c>
      <c r="AC30" s="1" t="n">
        <f aca="false">IF(AB30/4&lt;0,AB30/4+180,AB30/4-180)</f>
        <v>-141.950508122006</v>
      </c>
      <c r="AD30" s="1" t="n">
        <f aca="false">DEGREES(ACOS(SIN(RADIANS($B$3))*SIN(RADIANS(T30))+COS(RADIANS($B$3))*COS(RADIANS(T30))*COS(RADIANS(AC30))))</f>
        <v>144.550340406862</v>
      </c>
      <c r="AE30" s="1" t="n">
        <f aca="false">90-AD30</f>
        <v>-54.5503404068625</v>
      </c>
      <c r="AF30" s="1" t="n">
        <f aca="false">IF(AE30&gt;85,0,IF(AE30&gt;5,58.1/TAN(RADIANS(AE30))-0.07/POWER(TAN(RADIANS(AE30)),3)+0.000086/POWER(TAN(RADIANS(AE30)),5),IF(AE30&gt;-0.575,1735+AE30*(-518.2+AE30*(103.4+AE30*(-12.79+AE30*0.711))),-20.772/TAN(RADIANS(AE30)))))/3600</f>
        <v>0.00410805691058549</v>
      </c>
      <c r="AG30" s="1" t="n">
        <f aca="false">AE30+AF30</f>
        <v>-54.5462323499519</v>
      </c>
      <c r="AH30" s="1" t="n">
        <f aca="false">IF(AC30&gt;0,MOD(DEGREES(ACOS(((SIN(RADIANS($B$3))*COS(RADIANS(AD30)))-SIN(RADIANS(T30)))/(COS(RADIANS($B$3))*SIN(RADIANS(AD30)))))+180,360),MOD(540-DEGREES(ACOS(((SIN(RADIANS($B$3))*COS(RADIANS(AD30)))-SIN(RADIANS(T30)))/(COS(RADIANS($B$3))*SIN(RADIANS(AD30))))),360))</f>
        <v>102.835578391385</v>
      </c>
    </row>
    <row r="31" customFormat="false" ht="15" hidden="false" customHeight="false" outlineLevel="0" collapsed="false">
      <c r="D31" s="6" t="n">
        <f aca="false">$B$7</f>
        <v>44003</v>
      </c>
      <c r="E31" s="7" t="n">
        <f aca="false">E30+0.1/24</f>
        <v>0.125</v>
      </c>
      <c r="F31" s="2" t="n">
        <f aca="false">D31+2415018.5+E31-$B$5/24</f>
        <v>2459021.20833333</v>
      </c>
      <c r="G31" s="8" t="n">
        <f aca="false">(F31-2451545)/36525</f>
        <v>0.204687428701807</v>
      </c>
      <c r="I31" s="1" t="n">
        <f aca="false">MOD(280.46646+G31*(36000.76983+G31*0.0003032),360)</f>
        <v>89.3714804914298</v>
      </c>
      <c r="J31" s="1" t="n">
        <f aca="false">357.52911+G31*(35999.05029-0.0001537*G31)</f>
        <v>7726.08214312757</v>
      </c>
      <c r="K31" s="1" t="n">
        <f aca="false">0.016708634-G31*(0.000042037+0.0000001267*G31)</f>
        <v>0.0167000242462169</v>
      </c>
      <c r="L31" s="1" t="n">
        <f aca="false">SIN(RADIANS(J31))*(1.914602-G31*(0.004817+0.000014*G31))+SIN(RADIANS(2*J31))*(0.019993-0.000101*G31)+SIN(RADIANS(3*J31))*0.000289</f>
        <v>0.451149618921821</v>
      </c>
      <c r="M31" s="1" t="n">
        <f aca="false">I31+L31</f>
        <v>89.8226301103516</v>
      </c>
      <c r="N31" s="1" t="n">
        <f aca="false">J31+L31</f>
        <v>7726.53329274649</v>
      </c>
      <c r="O31" s="1" t="n">
        <f aca="false">(1.000001018*(1-K31*K31))/(1+K31*COS(RADIANS(N31)))</f>
        <v>1.01622652348888</v>
      </c>
      <c r="P31" s="1" t="n">
        <f aca="false">M31-0.00569-0.00478*SIN(RADIANS(125.04-1934.136*G31))</f>
        <v>89.8121606404703</v>
      </c>
      <c r="Q31" s="1" t="n">
        <f aca="false">23+(26+((21.448-G31*(46.815+G31*(0.00059-G31*0.001813))))/60)/60</f>
        <v>23.4366293191261</v>
      </c>
      <c r="R31" s="1" t="n">
        <f aca="false">Q31+0.00256*COS(RADIANS(125.04-1934.136*G31))</f>
        <v>23.4366674446257</v>
      </c>
      <c r="S31" s="1" t="n">
        <f aca="false">DEGREES(ATAN2(COS(RADIANS(P31)),COS(RADIANS(R31))*SIN(RADIANS(P31))))</f>
        <v>89.7952706522431</v>
      </c>
      <c r="T31" s="1" t="n">
        <f aca="false">DEGREES(ASIN(SIN(RADIANS(R31))*SIN(RADIANS(P31))))</f>
        <v>23.4365339672304</v>
      </c>
      <c r="U31" s="1" t="n">
        <f aca="false">TAN(RADIANS(R31/2))*TAN(RADIANS(R31/2))</f>
        <v>0.0430246217259643</v>
      </c>
      <c r="V31" s="1" t="n">
        <f aca="false">4*DEGREES(U31*SIN(2*RADIANS(I31))-2*K31*SIN(RADIANS(J31))+4*K31*U31*SIN(RADIANS(J31))*COS(2*RADIANS(I31))-0.5*U31*U31*SIN(4*RADIANS(I31))-1.25*K31*K31*SIN(2*RADIANS(J31)))</f>
        <v>-1.73666274922153</v>
      </c>
      <c r="W31" s="1" t="n">
        <f aca="false">DEGREES(ACOS(COS(RADIANS(90.833))/(COS(RADIANS($B$3))*COS(RADIANS(T31)))-TAN(RADIANS($B$3))*TAN(RADIANS(T31))))</f>
        <v>71.5523995890508</v>
      </c>
      <c r="X31" s="7" t="n">
        <f aca="false">(720-4*$B$4-V31+$B$5*60)/1440</f>
        <v>0.515140929686959</v>
      </c>
      <c r="Y31" s="7" t="n">
        <f aca="false">X31-W31*4/1440</f>
        <v>0.316384264161818</v>
      </c>
      <c r="Z31" s="7" t="n">
        <f aca="false">X31+W31*4/1440</f>
        <v>0.713897595212101</v>
      </c>
      <c r="AA31" s="9" t="n">
        <f aca="false">8*W31</f>
        <v>572.419196712407</v>
      </c>
      <c r="AB31" s="1" t="n">
        <f aca="false">MOD(E31*1440+V31+4*$B$4-60*$B$5,1440)</f>
        <v>158.197061250778</v>
      </c>
      <c r="AC31" s="1" t="n">
        <f aca="false">IF(AB31/4&lt;0,AB31/4+180,AB31/4-180)</f>
        <v>-140.450734687305</v>
      </c>
      <c r="AD31" s="1" t="n">
        <f aca="false">DEGREES(ACOS(SIN(RADIANS($B$3))*SIN(RADIANS(T31))+COS(RADIANS($B$3))*COS(RADIANS(T31))*COS(RADIANS(AC31))))</f>
        <v>143.392387711241</v>
      </c>
      <c r="AE31" s="1" t="n">
        <f aca="false">90-AD31</f>
        <v>-53.3923877112406</v>
      </c>
      <c r="AF31" s="1" t="n">
        <f aca="false">IF(AE31&gt;85,0,IF(AE31&gt;5,58.1/TAN(RADIANS(AE31))-0.07/POWER(TAN(RADIANS(AE31)),3)+0.000086/POWER(TAN(RADIANS(AE31)),5),IF(AE31&gt;-0.575,1735+AE31*(-518.2+AE31*(103.4+AE31*(-12.79+AE31*0.711))),-20.772/TAN(RADIANS(AE31)))))/3600</f>
        <v>0.00428636971083298</v>
      </c>
      <c r="AG31" s="1" t="n">
        <f aca="false">AE31+AF31</f>
        <v>-53.3881013415298</v>
      </c>
      <c r="AH31" s="1" t="n">
        <f aca="false">IF(AC31&gt;0,MOD(DEGREES(ACOS(((SIN(RADIANS($B$3))*COS(RADIANS(AD31)))-SIN(RADIANS(T31)))/(COS(RADIANS($B$3))*SIN(RADIANS(AD31)))))+180,360),MOD(540-DEGREES(ACOS(((SIN(RADIANS($B$3))*COS(RADIANS(AD31)))-SIN(RADIANS(T31)))/(COS(RADIANS($B$3))*SIN(RADIANS(AD31))))),360))</f>
        <v>101.571560479661</v>
      </c>
    </row>
    <row r="32" customFormat="false" ht="15" hidden="false" customHeight="false" outlineLevel="0" collapsed="false">
      <c r="D32" s="6" t="n">
        <f aca="false">$B$7</f>
        <v>44003</v>
      </c>
      <c r="E32" s="7" t="n">
        <f aca="false">E31+0.1/24</f>
        <v>0.129166666666667</v>
      </c>
      <c r="F32" s="2" t="n">
        <f aca="false">D32+2415018.5+E32-$B$5/24</f>
        <v>2459021.2125</v>
      </c>
      <c r="G32" s="8" t="n">
        <f aca="false">(F32-2451545)/36525</f>
        <v>0.204687542778929</v>
      </c>
      <c r="I32" s="1" t="n">
        <f aca="false">MOD(280.46646+G32*(36000.76983+G32*0.0003032),360)</f>
        <v>89.3755873556593</v>
      </c>
      <c r="J32" s="1" t="n">
        <f aca="false">357.52911+G32*(35999.05029-0.0001537*G32)</f>
        <v>7726.08624979562</v>
      </c>
      <c r="K32" s="1" t="n">
        <f aca="false">0.016708634-G32*(0.000042037+0.0000001267*G32)</f>
        <v>0.0167000242414155</v>
      </c>
      <c r="L32" s="1" t="n">
        <f aca="false">SIN(RADIANS(J32))*(1.914602-G32*(0.004817+0.000014*G32))+SIN(RADIANS(2*J32))*(0.019993-0.000101*G32)+SIN(RADIANS(3*J32))*0.000289</f>
        <v>0.451018971687231</v>
      </c>
      <c r="M32" s="1" t="n">
        <f aca="false">I32+L32</f>
        <v>89.8266063273465</v>
      </c>
      <c r="N32" s="1" t="n">
        <f aca="false">J32+L32</f>
        <v>7726.5372687673</v>
      </c>
      <c r="O32" s="1" t="n">
        <f aca="false">(1.000001018*(1-K32*K32))/(1+K32*COS(RADIANS(N32)))</f>
        <v>1.01622680223419</v>
      </c>
      <c r="P32" s="1" t="n">
        <f aca="false">M32-0.00569-0.00478*SIN(RADIANS(125.04-1934.136*G32))</f>
        <v>89.8161368577394</v>
      </c>
      <c r="Q32" s="1" t="n">
        <f aca="false">23+(26+((21.448-G32*(46.815+G32*(0.00059-G32*0.001813))))/60)/60</f>
        <v>23.4366293176426</v>
      </c>
      <c r="R32" s="1" t="n">
        <f aca="false">Q32+0.00256*COS(RADIANS(125.04-1934.136*G32))</f>
        <v>23.4366674529994</v>
      </c>
      <c r="S32" s="1" t="n">
        <f aca="false">DEGREES(ATAN2(COS(RADIANS(P32)),COS(RADIANS(R32))*SIN(RADIANS(P32))))</f>
        <v>89.7996043941496</v>
      </c>
      <c r="T32" s="1" t="n">
        <f aca="false">DEGREES(ASIN(SIN(RADIANS(R32))*SIN(RADIANS(P32))))</f>
        <v>23.4365395667334</v>
      </c>
      <c r="U32" s="1" t="n">
        <f aca="false">TAN(RADIANS(R32/2))*TAN(RADIANS(R32/2))</f>
        <v>0.0430246217575834</v>
      </c>
      <c r="V32" s="1" t="n">
        <f aca="false">4*DEGREES(U32*SIN(2*RADIANS(I32))-2*K32*SIN(RADIANS(J32))+4*K32*U32*SIN(RADIANS(J32))*COS(2*RADIANS(I32))-0.5*U32*U32*SIN(4*RADIANS(I32))-1.25*K32*K32*SIN(2*RADIANS(J32)))</f>
        <v>-1.73756900258237</v>
      </c>
      <c r="W32" s="1" t="n">
        <f aca="false">DEGREES(ACOS(COS(RADIANS(90.833))/(COS(RADIANS($B$3))*COS(RADIANS(T32)))-TAN(RADIANS($B$3))*TAN(RADIANS(T32))))</f>
        <v>71.5523941973331</v>
      </c>
      <c r="X32" s="7" t="n">
        <f aca="false">(720-4*$B$4-V32+$B$5*60)/1440</f>
        <v>0.515141559029571</v>
      </c>
      <c r="Y32" s="7" t="n">
        <f aca="false">X32-W32*4/1440</f>
        <v>0.316384908481424</v>
      </c>
      <c r="Z32" s="7" t="n">
        <f aca="false">X32+W32*4/1440</f>
        <v>0.713898209577719</v>
      </c>
      <c r="AA32" s="9" t="n">
        <f aca="false">8*W32</f>
        <v>572.419153578665</v>
      </c>
      <c r="AB32" s="1" t="n">
        <f aca="false">MOD(E32*1440+V32+4*$B$4-60*$B$5,1440)</f>
        <v>164.196154997418</v>
      </c>
      <c r="AC32" s="1" t="n">
        <f aca="false">IF(AB32/4&lt;0,AB32/4+180,AB32/4-180)</f>
        <v>-138.950961250645</v>
      </c>
      <c r="AD32" s="1" t="n">
        <f aca="false">DEGREES(ACOS(SIN(RADIANS($B$3))*SIN(RADIANS(T32))+COS(RADIANS($B$3))*COS(RADIANS(T32))*COS(RADIANS(AC32))))</f>
        <v>142.229286999393</v>
      </c>
      <c r="AE32" s="1" t="n">
        <f aca="false">90-AD32</f>
        <v>-52.2292869993927</v>
      </c>
      <c r="AF32" s="1" t="n">
        <f aca="false">IF(AE32&gt;85,0,IF(AE32&gt;5,58.1/TAN(RADIANS(AE32))-0.07/POWER(TAN(RADIANS(AE32)),3)+0.000086/POWER(TAN(RADIANS(AE32)),5),IF(AE32&gt;-0.575,1735+AE32*(-518.2+AE32*(103.4+AE32*(-12.79+AE32*0.711))),-20.772/TAN(RADIANS(AE32)))))/3600</f>
        <v>0.00447094872053223</v>
      </c>
      <c r="AG32" s="1" t="n">
        <f aca="false">AE32+AF32</f>
        <v>-52.2248160506722</v>
      </c>
      <c r="AH32" s="1" t="n">
        <f aca="false">IF(AC32&gt;0,MOD(DEGREES(ACOS(((SIN(RADIANS($B$3))*COS(RADIANS(AD32)))-SIN(RADIANS(T32)))/(COS(RADIANS($B$3))*SIN(RADIANS(AD32)))))+180,360),MOD(540-DEGREES(ACOS(((SIN(RADIANS($B$3))*COS(RADIANS(AD32)))-SIN(RADIANS(T32)))/(COS(RADIANS($B$3))*SIN(RADIANS(AD32))))),360))</f>
        <v>100.354923630433</v>
      </c>
    </row>
    <row r="33" customFormat="false" ht="15" hidden="false" customHeight="false" outlineLevel="0" collapsed="false">
      <c r="D33" s="6" t="n">
        <f aca="false">$B$7</f>
        <v>44003</v>
      </c>
      <c r="E33" s="7" t="n">
        <f aca="false">E32+0.1/24</f>
        <v>0.133333333333333</v>
      </c>
      <c r="F33" s="2" t="n">
        <f aca="false">D33+2415018.5+E33-$B$5/24</f>
        <v>2459021.21666667</v>
      </c>
      <c r="G33" s="8" t="n">
        <f aca="false">(F33-2451545)/36525</f>
        <v>0.204687656856038</v>
      </c>
      <c r="I33" s="1" t="n">
        <f aca="false">MOD(280.46646+G33*(36000.76983+G33*0.0003032),360)</f>
        <v>89.3796942194294</v>
      </c>
      <c r="J33" s="1" t="n">
        <f aca="false">357.52911+G33*(35999.05029-0.0001537*G33)</f>
        <v>7726.0903564632</v>
      </c>
      <c r="K33" s="1" t="n">
        <f aca="false">0.016708634-G33*(0.000042037+0.0000001267*G33)</f>
        <v>0.0167000242366142</v>
      </c>
      <c r="L33" s="1" t="n">
        <f aca="false">SIN(RADIANS(J33))*(1.914602-G33*(0.004817+0.000014*G33))+SIN(RADIANS(2*J33))*(0.019993-0.000101*G33)+SIN(RADIANS(3*J33))*0.000289</f>
        <v>0.450888322285988</v>
      </c>
      <c r="M33" s="1" t="n">
        <f aca="false">I33+L33</f>
        <v>89.8305825417154</v>
      </c>
      <c r="N33" s="1" t="n">
        <f aca="false">J33+L33</f>
        <v>7726.54124478549</v>
      </c>
      <c r="O33" s="1" t="n">
        <f aca="false">(1.000001018*(1-K33*K33))/(1+K33*COS(RADIANS(N33)))</f>
        <v>1.01622708089867</v>
      </c>
      <c r="P33" s="1" t="n">
        <f aca="false">M33-0.00569-0.00478*SIN(RADIANS(125.04-1934.136*G33))</f>
        <v>89.8201130723826</v>
      </c>
      <c r="Q33" s="1" t="n">
        <f aca="false">23+(26+((21.448-G33*(46.815+G33*(0.00059-G33*0.001813))))/60)/60</f>
        <v>23.4366293161592</v>
      </c>
      <c r="R33" s="1" t="n">
        <f aca="false">Q33+0.00256*COS(RADIANS(125.04-1934.136*G33))</f>
        <v>23.4366674613732</v>
      </c>
      <c r="S33" s="1" t="n">
        <f aca="false">DEGREES(ATAN2(COS(RADIANS(P33)),COS(RADIANS(R33))*SIN(RADIANS(P33))))</f>
        <v>89.8039381335574</v>
      </c>
      <c r="T33" s="1" t="n">
        <f aca="false">DEGREES(ASIN(SIN(RADIANS(R33))*SIN(RADIANS(P33))))</f>
        <v>23.4365450466133</v>
      </c>
      <c r="U33" s="1" t="n">
        <f aca="false">TAN(RADIANS(R33/2))*TAN(RADIANS(R33/2))</f>
        <v>0.0430246217892026</v>
      </c>
      <c r="V33" s="1" t="n">
        <f aca="false">4*DEGREES(U33*SIN(2*RADIANS(I33))-2*K33*SIN(RADIANS(J33))+4*K33*U33*SIN(RADIANS(J33))*COS(2*RADIANS(I33))-0.5*U33*U33*SIN(4*RADIANS(I33))-1.25*K33*K33*SIN(2*RADIANS(J33)))</f>
        <v>-1.7384752479766</v>
      </c>
      <c r="W33" s="1" t="n">
        <f aca="false">DEGREES(ACOS(COS(RADIANS(90.833))/(COS(RADIANS($B$3))*COS(RADIANS(T33)))-TAN(RADIANS($B$3))*TAN(RADIANS(T33))))</f>
        <v>71.5523889207988</v>
      </c>
      <c r="X33" s="7" t="n">
        <f aca="false">(720-4*$B$4-V33+$B$5*60)/1440</f>
        <v>0.51514218836665</v>
      </c>
      <c r="Y33" s="7" t="n">
        <f aca="false">X33-W33*4/1440</f>
        <v>0.316385552475543</v>
      </c>
      <c r="Z33" s="7" t="n">
        <f aca="false">X33+W33*4/1440</f>
        <v>0.713898824257758</v>
      </c>
      <c r="AA33" s="9" t="n">
        <f aca="false">8*W33</f>
        <v>572.419111366391</v>
      </c>
      <c r="AB33" s="1" t="n">
        <f aca="false">MOD(E33*1440+V33+4*$B$4-60*$B$5,1440)</f>
        <v>170.195248752023</v>
      </c>
      <c r="AC33" s="1" t="n">
        <f aca="false">IF(AB33/4&lt;0,AB33/4+180,AB33/4-180)</f>
        <v>-137.451187811994</v>
      </c>
      <c r="AD33" s="1" t="n">
        <f aca="false">DEGREES(ACOS(SIN(RADIANS($B$3))*SIN(RADIANS(T33))+COS(RADIANS($B$3))*COS(RADIANS(T33))*COS(RADIANS(AC33))))</f>
        <v>141.061741050012</v>
      </c>
      <c r="AE33" s="1" t="n">
        <f aca="false">90-AD33</f>
        <v>-51.0617410500116</v>
      </c>
      <c r="AF33" s="1" t="n">
        <f aca="false">IF(AE33&gt;85,0,IF(AE33&gt;5,58.1/TAN(RADIANS(AE33))-0.07/POWER(TAN(RADIANS(AE33)),3)+0.000086/POWER(TAN(RADIANS(AE33)),5),IF(AE33&gt;-0.575,1735+AE33*(-518.2+AE33*(103.4+AE33*(-12.79+AE33*0.711))),-20.772/TAN(RADIANS(AE33)))))/3600</f>
        <v>0.00466216794623376</v>
      </c>
      <c r="AG33" s="1" t="n">
        <f aca="false">AE33+AF33</f>
        <v>-51.0570788820654</v>
      </c>
      <c r="AH33" s="1" t="n">
        <f aca="false">IF(AC33&gt;0,MOD(DEGREES(ACOS(((SIN(RADIANS($B$3))*COS(RADIANS(AD33)))-SIN(RADIANS(T33)))/(COS(RADIANS($B$3))*SIN(RADIANS(AD33)))))+180,360),MOD(540-DEGREES(ACOS(((SIN(RADIANS($B$3))*COS(RADIANS(AD33)))-SIN(RADIANS(T33)))/(COS(RADIANS($B$3))*SIN(RADIANS(AD33))))),360))</f>
        <v>99.1812259350938</v>
      </c>
    </row>
    <row r="34" customFormat="false" ht="15" hidden="false" customHeight="false" outlineLevel="0" collapsed="false">
      <c r="D34" s="6" t="n">
        <f aca="false">$B$7</f>
        <v>44003</v>
      </c>
      <c r="E34" s="7" t="n">
        <f aca="false">E33+0.1/24</f>
        <v>0.1375</v>
      </c>
      <c r="F34" s="2" t="n">
        <f aca="false">D34+2415018.5+E34-$B$5/24</f>
        <v>2459021.22083333</v>
      </c>
      <c r="G34" s="8" t="n">
        <f aca="false">(F34-2451545)/36525</f>
        <v>0.20468777093316</v>
      </c>
      <c r="I34" s="1" t="n">
        <f aca="false">MOD(280.46646+G34*(36000.76983+G34*0.0003032),360)</f>
        <v>89.3838010836589</v>
      </c>
      <c r="J34" s="1" t="n">
        <f aca="false">357.52911+G34*(35999.05029-0.0001537*G34)</f>
        <v>7726.09446313125</v>
      </c>
      <c r="K34" s="1" t="n">
        <f aca="false">0.016708634-G34*(0.000042037+0.0000001267*G34)</f>
        <v>0.0167000242318128</v>
      </c>
      <c r="L34" s="1" t="n">
        <f aca="false">SIN(RADIANS(J34))*(1.914602-G34*(0.004817+0.000014*G34))+SIN(RADIANS(2*J34))*(0.019993-0.000101*G34)+SIN(RADIANS(3*J34))*0.000289</f>
        <v>0.450757670689715</v>
      </c>
      <c r="M34" s="1" t="n">
        <f aca="false">I34+L34</f>
        <v>89.8345587543486</v>
      </c>
      <c r="N34" s="1" t="n">
        <f aca="false">J34+L34</f>
        <v>7726.54522080194</v>
      </c>
      <c r="O34" s="1" t="n">
        <f aca="false">(1.000001018*(1-K34*K34))/(1+K34*COS(RADIANS(N34)))</f>
        <v>1.0162273594824</v>
      </c>
      <c r="P34" s="1" t="n">
        <f aca="false">M34-0.00569-0.00478*SIN(RADIANS(125.04-1934.136*G34))</f>
        <v>89.8240892852901</v>
      </c>
      <c r="Q34" s="1" t="n">
        <f aca="false">23+(26+((21.448-G34*(46.815+G34*(0.00059-G34*0.001813))))/60)/60</f>
        <v>23.4366293146757</v>
      </c>
      <c r="R34" s="1" t="n">
        <f aca="false">Q34+0.00256*COS(RADIANS(125.04-1934.136*G34))</f>
        <v>23.4366674697469</v>
      </c>
      <c r="S34" s="1" t="n">
        <f aca="false">DEGREES(ATAN2(COS(RADIANS(P34)),COS(RADIANS(R34))*SIN(RADIANS(P34))))</f>
        <v>89.8082718714288</v>
      </c>
      <c r="T34" s="1" t="n">
        <f aca="false">DEGREES(ASIN(SIN(RADIANS(R34))*SIN(RADIANS(P34))))</f>
        <v>23.4365504068716</v>
      </c>
      <c r="U34" s="1" t="n">
        <f aca="false">TAN(RADIANS(R34/2))*TAN(RADIANS(R34/2))</f>
        <v>0.0430246218208217</v>
      </c>
      <c r="V34" s="1" t="n">
        <f aca="false">4*DEGREES(U34*SIN(2*RADIANS(I34))-2*K34*SIN(RADIANS(J34))+4*K34*U34*SIN(RADIANS(J34))*COS(2*RADIANS(I34))-0.5*U34*U34*SIN(4*RADIANS(I34))-1.25*K34*K34*SIN(2*RADIANS(J34)))</f>
        <v>-1.73938148557937</v>
      </c>
      <c r="W34" s="1" t="n">
        <f aca="false">DEGREES(ACOS(COS(RADIANS(90.833))/(COS(RADIANS($B$3))*COS(RADIANS(T34)))-TAN(RADIANS($B$3))*TAN(RADIANS(T34))))</f>
        <v>71.5523837594468</v>
      </c>
      <c r="X34" s="7" t="n">
        <f aca="false">(720-4*$B$4-V34+$B$5*60)/1440</f>
        <v>0.515142817698319</v>
      </c>
      <c r="Y34" s="7" t="n">
        <f aca="false">X34-W34*4/1440</f>
        <v>0.3163861961443</v>
      </c>
      <c r="Z34" s="7" t="n">
        <f aca="false">X34+W34*4/1440</f>
        <v>0.713899439252338</v>
      </c>
      <c r="AA34" s="9" t="n">
        <f aca="false">8*W34</f>
        <v>572.419070075574</v>
      </c>
      <c r="AB34" s="1" t="n">
        <f aca="false">MOD(E34*1440+V34+4*$B$4-60*$B$5,1440)</f>
        <v>176.194342514421</v>
      </c>
      <c r="AC34" s="1" t="n">
        <f aca="false">IF(AB34/4&lt;0,AB34/4+180,AB34/4-180)</f>
        <v>-135.951414371395</v>
      </c>
      <c r="AD34" s="1" t="n">
        <f aca="false">DEGREES(ACOS(SIN(RADIANS($B$3))*SIN(RADIANS(T34))+COS(RADIANS($B$3))*COS(RADIANS(T34))*COS(RADIANS(AC34))))</f>
        <v>139.890384099757</v>
      </c>
      <c r="AE34" s="1" t="n">
        <f aca="false">90-AD34</f>
        <v>-49.8903840997573</v>
      </c>
      <c r="AF34" s="1" t="n">
        <f aca="false">IF(AE34&gt;85,0,IF(AE34&gt;5,58.1/TAN(RADIANS(AE34))-0.07/POWER(TAN(RADIANS(AE34)),3)+0.000086/POWER(TAN(RADIANS(AE34)),5),IF(AE34&gt;-0.575,1735+AE34*(-518.2+AE34*(103.4+AE34*(-12.79+AE34*0.711))),-20.772/TAN(RADIANS(AE34)))))/3600</f>
        <v>0.00486044644152496</v>
      </c>
      <c r="AG34" s="1" t="n">
        <f aca="false">AE34+AF34</f>
        <v>-49.8855236533158</v>
      </c>
      <c r="AH34" s="1" t="n">
        <f aca="false">IF(AC34&gt;0,MOD(DEGREES(ACOS(((SIN(RADIANS($B$3))*COS(RADIANS(AD34)))-SIN(RADIANS(T34)))/(COS(RADIANS($B$3))*SIN(RADIANS(AD34)))))+180,360),MOD(540-DEGREES(ACOS(((SIN(RADIANS($B$3))*COS(RADIANS(AD34)))-SIN(RADIANS(T34)))/(COS(RADIANS($B$3))*SIN(RADIANS(AD34))))),360))</f>
        <v>98.046473662256</v>
      </c>
    </row>
    <row r="35" customFormat="false" ht="15" hidden="false" customHeight="false" outlineLevel="0" collapsed="false">
      <c r="D35" s="6" t="n">
        <f aca="false">$B$7</f>
        <v>44003</v>
      </c>
      <c r="E35" s="7" t="n">
        <f aca="false">E34+0.1/24</f>
        <v>0.141666666666667</v>
      </c>
      <c r="F35" s="2" t="n">
        <f aca="false">D35+2415018.5+E35-$B$5/24</f>
        <v>2459021.225</v>
      </c>
      <c r="G35" s="8" t="n">
        <f aca="false">(F35-2451545)/36525</f>
        <v>0.20468788501027</v>
      </c>
      <c r="I35" s="1" t="n">
        <f aca="false">MOD(280.46646+G35*(36000.76983+G35*0.0003032),360)</f>
        <v>89.3879079474282</v>
      </c>
      <c r="J35" s="1" t="n">
        <f aca="false">357.52911+G35*(35999.05029-0.0001537*G35)</f>
        <v>7726.09856979884</v>
      </c>
      <c r="K35" s="1" t="n">
        <f aca="false">0.016708634-G35*(0.000042037+0.0000001267*G35)</f>
        <v>0.0167000242270114</v>
      </c>
      <c r="L35" s="1" t="n">
        <f aca="false">SIN(RADIANS(J35))*(1.914602-G35*(0.004817+0.000014*G35))+SIN(RADIANS(2*J35))*(0.019993-0.000101*G35)+SIN(RADIANS(3*J35))*0.000289</f>
        <v>0.450627016928057</v>
      </c>
      <c r="M35" s="1" t="n">
        <f aca="false">I35+L35</f>
        <v>89.8385349643562</v>
      </c>
      <c r="N35" s="1" t="n">
        <f aca="false">J35+L35</f>
        <v>7726.54919681577</v>
      </c>
      <c r="O35" s="1" t="n">
        <f aca="false">(1.000001018*(1-K35*K35))/(1+K35*COS(RADIANS(N35)))</f>
        <v>1.01622763798529</v>
      </c>
      <c r="P35" s="1" t="n">
        <f aca="false">M35-0.00569-0.00478*SIN(RADIANS(125.04-1934.136*G35))</f>
        <v>89.8280654955721</v>
      </c>
      <c r="Q35" s="1" t="n">
        <f aca="false">23+(26+((21.448-G35*(46.815+G35*(0.00059-G35*0.001813))))/60)/60</f>
        <v>23.4366293131922</v>
      </c>
      <c r="R35" s="1" t="n">
        <f aca="false">Q35+0.00256*COS(RADIANS(125.04-1934.136*G35))</f>
        <v>23.4366674781207</v>
      </c>
      <c r="S35" s="1" t="n">
        <f aca="false">DEGREES(ATAN2(COS(RADIANS(P35)),COS(RADIANS(R35))*SIN(RADIANS(P35))))</f>
        <v>89.8126056067863</v>
      </c>
      <c r="T35" s="1" t="n">
        <f aca="false">DEGREES(ASIN(SIN(RADIANS(R35))*SIN(RADIANS(P35))))</f>
        <v>23.4365556475072</v>
      </c>
      <c r="U35" s="1" t="n">
        <f aca="false">TAN(RADIANS(R35/2))*TAN(RADIANS(R35/2))</f>
        <v>0.0430246218524409</v>
      </c>
      <c r="V35" s="1" t="n">
        <f aca="false">4*DEGREES(U35*SIN(2*RADIANS(I35))-2*K35*SIN(RADIANS(J35))+4*K35*U35*SIN(RADIANS(J35))*COS(2*RADIANS(I35))-0.5*U35*U35*SIN(4*RADIANS(I35))-1.25*K35*K35*SIN(2*RADIANS(J35)))</f>
        <v>-1.74028771515827</v>
      </c>
      <c r="W35" s="1" t="n">
        <f aca="false">DEGREES(ACOS(COS(RADIANS(90.833))/(COS(RADIANS($B$3))*COS(RADIANS(T35)))-TAN(RADIANS($B$3))*TAN(RADIANS(T35))))</f>
        <v>71.552378713278</v>
      </c>
      <c r="X35" s="7" t="n">
        <f aca="false">(720-4*$B$4-V35+$B$5*60)/1440</f>
        <v>0.515143447024416</v>
      </c>
      <c r="Y35" s="7" t="n">
        <f aca="false">X35-W35*4/1440</f>
        <v>0.316386839487532</v>
      </c>
      <c r="Z35" s="7" t="n">
        <f aca="false">X35+W35*4/1440</f>
        <v>0.713900054561299</v>
      </c>
      <c r="AA35" s="9" t="n">
        <f aca="false">8*W35</f>
        <v>572.419029706224</v>
      </c>
      <c r="AB35" s="1" t="n">
        <f aca="false">MOD(E35*1440+V35+4*$B$4-60*$B$5,1440)</f>
        <v>182.193436284842</v>
      </c>
      <c r="AC35" s="1" t="n">
        <f aca="false">IF(AB35/4&lt;0,AB35/4+180,AB35/4-180)</f>
        <v>-134.451640928789</v>
      </c>
      <c r="AD35" s="1" t="n">
        <f aca="false">DEGREES(ACOS(SIN(RADIANS($B$3))*SIN(RADIANS(T35))+COS(RADIANS($B$3))*COS(RADIANS(T35))*COS(RADIANS(AC35))))</f>
        <v>138.715791239321</v>
      </c>
      <c r="AE35" s="1" t="n">
        <f aca="false">90-AD35</f>
        <v>-48.7157912393213</v>
      </c>
      <c r="AF35" s="1" t="n">
        <f aca="false">IF(AE35&gt;85,0,IF(AE35&gt;5,58.1/TAN(RADIANS(AE35))-0.07/POWER(TAN(RADIANS(AE35)),3)+0.000086/POWER(TAN(RADIANS(AE35)),5),IF(AE35&gt;-0.575,1735+AE35*(-518.2+AE35*(103.4+AE35*(-12.79+AE35*0.711))),-20.772/TAN(RADIANS(AE35)))))/3600</f>
        <v>0.00506625191034106</v>
      </c>
      <c r="AG35" s="1" t="n">
        <f aca="false">AE35+AF35</f>
        <v>-48.710724987411</v>
      </c>
      <c r="AH35" s="1" t="n">
        <f aca="false">IF(AC35&gt;0,MOD(DEGREES(ACOS(((SIN(RADIANS($B$3))*COS(RADIANS(AD35)))-SIN(RADIANS(T35)))/(COS(RADIANS($B$3))*SIN(RADIANS(AD35)))))+180,360),MOD(540-DEGREES(ACOS(((SIN(RADIANS($B$3))*COS(RADIANS(AD35)))-SIN(RADIANS(T35)))/(COS(RADIANS($B$3))*SIN(RADIANS(AD35))))),360))</f>
        <v>96.947067905444</v>
      </c>
    </row>
    <row r="36" customFormat="false" ht="15" hidden="false" customHeight="false" outlineLevel="0" collapsed="false">
      <c r="D36" s="6" t="n">
        <f aca="false">$B$7</f>
        <v>44003</v>
      </c>
      <c r="E36" s="7" t="n">
        <f aca="false">E35+0.1/24</f>
        <v>0.145833333333333</v>
      </c>
      <c r="F36" s="2" t="n">
        <f aca="false">D36+2415018.5+E36-$B$5/24</f>
        <v>2459021.22916667</v>
      </c>
      <c r="G36" s="8" t="n">
        <f aca="false">(F36-2451545)/36525</f>
        <v>0.204687999087392</v>
      </c>
      <c r="I36" s="1" t="n">
        <f aca="false">MOD(280.46646+G36*(36000.76983+G36*0.0003032),360)</f>
        <v>89.3920148116577</v>
      </c>
      <c r="J36" s="1" t="n">
        <f aca="false">357.52911+G36*(35999.05029-0.0001537*G36)</f>
        <v>7726.10267646689</v>
      </c>
      <c r="K36" s="1" t="n">
        <f aca="false">0.016708634-G36*(0.000042037+0.0000001267*G36)</f>
        <v>0.01670002422221</v>
      </c>
      <c r="L36" s="1" t="n">
        <f aca="false">SIN(RADIANS(J36))*(1.914602-G36*(0.004817+0.000014*G36))+SIN(RADIANS(2*J36))*(0.019993-0.000101*G36)+SIN(RADIANS(3*J36))*0.000289</f>
        <v>0.450496360972532</v>
      </c>
      <c r="M36" s="1" t="n">
        <f aca="false">I36+L36</f>
        <v>89.8425111726302</v>
      </c>
      <c r="N36" s="1" t="n">
        <f aca="false">J36+L36</f>
        <v>7726.55317282786</v>
      </c>
      <c r="O36" s="1" t="n">
        <f aca="false">(1.000001018*(1-K36*K36))/(1+K36*COS(RADIANS(N36)))</f>
        <v>1.01622791640742</v>
      </c>
      <c r="P36" s="1" t="n">
        <f aca="false">M36-0.00569-0.00478*SIN(RADIANS(125.04-1934.136*G36))</f>
        <v>89.8320417041205</v>
      </c>
      <c r="Q36" s="1" t="n">
        <f aca="false">23+(26+((21.448-G36*(46.815+G36*(0.00059-G36*0.001813))))/60)/60</f>
        <v>23.4366293117087</v>
      </c>
      <c r="R36" s="1" t="n">
        <f aca="false">Q36+0.00256*COS(RADIANS(125.04-1934.136*G36))</f>
        <v>23.4366674864944</v>
      </c>
      <c r="S36" s="1" t="n">
        <f aca="false">DEGREES(ATAN2(COS(RADIANS(P36)),COS(RADIANS(R36))*SIN(RADIANS(P36))))</f>
        <v>89.8169393405941</v>
      </c>
      <c r="T36" s="1" t="n">
        <f aca="false">DEGREES(ASIN(SIN(RADIANS(R36))*SIN(RADIANS(P36))))</f>
        <v>23.4365607685214</v>
      </c>
      <c r="U36" s="1" t="n">
        <f aca="false">TAN(RADIANS(R36/2))*TAN(RADIANS(R36/2))</f>
        <v>0.04302462188406</v>
      </c>
      <c r="V36" s="1" t="n">
        <f aca="false">4*DEGREES(U36*SIN(2*RADIANS(I36))-2*K36*SIN(RADIANS(J36))+4*K36*U36*SIN(RADIANS(J36))*COS(2*RADIANS(I36))-0.5*U36*U36*SIN(4*RADIANS(I36))-1.25*K36*K36*SIN(2*RADIANS(J36)))</f>
        <v>-1.74119393688865</v>
      </c>
      <c r="W36" s="1" t="n">
        <f aca="false">DEGREES(ACOS(COS(RADIANS(90.833))/(COS(RADIANS($B$3))*COS(RADIANS(T36)))-TAN(RADIANS($B$3))*TAN(RADIANS(T36))))</f>
        <v>71.5523737822912</v>
      </c>
      <c r="X36" s="7" t="n">
        <f aca="false">(720-4*$B$4-V36+$B$5*60)/1440</f>
        <v>0.515144076345062</v>
      </c>
      <c r="Y36" s="7" t="n">
        <f aca="false">X36-W36*4/1440</f>
        <v>0.316387482505364</v>
      </c>
      <c r="Z36" s="7" t="n">
        <f aca="false">X36+W36*4/1440</f>
        <v>0.713900670184759</v>
      </c>
      <c r="AA36" s="9" t="n">
        <f aca="false">8*W36</f>
        <v>572.418990258329</v>
      </c>
      <c r="AB36" s="1" t="n">
        <f aca="false">MOD(E36*1440+V36+4*$B$4-60*$B$5,1440)</f>
        <v>188.192530063111</v>
      </c>
      <c r="AC36" s="1" t="n">
        <f aca="false">IF(AB36/4&lt;0,AB36/4+180,AB36/4-180)</f>
        <v>-132.951867484222</v>
      </c>
      <c r="AD36" s="1" t="n">
        <f aca="false">DEGREES(ACOS(SIN(RADIANS($B$3))*SIN(RADIANS(T36))+COS(RADIANS($B$3))*COS(RADIANS(T36))*COS(RADIANS(AC36))))</f>
        <v>137.538486442467</v>
      </c>
      <c r="AE36" s="1" t="n">
        <f aca="false">90-AD36</f>
        <v>-47.5384864424674</v>
      </c>
      <c r="AF36" s="1" t="n">
        <f aca="false">IF(AE36&gt;85,0,IF(AE36&gt;5,58.1/TAN(RADIANS(AE36))-0.07/POWER(TAN(RADIANS(AE36)),3)+0.000086/POWER(TAN(RADIANS(AE36)),5),IF(AE36&gt;-0.575,1735+AE36*(-518.2+AE36*(103.4+AE36*(-12.79+AE36*0.711))),-20.772/TAN(RADIANS(AE36)))))/3600</f>
        <v>0.00528010510057618</v>
      </c>
      <c r="AG36" s="1" t="n">
        <f aca="false">AE36+AF36</f>
        <v>-47.5332063373668</v>
      </c>
      <c r="AH36" s="1" t="n">
        <f aca="false">IF(AC36&gt;0,MOD(DEGREES(ACOS(((SIN(RADIANS($B$3))*COS(RADIANS(AD36)))-SIN(RADIANS(T36)))/(COS(RADIANS($B$3))*SIN(RADIANS(AD36)))))+180,360),MOD(540-DEGREES(ACOS(((SIN(RADIANS($B$3))*COS(RADIANS(AD36)))-SIN(RADIANS(T36)))/(COS(RADIANS($B$3))*SIN(RADIANS(AD36))))),360))</f>
        <v>95.8797578594712</v>
      </c>
    </row>
    <row r="37" customFormat="false" ht="15" hidden="false" customHeight="false" outlineLevel="0" collapsed="false">
      <c r="D37" s="6" t="n">
        <f aca="false">$B$7</f>
        <v>44003</v>
      </c>
      <c r="E37" s="7" t="n">
        <f aca="false">E36+0.1/24</f>
        <v>0.15</v>
      </c>
      <c r="F37" s="2" t="n">
        <f aca="false">D37+2415018.5+E37-$B$5/24</f>
        <v>2459021.23333333</v>
      </c>
      <c r="G37" s="8" t="n">
        <f aca="false">(F37-2451545)/36525</f>
        <v>0.204688113164501</v>
      </c>
      <c r="I37" s="1" t="n">
        <f aca="false">MOD(280.46646+G37*(36000.76983+G37*0.0003032),360)</f>
        <v>89.3961216754269</v>
      </c>
      <c r="J37" s="1" t="n">
        <f aca="false">357.52911+G37*(35999.05029-0.0001537*G37)</f>
        <v>7726.10678313448</v>
      </c>
      <c r="K37" s="1" t="n">
        <f aca="false">0.016708634-G37*(0.000042037+0.0000001267*G37)</f>
        <v>0.0167000242174087</v>
      </c>
      <c r="L37" s="1" t="n">
        <f aca="false">SIN(RADIANS(J37))*(1.914602-G37*(0.004817+0.000014*G37))+SIN(RADIANS(2*J37))*(0.019993-0.000101*G37)+SIN(RADIANS(3*J37))*0.000289</f>
        <v>0.450365702853048</v>
      </c>
      <c r="M37" s="1" t="n">
        <f aca="false">I37+L37</f>
        <v>89.84648737828</v>
      </c>
      <c r="N37" s="1" t="n">
        <f aca="false">J37+L37</f>
        <v>7726.55714883733</v>
      </c>
      <c r="O37" s="1" t="n">
        <f aca="false">(1.000001018*(1-K37*K37))/(1+K37*COS(RADIANS(N37)))</f>
        <v>1.01622819474872</v>
      </c>
      <c r="P37" s="1" t="n">
        <f aca="false">M37-0.00569-0.00478*SIN(RADIANS(125.04-1934.136*G37))</f>
        <v>89.8360179100448</v>
      </c>
      <c r="Q37" s="1" t="n">
        <f aca="false">23+(26+((21.448-G37*(46.815+G37*(0.00059-G37*0.001813))))/60)/60</f>
        <v>23.4366293102252</v>
      </c>
      <c r="R37" s="1" t="n">
        <f aca="false">Q37+0.00256*COS(RADIANS(125.04-1934.136*G37))</f>
        <v>23.4366674948682</v>
      </c>
      <c r="S37" s="1" t="n">
        <f aca="false">DEGREES(ATAN2(COS(RADIANS(P37)),COS(RADIANS(R37))*SIN(RADIANS(P37))))</f>
        <v>89.8212730718737</v>
      </c>
      <c r="T37" s="1" t="n">
        <f aca="false">DEGREES(ASIN(SIN(RADIANS(R37))*SIN(RADIANS(P37))))</f>
        <v>23.4365657699133</v>
      </c>
      <c r="U37" s="1" t="n">
        <f aca="false">TAN(RADIANS(R37/2))*TAN(RADIANS(R37/2))</f>
        <v>0.0430246219156792</v>
      </c>
      <c r="V37" s="1" t="n">
        <f aca="false">4*DEGREES(U37*SIN(2*RADIANS(I37))-2*K37*SIN(RADIANS(J37))+4*K37*U37*SIN(RADIANS(J37))*COS(2*RADIANS(I37))-0.5*U37*U37*SIN(4*RADIANS(I37))-1.25*K37*K37*SIN(2*RADIANS(J37)))</f>
        <v>-1.7421001505389</v>
      </c>
      <c r="W37" s="1" t="n">
        <f aca="false">DEGREES(ACOS(COS(RADIANS(90.833))/(COS(RADIANS($B$3))*COS(RADIANS(T37)))-TAN(RADIANS($B$3))*TAN(RADIANS(T37))))</f>
        <v>71.5523689664873</v>
      </c>
      <c r="X37" s="7" t="n">
        <f aca="false">(720-4*$B$4-V37+$B$5*60)/1440</f>
        <v>0.515144705660097</v>
      </c>
      <c r="Y37" s="7" t="n">
        <f aca="false">X37-W37*4/1440</f>
        <v>0.316388125197632</v>
      </c>
      <c r="Z37" s="7" t="n">
        <f aca="false">X37+W37*4/1440</f>
        <v>0.713901286122561</v>
      </c>
      <c r="AA37" s="9" t="n">
        <f aca="false">8*W37</f>
        <v>572.418951731899</v>
      </c>
      <c r="AB37" s="1" t="n">
        <f aca="false">MOD(E37*1440+V37+4*$B$4-60*$B$5,1440)</f>
        <v>194.191623849461</v>
      </c>
      <c r="AC37" s="1" t="n">
        <f aca="false">IF(AB37/4&lt;0,AB37/4+180,AB37/4-180)</f>
        <v>-131.452094037635</v>
      </c>
      <c r="AD37" s="1" t="n">
        <f aca="false">DEGREES(ACOS(SIN(RADIANS($B$3))*SIN(RADIANS(T37))+COS(RADIANS($B$3))*COS(RADIANS(T37))*COS(RADIANS(AC37))))</f>
        <v>136.358949445411</v>
      </c>
      <c r="AE37" s="1" t="n">
        <f aca="false">90-AD37</f>
        <v>-46.3589494454112</v>
      </c>
      <c r="AF37" s="1" t="n">
        <f aca="false">IF(AE37&gt;85,0,IF(AE37&gt;5,58.1/TAN(RADIANS(AE37))-0.07/POWER(TAN(RADIANS(AE37)),3)+0.000086/POWER(TAN(RADIANS(AE37)),5),IF(AE37&gt;-0.575,1735+AE37*(-518.2+AE37*(103.4+AE37*(-12.79+AE37*0.711))),-20.772/TAN(RADIANS(AE37)))))/3600</f>
        <v>0.00550258507761425</v>
      </c>
      <c r="AG37" s="1" t="n">
        <f aca="false">AE37+AF37</f>
        <v>-46.3534468603335</v>
      </c>
      <c r="AH37" s="1" t="n">
        <f aca="false">IF(AC37&gt;0,MOD(DEGREES(ACOS(((SIN(RADIANS($B$3))*COS(RADIANS(AD37)))-SIN(RADIANS(T37)))/(COS(RADIANS($B$3))*SIN(RADIANS(AD37)))))+180,360),MOD(540-DEGREES(ACOS(((SIN(RADIANS($B$3))*COS(RADIANS(AD37)))-SIN(RADIANS(T37)))/(COS(RADIANS($B$3))*SIN(RADIANS(AD37))))),360))</f>
        <v>94.8415999374175</v>
      </c>
    </row>
    <row r="38" customFormat="false" ht="15" hidden="false" customHeight="false" outlineLevel="0" collapsed="false">
      <c r="D38" s="6" t="n">
        <f aca="false">$B$7</f>
        <v>44003</v>
      </c>
      <c r="E38" s="7" t="n">
        <f aca="false">E37+0.1/24</f>
        <v>0.154166666666667</v>
      </c>
      <c r="F38" s="2" t="n">
        <f aca="false">D38+2415018.5+E38-$B$5/24</f>
        <v>2459021.2375</v>
      </c>
      <c r="G38" s="8" t="n">
        <f aca="false">(F38-2451545)/36525</f>
        <v>0.204688227241623</v>
      </c>
      <c r="I38" s="1" t="n">
        <f aca="false">MOD(280.46646+G38*(36000.76983+G38*0.0003032),360)</f>
        <v>89.4002285396564</v>
      </c>
      <c r="J38" s="1" t="n">
        <f aca="false">357.52911+G38*(35999.05029-0.0001537*G38)</f>
        <v>7726.11088980252</v>
      </c>
      <c r="K38" s="1" t="n">
        <f aca="false">0.016708634-G38*(0.000042037+0.0000001267*G38)</f>
        <v>0.0167000242126073</v>
      </c>
      <c r="L38" s="1" t="n">
        <f aca="false">SIN(RADIANS(J38))*(1.914602-G38*(0.004817+0.000014*G38))+SIN(RADIANS(2*J38))*(0.019993-0.000101*G38)+SIN(RADIANS(3*J38))*0.000289</f>
        <v>0.450235042540965</v>
      </c>
      <c r="M38" s="1" t="n">
        <f aca="false">I38+L38</f>
        <v>89.8504635821974</v>
      </c>
      <c r="N38" s="1" t="n">
        <f aca="false">J38+L38</f>
        <v>7726.56112484506</v>
      </c>
      <c r="O38" s="1" t="n">
        <f aca="false">(1.000001018*(1-K38*K38))/(1+K38*COS(RADIANS(N38)))</f>
        <v>1.01622847300925</v>
      </c>
      <c r="P38" s="1" t="n">
        <f aca="false">M38-0.00569-0.00478*SIN(RADIANS(125.04-1934.136*G38))</f>
        <v>89.8399941142368</v>
      </c>
      <c r="Q38" s="1" t="n">
        <f aca="false">23+(26+((21.448-G38*(46.815+G38*(0.00059-G38*0.001813))))/60)/60</f>
        <v>23.4366293087418</v>
      </c>
      <c r="R38" s="1" t="n">
        <f aca="false">Q38+0.00256*COS(RADIANS(125.04-1934.136*G38))</f>
        <v>23.4366675032419</v>
      </c>
      <c r="S38" s="1" t="n">
        <f aca="false">DEGREES(ATAN2(COS(RADIANS(P38)),COS(RADIANS(R38))*SIN(RADIANS(P38))))</f>
        <v>89.8256068015893</v>
      </c>
      <c r="T38" s="1" t="n">
        <f aca="false">DEGREES(ASIN(SIN(RADIANS(R38))*SIN(RADIANS(P38))))</f>
        <v>23.4365706516841</v>
      </c>
      <c r="U38" s="1" t="n">
        <f aca="false">TAN(RADIANS(R38/2))*TAN(RADIANS(R38/2))</f>
        <v>0.0430246219472983</v>
      </c>
      <c r="V38" s="1" t="n">
        <f aca="false">4*DEGREES(U38*SIN(2*RADIANS(I38))-2*K38*SIN(RADIANS(J38))+4*K38*U38*SIN(RADIANS(J38))*COS(2*RADIANS(I38))-0.5*U38*U38*SIN(4*RADIANS(I38))-1.25*K38*K38*SIN(2*RADIANS(J38)))</f>
        <v>-1.7430063562837</v>
      </c>
      <c r="W38" s="1" t="n">
        <f aca="false">DEGREES(ACOS(COS(RADIANS(90.833))/(COS(RADIANS($B$3))*COS(RADIANS(T38)))-TAN(RADIANS($B$3))*TAN(RADIANS(T38))))</f>
        <v>71.5523642658653</v>
      </c>
      <c r="X38" s="7" t="n">
        <f aca="false">(720-4*$B$4-V38+$B$5*60)/1440</f>
        <v>0.515145334969641</v>
      </c>
      <c r="Y38" s="7" t="n">
        <f aca="false">X38-W38*4/1440</f>
        <v>0.31638876756446</v>
      </c>
      <c r="Z38" s="7" t="n">
        <f aca="false">X38+W38*4/1440</f>
        <v>0.713901902374823</v>
      </c>
      <c r="AA38" s="9" t="n">
        <f aca="false">8*W38</f>
        <v>572.418914126922</v>
      </c>
      <c r="AB38" s="1" t="n">
        <f aca="false">MOD(E38*1440+V38+4*$B$4-60*$B$5,1440)</f>
        <v>200.190717643717</v>
      </c>
      <c r="AC38" s="1" t="n">
        <f aca="false">IF(AB38/4&lt;0,AB38/4+180,AB38/4-180)</f>
        <v>-129.952320589071</v>
      </c>
      <c r="AD38" s="1" t="n">
        <f aca="false">DEGREES(ACOS(SIN(RADIANS($B$3))*SIN(RADIANS(T38))+COS(RADIANS($B$3))*COS(RADIANS(T38))*COS(RADIANS(AC38))))</f>
        <v>135.177621659208</v>
      </c>
      <c r="AE38" s="1" t="n">
        <f aca="false">90-AD38</f>
        <v>-45.1776216592083</v>
      </c>
      <c r="AF38" s="1" t="n">
        <f aca="false">IF(AE38&gt;85,0,IF(AE38&gt;5,58.1/TAN(RADIANS(AE38))-0.07/POWER(TAN(RADIANS(AE38)),3)+0.000086/POWER(TAN(RADIANS(AE38)),5),IF(AE38&gt;-0.575,1735+AE38*(-518.2+AE38*(103.4+AE38*(-12.79+AE38*0.711))),-20.772/TAN(RADIANS(AE38)))))/3600</f>
        <v>0.00573433549343555</v>
      </c>
      <c r="AG38" s="1" t="n">
        <f aca="false">AE38+AF38</f>
        <v>-45.1718873237148</v>
      </c>
      <c r="AH38" s="1" t="n">
        <f aca="false">IF(AC38&gt;0,MOD(DEGREES(ACOS(((SIN(RADIANS($B$3))*COS(RADIANS(AD38)))-SIN(RADIANS(T38)))/(COS(RADIANS($B$3))*SIN(RADIANS(AD38)))))+180,360),MOD(540-DEGREES(ACOS(((SIN(RADIANS($B$3))*COS(RADIANS(AD38)))-SIN(RADIANS(T38)))/(COS(RADIANS($B$3))*SIN(RADIANS(AD38))))),360))</f>
        <v>93.8299220061504</v>
      </c>
    </row>
    <row r="39" customFormat="false" ht="15" hidden="false" customHeight="false" outlineLevel="0" collapsed="false">
      <c r="D39" s="6" t="n">
        <f aca="false">$B$7</f>
        <v>44003</v>
      </c>
      <c r="E39" s="7" t="n">
        <f aca="false">E38+0.1/24</f>
        <v>0.158333333333333</v>
      </c>
      <c r="F39" s="2" t="n">
        <f aca="false">D39+2415018.5+E39-$B$5/24</f>
        <v>2459021.24166667</v>
      </c>
      <c r="G39" s="8" t="n">
        <f aca="false">(F39-2451545)/36525</f>
        <v>0.204688341318732</v>
      </c>
      <c r="I39" s="1" t="n">
        <f aca="false">MOD(280.46646+G39*(36000.76983+G39*0.0003032),360)</f>
        <v>89.4043354034257</v>
      </c>
      <c r="J39" s="1" t="n">
        <f aca="false">357.52911+G39*(35999.05029-0.0001537*G39)</f>
        <v>7726.11499647011</v>
      </c>
      <c r="K39" s="1" t="n">
        <f aca="false">0.016708634-G39*(0.000042037+0.0000001267*G39)</f>
        <v>0.0167000242078059</v>
      </c>
      <c r="L39" s="1" t="n">
        <f aca="false">SIN(RADIANS(J39))*(1.914602-G39*(0.004817+0.000014*G39))+SIN(RADIANS(2*J39))*(0.019993-0.000101*G39)+SIN(RADIANS(3*J39))*0.000289</f>
        <v>0.450104380066138</v>
      </c>
      <c r="M39" s="1" t="n">
        <f aca="false">I39+L39</f>
        <v>89.8544397834918</v>
      </c>
      <c r="N39" s="1" t="n">
        <f aca="false">J39+L39</f>
        <v>7726.56510085018</v>
      </c>
      <c r="O39" s="1" t="n">
        <f aca="false">(1.000001018*(1-K39*K39))/(1+K39*COS(RADIANS(N39)))</f>
        <v>1.01622875118895</v>
      </c>
      <c r="P39" s="1" t="n">
        <f aca="false">M39-0.00569-0.00478*SIN(RADIANS(125.04-1934.136*G39))</f>
        <v>89.8439703158059</v>
      </c>
      <c r="Q39" s="1" t="n">
        <f aca="false">23+(26+((21.448-G39*(46.815+G39*(0.00059-G39*0.001813))))/60)/60</f>
        <v>23.4366293072583</v>
      </c>
      <c r="R39" s="1" t="n">
        <f aca="false">Q39+0.00256*COS(RADIANS(125.04-1934.136*G39))</f>
        <v>23.4366675116157</v>
      </c>
      <c r="S39" s="1" t="n">
        <f aca="false">DEGREES(ATAN2(COS(RADIANS(P39)),COS(RADIANS(R39))*SIN(RADIANS(P39))))</f>
        <v>89.8299405287624</v>
      </c>
      <c r="T39" s="1" t="n">
        <f aca="false">DEGREES(ASIN(SIN(RADIANS(R39))*SIN(RADIANS(P39))))</f>
        <v>23.436575413833</v>
      </c>
      <c r="U39" s="1" t="n">
        <f aca="false">TAN(RADIANS(R39/2))*TAN(RADIANS(R39/2))</f>
        <v>0.0430246219789175</v>
      </c>
      <c r="V39" s="1" t="n">
        <f aca="false">4*DEGREES(U39*SIN(2*RADIANS(I39))-2*K39*SIN(RADIANS(J39))+4*K39*U39*SIN(RADIANS(J39))*COS(2*RADIANS(I39))-0.5*U39*U39*SIN(4*RADIANS(I39))-1.25*K39*K39*SIN(2*RADIANS(J39)))</f>
        <v>-1.74391255389119</v>
      </c>
      <c r="W39" s="1" t="n">
        <f aca="false">DEGREES(ACOS(COS(RADIANS(90.833))/(COS(RADIANS($B$3))*COS(RADIANS(T39)))-TAN(RADIANS($B$3))*TAN(RADIANS(T39))))</f>
        <v>71.5523596804259</v>
      </c>
      <c r="X39" s="7" t="n">
        <f aca="false">(720-4*$B$4-V39+$B$5*60)/1440</f>
        <v>0.515145964273536</v>
      </c>
      <c r="Y39" s="7" t="n">
        <f aca="false">X39-W39*4/1440</f>
        <v>0.316389409605686</v>
      </c>
      <c r="Z39" s="7" t="n">
        <f aca="false">X39+W39*4/1440</f>
        <v>0.713902518941385</v>
      </c>
      <c r="AA39" s="9" t="n">
        <f aca="false">8*W39</f>
        <v>572.418877443408</v>
      </c>
      <c r="AB39" s="1" t="n">
        <f aca="false">MOD(E39*1440+V39+4*$B$4-60*$B$5,1440)</f>
        <v>206.189811446108</v>
      </c>
      <c r="AC39" s="1" t="n">
        <f aca="false">IF(AB39/4&lt;0,AB39/4+180,AB39/4-180)</f>
        <v>-128.452547138473</v>
      </c>
      <c r="AD39" s="1" t="n">
        <f aca="false">DEGREES(ACOS(SIN(RADIANS($B$3))*SIN(RADIANS(T39))+COS(RADIANS($B$3))*COS(RADIANS(T39))*COS(RADIANS(AC39))))</f>
        <v>133.994911266438</v>
      </c>
      <c r="AE39" s="1" t="n">
        <f aca="false">90-AD39</f>
        <v>-43.9949112664382</v>
      </c>
      <c r="AF39" s="1" t="n">
        <f aca="false">IF(AE39&gt;85,0,IF(AE39&gt;5,58.1/TAN(RADIANS(AE39))-0.07/POWER(TAN(RADIANS(AE39)),3)+0.000086/POWER(TAN(RADIANS(AE39)),5),IF(AE39&gt;-0.575,1735+AE39*(-518.2+AE39*(103.4+AE39*(-12.79+AE39*0.711))),-20.772/TAN(RADIANS(AE39)))))/3600</f>
        <v>0.00597607199805846</v>
      </c>
      <c r="AG39" s="1" t="n">
        <f aca="false">AE39+AF39</f>
        <v>-43.9889351944402</v>
      </c>
      <c r="AH39" s="1" t="n">
        <f aca="false">IF(AC39&gt;0,MOD(DEGREES(ACOS(((SIN(RADIANS($B$3))*COS(RADIANS(AD39)))-SIN(RADIANS(T39)))/(COS(RADIANS($B$3))*SIN(RADIANS(AD39)))))+180,360),MOD(540-DEGREES(ACOS(((SIN(RADIANS($B$3))*COS(RADIANS(AD39)))-SIN(RADIANS(T39)))/(COS(RADIANS($B$3))*SIN(RADIANS(AD39))))),360))</f>
        <v>92.8422920895605</v>
      </c>
    </row>
    <row r="40" customFormat="false" ht="15" hidden="false" customHeight="false" outlineLevel="0" collapsed="false">
      <c r="D40" s="6" t="n">
        <f aca="false">$B$7</f>
        <v>44003</v>
      </c>
      <c r="E40" s="7" t="n">
        <f aca="false">E39+0.1/24</f>
        <v>0.1625</v>
      </c>
      <c r="F40" s="2" t="n">
        <f aca="false">D40+2415018.5+E40-$B$5/24</f>
        <v>2459021.24583333</v>
      </c>
      <c r="G40" s="8" t="n">
        <f aca="false">(F40-2451545)/36525</f>
        <v>0.204688455395854</v>
      </c>
      <c r="I40" s="1" t="n">
        <f aca="false">MOD(280.46646+G40*(36000.76983+G40*0.0003032),360)</f>
        <v>89.4084422676551</v>
      </c>
      <c r="J40" s="1" t="n">
        <f aca="false">357.52911+G40*(35999.05029-0.0001537*G40)</f>
        <v>7726.11910313816</v>
      </c>
      <c r="K40" s="1" t="n">
        <f aca="false">0.016708634-G40*(0.000042037+0.0000001267*G40)</f>
        <v>0.0167000242030045</v>
      </c>
      <c r="L40" s="1" t="n">
        <f aca="false">SIN(RADIANS(J40))*(1.914602-G40*(0.004817+0.000014*G40))+SIN(RADIANS(2*J40))*(0.019993-0.000101*G40)+SIN(RADIANS(3*J40))*0.000289</f>
        <v>0.44997371539998</v>
      </c>
      <c r="M40" s="1" t="n">
        <f aca="false">I40+L40</f>
        <v>89.8584159830551</v>
      </c>
      <c r="N40" s="1" t="n">
        <f aca="false">J40+L40</f>
        <v>7726.56907685356</v>
      </c>
      <c r="O40" s="1" t="n">
        <f aca="false">(1.000001018*(1-K40*K40))/(1+K40*COS(RADIANS(N40)))</f>
        <v>1.01622902928788</v>
      </c>
      <c r="P40" s="1" t="n">
        <f aca="false">M40-0.00569-0.00478*SIN(RADIANS(125.04-1934.136*G40))</f>
        <v>89.8479465156439</v>
      </c>
      <c r="Q40" s="1" t="n">
        <f aca="false">23+(26+((21.448-G40*(46.815+G40*(0.00059-G40*0.001813))))/60)/60</f>
        <v>23.4366293057748</v>
      </c>
      <c r="R40" s="1" t="n">
        <f aca="false">Q40+0.00256*COS(RADIANS(125.04-1934.136*G40))</f>
        <v>23.4366675199894</v>
      </c>
      <c r="S40" s="1" t="n">
        <f aca="false">DEGREES(ATAN2(COS(RADIANS(P40)),COS(RADIANS(R40))*SIN(RADIANS(P40))))</f>
        <v>89.8342742543572</v>
      </c>
      <c r="T40" s="1" t="n">
        <f aca="false">DEGREES(ASIN(SIN(RADIANS(R40))*SIN(RADIANS(P40))))</f>
        <v>23.436580056361</v>
      </c>
      <c r="U40" s="1" t="n">
        <f aca="false">TAN(RADIANS(R40/2))*TAN(RADIANS(R40/2))</f>
        <v>0.0430246220105366</v>
      </c>
      <c r="V40" s="1" t="n">
        <f aca="false">4*DEGREES(U40*SIN(2*RADIANS(I40))-2*K40*SIN(RADIANS(J40))+4*K40*U40*SIN(RADIANS(J40))*COS(2*RADIANS(I40))-0.5*U40*U40*SIN(4*RADIANS(I40))-1.25*K40*K40*SIN(2*RADIANS(J40)))</f>
        <v>-1.7448187435363</v>
      </c>
      <c r="W40" s="1" t="n">
        <f aca="false">DEGREES(ACOS(COS(RADIANS(90.833))/(COS(RADIANS($B$3))*COS(RADIANS(T40)))-TAN(RADIANS($B$3))*TAN(RADIANS(T40))))</f>
        <v>71.5523552101682</v>
      </c>
      <c r="X40" s="7" t="n">
        <f aca="false">(720-4*$B$4-V40+$B$5*60)/1440</f>
        <v>0.5151465935719</v>
      </c>
      <c r="Y40" s="7" t="n">
        <f aca="false">X40-W40*4/1440</f>
        <v>0.316390051321433</v>
      </c>
      <c r="Z40" s="7" t="n">
        <f aca="false">X40+W40*4/1440</f>
        <v>0.713903135822367</v>
      </c>
      <c r="AA40" s="9" t="n">
        <f aca="false">8*W40</f>
        <v>572.418841681345</v>
      </c>
      <c r="AB40" s="1" t="n">
        <f aca="false">MOD(E40*1440+V40+4*$B$4-60*$B$5,1440)</f>
        <v>212.188905256464</v>
      </c>
      <c r="AC40" s="1" t="n">
        <f aca="false">IF(AB40/4&lt;0,AB40/4+180,AB40/4-180)</f>
        <v>-126.952773685884</v>
      </c>
      <c r="AD40" s="1" t="n">
        <f aca="false">DEGREES(ACOS(SIN(RADIANS($B$3))*SIN(RADIANS(T40))+COS(RADIANS($B$3))*COS(RADIANS(T40))*COS(RADIANS(AC40))))</f>
        <v>132.811197629706</v>
      </c>
      <c r="AE40" s="1" t="n">
        <f aca="false">90-AD40</f>
        <v>-42.811197629706</v>
      </c>
      <c r="AF40" s="1" t="n">
        <f aca="false">IF(AE40&gt;85,0,IF(AE40&gt;5,58.1/TAN(RADIANS(AE40))-0.07/POWER(TAN(RADIANS(AE40)),3)+0.000086/POWER(TAN(RADIANS(AE40)),5),IF(AE40&gt;-0.575,1735+AE40*(-518.2+AE40*(103.4+AE40*(-12.79+AE40*0.711))),-20.772/TAN(RADIANS(AE40)))))/3600</f>
        <v>0.00622859097680055</v>
      </c>
      <c r="AG40" s="1" t="n">
        <f aca="false">AE40+AF40</f>
        <v>-42.8049690387292</v>
      </c>
      <c r="AH40" s="1" t="n">
        <f aca="false">IF(AC40&gt;0,MOD(DEGREES(ACOS(((SIN(RADIANS($B$3))*COS(RADIANS(AD40)))-SIN(RADIANS(T40)))/(COS(RADIANS($B$3))*SIN(RADIANS(AD40)))))+180,360),MOD(540-DEGREES(ACOS(((SIN(RADIANS($B$3))*COS(RADIANS(AD40)))-SIN(RADIANS(T40)))/(COS(RADIANS($B$3))*SIN(RADIANS(AD40))))),360))</f>
        <v>91.8764909626727</v>
      </c>
    </row>
    <row r="41" customFormat="false" ht="15" hidden="false" customHeight="false" outlineLevel="0" collapsed="false">
      <c r="D41" s="6" t="n">
        <f aca="false">$B$7</f>
        <v>44003</v>
      </c>
      <c r="E41" s="7" t="n">
        <f aca="false">E40+0.1/24</f>
        <v>0.166666666666667</v>
      </c>
      <c r="F41" s="2" t="n">
        <f aca="false">D41+2415018.5+E41-$B$5/24</f>
        <v>2459021.25</v>
      </c>
      <c r="G41" s="8" t="n">
        <f aca="false">(F41-2451545)/36525</f>
        <v>0.204688569472964</v>
      </c>
      <c r="I41" s="1" t="n">
        <f aca="false">MOD(280.46646+G41*(36000.76983+G41*0.0003032),360)</f>
        <v>89.4125491314253</v>
      </c>
      <c r="J41" s="1" t="n">
        <f aca="false">357.52911+G41*(35999.05029-0.0001537*G41)</f>
        <v>7726.12320980575</v>
      </c>
      <c r="K41" s="1" t="n">
        <f aca="false">0.016708634-G41*(0.000042037+0.0000001267*G41)</f>
        <v>0.0167000241982032</v>
      </c>
      <c r="L41" s="1" t="n">
        <f aca="false">SIN(RADIANS(J41))*(1.914602-G41*(0.004817+0.000014*G41))+SIN(RADIANS(2*J41))*(0.019993-0.000101*G41)+SIN(RADIANS(3*J41))*0.000289</f>
        <v>0.449843048572296</v>
      </c>
      <c r="M41" s="1" t="n">
        <f aca="false">I41+L41</f>
        <v>89.8623921799976</v>
      </c>
      <c r="N41" s="1" t="n">
        <f aca="false">J41+L41</f>
        <v>7726.57305285432</v>
      </c>
      <c r="O41" s="1" t="n">
        <f aca="false">(1.000001018*(1-K41*K41))/(1+K41*COS(RADIANS(N41)))</f>
        <v>1.01622930730598</v>
      </c>
      <c r="P41" s="1" t="n">
        <f aca="false">M41-0.00569-0.00478*SIN(RADIANS(125.04-1934.136*G41))</f>
        <v>89.8519227128612</v>
      </c>
      <c r="Q41" s="1" t="n">
        <f aca="false">23+(26+((21.448-G41*(46.815+G41*(0.00059-G41*0.001813))))/60)/60</f>
        <v>23.4366293042913</v>
      </c>
      <c r="R41" s="1" t="n">
        <f aca="false">Q41+0.00256*COS(RADIANS(125.04-1934.136*G41))</f>
        <v>23.4366675283631</v>
      </c>
      <c r="S41" s="1" t="n">
        <f aca="false">DEGREES(ATAN2(COS(RADIANS(P41)),COS(RADIANS(R41))*SIN(RADIANS(P41))))</f>
        <v>89.8386079773961</v>
      </c>
      <c r="T41" s="1" t="n">
        <f aca="false">DEGREES(ASIN(SIN(RADIANS(R41))*SIN(RADIANS(P41))))</f>
        <v>23.4365845792674</v>
      </c>
      <c r="U41" s="1" t="n">
        <f aca="false">TAN(RADIANS(R41/2))*TAN(RADIANS(R41/2))</f>
        <v>0.0430246220421558</v>
      </c>
      <c r="V41" s="1" t="n">
        <f aca="false">4*DEGREES(U41*SIN(2*RADIANS(I41))-2*K41*SIN(RADIANS(J41))+4*K41*U41*SIN(RADIANS(J41))*COS(2*RADIANS(I41))-0.5*U41*U41*SIN(4*RADIANS(I41))-1.25*K41*K41*SIN(2*RADIANS(J41)))</f>
        <v>-1.74572492498729</v>
      </c>
      <c r="W41" s="1" t="n">
        <f aca="false">DEGREES(ACOS(COS(RADIANS(90.833))/(COS(RADIANS($B$3))*COS(RADIANS(T41)))-TAN(RADIANS($B$3))*TAN(RADIANS(T41))))</f>
        <v>71.5523508550929</v>
      </c>
      <c r="X41" s="7" t="n">
        <f aca="false">(720-4*$B$4-V41+$B$5*60)/1440</f>
        <v>0.515147222864575</v>
      </c>
      <c r="Y41" s="7" t="n">
        <f aca="false">X41-W41*4/1440</f>
        <v>0.316390692711539</v>
      </c>
      <c r="Z41" s="7" t="n">
        <f aca="false">X41+W41*4/1440</f>
        <v>0.71390375301761</v>
      </c>
      <c r="AA41" s="9" t="n">
        <f aca="false">8*W41</f>
        <v>572.418806840743</v>
      </c>
      <c r="AB41" s="1" t="n">
        <f aca="false">MOD(E41*1440+V41+4*$B$4-60*$B$5,1440)</f>
        <v>218.187999075013</v>
      </c>
      <c r="AC41" s="1" t="n">
        <f aca="false">IF(AB41/4&lt;0,AB41/4+180,AB41/4-180)</f>
        <v>-125.453000231247</v>
      </c>
      <c r="AD41" s="1" t="n">
        <f aca="false">DEGREES(ACOS(SIN(RADIANS($B$3))*SIN(RADIANS(T41))+COS(RADIANS($B$3))*COS(RADIANS(T41))*COS(RADIANS(AC41))))</f>
        <v>131.62683511736</v>
      </c>
      <c r="AE41" s="1" t="n">
        <f aca="false">90-AD41</f>
        <v>-41.62683511736</v>
      </c>
      <c r="AF41" s="1" t="n">
        <f aca="false">IF(AE41&gt;85,0,IF(AE41&gt;5,58.1/TAN(RADIANS(AE41))-0.07/POWER(TAN(RADIANS(AE41)),3)+0.000086/POWER(TAN(RADIANS(AE41)),5),IF(AE41&gt;-0.575,1735+AE41*(-518.2+AE41*(103.4+AE41*(-12.79+AE41*0.711))),-20.772/TAN(RADIANS(AE41)))))/3600</f>
        <v>0.00649277984203637</v>
      </c>
      <c r="AG41" s="1" t="n">
        <f aca="false">AE41+AF41</f>
        <v>-41.6203423375179</v>
      </c>
      <c r="AH41" s="1" t="n">
        <f aca="false">IF(AC41&gt;0,MOD(DEGREES(ACOS(((SIN(RADIANS($B$3))*COS(RADIANS(AD41)))-SIN(RADIANS(T41)))/(COS(RADIANS($B$3))*SIN(RADIANS(AD41)))))+180,360),MOD(540-DEGREES(ACOS(((SIN(RADIANS($B$3))*COS(RADIANS(AD41)))-SIN(RADIANS(T41)))/(COS(RADIANS($B$3))*SIN(RADIANS(AD41))))),360))</f>
        <v>90.9304881282122</v>
      </c>
    </row>
    <row r="42" customFormat="false" ht="15" hidden="false" customHeight="false" outlineLevel="0" collapsed="false">
      <c r="D42" s="6" t="n">
        <f aca="false">$B$7</f>
        <v>44003</v>
      </c>
      <c r="E42" s="7" t="n">
        <f aca="false">E41+0.1/24</f>
        <v>0.170833333333333</v>
      </c>
      <c r="F42" s="2" t="n">
        <f aca="false">D42+2415018.5+E42-$B$5/24</f>
        <v>2459021.25416667</v>
      </c>
      <c r="G42" s="8" t="n">
        <f aca="false">(F42-2451545)/36525</f>
        <v>0.204688683550086</v>
      </c>
      <c r="I42" s="1" t="n">
        <f aca="false">MOD(280.46646+G42*(36000.76983+G42*0.0003032),360)</f>
        <v>89.4166559956548</v>
      </c>
      <c r="J42" s="1" t="n">
        <f aca="false">357.52911+G42*(35999.05029-0.0001537*G42)</f>
        <v>7726.1273164738</v>
      </c>
      <c r="K42" s="1" t="n">
        <f aca="false">0.016708634-G42*(0.000042037+0.0000001267*G42)</f>
        <v>0.0167000241934018</v>
      </c>
      <c r="L42" s="1" t="n">
        <f aca="false">SIN(RADIANS(J42))*(1.914602-G42*(0.004817+0.000014*G42))+SIN(RADIANS(2*J42))*(0.019993-0.000101*G42)+SIN(RADIANS(3*J42))*0.000289</f>
        <v>0.449712379554601</v>
      </c>
      <c r="M42" s="1" t="n">
        <f aca="false">I42+L42</f>
        <v>89.8663683752094</v>
      </c>
      <c r="N42" s="1" t="n">
        <f aca="false">J42+L42</f>
        <v>7726.57702885335</v>
      </c>
      <c r="O42" s="1" t="n">
        <f aca="false">(1.000001018*(1-K42*K42))/(1+K42*COS(RADIANS(N42)))</f>
        <v>1.0162295852433</v>
      </c>
      <c r="P42" s="1" t="n">
        <f aca="false">M42-0.00569-0.00478*SIN(RADIANS(125.04-1934.136*G42))</f>
        <v>89.8558989083479</v>
      </c>
      <c r="Q42" s="1" t="n">
        <f aca="false">23+(26+((21.448-G42*(46.815+G42*(0.00059-G42*0.001813))))/60)/60</f>
        <v>23.4366293028079</v>
      </c>
      <c r="R42" s="1" t="n">
        <f aca="false">Q42+0.00256*COS(RADIANS(125.04-1934.136*G42))</f>
        <v>23.4366675367369</v>
      </c>
      <c r="S42" s="1" t="n">
        <f aca="false">DEGREES(ATAN2(COS(RADIANS(P42)),COS(RADIANS(R42))*SIN(RADIANS(P42))))</f>
        <v>89.8429416988413</v>
      </c>
      <c r="T42" s="1" t="n">
        <f aca="false">DEGREES(ASIN(SIN(RADIANS(R42))*SIN(RADIANS(P42))))</f>
        <v>23.4365889825533</v>
      </c>
      <c r="U42" s="1" t="n">
        <f aca="false">TAN(RADIANS(R42/2))*TAN(RADIANS(R42/2))</f>
        <v>0.0430246220737749</v>
      </c>
      <c r="V42" s="1" t="n">
        <f aca="false">4*DEGREES(U42*SIN(2*RADIANS(I42))-2*K42*SIN(RADIANS(J42))+4*K42*U42*SIN(RADIANS(J42))*COS(2*RADIANS(I42))-0.5*U42*U42*SIN(4*RADIANS(I42))-1.25*K42*K42*SIN(2*RADIANS(J42)))</f>
        <v>-1.74663109841884</v>
      </c>
      <c r="W42" s="1" t="n">
        <f aca="false">DEGREES(ACOS(COS(RADIANS(90.833))/(COS(RADIANS($B$3))*COS(RADIANS(T42)))-TAN(RADIANS($B$3))*TAN(RADIANS(T42))))</f>
        <v>71.5523466151989</v>
      </c>
      <c r="X42" s="7" t="n">
        <f aca="false">(720-4*$B$4-V42+$B$5*60)/1440</f>
        <v>0.51514785215168</v>
      </c>
      <c r="Y42" s="7" t="n">
        <f aca="false">X42-W42*4/1440</f>
        <v>0.316391333776127</v>
      </c>
      <c r="Z42" s="7" t="n">
        <f aca="false">X42+W42*4/1440</f>
        <v>0.713904370527232</v>
      </c>
      <c r="AA42" s="9" t="n">
        <f aca="false">8*W42</f>
        <v>572.418772921591</v>
      </c>
      <c r="AB42" s="1" t="n">
        <f aca="false">MOD(E42*1440+V42+4*$B$4-60*$B$5,1440)</f>
        <v>224.187092901581</v>
      </c>
      <c r="AC42" s="1" t="n">
        <f aca="false">IF(AB42/4&lt;0,AB42/4+180,AB42/4-180)</f>
        <v>-123.953226774605</v>
      </c>
      <c r="AD42" s="1" t="n">
        <f aca="false">DEGREES(ACOS(SIN(RADIANS($B$3))*SIN(RADIANS(T42))+COS(RADIANS($B$3))*COS(RADIANS(T42))*COS(RADIANS(AC42))))</f>
        <v>130.442156435823</v>
      </c>
      <c r="AE42" s="1" t="n">
        <f aca="false">90-AD42</f>
        <v>-40.4421564358228</v>
      </c>
      <c r="AF42" s="1" t="n">
        <f aca="false">IF(AE42&gt;85,0,IF(AE42&gt;5,58.1/TAN(RADIANS(AE42))-0.07/POWER(TAN(RADIANS(AE42)),3)+0.000086/POWER(TAN(RADIANS(AE42)),5),IF(AE42&gt;-0.575,1735+AE42*(-518.2+AE42*(103.4+AE42*(-12.79+AE42*0.711))),-20.772/TAN(RADIANS(AE42)))))/3600</f>
        <v>0.006769629163221</v>
      </c>
      <c r="AG42" s="1" t="n">
        <f aca="false">AE42+AF42</f>
        <v>-40.4353868066595</v>
      </c>
      <c r="AH42" s="1" t="n">
        <f aca="false">IF(AC42&gt;0,MOD(DEGREES(ACOS(((SIN(RADIANS($B$3))*COS(RADIANS(AD42)))-SIN(RADIANS(T42)))/(COS(RADIANS($B$3))*SIN(RADIANS(AD42)))))+180,360),MOD(540-DEGREES(ACOS(((SIN(RADIANS($B$3))*COS(RADIANS(AD42)))-SIN(RADIANS(T42)))/(COS(RADIANS($B$3))*SIN(RADIANS(AD42))))),360))</f>
        <v>90.0024207322906</v>
      </c>
    </row>
    <row r="43" customFormat="false" ht="15" hidden="false" customHeight="false" outlineLevel="0" collapsed="false">
      <c r="D43" s="6" t="n">
        <f aca="false">$B$7</f>
        <v>44003</v>
      </c>
      <c r="E43" s="7" t="n">
        <f aca="false">E42+0.1/24</f>
        <v>0.175</v>
      </c>
      <c r="F43" s="2" t="n">
        <f aca="false">D43+2415018.5+E43-$B$5/24</f>
        <v>2459021.25833333</v>
      </c>
      <c r="G43" s="8" t="n">
        <f aca="false">(F43-2451545)/36525</f>
        <v>0.204688797627195</v>
      </c>
      <c r="I43" s="1" t="n">
        <f aca="false">MOD(280.46646+G43*(36000.76983+G43*0.0003032),360)</f>
        <v>89.420762859424</v>
      </c>
      <c r="J43" s="1" t="n">
        <f aca="false">357.52911+G43*(35999.05029-0.0001537*G43)</f>
        <v>7726.13142314138</v>
      </c>
      <c r="K43" s="1" t="n">
        <f aca="false">0.016708634-G43*(0.000042037+0.0000001267*G43)</f>
        <v>0.0167000241886004</v>
      </c>
      <c r="L43" s="1" t="n">
        <f aca="false">SIN(RADIANS(J43))*(1.914602-G43*(0.004817+0.000014*G43))+SIN(RADIANS(2*J43))*(0.019993-0.000101*G43)+SIN(RADIANS(3*J43))*0.000289</f>
        <v>0.449581708376647</v>
      </c>
      <c r="M43" s="1" t="n">
        <f aca="false">I43+L43</f>
        <v>89.8703445678007</v>
      </c>
      <c r="N43" s="1" t="n">
        <f aca="false">J43+L43</f>
        <v>7726.58100484976</v>
      </c>
      <c r="O43" s="1" t="n">
        <f aca="false">(1.000001018*(1-K43*K43))/(1+K43*COS(RADIANS(N43)))</f>
        <v>1.01622986309979</v>
      </c>
      <c r="P43" s="1" t="n">
        <f aca="false">M43-0.00569-0.00478*SIN(RADIANS(125.04-1934.136*G43))</f>
        <v>89.8598751012141</v>
      </c>
      <c r="Q43" s="1" t="n">
        <f aca="false">23+(26+((21.448-G43*(46.815+G43*(0.00059-G43*0.001813))))/60)/60</f>
        <v>23.4366293013244</v>
      </c>
      <c r="R43" s="1" t="n">
        <f aca="false">Q43+0.00256*COS(RADIANS(125.04-1934.136*G43))</f>
        <v>23.4366675451106</v>
      </c>
      <c r="S43" s="1" t="n">
        <f aca="false">DEGREES(ATAN2(COS(RADIANS(P43)),COS(RADIANS(R43))*SIN(RADIANS(P43))))</f>
        <v>89.8472754177155</v>
      </c>
      <c r="T43" s="1" t="n">
        <f aca="false">DEGREES(ASIN(SIN(RADIANS(R43))*SIN(RADIANS(P43))))</f>
        <v>23.4365932662179</v>
      </c>
      <c r="U43" s="1" t="n">
        <f aca="false">TAN(RADIANS(R43/2))*TAN(RADIANS(R43/2))</f>
        <v>0.043024622105394</v>
      </c>
      <c r="V43" s="1" t="n">
        <f aca="false">4*DEGREES(U43*SIN(2*RADIANS(I43))-2*K43*SIN(RADIANS(J43))+4*K43*U43*SIN(RADIANS(J43))*COS(2*RADIANS(I43))-0.5*U43*U43*SIN(4*RADIANS(I43))-1.25*K43*K43*SIN(2*RADIANS(J43)))</f>
        <v>-1.747537263599</v>
      </c>
      <c r="W43" s="1" t="n">
        <f aca="false">DEGREES(ACOS(COS(RADIANS(90.833))/(COS(RADIANS($B$3))*COS(RADIANS(T43)))-TAN(RADIANS($B$3))*TAN(RADIANS(T43))))</f>
        <v>71.5523424904871</v>
      </c>
      <c r="X43" s="7" t="n">
        <f aca="false">(720-4*$B$4-V43+$B$5*60)/1440</f>
        <v>0.515148481433055</v>
      </c>
      <c r="Y43" s="7" t="n">
        <f aca="false">X43-W43*4/1440</f>
        <v>0.316391974515035</v>
      </c>
      <c r="Z43" s="7" t="n">
        <f aca="false">X43+W43*4/1440</f>
        <v>0.713904988351075</v>
      </c>
      <c r="AA43" s="9" t="n">
        <f aca="false">8*W43</f>
        <v>572.418739923897</v>
      </c>
      <c r="AB43" s="1" t="n">
        <f aca="false">MOD(E43*1440+V43+4*$B$4-60*$B$5,1440)</f>
        <v>230.186186736401</v>
      </c>
      <c r="AC43" s="1" t="n">
        <f aca="false">IF(AB43/4&lt;0,AB43/4+180,AB43/4-180)</f>
        <v>-122.4534533159</v>
      </c>
      <c r="AD43" s="1" t="n">
        <f aca="false">DEGREES(ACOS(SIN(RADIANS($B$3))*SIN(RADIANS(T43))+COS(RADIANS($B$3))*COS(RADIANS(T43))*COS(RADIANS(AC43))))</f>
        <v>129.257475542296</v>
      </c>
      <c r="AE43" s="1" t="n">
        <f aca="false">90-AD43</f>
        <v>-39.2574755422961</v>
      </c>
      <c r="AF43" s="1" t="n">
        <f aca="false">IF(AE43&gt;85,0,IF(AE43&gt;5,58.1/TAN(RADIANS(AE43))-0.07/POWER(TAN(RADIANS(AE43)),3)+0.000086/POWER(TAN(RADIANS(AE43)),5),IF(AE43&gt;-0.575,1735+AE43*(-518.2+AE43*(103.4+AE43*(-12.79+AE43*0.711))),-20.772/TAN(RADIANS(AE43)))))/3600</f>
        <v>0.00706024698813785</v>
      </c>
      <c r="AG43" s="1" t="n">
        <f aca="false">AE43+AF43</f>
        <v>-39.250415295308</v>
      </c>
      <c r="AH43" s="1" t="n">
        <f aca="false">IF(AC43&gt;0,MOD(DEGREES(ACOS(((SIN(RADIANS($B$3))*COS(RADIANS(AD43)))-SIN(RADIANS(T43)))/(COS(RADIANS($B$3))*SIN(RADIANS(AD43)))))+180,360),MOD(540-DEGREES(ACOS(((SIN(RADIANS($B$3))*COS(RADIANS(AD43)))-SIN(RADIANS(T43)))/(COS(RADIANS($B$3))*SIN(RADIANS(AD43))))),360))</f>
        <v>89.0905750326148</v>
      </c>
    </row>
    <row r="44" customFormat="false" ht="15" hidden="false" customHeight="false" outlineLevel="0" collapsed="false">
      <c r="D44" s="6" t="n">
        <f aca="false">$B$7</f>
        <v>44003</v>
      </c>
      <c r="E44" s="7" t="n">
        <f aca="false">E43+0.1/24</f>
        <v>0.179166666666667</v>
      </c>
      <c r="F44" s="2" t="n">
        <f aca="false">D44+2415018.5+E44-$B$5/24</f>
        <v>2459021.2625</v>
      </c>
      <c r="G44" s="8" t="n">
        <f aca="false">(F44-2451545)/36525</f>
        <v>0.204688911704317</v>
      </c>
      <c r="I44" s="1" t="n">
        <f aca="false">MOD(280.46646+G44*(36000.76983+G44*0.0003032),360)</f>
        <v>89.4248697236535</v>
      </c>
      <c r="J44" s="1" t="n">
        <f aca="false">357.52911+G44*(35999.05029-0.0001537*G44)</f>
        <v>7726.13552980943</v>
      </c>
      <c r="K44" s="1" t="n">
        <f aca="false">0.016708634-G44*(0.000042037+0.0000001267*G44)</f>
        <v>0.016700024183799</v>
      </c>
      <c r="L44" s="1" t="n">
        <f aca="false">SIN(RADIANS(J44))*(1.914602-G44*(0.004817+0.000014*G44))+SIN(RADIANS(2*J44))*(0.019993-0.000101*G44)+SIN(RADIANS(3*J44))*0.000289</f>
        <v>0.449451035010002</v>
      </c>
      <c r="M44" s="1" t="n">
        <f aca="false">I44+L44</f>
        <v>89.8743207586635</v>
      </c>
      <c r="N44" s="1" t="n">
        <f aca="false">J44+L44</f>
        <v>7726.58498084444</v>
      </c>
      <c r="O44" s="1" t="n">
        <f aca="false">(1.000001018*(1-K44*K44))/(1+K44*COS(RADIANS(N44)))</f>
        <v>1.0162301408755</v>
      </c>
      <c r="P44" s="1" t="n">
        <f aca="false">M44-0.00569-0.00478*SIN(RADIANS(125.04-1934.136*G44))</f>
        <v>89.863851292352</v>
      </c>
      <c r="Q44" s="1" t="n">
        <f aca="false">23+(26+((21.448-G44*(46.815+G44*(0.00059-G44*0.001813))))/60)/60</f>
        <v>23.4366292998409</v>
      </c>
      <c r="R44" s="1" t="n">
        <f aca="false">Q44+0.00256*COS(RADIANS(125.04-1934.136*G44))</f>
        <v>23.4366675534844</v>
      </c>
      <c r="S44" s="1" t="n">
        <f aca="false">DEGREES(ATAN2(COS(RADIANS(P44)),COS(RADIANS(R44))*SIN(RADIANS(P44))))</f>
        <v>89.8516091349828</v>
      </c>
      <c r="T44" s="1" t="n">
        <f aca="false">DEGREES(ASIN(SIN(RADIANS(R44))*SIN(RADIANS(P44))))</f>
        <v>23.4365974302623</v>
      </c>
      <c r="U44" s="1" t="n">
        <f aca="false">TAN(RADIANS(R44/2))*TAN(RADIANS(R44/2))</f>
        <v>0.0430246221370132</v>
      </c>
      <c r="V44" s="1" t="n">
        <f aca="false">4*DEGREES(U44*SIN(2*RADIANS(I44))-2*K44*SIN(RADIANS(J44))+4*K44*U44*SIN(RADIANS(J44))*COS(2*RADIANS(I44))-0.5*U44*U44*SIN(4*RADIANS(I44))-1.25*K44*K44*SIN(2*RADIANS(J44)))</f>
        <v>-1.74844342070335</v>
      </c>
      <c r="W44" s="1" t="n">
        <f aca="false">DEGREES(ACOS(COS(RADIANS(90.833))/(COS(RADIANS($B$3))*COS(RADIANS(T44)))-TAN(RADIANS($B$3))*TAN(RADIANS(T44))))</f>
        <v>71.5523384809564</v>
      </c>
      <c r="X44" s="7" t="n">
        <f aca="false">(720-4*$B$4-V44+$B$5*60)/1440</f>
        <v>0.515149110708822</v>
      </c>
      <c r="Y44" s="7" t="n">
        <f aca="false">X44-W44*4/1440</f>
        <v>0.316392614928387</v>
      </c>
      <c r="Z44" s="7" t="n">
        <f aca="false">X44+W44*4/1440</f>
        <v>0.713905606489256</v>
      </c>
      <c r="AA44" s="9" t="n">
        <f aca="false">8*W44</f>
        <v>572.418707847651</v>
      </c>
      <c r="AB44" s="1" t="n">
        <f aca="false">MOD(E44*1440+V44+4*$B$4-60*$B$5,1440)</f>
        <v>236.185280579297</v>
      </c>
      <c r="AC44" s="1" t="n">
        <f aca="false">IF(AB44/4&lt;0,AB44/4+180,AB44/4-180)</f>
        <v>-120.953679855176</v>
      </c>
      <c r="AD44" s="1" t="n">
        <f aca="false">DEGREES(ACOS(SIN(RADIANS($B$3))*SIN(RADIANS(T44))+COS(RADIANS($B$3))*COS(RADIANS(T44))*COS(RADIANS(AC44))))</f>
        <v>128.073090200993</v>
      </c>
      <c r="AE44" s="1" t="n">
        <f aca="false">90-AD44</f>
        <v>-38.0730902009929</v>
      </c>
      <c r="AF44" s="1" t="n">
        <f aca="false">IF(AE44&gt;85,0,IF(AE44&gt;5,58.1/TAN(RADIANS(AE44))-0.07/POWER(TAN(RADIANS(AE44)),3)+0.000086/POWER(TAN(RADIANS(AE44)),5),IF(AE44&gt;-0.575,1735+AE44*(-518.2+AE44*(103.4+AE44*(-12.79+AE44*0.711))),-20.772/TAN(RADIANS(AE44)))))/3600</f>
        <v>0.00736587579469736</v>
      </c>
      <c r="AG44" s="1" t="n">
        <f aca="false">AE44+AF44</f>
        <v>-38.0657243251982</v>
      </c>
      <c r="AH44" s="1" t="n">
        <f aca="false">IF(AC44&gt;0,MOD(DEGREES(ACOS(((SIN(RADIANS($B$3))*COS(RADIANS(AD44)))-SIN(RADIANS(T44)))/(COS(RADIANS($B$3))*SIN(RADIANS(AD44)))))+180,360),MOD(540-DEGREES(ACOS(((SIN(RADIANS($B$3))*COS(RADIANS(AD44)))-SIN(RADIANS(T44)))/(COS(RADIANS($B$3))*SIN(RADIANS(AD44))))),360))</f>
        <v>88.1933700849108</v>
      </c>
    </row>
    <row r="45" customFormat="false" ht="15" hidden="false" customHeight="false" outlineLevel="0" collapsed="false">
      <c r="D45" s="6" t="n">
        <f aca="false">$B$7</f>
        <v>44003</v>
      </c>
      <c r="E45" s="7" t="n">
        <f aca="false">E44+0.1/24</f>
        <v>0.183333333333334</v>
      </c>
      <c r="F45" s="2" t="n">
        <f aca="false">D45+2415018.5+E45-$B$5/24</f>
        <v>2459021.26666667</v>
      </c>
      <c r="G45" s="8" t="n">
        <f aca="false">(F45-2451545)/36525</f>
        <v>0.204689025781427</v>
      </c>
      <c r="I45" s="1" t="n">
        <f aca="false">MOD(280.46646+G45*(36000.76983+G45*0.0003032),360)</f>
        <v>89.4289765874246</v>
      </c>
      <c r="J45" s="1" t="n">
        <f aca="false">357.52911+G45*(35999.05029-0.0001537*G45)</f>
        <v>7726.13963647702</v>
      </c>
      <c r="K45" s="1" t="n">
        <f aca="false">0.016708634-G45*(0.000042037+0.0000001267*G45)</f>
        <v>0.0167000241789977</v>
      </c>
      <c r="L45" s="1" t="n">
        <f aca="false">SIN(RADIANS(J45))*(1.914602-G45*(0.004817+0.000014*G45))+SIN(RADIANS(2*J45))*(0.019993-0.000101*G45)+SIN(RADIANS(3*J45))*0.000289</f>
        <v>0.449320359484317</v>
      </c>
      <c r="M45" s="1" t="n">
        <f aca="false">I45+L45</f>
        <v>89.8782969469089</v>
      </c>
      <c r="N45" s="1" t="n">
        <f aca="false">J45+L45</f>
        <v>7726.58895683651</v>
      </c>
      <c r="O45" s="1" t="n">
        <f aca="false">(1.000001018*(1-K45*K45))/(1+K45*COS(RADIANS(N45)))</f>
        <v>1.01623041857037</v>
      </c>
      <c r="P45" s="1" t="n">
        <f aca="false">M45-0.00569-0.00478*SIN(RADIANS(125.04-1934.136*G45))</f>
        <v>89.8678274808725</v>
      </c>
      <c r="Q45" s="1" t="n">
        <f aca="false">23+(26+((21.448-G45*(46.815+G45*(0.00059-G45*0.001813))))/60)/60</f>
        <v>23.4366292983574</v>
      </c>
      <c r="R45" s="1" t="n">
        <f aca="false">Q45+0.00256*COS(RADIANS(125.04-1934.136*G45))</f>
        <v>23.4366675618581</v>
      </c>
      <c r="S45" s="1" t="n">
        <f aca="false">DEGREES(ATAN2(COS(RADIANS(P45)),COS(RADIANS(R45))*SIN(RADIANS(P45))))</f>
        <v>89.8559428496665</v>
      </c>
      <c r="T45" s="1" t="n">
        <f aca="false">DEGREES(ASIN(SIN(RADIANS(R45))*SIN(RADIANS(P45))))</f>
        <v>23.4366014746858</v>
      </c>
      <c r="U45" s="1" t="n">
        <f aca="false">TAN(RADIANS(R45/2))*TAN(RADIANS(R45/2))</f>
        <v>0.0430246221686323</v>
      </c>
      <c r="V45" s="1" t="n">
        <f aca="false">4*DEGREES(U45*SIN(2*RADIANS(I45))-2*K45*SIN(RADIANS(J45))+4*K45*U45*SIN(RADIANS(J45))*COS(2*RADIANS(I45))-0.5*U45*U45*SIN(4*RADIANS(I45))-1.25*K45*K45*SIN(2*RADIANS(J45)))</f>
        <v>-1.74934956949982</v>
      </c>
      <c r="W45" s="1" t="n">
        <f aca="false">DEGREES(ACOS(COS(RADIANS(90.833))/(COS(RADIANS($B$3))*COS(RADIANS(T45)))-TAN(RADIANS($B$3))*TAN(RADIANS(T45))))</f>
        <v>71.5523345866076</v>
      </c>
      <c r="X45" s="7" t="n">
        <f aca="false">(720-4*$B$4-V45+$B$5*60)/1440</f>
        <v>0.515149739978819</v>
      </c>
      <c r="Y45" s="7" t="n">
        <f aca="false">X45-W45*4/1440</f>
        <v>0.31639325501602</v>
      </c>
      <c r="Z45" s="7" t="n">
        <f aca="false">X45+W45*4/1440</f>
        <v>0.713906224941618</v>
      </c>
      <c r="AA45" s="9" t="n">
        <f aca="false">8*W45</f>
        <v>572.418676692861</v>
      </c>
      <c r="AB45" s="1" t="n">
        <f aca="false">MOD(E45*1440+V45+4*$B$4-60*$B$5,1440)</f>
        <v>242.184374430501</v>
      </c>
      <c r="AC45" s="1" t="n">
        <f aca="false">IF(AB45/4&lt;0,AB45/4+180,AB45/4-180)</f>
        <v>-119.453906392375</v>
      </c>
      <c r="AD45" s="1" t="n">
        <f aca="false">DEGREES(ACOS(SIN(RADIANS($B$3))*SIN(RADIANS(T45))+COS(RADIANS($B$3))*COS(RADIANS(T45))*COS(RADIANS(AC45))))</f>
        <v>126.889284234852</v>
      </c>
      <c r="AE45" s="1" t="n">
        <f aca="false">90-AD45</f>
        <v>-36.8892842348524</v>
      </c>
      <c r="AF45" s="1" t="n">
        <f aca="false">IF(AE45&gt;85,0,IF(AE45&gt;5,58.1/TAN(RADIANS(AE45))-0.07/POWER(TAN(RADIANS(AE45)),3)+0.000086/POWER(TAN(RADIANS(AE45)),5),IF(AE45&gt;-0.575,1735+AE45*(-518.2+AE45*(103.4+AE45*(-12.79+AE45*0.711))),-20.772/TAN(RADIANS(AE45)))))/3600</f>
        <v>0.00768791262283413</v>
      </c>
      <c r="AG45" s="1" t="n">
        <f aca="false">AE45+AF45</f>
        <v>-36.8815963222296</v>
      </c>
      <c r="AH45" s="1" t="n">
        <f aca="false">IF(AC45&gt;0,MOD(DEGREES(ACOS(((SIN(RADIANS($B$3))*COS(RADIANS(AD45)))-SIN(RADIANS(T45)))/(COS(RADIANS($B$3))*SIN(RADIANS(AD45)))))+180,360),MOD(540-DEGREES(ACOS(((SIN(RADIANS($B$3))*COS(RADIANS(AD45)))-SIN(RADIANS(T45)))/(COS(RADIANS($B$3))*SIN(RADIANS(AD45))))),360))</f>
        <v>87.3093433573448</v>
      </c>
    </row>
    <row r="46" customFormat="false" ht="15" hidden="false" customHeight="false" outlineLevel="0" collapsed="false">
      <c r="D46" s="6" t="n">
        <f aca="false">$B$7</f>
        <v>44003</v>
      </c>
      <c r="E46" s="7" t="n">
        <f aca="false">E45+0.1/24</f>
        <v>0.1875</v>
      </c>
      <c r="F46" s="2" t="n">
        <f aca="false">D46+2415018.5+E46-$B$5/24</f>
        <v>2459021.27083333</v>
      </c>
      <c r="G46" s="8" t="n">
        <f aca="false">(F46-2451545)/36525</f>
        <v>0.204689139858549</v>
      </c>
      <c r="I46" s="1" t="n">
        <f aca="false">MOD(280.46646+G46*(36000.76983+G46*0.0003032),360)</f>
        <v>89.4330834516532</v>
      </c>
      <c r="J46" s="1" t="n">
        <f aca="false">357.52911+G46*(35999.05029-0.0001537*G46)</f>
        <v>7726.14374314507</v>
      </c>
      <c r="K46" s="1" t="n">
        <f aca="false">0.016708634-G46*(0.000042037+0.0000001267*G46)</f>
        <v>0.0167000241741963</v>
      </c>
      <c r="L46" s="1" t="n">
        <f aca="false">SIN(RADIANS(J46))*(1.914602-G46*(0.004817+0.000014*G46))+SIN(RADIANS(2*J46))*(0.019993-0.000101*G46)+SIN(RADIANS(3*J46))*0.000289</f>
        <v>0.449189681771207</v>
      </c>
      <c r="M46" s="1" t="n">
        <f aca="false">I46+L46</f>
        <v>89.8822731334244</v>
      </c>
      <c r="N46" s="1" t="n">
        <f aca="false">J46+L46</f>
        <v>7726.59293282684</v>
      </c>
      <c r="O46" s="1" t="n">
        <f aca="false">(1.000001018*(1-K46*K46))/(1+K46*COS(RADIANS(N46)))</f>
        <v>1.01623069618447</v>
      </c>
      <c r="P46" s="1" t="n">
        <f aca="false">M46-0.00569-0.00478*SIN(RADIANS(125.04-1934.136*G46))</f>
        <v>89.8718036676631</v>
      </c>
      <c r="Q46" s="1" t="n">
        <f aca="false">23+(26+((21.448-G46*(46.815+G46*(0.00059-G46*0.001813))))/60)/60</f>
        <v>23.4366292968739</v>
      </c>
      <c r="R46" s="1" t="n">
        <f aca="false">Q46+0.00256*COS(RADIANS(125.04-1934.136*G46))</f>
        <v>23.4366675702318</v>
      </c>
      <c r="S46" s="1" t="n">
        <f aca="false">DEGREES(ATAN2(COS(RADIANS(P46)),COS(RADIANS(R46))*SIN(RADIANS(P46))))</f>
        <v>89.8602765627261</v>
      </c>
      <c r="T46" s="1" t="n">
        <f aca="false">DEGREES(ASIN(SIN(RADIANS(R46))*SIN(RADIANS(P46))))</f>
        <v>23.4366053994894</v>
      </c>
      <c r="U46" s="1" t="n">
        <f aca="false">TAN(RADIANS(R46/2))*TAN(RADIANS(R46/2))</f>
        <v>0.0430246222002514</v>
      </c>
      <c r="V46" s="1" t="n">
        <f aca="false">4*DEGREES(U46*SIN(2*RADIANS(I46))-2*K46*SIN(RADIANS(J46))+4*K46*U46*SIN(RADIANS(J46))*COS(2*RADIANS(I46))-0.5*U46*U46*SIN(4*RADIANS(I46))-1.25*K46*K46*SIN(2*RADIANS(J46)))</f>
        <v>-1.75025571016254</v>
      </c>
      <c r="W46" s="1" t="n">
        <f aca="false">DEGREES(ACOS(COS(RADIANS(90.833))/(COS(RADIANS($B$3))*COS(RADIANS(T46)))-TAN(RADIANS($B$3))*TAN(RADIANS(T46))))</f>
        <v>71.5523308074397</v>
      </c>
      <c r="X46" s="7" t="n">
        <f aca="false">(720-4*$B$4-V46+$B$5*60)/1440</f>
        <v>0.515150369243168</v>
      </c>
      <c r="Y46" s="7" t="n">
        <f aca="false">X46-W46*4/1440</f>
        <v>0.316393894778058</v>
      </c>
      <c r="Z46" s="7" t="n">
        <f aca="false">X46+W46*4/1440</f>
        <v>0.713906843708279</v>
      </c>
      <c r="AA46" s="9" t="n">
        <f aca="false">8*W46</f>
        <v>572.418646459518</v>
      </c>
      <c r="AB46" s="1" t="n">
        <f aca="false">MOD(E46*1440+V46+4*$B$4-60*$B$5,1440)</f>
        <v>248.183468289838</v>
      </c>
      <c r="AC46" s="1" t="n">
        <f aca="false">IF(AB46/4&lt;0,AB46/4+180,AB46/4-180)</f>
        <v>-117.954132927541</v>
      </c>
      <c r="AD46" s="1" t="n">
        <f aca="false">DEGREES(ACOS(SIN(RADIANS($B$3))*SIN(RADIANS(T46))+COS(RADIANS($B$3))*COS(RADIANS(T46))*COS(RADIANS(AC46))))</f>
        <v>125.706329517782</v>
      </c>
      <c r="AE46" s="1" t="n">
        <f aca="false">90-AD46</f>
        <v>-35.7063295177823</v>
      </c>
      <c r="AF46" s="1" t="n">
        <f aca="false">IF(AE46&gt;85,0,IF(AE46&gt;5,58.1/TAN(RADIANS(AE46))-0.07/POWER(TAN(RADIANS(AE46)),3)+0.000086/POWER(TAN(RADIANS(AE46)),5),IF(AE46&gt;-0.575,1735+AE46*(-518.2+AE46*(103.4+AE46*(-12.79+AE46*0.711))),-20.772/TAN(RADIANS(AE46)))))/3600</f>
        <v>0.0080279330763554</v>
      </c>
      <c r="AG46" s="1" t="n">
        <f aca="false">AE46+AF46</f>
        <v>-35.698301584706</v>
      </c>
      <c r="AH46" s="1" t="n">
        <f aca="false">IF(AC46&gt;0,MOD(DEGREES(ACOS(((SIN(RADIANS($B$3))*COS(RADIANS(AD46)))-SIN(RADIANS(T46)))/(COS(RADIANS($B$3))*SIN(RADIANS(AD46)))))+180,360),MOD(540-DEGREES(ACOS(((SIN(RADIANS($B$3))*COS(RADIANS(AD46)))-SIN(RADIANS(T46)))/(COS(RADIANS($B$3))*SIN(RADIANS(AD46))))),360))</f>
        <v>86.4371380230225</v>
      </c>
    </row>
    <row r="47" customFormat="false" ht="15" hidden="false" customHeight="false" outlineLevel="0" collapsed="false">
      <c r="D47" s="6" t="n">
        <f aca="false">$B$7</f>
        <v>44003</v>
      </c>
      <c r="E47" s="7" t="n">
        <f aca="false">E46+0.1/24</f>
        <v>0.191666666666667</v>
      </c>
      <c r="F47" s="2" t="n">
        <f aca="false">D47+2415018.5+E47-$B$5/24</f>
        <v>2459021.275</v>
      </c>
      <c r="G47" s="8" t="n">
        <f aca="false">(F47-2451545)/36525</f>
        <v>0.204689253935671</v>
      </c>
      <c r="I47" s="1" t="n">
        <f aca="false">MOD(280.46646+G47*(36000.76983+G47*0.0003032),360)</f>
        <v>89.4371903158808</v>
      </c>
      <c r="J47" s="1" t="n">
        <f aca="false">357.52911+G47*(35999.05029-0.0001537*G47)</f>
        <v>7726.14784981312</v>
      </c>
      <c r="K47" s="1" t="n">
        <f aca="false">0.016708634-G47*(0.000042037+0.0000001267*G47)</f>
        <v>0.0167000241693949</v>
      </c>
      <c r="L47" s="1" t="n">
        <f aca="false">SIN(RADIANS(J47))*(1.914602-G47*(0.004817+0.000014*G47))+SIN(RADIANS(2*J47))*(0.019993-0.000101*G47)+SIN(RADIANS(3*J47))*0.000289</f>
        <v>0.449059001885712</v>
      </c>
      <c r="M47" s="1" t="n">
        <f aca="false">I47+L47</f>
        <v>89.8862493177665</v>
      </c>
      <c r="N47" s="1" t="n">
        <f aca="false">J47+L47</f>
        <v>7726.596908815</v>
      </c>
      <c r="O47" s="1" t="n">
        <f aca="false">(1.000001018*(1-K47*K47))/(1+K47*COS(RADIANS(N47)))</f>
        <v>1.01623097371775</v>
      </c>
      <c r="P47" s="1" t="n">
        <f aca="false">M47-0.00569-0.00478*SIN(RADIANS(125.04-1934.136*G47))</f>
        <v>89.8757798522805</v>
      </c>
      <c r="Q47" s="1" t="n">
        <f aca="false">23+(26+((21.448-G47*(46.815+G47*(0.00059-G47*0.001813))))/60)/60</f>
        <v>23.4366292953905</v>
      </c>
      <c r="R47" s="1" t="n">
        <f aca="false">Q47+0.00256*COS(RADIANS(125.04-1934.136*G47))</f>
        <v>23.4366675786056</v>
      </c>
      <c r="S47" s="1" t="n">
        <f aca="false">DEGREES(ATAN2(COS(RADIANS(P47)),COS(RADIANS(R47))*SIN(RADIANS(P47))))</f>
        <v>89.8646102736705</v>
      </c>
      <c r="T47" s="1" t="n">
        <f aca="false">DEGREES(ASIN(SIN(RADIANS(R47))*SIN(RADIANS(P47))))</f>
        <v>23.4366092046729</v>
      </c>
      <c r="U47" s="1" t="n">
        <f aca="false">TAN(RADIANS(R47/2))*TAN(RADIANS(R47/2))</f>
        <v>0.0430246222318706</v>
      </c>
      <c r="V47" s="1" t="n">
        <f aca="false">4*DEGREES(U47*SIN(2*RADIANS(I47))-2*K47*SIN(RADIANS(J47))+4*K47*U47*SIN(RADIANS(J47))*COS(2*RADIANS(I47))-0.5*U47*U47*SIN(4*RADIANS(I47))-1.25*K47*K47*SIN(2*RADIANS(J47)))</f>
        <v>-1.75116184256113</v>
      </c>
      <c r="W47" s="1" t="n">
        <f aca="false">DEGREES(ACOS(COS(RADIANS(90.833))/(COS(RADIANS($B$3))*COS(RADIANS(T47)))-TAN(RADIANS($B$3))*TAN(RADIANS(T47))))</f>
        <v>71.552327143453</v>
      </c>
      <c r="X47" s="7" t="n">
        <f aca="false">(720-4*$B$4-V47+$B$5*60)/1440</f>
        <v>0.515150998501779</v>
      </c>
      <c r="Y47" s="7" t="n">
        <f aca="false">X47-W47*4/1440</f>
        <v>0.316394534214409</v>
      </c>
      <c r="Z47" s="7" t="n">
        <f aca="false">X47+W47*4/1440</f>
        <v>0.713907462789148</v>
      </c>
      <c r="AA47" s="9" t="n">
        <f aca="false">8*W47</f>
        <v>572.418617147624</v>
      </c>
      <c r="AB47" s="1" t="n">
        <f aca="false">MOD(E47*1440+V47+4*$B$4-60*$B$5,1440)</f>
        <v>254.182562157439</v>
      </c>
      <c r="AC47" s="1" t="n">
        <f aca="false">IF(AB47/4&lt;0,AB47/4+180,AB47/4-180)</f>
        <v>-116.45435946064</v>
      </c>
      <c r="AD47" s="1" t="n">
        <f aca="false">DEGREES(ACOS(SIN(RADIANS($B$3))*SIN(RADIANS(T47))+COS(RADIANS($B$3))*COS(RADIANS(T47))*COS(RADIANS(AC47))))</f>
        <v>124.524487744333</v>
      </c>
      <c r="AE47" s="1" t="n">
        <f aca="false">90-AD47</f>
        <v>-34.5244877443334</v>
      </c>
      <c r="AF47" s="1" t="n">
        <f aca="false">IF(AE47&gt;85,0,IF(AE47&gt;5,58.1/TAN(RADIANS(AE47))-0.07/POWER(TAN(RADIANS(AE47)),3)+0.000086/POWER(TAN(RADIANS(AE47)),5),IF(AE47&gt;-0.575,1735+AE47*(-518.2+AE47*(103.4+AE47*(-12.79+AE47*0.711))),-20.772/TAN(RADIANS(AE47)))))/3600</f>
        <v>0.00838772006630833</v>
      </c>
      <c r="AG47" s="1" t="n">
        <f aca="false">AE47+AF47</f>
        <v>-34.5161000242671</v>
      </c>
      <c r="AH47" s="1" t="n">
        <f aca="false">IF(AC47&gt;0,MOD(DEGREES(ACOS(((SIN(RADIANS($B$3))*COS(RADIANS(AD47)))-SIN(RADIANS(T47)))/(COS(RADIANS($B$3))*SIN(RADIANS(AD47)))))+180,360),MOD(540-DEGREES(ACOS(((SIN(RADIANS($B$3))*COS(RADIANS(AD47)))-SIN(RADIANS(T47)))/(COS(RADIANS($B$3))*SIN(RADIANS(AD47))))),360))</f>
        <v>85.5754917138354</v>
      </c>
    </row>
    <row r="48" customFormat="false" ht="15" hidden="false" customHeight="false" outlineLevel="0" collapsed="false">
      <c r="D48" s="6" t="n">
        <f aca="false">$B$7</f>
        <v>44003</v>
      </c>
      <c r="E48" s="7" t="n">
        <f aca="false">E47+0.1/24</f>
        <v>0.195833333333334</v>
      </c>
      <c r="F48" s="2" t="n">
        <f aca="false">D48+2415018.5+E48-$B$5/24</f>
        <v>2459021.27916667</v>
      </c>
      <c r="G48" s="8" t="n">
        <f aca="false">(F48-2451545)/36525</f>
        <v>0.20468936801278</v>
      </c>
      <c r="I48" s="1" t="n">
        <f aca="false">MOD(280.46646+G48*(36000.76983+G48*0.0003032),360)</f>
        <v>89.4412971796519</v>
      </c>
      <c r="J48" s="1" t="n">
        <f aca="false">357.52911+G48*(35999.05029-0.0001537*G48)</f>
        <v>7726.1519564807</v>
      </c>
      <c r="K48" s="1" t="n">
        <f aca="false">0.016708634-G48*(0.000042037+0.0000001267*G48)</f>
        <v>0.0167000241645935</v>
      </c>
      <c r="L48" s="1" t="n">
        <f aca="false">SIN(RADIANS(J48))*(1.914602-G48*(0.004817+0.000014*G48))+SIN(RADIANS(2*J48))*(0.019993-0.000101*G48)+SIN(RADIANS(3*J48))*0.000289</f>
        <v>0.448928319843184</v>
      </c>
      <c r="M48" s="1" t="n">
        <f aca="false">I48+L48</f>
        <v>89.8902254994951</v>
      </c>
      <c r="N48" s="1" t="n">
        <f aca="false">J48+L48</f>
        <v>7726.60088480055</v>
      </c>
      <c r="O48" s="1" t="n">
        <f aca="false">(1.000001018*(1-K48*K48))/(1+K48*COS(RADIANS(N48)))</f>
        <v>1.01623125117019</v>
      </c>
      <c r="P48" s="1" t="n">
        <f aca="false">M48-0.00569-0.00478*SIN(RADIANS(125.04-1934.136*G48))</f>
        <v>89.8797560342844</v>
      </c>
      <c r="Q48" s="1" t="n">
        <f aca="false">23+(26+((21.448-G48*(46.815+G48*(0.00059-G48*0.001813))))/60)/60</f>
        <v>23.436629293907</v>
      </c>
      <c r="R48" s="1" t="n">
        <f aca="false">Q48+0.00256*COS(RADIANS(125.04-1934.136*G48))</f>
        <v>23.4366675869793</v>
      </c>
      <c r="S48" s="1" t="n">
        <f aca="false">DEGREES(ATAN2(COS(RADIANS(P48)),COS(RADIANS(R48))*SIN(RADIANS(P48))))</f>
        <v>89.868943982012</v>
      </c>
      <c r="T48" s="1" t="n">
        <f aca="false">DEGREES(ASIN(SIN(RADIANS(R48))*SIN(RADIANS(P48))))</f>
        <v>23.4366128902359</v>
      </c>
      <c r="U48" s="1" t="n">
        <f aca="false">TAN(RADIANS(R48/2))*TAN(RADIANS(R48/2))</f>
        <v>0.0430246222634897</v>
      </c>
      <c r="V48" s="1" t="n">
        <f aca="false">4*DEGREES(U48*SIN(2*RADIANS(I48))-2*K48*SIN(RADIANS(J48))+4*K48*U48*SIN(RADIANS(J48))*COS(2*RADIANS(I48))-0.5*U48*U48*SIN(4*RADIANS(I48))-1.25*K48*K48*SIN(2*RADIANS(J48)))</f>
        <v>-1.75206796656755</v>
      </c>
      <c r="W48" s="1" t="n">
        <f aca="false">DEGREES(ACOS(COS(RADIANS(90.833))/(COS(RADIANS($B$3))*COS(RADIANS(T48)))-TAN(RADIANS($B$3))*TAN(RADIANS(T48))))</f>
        <v>71.5523235946477</v>
      </c>
      <c r="X48" s="7" t="n">
        <f aca="false">(720-4*$B$4-V48+$B$5*60)/1440</f>
        <v>0.515151627754561</v>
      </c>
      <c r="Y48" s="7" t="n">
        <f aca="false">X48-W48*4/1440</f>
        <v>0.316395173324984</v>
      </c>
      <c r="Z48" s="7" t="n">
        <f aca="false">X48+W48*4/1440</f>
        <v>0.713908082184138</v>
      </c>
      <c r="AA48" s="9" t="n">
        <f aca="false">8*W48</f>
        <v>572.418588757181</v>
      </c>
      <c r="AB48" s="1" t="n">
        <f aca="false">MOD(E48*1440+V48+4*$B$4-60*$B$5,1440)</f>
        <v>260.181656033433</v>
      </c>
      <c r="AC48" s="1" t="n">
        <f aca="false">IF(AB48/4&lt;0,AB48/4+180,AB48/4-180)</f>
        <v>-114.954585991642</v>
      </c>
      <c r="AD48" s="1" t="n">
        <f aca="false">DEGREES(ACOS(SIN(RADIANS($B$3))*SIN(RADIANS(T48))+COS(RADIANS($B$3))*COS(RADIANS(T48))*COS(RADIANS(AC48))))</f>
        <v>123.344012009144</v>
      </c>
      <c r="AE48" s="1" t="n">
        <f aca="false">90-AD48</f>
        <v>-33.3440120091436</v>
      </c>
      <c r="AF48" s="1" t="n">
        <f aca="false">IF(AE48&gt;85,0,IF(AE48&gt;5,58.1/TAN(RADIANS(AE48))-0.07/POWER(TAN(RADIANS(AE48)),3)+0.000086/POWER(TAN(RADIANS(AE48)),5),IF(AE48&gt;-0.575,1735+AE48*(-518.2+AE48*(103.4+AE48*(-12.79+AE48*0.711))),-20.772/TAN(RADIANS(AE48)))))/3600</f>
        <v>0.00876929840307225</v>
      </c>
      <c r="AG48" s="1" t="n">
        <f aca="false">AE48+AF48</f>
        <v>-33.3352427107405</v>
      </c>
      <c r="AH48" s="1" t="n">
        <f aca="false">IF(AC48&gt;0,MOD(DEGREES(ACOS(((SIN(RADIANS($B$3))*COS(RADIANS(AD48)))-SIN(RADIANS(T48)))/(COS(RADIANS($B$3))*SIN(RADIANS(AD48)))))+180,360),MOD(540-DEGREES(ACOS(((SIN(RADIANS($B$3))*COS(RADIANS(AD48)))-SIN(RADIANS(T48)))/(COS(RADIANS($B$3))*SIN(RADIANS(AD48))))),360))</f>
        <v>84.7232265492544</v>
      </c>
    </row>
    <row r="49" customFormat="false" ht="15" hidden="false" customHeight="false" outlineLevel="0" collapsed="false">
      <c r="D49" s="6" t="n">
        <f aca="false">$B$7</f>
        <v>44003</v>
      </c>
      <c r="E49" s="7" t="n">
        <f aca="false">E48+0.1/24</f>
        <v>0.2</v>
      </c>
      <c r="F49" s="2" t="n">
        <f aca="false">D49+2415018.5+E49-$B$5/24</f>
        <v>2459021.28333333</v>
      </c>
      <c r="G49" s="8" t="n">
        <f aca="false">(F49-2451545)/36525</f>
        <v>0.204689482089902</v>
      </c>
      <c r="I49" s="1" t="n">
        <f aca="false">MOD(280.46646+G49*(36000.76983+G49*0.0003032),360)</f>
        <v>89.4454040438814</v>
      </c>
      <c r="J49" s="1" t="n">
        <f aca="false">357.52911+G49*(35999.05029-0.0001537*G49)</f>
        <v>7726.15606314875</v>
      </c>
      <c r="K49" s="1" t="n">
        <f aca="false">0.016708634-G49*(0.000042037+0.0000001267*G49)</f>
        <v>0.0167000241597921</v>
      </c>
      <c r="L49" s="1" t="n">
        <f aca="false">SIN(RADIANS(J49))*(1.914602-G49*(0.004817+0.000014*G49))+SIN(RADIANS(2*J49))*(0.019993-0.000101*G49)+SIN(RADIANS(3*J49))*0.000289</f>
        <v>0.448797635615133</v>
      </c>
      <c r="M49" s="1" t="n">
        <f aca="false">I49+L49</f>
        <v>89.8942016794965</v>
      </c>
      <c r="N49" s="1" t="n">
        <f aca="false">J49+L49</f>
        <v>7726.60486078437</v>
      </c>
      <c r="O49" s="1" t="n">
        <f aca="false">(1.000001018*(1-K49*K49))/(1+K49*COS(RADIANS(N49)))</f>
        <v>1.01623152854185</v>
      </c>
      <c r="P49" s="1" t="n">
        <f aca="false">M49-0.00569-0.00478*SIN(RADIANS(125.04-1934.136*G49))</f>
        <v>89.8837322145611</v>
      </c>
      <c r="Q49" s="1" t="n">
        <f aca="false">23+(26+((21.448-G49*(46.815+G49*(0.00059-G49*0.001813))))/60)/60</f>
        <v>23.4366292924235</v>
      </c>
      <c r="R49" s="1" t="n">
        <f aca="false">Q49+0.00256*COS(RADIANS(125.04-1934.136*G49))</f>
        <v>23.4366675953531</v>
      </c>
      <c r="S49" s="1" t="n">
        <f aca="false">DEGREES(ATAN2(COS(RADIANS(P49)),COS(RADIANS(R49))*SIN(RADIANS(P49))))</f>
        <v>89.8732776887089</v>
      </c>
      <c r="T49" s="1" t="n">
        <f aca="false">DEGREES(ASIN(SIN(RADIANS(R49))*SIN(RADIANS(P49))))</f>
        <v>23.4366164561795</v>
      </c>
      <c r="U49" s="1" t="n">
        <f aca="false">TAN(RADIANS(R49/2))*TAN(RADIANS(R49/2))</f>
        <v>0.0430246222951088</v>
      </c>
      <c r="V49" s="1" t="n">
        <f aca="false">4*DEGREES(U49*SIN(2*RADIANS(I49))-2*K49*SIN(RADIANS(J49))+4*K49*U49*SIN(RADIANS(J49))*COS(2*RADIANS(I49))-0.5*U49*U49*SIN(4*RADIANS(I49))-1.25*K49*K49*SIN(2*RADIANS(J49)))</f>
        <v>-1.75297408235514</v>
      </c>
      <c r="W49" s="1" t="n">
        <f aca="false">DEGREES(ACOS(COS(RADIANS(90.833))/(COS(RADIANS($B$3))*COS(RADIANS(T49)))-TAN(RADIANS($B$3))*TAN(RADIANS(T49))))</f>
        <v>71.5523201610229</v>
      </c>
      <c r="X49" s="7" t="n">
        <f aca="false">(720-4*$B$4-V49+$B$5*60)/1440</f>
        <v>0.515152257001636</v>
      </c>
      <c r="Y49" s="7" t="n">
        <f aca="false">X49-W49*4/1440</f>
        <v>0.316395812109905</v>
      </c>
      <c r="Z49" s="7" t="n">
        <f aca="false">X49+W49*4/1440</f>
        <v>0.713908701893366</v>
      </c>
      <c r="AA49" s="9" t="n">
        <f aca="false">8*W49</f>
        <v>572.418561288183</v>
      </c>
      <c r="AB49" s="1" t="n">
        <f aca="false">MOD(E49*1440+V49+4*$B$4-60*$B$5,1440)</f>
        <v>266.180749917645</v>
      </c>
      <c r="AC49" s="1" t="n">
        <f aca="false">IF(AB49/4&lt;0,AB49/4+180,AB49/4-180)</f>
        <v>-113.454812520589</v>
      </c>
      <c r="AD49" s="1" t="n">
        <f aca="false">DEGREES(ACOS(SIN(RADIANS($B$3))*SIN(RADIANS(T49))+COS(RADIANS($B$3))*COS(RADIANS(T49))*COS(RADIANS(AC49))))</f>
        <v>122.165148222991</v>
      </c>
      <c r="AE49" s="1" t="n">
        <f aca="false">90-AD49</f>
        <v>-32.1651482229907</v>
      </c>
      <c r="AF49" s="1" t="n">
        <f aca="false">IF(AE49&gt;85,0,IF(AE49&gt;5,58.1/TAN(RADIANS(AE49))-0.07/POWER(TAN(RADIANS(AE49)),3)+0.000086/POWER(TAN(RADIANS(AE49)),5),IF(AE49&gt;-0.575,1735+AE49*(-518.2+AE49*(103.4+AE49*(-12.79+AE49*0.711))),-20.772/TAN(RADIANS(AE49)))))/3600</f>
        <v>0.00917497665408036</v>
      </c>
      <c r="AG49" s="1" t="n">
        <f aca="false">AE49+AF49</f>
        <v>-32.1559732463366</v>
      </c>
      <c r="AH49" s="1" t="n">
        <f aca="false">IF(AC49&gt;0,MOD(DEGREES(ACOS(((SIN(RADIANS($B$3))*COS(RADIANS(AD49)))-SIN(RADIANS(T49)))/(COS(RADIANS($B$3))*SIN(RADIANS(AD49)))))+180,360),MOD(540-DEGREES(ACOS(((SIN(RADIANS($B$3))*COS(RADIANS(AD49)))-SIN(RADIANS(T49)))/(COS(RADIANS($B$3))*SIN(RADIANS(AD49))))),360))</f>
        <v>83.8792402786086</v>
      </c>
    </row>
    <row r="50" customFormat="false" ht="15" hidden="false" customHeight="false" outlineLevel="0" collapsed="false">
      <c r="D50" s="6" t="n">
        <f aca="false">$B$7</f>
        <v>44003</v>
      </c>
      <c r="E50" s="7" t="n">
        <f aca="false">E49+0.1/24</f>
        <v>0.204166666666667</v>
      </c>
      <c r="F50" s="2" t="n">
        <f aca="false">D50+2415018.5+E50-$B$5/24</f>
        <v>2459021.2875</v>
      </c>
      <c r="G50" s="8" t="n">
        <f aca="false">(F50-2451545)/36525</f>
        <v>0.204689596167011</v>
      </c>
      <c r="I50" s="1" t="n">
        <f aca="false">MOD(280.46646+G50*(36000.76983+G50*0.0003032),360)</f>
        <v>89.4495109076515</v>
      </c>
      <c r="J50" s="1" t="n">
        <f aca="false">357.52911+G50*(35999.05029-0.0001537*G50)</f>
        <v>7726.16016981634</v>
      </c>
      <c r="K50" s="1" t="n">
        <f aca="false">0.016708634-G50*(0.000042037+0.0000001267*G50)</f>
        <v>0.0167000241549908</v>
      </c>
      <c r="L50" s="1" t="n">
        <f aca="false">SIN(RADIANS(J50))*(1.914602-G50*(0.004817+0.000014*G50))+SIN(RADIANS(2*J50))*(0.019993-0.000101*G50)+SIN(RADIANS(3*J50))*0.000289</f>
        <v>0.448666949231214</v>
      </c>
      <c r="M50" s="1" t="n">
        <f aca="false">I50+L50</f>
        <v>89.8981778568827</v>
      </c>
      <c r="N50" s="1" t="n">
        <f aca="false">J50+L50</f>
        <v>7726.60883676557</v>
      </c>
      <c r="O50" s="1" t="n">
        <f aca="false">(1.000001018*(1-K50*K50))/(1+K50*COS(RADIANS(N50)))</f>
        <v>1.01623180583266</v>
      </c>
      <c r="P50" s="1" t="n">
        <f aca="false">M50-0.00569-0.00478*SIN(RADIANS(125.04-1934.136*G50))</f>
        <v>89.8877083922228</v>
      </c>
      <c r="Q50" s="1" t="n">
        <f aca="false">23+(26+((21.448-G50*(46.815+G50*(0.00059-G50*0.001813))))/60)/60</f>
        <v>23.43662929094</v>
      </c>
      <c r="R50" s="1" t="n">
        <f aca="false">Q50+0.00256*COS(RADIANS(125.04-1934.136*G50))</f>
        <v>23.4366676037268</v>
      </c>
      <c r="S50" s="1" t="n">
        <f aca="false">DEGREES(ATAN2(COS(RADIANS(P50)),COS(RADIANS(R50))*SIN(RADIANS(P50))))</f>
        <v>89.8776113927855</v>
      </c>
      <c r="T50" s="1" t="n">
        <f aca="false">DEGREES(ASIN(SIN(RADIANS(R50))*SIN(RADIANS(P50))))</f>
        <v>23.4366199025031</v>
      </c>
      <c r="U50" s="1" t="n">
        <f aca="false">TAN(RADIANS(R50/2))*TAN(RADIANS(R50/2))</f>
        <v>0.0430246223267279</v>
      </c>
      <c r="V50" s="1" t="n">
        <f aca="false">4*DEGREES(U50*SIN(2*RADIANS(I50))-2*K50*SIN(RADIANS(J50))+4*K50*U50*SIN(RADIANS(J50))*COS(2*RADIANS(I50))-0.5*U50*U50*SIN(4*RADIANS(I50))-1.25*K50*K50*SIN(2*RADIANS(J50)))</f>
        <v>-1.7538801896922</v>
      </c>
      <c r="W50" s="1" t="n">
        <f aca="false">DEGREES(ACOS(COS(RADIANS(90.833))/(COS(RADIANS($B$3))*COS(RADIANS(T50)))-TAN(RADIANS($B$3))*TAN(RADIANS(T50))))</f>
        <v>71.5523168425793</v>
      </c>
      <c r="X50" s="7" t="n">
        <f aca="false">(720-4*$B$4-V50+$B$5*60)/1440</f>
        <v>0.515152886242842</v>
      </c>
      <c r="Y50" s="7" t="n">
        <f aca="false">X50-W50*4/1440</f>
        <v>0.31639645056901</v>
      </c>
      <c r="Z50" s="7" t="n">
        <f aca="false">X50+W50*4/1440</f>
        <v>0.713909321916673</v>
      </c>
      <c r="AA50" s="9" t="n">
        <f aca="false">8*W50</f>
        <v>572.418534740634</v>
      </c>
      <c r="AB50" s="1" t="n">
        <f aca="false">MOD(E50*1440+V50+4*$B$4-60*$B$5,1440)</f>
        <v>272.179843810308</v>
      </c>
      <c r="AC50" s="1" t="n">
        <f aca="false">IF(AB50/4&lt;0,AB50/4+180,AB50/4-180)</f>
        <v>-111.955039047423</v>
      </c>
      <c r="AD50" s="1" t="n">
        <f aca="false">DEGREES(ACOS(SIN(RADIANS($B$3))*SIN(RADIANS(T50))+COS(RADIANS($B$3))*COS(RADIANS(T50))*COS(RADIANS(AC50))))</f>
        <v>120.988136388304</v>
      </c>
      <c r="AE50" s="1" t="n">
        <f aca="false">90-AD50</f>
        <v>-30.9881363883044</v>
      </c>
      <c r="AF50" s="1" t="n">
        <f aca="false">IF(AE50&gt;85,0,IF(AE50&gt;5,58.1/TAN(RADIANS(AE50))-0.07/POWER(TAN(RADIANS(AE50)),3)+0.000086/POWER(TAN(RADIANS(AE50)),5),IF(AE50&gt;-0.575,1735+AE50*(-518.2+AE50*(103.4+AE50*(-12.79+AE50*0.711))),-20.772/TAN(RADIANS(AE50)))))/3600</f>
        <v>0.00960739809376049</v>
      </c>
      <c r="AG50" s="1" t="n">
        <f aca="false">AE50+AF50</f>
        <v>-30.9785289902106</v>
      </c>
      <c r="AH50" s="1" t="n">
        <f aca="false">IF(AC50&gt;0,MOD(DEGREES(ACOS(((SIN(RADIANS($B$3))*COS(RADIANS(AD50)))-SIN(RADIANS(T50)))/(COS(RADIANS($B$3))*SIN(RADIANS(AD50)))))+180,360),MOD(540-DEGREES(ACOS(((SIN(RADIANS($B$3))*COS(RADIANS(AD50)))-SIN(RADIANS(T50)))/(COS(RADIANS($B$3))*SIN(RADIANS(AD50))))),360))</f>
        <v>83.0424983973289</v>
      </c>
    </row>
    <row r="51" customFormat="false" ht="15" hidden="false" customHeight="false" outlineLevel="0" collapsed="false">
      <c r="D51" s="6" t="n">
        <f aca="false">$B$7</f>
        <v>44003</v>
      </c>
      <c r="E51" s="7" t="n">
        <f aca="false">E50+0.1/24</f>
        <v>0.208333333333334</v>
      </c>
      <c r="F51" s="2" t="n">
        <f aca="false">D51+2415018.5+E51-$B$5/24</f>
        <v>2459021.29166667</v>
      </c>
      <c r="G51" s="8" t="n">
        <f aca="false">(F51-2451545)/36525</f>
        <v>0.204689710244134</v>
      </c>
      <c r="I51" s="1" t="n">
        <f aca="false">MOD(280.46646+G51*(36000.76983+G51*0.0003032),360)</f>
        <v>89.4536177718792</v>
      </c>
      <c r="J51" s="1" t="n">
        <f aca="false">357.52911+G51*(35999.05029-0.0001537*G51)</f>
        <v>7726.16427648439</v>
      </c>
      <c r="K51" s="1" t="n">
        <f aca="false">0.016708634-G51*(0.000042037+0.0000001267*G51)</f>
        <v>0.0167000241501894</v>
      </c>
      <c r="L51" s="1" t="n">
        <f aca="false">SIN(RADIANS(J51))*(1.914602-G51*(0.004817+0.000014*G51))+SIN(RADIANS(2*J51))*(0.019993-0.000101*G51)+SIN(RADIANS(3*J51))*0.000289</f>
        <v>0.448536260663041</v>
      </c>
      <c r="M51" s="1" t="n">
        <f aca="false">I51+L51</f>
        <v>89.9021540325422</v>
      </c>
      <c r="N51" s="1" t="n">
        <f aca="false">J51+L51</f>
        <v>7726.61281274505</v>
      </c>
      <c r="O51" s="1" t="n">
        <f aca="false">(1.000001018*(1-K51*K51))/(1+K51*COS(RADIANS(N51)))</f>
        <v>1.01623208304269</v>
      </c>
      <c r="P51" s="1" t="n">
        <f aca="false">M51-0.00569-0.00478*SIN(RADIANS(125.04-1934.136*G51))</f>
        <v>89.8916845681578</v>
      </c>
      <c r="Q51" s="1" t="n">
        <f aca="false">23+(26+((21.448-G51*(46.815+G51*(0.00059-G51*0.001813))))/60)/60</f>
        <v>23.4366292894566</v>
      </c>
      <c r="R51" s="1" t="n">
        <f aca="false">Q51+0.00256*COS(RADIANS(125.04-1934.136*G51))</f>
        <v>23.4366676121005</v>
      </c>
      <c r="S51" s="1" t="n">
        <f aca="false">DEGREES(ATAN2(COS(RADIANS(P51)),COS(RADIANS(R51))*SIN(RADIANS(P51))))</f>
        <v>89.8819450952023</v>
      </c>
      <c r="T51" s="1" t="n">
        <f aca="false">DEGREES(ASIN(SIN(RADIANS(R51))*SIN(RADIANS(P51))))</f>
        <v>23.4366232292077</v>
      </c>
      <c r="U51" s="1" t="n">
        <f aca="false">TAN(RADIANS(R51/2))*TAN(RADIANS(R51/2))</f>
        <v>0.043024622358347</v>
      </c>
      <c r="V51" s="1" t="n">
        <f aca="false">4*DEGREES(U51*SIN(2*RADIANS(I51))-2*K51*SIN(RADIANS(J51))+4*K51*U51*SIN(RADIANS(J51))*COS(2*RADIANS(I51))-0.5*U51*U51*SIN(4*RADIANS(I51))-1.25*K51*K51*SIN(2*RADIANS(J51)))</f>
        <v>-1.75478628875316</v>
      </c>
      <c r="W51" s="1" t="n">
        <f aca="false">DEGREES(ACOS(COS(RADIANS(90.833))/(COS(RADIANS($B$3))*COS(RADIANS(T51)))-TAN(RADIANS($B$3))*TAN(RADIANS(T51))))</f>
        <v>71.5523136393159</v>
      </c>
      <c r="X51" s="7" t="n">
        <f aca="false">(720-4*$B$4-V51+$B$5*60)/1440</f>
        <v>0.515153515478301</v>
      </c>
      <c r="Y51" s="7" t="n">
        <f aca="false">X51-W51*4/1440</f>
        <v>0.316397088702423</v>
      </c>
      <c r="Z51" s="7" t="n">
        <f aca="false">X51+W51*4/1440</f>
        <v>0.713909942254178</v>
      </c>
      <c r="AA51" s="9" t="n">
        <f aca="false">8*W51</f>
        <v>572.418509114528</v>
      </c>
      <c r="AB51" s="1" t="n">
        <f aca="false">MOD(E51*1440+V51+4*$B$4-60*$B$5,1440)</f>
        <v>278.178937711248</v>
      </c>
      <c r="AC51" s="1" t="n">
        <f aca="false">IF(AB51/4&lt;0,AB51/4+180,AB51/4-180)</f>
        <v>-110.455265572188</v>
      </c>
      <c r="AD51" s="1" t="n">
        <f aca="false">DEGREES(ACOS(SIN(RADIANS($B$3))*SIN(RADIANS(T51))+COS(RADIANS($B$3))*COS(RADIANS(T51))*COS(RADIANS(AC51))))</f>
        <v>119.813211754332</v>
      </c>
      <c r="AE51" s="1" t="n">
        <f aca="false">90-AD51</f>
        <v>-29.8132117543323</v>
      </c>
      <c r="AF51" s="1" t="n">
        <f aca="false">IF(AE51&gt;85,0,IF(AE51&gt;5,58.1/TAN(RADIANS(AE51))-0.07/POWER(TAN(RADIANS(AE51)),3)+0.000086/POWER(TAN(RADIANS(AE51)),5),IF(AE51&gt;-0.575,1735+AE51*(-518.2+AE51*(103.4+AE51*(-12.79+AE51*0.711))),-20.772/TAN(RADIANS(AE51)))))/3600</f>
        <v>0.0100696031193303</v>
      </c>
      <c r="AG51" s="1" t="n">
        <f aca="false">AE51+AF51</f>
        <v>-29.8031421512129</v>
      </c>
      <c r="AH51" s="1" t="n">
        <f aca="false">IF(AC51&gt;0,MOD(DEGREES(ACOS(((SIN(RADIANS($B$3))*COS(RADIANS(AD51)))-SIN(RADIANS(T51)))/(COS(RADIANS($B$3))*SIN(RADIANS(AD51)))))+180,360),MOD(540-DEGREES(ACOS(((SIN(RADIANS($B$3))*COS(RADIANS(AD51)))-SIN(RADIANS(T51)))/(COS(RADIANS($B$3))*SIN(RADIANS(AD51))))),360))</f>
        <v>82.2120271169871</v>
      </c>
    </row>
    <row r="52" customFormat="false" ht="15" hidden="false" customHeight="false" outlineLevel="0" collapsed="false">
      <c r="D52" s="6" t="n">
        <f aca="false">$B$7</f>
        <v>44003</v>
      </c>
      <c r="E52" s="7" t="n">
        <f aca="false">E51+0.1/24</f>
        <v>0.2125</v>
      </c>
      <c r="F52" s="2" t="n">
        <f aca="false">D52+2415018.5+E52-$B$5/24</f>
        <v>2459021.29583333</v>
      </c>
      <c r="G52" s="8" t="n">
        <f aca="false">(F52-2451545)/36525</f>
        <v>0.204689824321243</v>
      </c>
      <c r="I52" s="1" t="n">
        <f aca="false">MOD(280.46646+G52*(36000.76983+G52*0.0003032),360)</f>
        <v>89.4577246356494</v>
      </c>
      <c r="J52" s="1" t="n">
        <f aca="false">357.52911+G52*(35999.05029-0.0001537*G52)</f>
        <v>7726.16838315198</v>
      </c>
      <c r="K52" s="1" t="n">
        <f aca="false">0.016708634-G52*(0.000042037+0.0000001267*G52)</f>
        <v>0.016700024145388</v>
      </c>
      <c r="L52" s="1" t="n">
        <f aca="false">SIN(RADIANS(J52))*(1.914602-G52*(0.004817+0.000014*G52))+SIN(RADIANS(2*J52))*(0.019993-0.000101*G52)+SIN(RADIANS(3*J52))*0.000289</f>
        <v>0.448405569940268</v>
      </c>
      <c r="M52" s="1" t="n">
        <f aca="false">I52+L52</f>
        <v>89.9061302055896</v>
      </c>
      <c r="N52" s="1" t="n">
        <f aca="false">J52+L52</f>
        <v>7726.61678872192</v>
      </c>
      <c r="O52" s="1" t="n">
        <f aca="false">(1.000001018*(1-K52*K52))/(1+K52*COS(RADIANS(N52)))</f>
        <v>1.01623236017187</v>
      </c>
      <c r="P52" s="1" t="n">
        <f aca="false">M52-0.00569-0.00478*SIN(RADIANS(125.04-1934.136*G52))</f>
        <v>89.8956607414808</v>
      </c>
      <c r="Q52" s="1" t="n">
        <f aca="false">23+(26+((21.448-G52*(46.815+G52*(0.00059-G52*0.001813))))/60)/60</f>
        <v>23.4366292879731</v>
      </c>
      <c r="R52" s="1" t="n">
        <f aca="false">Q52+0.00256*COS(RADIANS(125.04-1934.136*G52))</f>
        <v>23.4366676204743</v>
      </c>
      <c r="S52" s="1" t="n">
        <f aca="false">DEGREES(ATAN2(COS(RADIANS(P52)),COS(RADIANS(R52))*SIN(RADIANS(P52))))</f>
        <v>89.8862787949863</v>
      </c>
      <c r="T52" s="1" t="n">
        <f aca="false">DEGREES(ASIN(SIN(RADIANS(R52))*SIN(RADIANS(P52))))</f>
        <v>23.4366264362925</v>
      </c>
      <c r="U52" s="1" t="n">
        <f aca="false">TAN(RADIANS(R52/2))*TAN(RADIANS(R52/2))</f>
        <v>0.0430246223899662</v>
      </c>
      <c r="V52" s="1" t="n">
        <f aca="false">4*DEGREES(U52*SIN(2*RADIANS(I52))-2*K52*SIN(RADIANS(J52))+4*K52*U52*SIN(RADIANS(J52))*COS(2*RADIANS(I52))-0.5*U52*U52*SIN(4*RADIANS(I52))-1.25*K52*K52*SIN(2*RADIANS(J52)))</f>
        <v>-1.75569237930732</v>
      </c>
      <c r="W52" s="1" t="n">
        <f aca="false">DEGREES(ACOS(COS(RADIANS(90.833))/(COS(RADIANS($B$3))*COS(RADIANS(T52)))-TAN(RADIANS($B$3))*TAN(RADIANS(T52))))</f>
        <v>71.5523105512334</v>
      </c>
      <c r="X52" s="7" t="n">
        <f aca="false">(720-4*$B$4-V52+$B$5*60)/1440</f>
        <v>0.515154144707852</v>
      </c>
      <c r="Y52" s="7" t="n">
        <f aca="false">X52-W52*4/1440</f>
        <v>0.316397726509982</v>
      </c>
      <c r="Z52" s="7" t="n">
        <f aca="false">X52+W52*4/1440</f>
        <v>0.713910562905723</v>
      </c>
      <c r="AA52" s="9" t="n">
        <f aca="false">8*W52</f>
        <v>572.418484409868</v>
      </c>
      <c r="AB52" s="1" t="n">
        <f aca="false">MOD(E52*1440+V52+4*$B$4-60*$B$5,1440)</f>
        <v>284.178031620693</v>
      </c>
      <c r="AC52" s="1" t="n">
        <f aca="false">IF(AB52/4&lt;0,AB52/4+180,AB52/4-180)</f>
        <v>-108.955492094827</v>
      </c>
      <c r="AD52" s="1" t="n">
        <f aca="false">DEGREES(ACOS(SIN(RADIANS($B$3))*SIN(RADIANS(T52))+COS(RADIANS($B$3))*COS(RADIANS(T52))*COS(RADIANS(AC52))))</f>
        <v>118.640605868192</v>
      </c>
      <c r="AE52" s="1" t="n">
        <f aca="false">90-AD52</f>
        <v>-28.6406058681919</v>
      </c>
      <c r="AF52" s="1" t="n">
        <f aca="false">IF(AE52&gt;85,0,IF(AE52&gt;5,58.1/TAN(RADIANS(AE52))-0.07/POWER(TAN(RADIANS(AE52)),3)+0.000086/POWER(TAN(RADIANS(AE52)),5),IF(AE52&gt;-0.575,1735+AE52*(-518.2+AE52*(103.4+AE52*(-12.79+AE52*0.711))),-20.772/TAN(RADIANS(AE52)))))/3600</f>
        <v>0.010565106244873</v>
      </c>
      <c r="AG52" s="1" t="n">
        <f aca="false">AE52+AF52</f>
        <v>-28.630040761947</v>
      </c>
      <c r="AH52" s="1" t="n">
        <f aca="false">IF(AC52&gt;0,MOD(DEGREES(ACOS(((SIN(RADIANS($B$3))*COS(RADIANS(AD52)))-SIN(RADIANS(T52)))/(COS(RADIANS($B$3))*SIN(RADIANS(AD52)))))+180,360),MOD(540-DEGREES(ACOS(((SIN(RADIANS($B$3))*COS(RADIANS(AD52)))-SIN(RADIANS(T52)))/(COS(RADIANS($B$3))*SIN(RADIANS(AD52))))),360))</f>
        <v>81.3869070844139</v>
      </c>
    </row>
    <row r="53" customFormat="false" ht="15" hidden="false" customHeight="false" outlineLevel="0" collapsed="false">
      <c r="D53" s="6" t="n">
        <f aca="false">$B$7</f>
        <v>44003</v>
      </c>
      <c r="E53" s="7" t="n">
        <f aca="false">E52+0.1/24</f>
        <v>0.216666666666667</v>
      </c>
      <c r="F53" s="2" t="n">
        <f aca="false">D53+2415018.5+E53-$B$5/24</f>
        <v>2459021.3</v>
      </c>
      <c r="G53" s="8" t="n">
        <f aca="false">(F53-2451545)/36525</f>
        <v>0.204689938398365</v>
      </c>
      <c r="I53" s="1" t="n">
        <f aca="false">MOD(280.46646+G53*(36000.76983+G53*0.0003032),360)</f>
        <v>89.4618314998788</v>
      </c>
      <c r="J53" s="1" t="n">
        <f aca="false">357.52911+G53*(35999.05029-0.0001537*G53)</f>
        <v>7726.17248982003</v>
      </c>
      <c r="K53" s="1" t="n">
        <f aca="false">0.016708634-G53*(0.000042037+0.0000001267*G53)</f>
        <v>0.0167000241405866</v>
      </c>
      <c r="L53" s="1" t="n">
        <f aca="false">SIN(RADIANS(J53))*(1.914602-G53*(0.004817+0.000014*G53))+SIN(RADIANS(2*J53))*(0.019993-0.000101*G53)+SIN(RADIANS(3*J53))*0.000289</f>
        <v>0.448274877034406</v>
      </c>
      <c r="M53" s="1" t="n">
        <f aca="false">I53+L53</f>
        <v>89.9101063769132</v>
      </c>
      <c r="N53" s="1" t="n">
        <f aca="false">J53+L53</f>
        <v>7726.62076469706</v>
      </c>
      <c r="O53" s="1" t="n">
        <f aca="false">(1.000001018*(1-K53*K53))/(1+K53*COS(RADIANS(N53)))</f>
        <v>1.01623263722026</v>
      </c>
      <c r="P53" s="1" t="n">
        <f aca="false">M53-0.00569-0.00478*SIN(RADIANS(125.04-1934.136*G53))</f>
        <v>89.8996369130801</v>
      </c>
      <c r="Q53" s="1" t="n">
        <f aca="false">23+(26+((21.448-G53*(46.815+G53*(0.00059-G53*0.001813))))/60)/60</f>
        <v>23.4366292864896</v>
      </c>
      <c r="R53" s="1" t="n">
        <f aca="false">Q53+0.00256*COS(RADIANS(125.04-1934.136*G53))</f>
        <v>23.436667628848</v>
      </c>
      <c r="S53" s="1" t="n">
        <f aca="false">DEGREES(ATAN2(COS(RADIANS(P53)),COS(RADIANS(R53))*SIN(RADIANS(P53))))</f>
        <v>89.8906124930981</v>
      </c>
      <c r="T53" s="1" t="n">
        <f aca="false">DEGREES(ASIN(SIN(RADIANS(R53))*SIN(RADIANS(P53))))</f>
        <v>23.4366295237586</v>
      </c>
      <c r="U53" s="1" t="n">
        <f aca="false">TAN(RADIANS(R53/2))*TAN(RADIANS(R53/2))</f>
        <v>0.0430246224215853</v>
      </c>
      <c r="V53" s="1" t="n">
        <f aca="false">4*DEGREES(U53*SIN(2*RADIANS(I53))-2*K53*SIN(RADIANS(J53))+4*K53*U53*SIN(RADIANS(J53))*COS(2*RADIANS(I53))-0.5*U53*U53*SIN(4*RADIANS(I53))-1.25*K53*K53*SIN(2*RADIANS(J53)))</f>
        <v>-1.75659846152866</v>
      </c>
      <c r="W53" s="1" t="n">
        <f aca="false">DEGREES(ACOS(COS(RADIANS(90.833))/(COS(RADIANS($B$3))*COS(RADIANS(T53)))-TAN(RADIANS($B$3))*TAN(RADIANS(T53))))</f>
        <v>71.5523075783309</v>
      </c>
      <c r="X53" s="7" t="n">
        <f aca="false">(720-4*$B$4-V53+$B$5*60)/1440</f>
        <v>0.515154773931617</v>
      </c>
      <c r="Y53" s="7" t="n">
        <f aca="false">X53-W53*4/1440</f>
        <v>0.316398363991809</v>
      </c>
      <c r="Z53" s="7" t="n">
        <f aca="false">X53+W53*4/1440</f>
        <v>0.713911183871425</v>
      </c>
      <c r="AA53" s="9" t="n">
        <f aca="false">8*W53</f>
        <v>572.418460626647</v>
      </c>
      <c r="AB53" s="1" t="n">
        <f aca="false">MOD(E53*1440+V53+4*$B$4-60*$B$5,1440)</f>
        <v>290.177125538472</v>
      </c>
      <c r="AC53" s="1" t="n">
        <f aca="false">IF(AB53/4&lt;0,AB53/4+180,AB53/4-180)</f>
        <v>-107.455718615382</v>
      </c>
      <c r="AD53" s="1" t="n">
        <f aca="false">DEGREES(ACOS(SIN(RADIANS($B$3))*SIN(RADIANS(T53))+COS(RADIANS($B$3))*COS(RADIANS(T53))*COS(RADIANS(AC53))))</f>
        <v>117.470547536933</v>
      </c>
      <c r="AE53" s="1" t="n">
        <f aca="false">90-AD53</f>
        <v>-27.470547536933</v>
      </c>
      <c r="AF53" s="1" t="n">
        <f aca="false">IF(AE53&gt;85,0,IF(AE53&gt;5,58.1/TAN(RADIANS(AE53))-0.07/POWER(TAN(RADIANS(AE53)),3)+0.000086/POWER(TAN(RADIANS(AE53)),5),IF(AE53&gt;-0.575,1735+AE53*(-518.2+AE53*(103.4+AE53*(-12.79+AE53*0.711))),-20.772/TAN(RADIANS(AE53)))))/3600</f>
        <v>0.0110979917924241</v>
      </c>
      <c r="AG53" s="1" t="n">
        <f aca="false">AE53+AF53</f>
        <v>-27.4594495451406</v>
      </c>
      <c r="AH53" s="1" t="n">
        <f aca="false">IF(AC53&gt;0,MOD(DEGREES(ACOS(((SIN(RADIANS($B$3))*COS(RADIANS(AD53)))-SIN(RADIANS(T53)))/(COS(RADIANS($B$3))*SIN(RADIANS(AD53)))))+180,360),MOD(540-DEGREES(ACOS(((SIN(RADIANS($B$3))*COS(RADIANS(AD53)))-SIN(RADIANS(T53)))/(COS(RADIANS($B$3))*SIN(RADIANS(AD53))))),360))</f>
        <v>80.5662677600342</v>
      </c>
    </row>
    <row r="54" customFormat="false" ht="15" hidden="false" customHeight="false" outlineLevel="0" collapsed="false">
      <c r="D54" s="6" t="n">
        <f aca="false">$B$7</f>
        <v>44003</v>
      </c>
      <c r="E54" s="7" t="n">
        <f aca="false">E53+0.1/24</f>
        <v>0.220833333333334</v>
      </c>
      <c r="F54" s="2" t="n">
        <f aca="false">D54+2415018.5+E54-$B$5/24</f>
        <v>2459021.30416667</v>
      </c>
      <c r="G54" s="8" t="n">
        <f aca="false">(F54-2451545)/36525</f>
        <v>0.204690052475474</v>
      </c>
      <c r="I54" s="1" t="n">
        <f aca="false">MOD(280.46646+G54*(36000.76983+G54*0.0003032),360)</f>
        <v>89.4659383636499</v>
      </c>
      <c r="J54" s="1" t="n">
        <f aca="false">357.52911+G54*(35999.05029-0.0001537*G54)</f>
        <v>7726.17659648761</v>
      </c>
      <c r="K54" s="1" t="n">
        <f aca="false">0.016708634-G54*(0.000042037+0.0000001267*G54)</f>
        <v>0.0167000241357853</v>
      </c>
      <c r="L54" s="1" t="n">
        <f aca="false">SIN(RADIANS(J54))*(1.914602-G54*(0.004817+0.000014*G54))+SIN(RADIANS(2*J54))*(0.019993-0.000101*G54)+SIN(RADIANS(3*J54))*0.000289</f>
        <v>0.448144181975368</v>
      </c>
      <c r="M54" s="1" t="n">
        <f aca="false">I54+L54</f>
        <v>89.9140825456253</v>
      </c>
      <c r="N54" s="1" t="n">
        <f aca="false">J54+L54</f>
        <v>7726.62474066959</v>
      </c>
      <c r="O54" s="1" t="n">
        <f aca="false">(1.000001018*(1-K54*K54))/(1+K54*COS(RADIANS(N54)))</f>
        <v>1.01623291418781</v>
      </c>
      <c r="P54" s="1" t="n">
        <f aca="false">M54-0.00569-0.00478*SIN(RADIANS(125.04-1934.136*G54))</f>
        <v>89.9036130820679</v>
      </c>
      <c r="Q54" s="1" t="n">
        <f aca="false">23+(26+((21.448-G54*(46.815+G54*(0.00059-G54*0.001813))))/60)/60</f>
        <v>23.4366292850061</v>
      </c>
      <c r="R54" s="1" t="n">
        <f aca="false">Q54+0.00256*COS(RADIANS(125.04-1934.136*G54))</f>
        <v>23.4366676372217</v>
      </c>
      <c r="S54" s="1" t="n">
        <f aca="false">DEGREES(ATAN2(COS(RADIANS(P54)),COS(RADIANS(R54))*SIN(RADIANS(P54))))</f>
        <v>89.8949461885621</v>
      </c>
      <c r="T54" s="1" t="n">
        <f aca="false">DEGREES(ASIN(SIN(RADIANS(R54))*SIN(RADIANS(P54))))</f>
        <v>23.4366324916053</v>
      </c>
      <c r="U54" s="1" t="n">
        <f aca="false">TAN(RADIANS(R54/2))*TAN(RADIANS(R54/2))</f>
        <v>0.0430246224532044</v>
      </c>
      <c r="V54" s="1" t="n">
        <f aca="false">4*DEGREES(U54*SIN(2*RADIANS(I54))-2*K54*SIN(RADIANS(J54))+4*K54*U54*SIN(RADIANS(J54))*COS(2*RADIANS(I54))-0.5*U54*U54*SIN(4*RADIANS(I54))-1.25*K54*K54*SIN(2*RADIANS(J54)))</f>
        <v>-1.75750453518659</v>
      </c>
      <c r="W54" s="1" t="n">
        <f aca="false">DEGREES(ACOS(COS(RADIANS(90.833))/(COS(RADIANS($B$3))*COS(RADIANS(T54)))-TAN(RADIANS($B$3))*TAN(RADIANS(T54))))</f>
        <v>71.5523047206089</v>
      </c>
      <c r="X54" s="7" t="n">
        <f aca="false">(720-4*$B$4-V54+$B$5*60)/1440</f>
        <v>0.515155403149435</v>
      </c>
      <c r="Y54" s="7" t="n">
        <f aca="false">X54-W54*4/1440</f>
        <v>0.316399001147744</v>
      </c>
      <c r="Z54" s="7" t="n">
        <f aca="false">X54+W54*4/1440</f>
        <v>0.713911805151127</v>
      </c>
      <c r="AA54" s="9" t="n">
        <f aca="false">8*W54</f>
        <v>572.418437764871</v>
      </c>
      <c r="AB54" s="1" t="n">
        <f aca="false">MOD(E54*1440+V54+4*$B$4-60*$B$5,1440)</f>
        <v>296.176219464814</v>
      </c>
      <c r="AC54" s="1" t="n">
        <f aca="false">IF(AB54/4&lt;0,AB54/4+180,AB54/4-180)</f>
        <v>-105.955945133796</v>
      </c>
      <c r="AD54" s="1" t="n">
        <f aca="false">DEGREES(ACOS(SIN(RADIANS($B$3))*SIN(RADIANS(T54))+COS(RADIANS($B$3))*COS(RADIANS(T54))*COS(RADIANS(AC54))))</f>
        <v>116.303263712432</v>
      </c>
      <c r="AE54" s="1" t="n">
        <f aca="false">90-AD54</f>
        <v>-26.3032637124319</v>
      </c>
      <c r="AF54" s="1" t="n">
        <f aca="false">IF(AE54&gt;85,0,IF(AE54&gt;5,58.1/TAN(RADIANS(AE54))-0.07/POWER(TAN(RADIANS(AE54)),3)+0.000086/POWER(TAN(RADIANS(AE54)),5),IF(AE54&gt;-0.575,1735+AE54*(-518.2+AE54*(103.4+AE54*(-12.79+AE54*0.711))),-20.772/TAN(RADIANS(AE54)))))/3600</f>
        <v>0.0116730337874314</v>
      </c>
      <c r="AG54" s="1" t="n">
        <f aca="false">AE54+AF54</f>
        <v>-26.2915906786445</v>
      </c>
      <c r="AH54" s="1" t="n">
        <f aca="false">IF(AC54&gt;0,MOD(DEGREES(ACOS(((SIN(RADIANS($B$3))*COS(RADIANS(AD54)))-SIN(RADIANS(T54)))/(COS(RADIANS($B$3))*SIN(RADIANS(AD54)))))+180,360),MOD(540-DEGREES(ACOS(((SIN(RADIANS($B$3))*COS(RADIANS(AD54)))-SIN(RADIANS(T54)))/(COS(RADIANS($B$3))*SIN(RADIANS(AD54))))),360))</f>
        <v>79.7492823767133</v>
      </c>
    </row>
    <row r="55" customFormat="false" ht="15" hidden="false" customHeight="false" outlineLevel="0" collapsed="false">
      <c r="D55" s="6" t="n">
        <f aca="false">$B$7</f>
        <v>44003</v>
      </c>
      <c r="E55" s="7" t="n">
        <f aca="false">E54+0.1/24</f>
        <v>0.225</v>
      </c>
      <c r="F55" s="2" t="n">
        <f aca="false">D55+2415018.5+E55-$B$5/24</f>
        <v>2459021.30833333</v>
      </c>
      <c r="G55" s="8" t="n">
        <f aca="false">(F55-2451545)/36525</f>
        <v>0.204690166552596</v>
      </c>
      <c r="I55" s="1" t="n">
        <f aca="false">MOD(280.46646+G55*(36000.76983+G55*0.0003032),360)</f>
        <v>89.4700452278767</v>
      </c>
      <c r="J55" s="1" t="n">
        <f aca="false">357.52911+G55*(35999.05029-0.0001537*G55)</f>
        <v>7726.18070315566</v>
      </c>
      <c r="K55" s="1" t="n">
        <f aca="false">0.016708634-G55*(0.000042037+0.0000001267*G55)</f>
        <v>0.0167000241309839</v>
      </c>
      <c r="L55" s="1" t="n">
        <f aca="false">SIN(RADIANS(J55))*(1.914602-G55*(0.004817+0.000014*G55))+SIN(RADIANS(2*J55))*(0.019993-0.000101*G55)+SIN(RADIANS(3*J55))*0.000289</f>
        <v>0.448013484734508</v>
      </c>
      <c r="M55" s="1" t="n">
        <f aca="false">I55+L55</f>
        <v>89.9180587126112</v>
      </c>
      <c r="N55" s="1" t="n">
        <f aca="false">J55+L55</f>
        <v>7726.62871664039</v>
      </c>
      <c r="O55" s="1" t="n">
        <f aca="false">(1.000001018*(1-K55*K55))/(1+K55*COS(RADIANS(N55)))</f>
        <v>1.01623319107456</v>
      </c>
      <c r="P55" s="1" t="n">
        <f aca="false">M55-0.00569-0.00478*SIN(RADIANS(125.04-1934.136*G55))</f>
        <v>89.9075892493296</v>
      </c>
      <c r="Q55" s="1" t="n">
        <f aca="false">23+(26+((21.448-G55*(46.815+G55*(0.00059-G55*0.001813))))/60)/60</f>
        <v>23.4366292835226</v>
      </c>
      <c r="R55" s="1" t="n">
        <f aca="false">Q55+0.00256*COS(RADIANS(125.04-1934.136*G55))</f>
        <v>23.4366676455955</v>
      </c>
      <c r="S55" s="1" t="n">
        <f aca="false">DEGREES(ATAN2(COS(RADIANS(P55)),COS(RADIANS(R55))*SIN(RADIANS(P55))))</f>
        <v>89.8992798823355</v>
      </c>
      <c r="T55" s="1" t="n">
        <f aca="false">DEGREES(ASIN(SIN(RADIANS(R55))*SIN(RADIANS(P55))))</f>
        <v>23.4366353398336</v>
      </c>
      <c r="U55" s="1" t="n">
        <f aca="false">TAN(RADIANS(R55/2))*TAN(RADIANS(R55/2))</f>
        <v>0.0430246224848235</v>
      </c>
      <c r="V55" s="1" t="n">
        <f aca="false">4*DEGREES(U55*SIN(2*RADIANS(I55))-2*K55*SIN(RADIANS(J55))+4*K55*U55*SIN(RADIANS(J55))*COS(2*RADIANS(I55))-0.5*U55*U55*SIN(4*RADIANS(I55))-1.25*K55*K55*SIN(2*RADIANS(J55)))</f>
        <v>-1.75841060045346</v>
      </c>
      <c r="W55" s="1" t="n">
        <f aca="false">DEGREES(ACOS(COS(RADIANS(90.833))/(COS(RADIANS($B$3))*COS(RADIANS(T55)))-TAN(RADIANS($B$3))*TAN(RADIANS(T55))))</f>
        <v>71.5523019780667</v>
      </c>
      <c r="X55" s="7" t="n">
        <f aca="false">(720-4*$B$4-V55+$B$5*60)/1440</f>
        <v>0.515156032361426</v>
      </c>
      <c r="Y55" s="7" t="n">
        <f aca="false">X55-W55*4/1440</f>
        <v>0.316399637977907</v>
      </c>
      <c r="Z55" s="7" t="n">
        <f aca="false">X55+W55*4/1440</f>
        <v>0.713912426744945</v>
      </c>
      <c r="AA55" s="9" t="n">
        <f aca="false">8*W55</f>
        <v>572.418415824534</v>
      </c>
      <c r="AB55" s="1" t="n">
        <f aca="false">MOD(E55*1440+V55+4*$B$4-60*$B$5,1440)</f>
        <v>302.175313399546</v>
      </c>
      <c r="AC55" s="1" t="n">
        <f aca="false">IF(AB55/4&lt;0,AB55/4+180,AB55/4-180)</f>
        <v>-104.456171650113</v>
      </c>
      <c r="AD55" s="1" t="n">
        <f aca="false">DEGREES(ACOS(SIN(RADIANS($B$3))*SIN(RADIANS(T55))+COS(RADIANS($B$3))*COS(RADIANS(T55))*COS(RADIANS(AC55))))</f>
        <v>115.138980310499</v>
      </c>
      <c r="AE55" s="1" t="n">
        <f aca="false">90-AD55</f>
        <v>-25.1389803104992</v>
      </c>
      <c r="AF55" s="1" t="n">
        <f aca="false">IF(AE55&gt;85,0,IF(AE55&gt;5,58.1/TAN(RADIANS(AE55))-0.07/POWER(TAN(RADIANS(AE55)),3)+0.000086/POWER(TAN(RADIANS(AE55)),5),IF(AE55&gt;-0.575,1735+AE55*(-518.2+AE55*(103.4+AE55*(-12.79+AE55*0.711))),-20.772/TAN(RADIANS(AE55)))))/3600</f>
        <v>0.0122958475026182</v>
      </c>
      <c r="AG55" s="1" t="n">
        <f aca="false">AE55+AF55</f>
        <v>-25.1266844629966</v>
      </c>
      <c r="AH55" s="1" t="n">
        <f aca="false">IF(AC55&gt;0,MOD(DEGREES(ACOS(((SIN(RADIANS($B$3))*COS(RADIANS(AD55)))-SIN(RADIANS(T55)))/(COS(RADIANS($B$3))*SIN(RADIANS(AD55)))))+180,360),MOD(540-DEGREES(ACOS(((SIN(RADIANS($B$3))*COS(RADIANS(AD55)))-SIN(RADIANS(T55)))/(COS(RADIANS($B$3))*SIN(RADIANS(AD55))))),360))</f>
        <v>78.9351634116562</v>
      </c>
    </row>
    <row r="56" customFormat="false" ht="15" hidden="false" customHeight="false" outlineLevel="0" collapsed="false">
      <c r="D56" s="6" t="n">
        <f aca="false">$B$7</f>
        <v>44003</v>
      </c>
      <c r="E56" s="7" t="n">
        <f aca="false">E55+0.1/24</f>
        <v>0.229166666666667</v>
      </c>
      <c r="F56" s="2" t="n">
        <f aca="false">D56+2415018.5+E56-$B$5/24</f>
        <v>2459021.3125</v>
      </c>
      <c r="G56" s="8" t="n">
        <f aca="false">(F56-2451545)/36525</f>
        <v>0.204690280629706</v>
      </c>
      <c r="I56" s="1" t="n">
        <f aca="false">MOD(280.46646+G56*(36000.76983+G56*0.0003032),360)</f>
        <v>89.4741520916477</v>
      </c>
      <c r="J56" s="1" t="n">
        <f aca="false">357.52911+G56*(35999.05029-0.0001537*G56)</f>
        <v>7726.18480982325</v>
      </c>
      <c r="K56" s="1" t="n">
        <f aca="false">0.016708634-G56*(0.000042037+0.0000001267*G56)</f>
        <v>0.0167000241261825</v>
      </c>
      <c r="L56" s="1" t="n">
        <f aca="false">SIN(RADIANS(J56))*(1.914602-G56*(0.004817+0.000014*G56))+SIN(RADIANS(2*J56))*(0.019993-0.000101*G56)+SIN(RADIANS(3*J56))*0.000289</f>
        <v>0.44788278534169</v>
      </c>
      <c r="M56" s="1" t="n">
        <f aca="false">I56+L56</f>
        <v>89.9220348769894</v>
      </c>
      <c r="N56" s="1" t="n">
        <f aca="false">J56+L56</f>
        <v>7726.63269260859</v>
      </c>
      <c r="O56" s="1" t="n">
        <f aca="false">(1.000001018*(1-K56*K56))/(1+K56*COS(RADIANS(N56)))</f>
        <v>1.01623346788046</v>
      </c>
      <c r="P56" s="1" t="n">
        <f aca="false">M56-0.00569-0.00478*SIN(RADIANS(125.04-1934.136*G56))</f>
        <v>89.9115654139837</v>
      </c>
      <c r="Q56" s="1" t="n">
        <f aca="false">23+(26+((21.448-G56*(46.815+G56*(0.00059-G56*0.001813))))/60)/60</f>
        <v>23.4366292820392</v>
      </c>
      <c r="R56" s="1" t="n">
        <f aca="false">Q56+0.00256*COS(RADIANS(125.04-1934.136*G56))</f>
        <v>23.4366676539692</v>
      </c>
      <c r="S56" s="1" t="n">
        <f aca="false">DEGREES(ATAN2(COS(RADIANS(P56)),COS(RADIANS(R56))*SIN(RADIANS(P56))))</f>
        <v>89.9036135734497</v>
      </c>
      <c r="T56" s="1" t="n">
        <f aca="false">DEGREES(ASIN(SIN(RADIANS(R56))*SIN(RADIANS(P56))))</f>
        <v>23.436638068443</v>
      </c>
      <c r="U56" s="1" t="n">
        <f aca="false">TAN(RADIANS(R56/2))*TAN(RADIANS(R56/2))</f>
        <v>0.0430246225164426</v>
      </c>
      <c r="V56" s="1" t="n">
        <f aca="false">4*DEGREES(U56*SIN(2*RADIANS(I56))-2*K56*SIN(RADIANS(J56))+4*K56*U56*SIN(RADIANS(J56))*COS(2*RADIANS(I56))-0.5*U56*U56*SIN(4*RADIANS(I56))-1.25*K56*K56*SIN(2*RADIANS(J56)))</f>
        <v>-1.75931665710076</v>
      </c>
      <c r="W56" s="1" t="n">
        <f aca="false">DEGREES(ACOS(COS(RADIANS(90.833))/(COS(RADIANS($B$3))*COS(RADIANS(T56)))-TAN(RADIANS($B$3))*TAN(RADIANS(T56))))</f>
        <v>71.5522993507046</v>
      </c>
      <c r="X56" s="7" t="n">
        <f aca="false">(720-4*$B$4-V56+$B$5*60)/1440</f>
        <v>0.515156661567431</v>
      </c>
      <c r="Y56" s="7" t="n">
        <f aca="false">X56-W56*4/1440</f>
        <v>0.316400274482141</v>
      </c>
      <c r="Z56" s="7" t="n">
        <f aca="false">X56+W56*4/1440</f>
        <v>0.713913048652722</v>
      </c>
      <c r="AA56" s="9" t="n">
        <f aca="false">8*W56</f>
        <v>572.418394805637</v>
      </c>
      <c r="AB56" s="1" t="n">
        <f aca="false">MOD(E56*1440+V56+4*$B$4-60*$B$5,1440)</f>
        <v>308.1744073429</v>
      </c>
      <c r="AC56" s="1" t="n">
        <f aca="false">IF(AB56/4&lt;0,AB56/4+180,AB56/4-180)</f>
        <v>-102.956398164275</v>
      </c>
      <c r="AD56" s="1" t="n">
        <f aca="false">DEGREES(ACOS(SIN(RADIANS($B$3))*SIN(RADIANS(T56))+COS(RADIANS($B$3))*COS(RADIANS(T56))*COS(RADIANS(AC56))))</f>
        <v>113.977922972863</v>
      </c>
      <c r="AE56" s="1" t="n">
        <f aca="false">90-AD56</f>
        <v>-23.9779229728634</v>
      </c>
      <c r="AF56" s="1" t="n">
        <f aca="false">IF(AE56&gt;85,0,IF(AE56&gt;5,58.1/TAN(RADIANS(AE56))-0.07/POWER(TAN(RADIANS(AE56)),3)+0.000086/POWER(TAN(RADIANS(AE56)),5),IF(AE56&gt;-0.575,1735+AE56*(-518.2+AE56*(103.4+AE56*(-12.79+AE56*0.711))),-20.772/TAN(RADIANS(AE56)))))/3600</f>
        <v>0.0129730828335227</v>
      </c>
      <c r="AG56" s="1" t="n">
        <f aca="false">AE56+AF56</f>
        <v>-23.9649498900299</v>
      </c>
      <c r="AH56" s="1" t="n">
        <f aca="false">IF(AC56&gt;0,MOD(DEGREES(ACOS(((SIN(RADIANS($B$3))*COS(RADIANS(AD56)))-SIN(RADIANS(T56)))/(COS(RADIANS($B$3))*SIN(RADIANS(AD56)))))+180,360),MOD(540-DEGREES(ACOS(((SIN(RADIANS($B$3))*COS(RADIANS(AD56)))-SIN(RADIANS(T56)))/(COS(RADIANS($B$3))*SIN(RADIANS(AD56))))),360))</f>
        <v>78.1231585120035</v>
      </c>
    </row>
    <row r="57" customFormat="false" ht="15" hidden="false" customHeight="false" outlineLevel="0" collapsed="false">
      <c r="D57" s="6" t="n">
        <f aca="false">$B$7</f>
        <v>44003</v>
      </c>
      <c r="E57" s="7" t="n">
        <f aca="false">E56+0.1/24</f>
        <v>0.233333333333334</v>
      </c>
      <c r="F57" s="2" t="n">
        <f aca="false">D57+2415018.5+E57-$B$5/24</f>
        <v>2459021.31666667</v>
      </c>
      <c r="G57" s="8" t="n">
        <f aca="false">(F57-2451545)/36525</f>
        <v>0.204690394706828</v>
      </c>
      <c r="I57" s="1" t="n">
        <f aca="false">MOD(280.46646+G57*(36000.76983+G57*0.0003032),360)</f>
        <v>89.4782589558772</v>
      </c>
      <c r="J57" s="1" t="n">
        <f aca="false">357.52911+G57*(35999.05029-0.0001537*G57)</f>
        <v>7726.1889164913</v>
      </c>
      <c r="K57" s="1" t="n">
        <f aca="false">0.016708634-G57*(0.000042037+0.0000001267*G57)</f>
        <v>0.0167000241213811</v>
      </c>
      <c r="L57" s="1" t="n">
        <f aca="false">SIN(RADIANS(J57))*(1.914602-G57*(0.004817+0.000014*G57))+SIN(RADIANS(2*J57))*(0.019993-0.000101*G57)+SIN(RADIANS(3*J57))*0.000289</f>
        <v>0.447752083768318</v>
      </c>
      <c r="M57" s="1" t="n">
        <f aca="false">I57+L57</f>
        <v>89.9260110396455</v>
      </c>
      <c r="N57" s="1" t="n">
        <f aca="false">J57+L57</f>
        <v>7726.63666857506</v>
      </c>
      <c r="O57" s="1" t="n">
        <f aca="false">(1.000001018*(1-K57*K57))/(1+K57*COS(RADIANS(N57)))</f>
        <v>1.01623374460556</v>
      </c>
      <c r="P57" s="1" t="n">
        <f aca="false">M57-0.00569-0.00478*SIN(RADIANS(125.04-1934.136*G57))</f>
        <v>89.9155415769157</v>
      </c>
      <c r="Q57" s="1" t="n">
        <f aca="false">23+(26+((21.448-G57*(46.815+G57*(0.00059-G57*0.001813))))/60)/60</f>
        <v>23.4366292805557</v>
      </c>
      <c r="R57" s="1" t="n">
        <f aca="false">Q57+0.00256*COS(RADIANS(125.04-1934.136*G57))</f>
        <v>23.4366676623429</v>
      </c>
      <c r="S57" s="1" t="n">
        <f aca="false">DEGREES(ATAN2(COS(RADIANS(P57)),COS(RADIANS(R57))*SIN(RADIANS(P57))))</f>
        <v>89.907947262862</v>
      </c>
      <c r="T57" s="1" t="n">
        <f aca="false">DEGREES(ASIN(SIN(RADIANS(R57))*SIN(RADIANS(P57))))</f>
        <v>23.4366406774343</v>
      </c>
      <c r="U57" s="1" t="n">
        <f aca="false">TAN(RADIANS(R57/2))*TAN(RADIANS(R57/2))</f>
        <v>0.0430246225480617</v>
      </c>
      <c r="V57" s="1" t="n">
        <f aca="false">4*DEGREES(U57*SIN(2*RADIANS(I57))-2*K57*SIN(RADIANS(J57))+4*K57*U57*SIN(RADIANS(J57))*COS(2*RADIANS(I57))-0.5*U57*U57*SIN(4*RADIANS(I57))-1.25*K57*K57*SIN(2*RADIANS(J57)))</f>
        <v>-1.76022270530104</v>
      </c>
      <c r="W57" s="1" t="n">
        <f aca="false">DEGREES(ACOS(COS(RADIANS(90.833))/(COS(RADIANS($B$3))*COS(RADIANS(T57)))-TAN(RADIANS($B$3))*TAN(RADIANS(T57))))</f>
        <v>71.5522968385221</v>
      </c>
      <c r="X57" s="7" t="n">
        <f aca="false">(720-4*$B$4-V57+$B$5*60)/1440</f>
        <v>0.51515729076757</v>
      </c>
      <c r="Y57" s="7" t="n">
        <f aca="false">X57-W57*4/1440</f>
        <v>0.316400910660564</v>
      </c>
      <c r="Z57" s="7" t="n">
        <f aca="false">X57+W57*4/1440</f>
        <v>0.713913670874576</v>
      </c>
      <c r="AA57" s="9" t="n">
        <f aca="false">8*W57</f>
        <v>572.418374708176</v>
      </c>
      <c r="AB57" s="1" t="n">
        <f aca="false">MOD(E57*1440+V57+4*$B$4-60*$B$5,1440)</f>
        <v>314.1735012947</v>
      </c>
      <c r="AC57" s="1" t="n">
        <f aca="false">IF(AB57/4&lt;0,AB57/4+180,AB57/4-180)</f>
        <v>-101.456624676325</v>
      </c>
      <c r="AD57" s="1" t="n">
        <f aca="false">DEGREES(ACOS(SIN(RADIANS($B$3))*SIN(RADIANS(T57))+COS(RADIANS($B$3))*COS(RADIANS(T57))*COS(RADIANS(AC57))))</f>
        <v>112.820317780711</v>
      </c>
      <c r="AE57" s="1" t="n">
        <f aca="false">90-AD57</f>
        <v>-22.8203177807113</v>
      </c>
      <c r="AF57" s="1" t="n">
        <f aca="false">IF(AE57&gt;85,0,IF(AE57&gt;5,58.1/TAN(RADIANS(AE57))-0.07/POWER(TAN(RADIANS(AE57)),3)+0.000086/POWER(TAN(RADIANS(AE57)),5),IF(AE57&gt;-0.575,1735+AE57*(-518.2+AE57*(103.4+AE57*(-12.79+AE57*0.711))),-20.772/TAN(RADIANS(AE57)))))/3600</f>
        <v>0.0137126736148442</v>
      </c>
      <c r="AG57" s="1" t="n">
        <f aca="false">AE57+AF57</f>
        <v>-22.8066051070964</v>
      </c>
      <c r="AH57" s="1" t="n">
        <f aca="false">IF(AC57&gt;0,MOD(DEGREES(ACOS(((SIN(RADIANS($B$3))*COS(RADIANS(AD57)))-SIN(RADIANS(T57)))/(COS(RADIANS($B$3))*SIN(RADIANS(AD57)))))+180,360),MOD(540-DEGREES(ACOS(((SIN(RADIANS($B$3))*COS(RADIANS(AD57)))-SIN(RADIANS(T57)))/(COS(RADIANS($B$3))*SIN(RADIANS(AD57))))),360))</f>
        <v>77.3125468233773</v>
      </c>
    </row>
    <row r="58" customFormat="false" ht="15" hidden="false" customHeight="false" outlineLevel="0" collapsed="false">
      <c r="D58" s="6" t="n">
        <f aca="false">$B$7</f>
        <v>44003</v>
      </c>
      <c r="E58" s="7" t="n">
        <f aca="false">E57+0.1/24</f>
        <v>0.2375</v>
      </c>
      <c r="F58" s="2" t="n">
        <f aca="false">D58+2415018.5+E58-$B$5/24</f>
        <v>2459021.32083333</v>
      </c>
      <c r="G58" s="8" t="n">
        <f aca="false">(F58-2451545)/36525</f>
        <v>0.204690508783937</v>
      </c>
      <c r="I58" s="1" t="n">
        <f aca="false">MOD(280.46646+G58*(36000.76983+G58*0.0003032),360)</f>
        <v>89.4823658196483</v>
      </c>
      <c r="J58" s="1" t="n">
        <f aca="false">357.52911+G58*(35999.05029-0.0001537*G58)</f>
        <v>7726.19302315889</v>
      </c>
      <c r="K58" s="1" t="n">
        <f aca="false">0.016708634-G58*(0.000042037+0.0000001267*G58)</f>
        <v>0.0167000241165798</v>
      </c>
      <c r="L58" s="1" t="n">
        <f aca="false">SIN(RADIANS(J58))*(1.914602-G58*(0.004817+0.000014*G58))+SIN(RADIANS(2*J58))*(0.019993-0.000101*G58)+SIN(RADIANS(3*J58))*0.000289</f>
        <v>0.447621380044206</v>
      </c>
      <c r="M58" s="1" t="n">
        <f aca="false">I58+L58</f>
        <v>89.9299871996925</v>
      </c>
      <c r="N58" s="1" t="n">
        <f aca="false">J58+L58</f>
        <v>7726.64064453893</v>
      </c>
      <c r="O58" s="1" t="n">
        <f aca="false">(1.000001018*(1-K58*K58))/(1+K58*COS(RADIANS(N58)))</f>
        <v>1.01623402124981</v>
      </c>
      <c r="P58" s="1" t="n">
        <f aca="false">M58-0.00569-0.00478*SIN(RADIANS(125.04-1934.136*G58))</f>
        <v>89.9195177372387</v>
      </c>
      <c r="Q58" s="1" t="n">
        <f aca="false">23+(26+((21.448-G58*(46.815+G58*(0.00059-G58*0.001813))))/60)/60</f>
        <v>23.4366292790722</v>
      </c>
      <c r="R58" s="1" t="n">
        <f aca="false">Q58+0.00256*COS(RADIANS(125.04-1934.136*G58))</f>
        <v>23.4366676707167</v>
      </c>
      <c r="S58" s="1" t="n">
        <f aca="false">DEGREES(ATAN2(COS(RADIANS(P58)),COS(RADIANS(R58))*SIN(RADIANS(P58))))</f>
        <v>89.9122809495978</v>
      </c>
      <c r="T58" s="1" t="n">
        <f aca="false">DEGREES(ASIN(SIN(RADIANS(R58))*SIN(RADIANS(P58))))</f>
        <v>23.436643166807</v>
      </c>
      <c r="U58" s="1" t="n">
        <f aca="false">TAN(RADIANS(R58/2))*TAN(RADIANS(R58/2))</f>
        <v>0.0430246225796808</v>
      </c>
      <c r="V58" s="1" t="n">
        <f aca="false">4*DEGREES(U58*SIN(2*RADIANS(I58))-2*K58*SIN(RADIANS(J58))+4*K58*U58*SIN(RADIANS(J58))*COS(2*RADIANS(I58))-0.5*U58*U58*SIN(4*RADIANS(I58))-1.25*K58*K58*SIN(2*RADIANS(J58)))</f>
        <v>-1.76112874482361</v>
      </c>
      <c r="W58" s="1" t="n">
        <f aca="false">DEGREES(ACOS(COS(RADIANS(90.833))/(COS(RADIANS($B$3))*COS(RADIANS(T58)))-TAN(RADIANS($B$3))*TAN(RADIANS(T58))))</f>
        <v>71.5522944415194</v>
      </c>
      <c r="X58" s="7" t="n">
        <f aca="false">(720-4*$B$4-V58+$B$5*60)/1440</f>
        <v>0.515157919961683</v>
      </c>
      <c r="Y58" s="7" t="n">
        <f aca="false">X58-W58*4/1440</f>
        <v>0.316401546513018</v>
      </c>
      <c r="Z58" s="7" t="n">
        <f aca="false">X58+W58*4/1440</f>
        <v>0.713914293410348</v>
      </c>
      <c r="AA58" s="9" t="n">
        <f aca="false">8*W58</f>
        <v>572.418355532155</v>
      </c>
      <c r="AB58" s="1" t="n">
        <f aca="false">MOD(E58*1440+V58+4*$B$4-60*$B$5,1440)</f>
        <v>320.172595255176</v>
      </c>
      <c r="AC58" s="1" t="n">
        <f aca="false">IF(AB58/4&lt;0,AB58/4+180,AB58/4-180)</f>
        <v>-99.9568511862059</v>
      </c>
      <c r="AD58" s="1" t="n">
        <f aca="false">DEGREES(ACOS(SIN(RADIANS($B$3))*SIN(RADIANS(T58))+COS(RADIANS($B$3))*COS(RADIANS(T58))*COS(RADIANS(AC58))))</f>
        <v>111.666391926137</v>
      </c>
      <c r="AE58" s="1" t="n">
        <f aca="false">90-AD58</f>
        <v>-21.6663919261373</v>
      </c>
      <c r="AF58" s="1" t="n">
        <f aca="false">IF(AE58&gt;85,0,IF(AE58&gt;5,58.1/TAN(RADIANS(AE58))-0.07/POWER(TAN(RADIANS(AE58)),3)+0.000086/POWER(TAN(RADIANS(AE58)),5),IF(AE58&gt;-0.575,1735+AE58*(-518.2+AE58*(103.4+AE58*(-12.79+AE58*0.711))),-20.772/TAN(RADIANS(AE58)))))/3600</f>
        <v>0.0145241627030537</v>
      </c>
      <c r="AG58" s="1" t="n">
        <f aca="false">AE58+AF58</f>
        <v>-21.6518677634342</v>
      </c>
      <c r="AH58" s="1" t="n">
        <f aca="false">IF(AC58&gt;0,MOD(DEGREES(ACOS(((SIN(RADIANS($B$3))*COS(RADIANS(AD58)))-SIN(RADIANS(T58)))/(COS(RADIANS($B$3))*SIN(RADIANS(AD58)))))+180,360),MOD(540-DEGREES(ACOS(((SIN(RADIANS($B$3))*COS(RADIANS(AD58)))-SIN(RADIANS(T58)))/(COS(RADIANS($B$3))*SIN(RADIANS(AD58))))),360))</f>
        <v>76.5026356764877</v>
      </c>
    </row>
    <row r="59" customFormat="false" ht="15" hidden="false" customHeight="false" outlineLevel="0" collapsed="false">
      <c r="D59" s="6" t="n">
        <f aca="false">$B$7</f>
        <v>44003</v>
      </c>
      <c r="E59" s="7" t="n">
        <f aca="false">E58+0.1/24</f>
        <v>0.241666666666667</v>
      </c>
      <c r="F59" s="2" t="n">
        <f aca="false">D59+2415018.5+E59-$B$5/24</f>
        <v>2459021.325</v>
      </c>
      <c r="G59" s="8" t="n">
        <f aca="false">(F59-2451545)/36525</f>
        <v>0.204690622861059</v>
      </c>
      <c r="I59" s="1" t="n">
        <f aca="false">MOD(280.46646+G59*(36000.76983+G59*0.0003032),360)</f>
        <v>89.486472683876</v>
      </c>
      <c r="J59" s="1" t="n">
        <f aca="false">357.52911+G59*(35999.05029-0.0001537*G59)</f>
        <v>7726.19712982693</v>
      </c>
      <c r="K59" s="1" t="n">
        <f aca="false">0.016708634-G59*(0.000042037+0.0000001267*G59)</f>
        <v>0.0167000241117784</v>
      </c>
      <c r="L59" s="1" t="n">
        <f aca="false">SIN(RADIANS(J59))*(1.914602-G59*(0.004817+0.000014*G59))+SIN(RADIANS(2*J59))*(0.019993-0.000101*G59)+SIN(RADIANS(3*J59))*0.000289</f>
        <v>0.44749067414086</v>
      </c>
      <c r="M59" s="1" t="n">
        <f aca="false">I59+L59</f>
        <v>89.9339633580168</v>
      </c>
      <c r="N59" s="1" t="n">
        <f aca="false">J59+L59</f>
        <v>7726.64462050107</v>
      </c>
      <c r="O59" s="1" t="n">
        <f aca="false">(1.000001018*(1-K59*K59))/(1+K59*COS(RADIANS(N59)))</f>
        <v>1.01623429781327</v>
      </c>
      <c r="P59" s="1" t="n">
        <f aca="false">M59-0.00569-0.00478*SIN(RADIANS(125.04-1934.136*G59))</f>
        <v>89.9234938958391</v>
      </c>
      <c r="Q59" s="1" t="n">
        <f aca="false">23+(26+((21.448-G59*(46.815+G59*(0.00059-G59*0.001813))))/60)/60</f>
        <v>23.4366292775887</v>
      </c>
      <c r="R59" s="1" t="n">
        <f aca="false">Q59+0.00256*COS(RADIANS(125.04-1934.136*G59))</f>
        <v>23.4366676790904</v>
      </c>
      <c r="S59" s="1" t="n">
        <f aca="false">DEGREES(ATAN2(COS(RADIANS(P59)),COS(RADIANS(R59))*SIN(RADIANS(P59))))</f>
        <v>89.9166146346155</v>
      </c>
      <c r="T59" s="1" t="n">
        <f aca="false">DEGREES(ASIN(SIN(RADIANS(R59))*SIN(RADIANS(P59))))</f>
        <v>23.4366455365619</v>
      </c>
      <c r="U59" s="1" t="n">
        <f aca="false">TAN(RADIANS(R59/2))*TAN(RADIANS(R59/2))</f>
        <v>0.0430246226112999</v>
      </c>
      <c r="V59" s="1" t="n">
        <f aca="false">4*DEGREES(U59*SIN(2*RADIANS(I59))-2*K59*SIN(RADIANS(J59))+4*K59*U59*SIN(RADIANS(J59))*COS(2*RADIANS(I59))-0.5*U59*U59*SIN(4*RADIANS(I59))-1.25*K59*K59*SIN(2*RADIANS(J59)))</f>
        <v>-1.7620347758418</v>
      </c>
      <c r="W59" s="1" t="n">
        <f aca="false">DEGREES(ACOS(COS(RADIANS(90.833))/(COS(RADIANS($B$3))*COS(RADIANS(T59)))-TAN(RADIANS($B$3))*TAN(RADIANS(T59))))</f>
        <v>71.5522921596959</v>
      </c>
      <c r="X59" s="7" t="n">
        <f aca="false">(720-4*$B$4-V59+$B$5*60)/1440</f>
        <v>0.51515854914989</v>
      </c>
      <c r="Y59" s="7" t="n">
        <f aca="false">X59-W59*4/1440</f>
        <v>0.316402182039624</v>
      </c>
      <c r="Z59" s="7" t="n">
        <f aca="false">X59+W59*4/1440</f>
        <v>0.713914916260156</v>
      </c>
      <c r="AA59" s="9" t="n">
        <f aca="false">8*W59</f>
        <v>572.418337277567</v>
      </c>
      <c r="AB59" s="1" t="n">
        <f aca="false">MOD(E59*1440+V59+4*$B$4-60*$B$5,1440)</f>
        <v>326.171689224159</v>
      </c>
      <c r="AC59" s="1" t="n">
        <f aca="false">IF(AB59/4&lt;0,AB59/4+180,AB59/4-180)</f>
        <v>-98.4570776939603</v>
      </c>
      <c r="AD59" s="1" t="n">
        <f aca="false">DEGREES(ACOS(SIN(RADIANS($B$3))*SIN(RADIANS(T59))+COS(RADIANS($B$3))*COS(RADIANS(T59))*COS(RADIANS(AC59))))</f>
        <v>110.516374348198</v>
      </c>
      <c r="AE59" s="1" t="n">
        <f aca="false">90-AD59</f>
        <v>-20.5163743481982</v>
      </c>
      <c r="AF59" s="1" t="n">
        <f aca="false">IF(AE59&gt;85,0,IF(AE59&gt;5,58.1/TAN(RADIANS(AE59))-0.07/POWER(TAN(RADIANS(AE59)),3)+0.000086/POWER(TAN(RADIANS(AE59)),5),IF(AE59&gt;-0.575,1735+AE59*(-518.2+AE59*(103.4+AE59*(-12.79+AE59*0.711))),-20.772/TAN(RADIANS(AE59)))))/3600</f>
        <v>0.0154191311091303</v>
      </c>
      <c r="AG59" s="1" t="n">
        <f aca="false">AE59+AF59</f>
        <v>-20.500955217089</v>
      </c>
      <c r="AH59" s="1" t="n">
        <f aca="false">IF(AC59&gt;0,MOD(DEGREES(ACOS(((SIN(RADIANS($B$3))*COS(RADIANS(AD59)))-SIN(RADIANS(T59)))/(COS(RADIANS($B$3))*SIN(RADIANS(AD59)))))+180,360),MOD(540-DEGREES(ACOS(((SIN(RADIANS($B$3))*COS(RADIANS(AD59)))-SIN(RADIANS(T59)))/(COS(RADIANS($B$3))*SIN(RADIANS(AD59))))),360))</f>
        <v>75.6927575936021</v>
      </c>
    </row>
    <row r="60" customFormat="false" ht="15" hidden="false" customHeight="false" outlineLevel="0" collapsed="false">
      <c r="D60" s="6" t="n">
        <f aca="false">$B$7</f>
        <v>44003</v>
      </c>
      <c r="E60" s="7" t="n">
        <f aca="false">E59+0.1/24</f>
        <v>0.245833333333334</v>
      </c>
      <c r="F60" s="2" t="n">
        <f aca="false">D60+2415018.5+E60-$B$5/24</f>
        <v>2459021.32916667</v>
      </c>
      <c r="G60" s="8" t="n">
        <f aca="false">(F60-2451545)/36525</f>
        <v>0.204690736938169</v>
      </c>
      <c r="I60" s="1" t="n">
        <f aca="false">MOD(280.46646+G60*(36000.76983+G60*0.0003032),360)</f>
        <v>89.4905795476461</v>
      </c>
      <c r="J60" s="1" t="n">
        <f aca="false">357.52911+G60*(35999.05029-0.0001537*G60)</f>
        <v>7726.20123649452</v>
      </c>
      <c r="K60" s="1" t="n">
        <f aca="false">0.016708634-G60*(0.000042037+0.0000001267*G60)</f>
        <v>0.016700024106977</v>
      </c>
      <c r="L60" s="1" t="n">
        <f aca="false">SIN(RADIANS(J60))*(1.914602-G60*(0.004817+0.000014*G60))+SIN(RADIANS(2*J60))*(0.019993-0.000101*G60)+SIN(RADIANS(3*J60))*0.000289</f>
        <v>0.447359966088093</v>
      </c>
      <c r="M60" s="1" t="n">
        <f aca="false">I60+L60</f>
        <v>89.9379395137342</v>
      </c>
      <c r="N60" s="1" t="n">
        <f aca="false">J60+L60</f>
        <v>7726.64859646061</v>
      </c>
      <c r="O60" s="1" t="n">
        <f aca="false">(1.000001018*(1-K60*K60))/(1+K60*COS(RADIANS(N60)))</f>
        <v>1.01623457429586</v>
      </c>
      <c r="P60" s="1" t="n">
        <f aca="false">M60-0.00569-0.00478*SIN(RADIANS(125.04-1934.136*G60))</f>
        <v>89.9274700518327</v>
      </c>
      <c r="Q60" s="1" t="n">
        <f aca="false">23+(26+((21.448-G60*(46.815+G60*(0.00059-G60*0.001813))))/60)/60</f>
        <v>23.4366292761052</v>
      </c>
      <c r="R60" s="1" t="n">
        <f aca="false">Q60+0.00256*COS(RADIANS(125.04-1934.136*G60))</f>
        <v>23.4366676874641</v>
      </c>
      <c r="S60" s="1" t="n">
        <f aca="false">DEGREES(ATAN2(COS(RADIANS(P60)),COS(RADIANS(R60))*SIN(RADIANS(P60))))</f>
        <v>89.9209483169434</v>
      </c>
      <c r="T60" s="1" t="n">
        <f aca="false">DEGREES(ASIN(SIN(RADIANS(R60))*SIN(RADIANS(P60))))</f>
        <v>23.4366477866986</v>
      </c>
      <c r="U60" s="1" t="n">
        <f aca="false">TAN(RADIANS(R60/2))*TAN(RADIANS(R60/2))</f>
        <v>0.043024622642919</v>
      </c>
      <c r="V60" s="1" t="n">
        <f aca="false">4*DEGREES(U60*SIN(2*RADIANS(I60))-2*K60*SIN(RADIANS(J60))+4*K60*U60*SIN(RADIANS(J60))*COS(2*RADIANS(I60))-0.5*U60*U60*SIN(4*RADIANS(I60))-1.25*K60*K60*SIN(2*RADIANS(J60)))</f>
        <v>-1.76294079812589</v>
      </c>
      <c r="W60" s="1" t="n">
        <f aca="false">DEGREES(ACOS(COS(RADIANS(90.833))/(COS(RADIANS($B$3))*COS(RADIANS(T60)))-TAN(RADIANS($B$3))*TAN(RADIANS(T60))))</f>
        <v>71.5522899930519</v>
      </c>
      <c r="X60" s="7" t="n">
        <f aca="false">(720-4*$B$4-V60+$B$5*60)/1440</f>
        <v>0.515159178332032</v>
      </c>
      <c r="Y60" s="7" t="n">
        <f aca="false">X60-W60*4/1440</f>
        <v>0.316402817240221</v>
      </c>
      <c r="Z60" s="7" t="n">
        <f aca="false">X60+W60*4/1440</f>
        <v>0.713915539423843</v>
      </c>
      <c r="AA60" s="9" t="n">
        <f aca="false">8*W60</f>
        <v>572.418319944415</v>
      </c>
      <c r="AB60" s="1" t="n">
        <f aca="false">MOD(E60*1440+V60+4*$B$4-60*$B$5,1440)</f>
        <v>332.170783201875</v>
      </c>
      <c r="AC60" s="1" t="n">
        <f aca="false">IF(AB60/4&lt;0,AB60/4+180,AB60/4-180)</f>
        <v>-96.9573041995312</v>
      </c>
      <c r="AD60" s="1" t="n">
        <f aca="false">DEGREES(ACOS(SIN(RADIANS($B$3))*SIN(RADIANS(T60))+COS(RADIANS($B$3))*COS(RADIANS(T60))*COS(RADIANS(AC60))))</f>
        <v>109.370496338222</v>
      </c>
      <c r="AE60" s="1" t="n">
        <f aca="false">90-AD60</f>
        <v>-19.3704963382218</v>
      </c>
      <c r="AF60" s="1" t="n">
        <f aca="false">IF(AE60&gt;85,0,IF(AE60&gt;5,58.1/TAN(RADIANS(AE60))-0.07/POWER(TAN(RADIANS(AE60)),3)+0.000086/POWER(TAN(RADIANS(AE60)),5),IF(AE60&gt;-0.575,1735+AE60*(-518.2+AE60*(103.4+AE60*(-12.79+AE60*0.711))),-20.772/TAN(RADIANS(AE60)))))/3600</f>
        <v>0.0164117722142568</v>
      </c>
      <c r="AG60" s="1" t="n">
        <f aca="false">AE60+AF60</f>
        <v>-19.3540845660075</v>
      </c>
      <c r="AH60" s="1" t="n">
        <f aca="false">IF(AC60&gt;0,MOD(DEGREES(ACOS(((SIN(RADIANS($B$3))*COS(RADIANS(AD60)))-SIN(RADIANS(T60)))/(COS(RADIANS($B$3))*SIN(RADIANS(AD60)))))+180,360),MOD(540-DEGREES(ACOS(((SIN(RADIANS($B$3))*COS(RADIANS(AD60)))-SIN(RADIANS(T60)))/(COS(RADIANS($B$3))*SIN(RADIANS(AD60))))),360))</f>
        <v>74.8822675809076</v>
      </c>
    </row>
    <row r="61" customFormat="false" ht="15" hidden="false" customHeight="false" outlineLevel="0" collapsed="false">
      <c r="D61" s="6" t="n">
        <f aca="false">$B$7</f>
        <v>44003</v>
      </c>
      <c r="E61" s="7" t="n">
        <f aca="false">E60+0.1/24</f>
        <v>0.25</v>
      </c>
      <c r="F61" s="2" t="n">
        <f aca="false">D61+2415018.5+E61-$B$5/24</f>
        <v>2459021.33333333</v>
      </c>
      <c r="G61" s="8" t="n">
        <f aca="false">(F61-2451545)/36525</f>
        <v>0.204690851015291</v>
      </c>
      <c r="I61" s="1" t="n">
        <f aca="false">MOD(280.46646+G61*(36000.76983+G61*0.0003032),360)</f>
        <v>89.4946864118756</v>
      </c>
      <c r="J61" s="1" t="n">
        <f aca="false">357.52911+G61*(35999.05029-0.0001537*G61)</f>
        <v>7726.20534316257</v>
      </c>
      <c r="K61" s="1" t="n">
        <f aca="false">0.016708634-G61*(0.000042037+0.0000001267*G61)</f>
        <v>0.0167000241021756</v>
      </c>
      <c r="L61" s="1" t="n">
        <f aca="false">SIN(RADIANS(J61))*(1.914602-G61*(0.004817+0.000014*G61))+SIN(RADIANS(2*J61))*(0.019993-0.000101*G61)+SIN(RADIANS(3*J61))*0.000289</f>
        <v>0.447229255857309</v>
      </c>
      <c r="M61" s="1" t="n">
        <f aca="false">I61+L61</f>
        <v>89.9419156677329</v>
      </c>
      <c r="N61" s="1" t="n">
        <f aca="false">J61+L61</f>
        <v>7726.65257241843</v>
      </c>
      <c r="O61" s="1" t="n">
        <f aca="false">(1.000001018*(1-K61*K61))/(1+K61*COS(RADIANS(N61)))</f>
        <v>1.01623485069766</v>
      </c>
      <c r="P61" s="1" t="n">
        <f aca="false">M61-0.00569-0.00478*SIN(RADIANS(125.04-1934.136*G61))</f>
        <v>89.9314462061076</v>
      </c>
      <c r="Q61" s="1" t="n">
        <f aca="false">23+(26+((21.448-G61*(46.815+G61*(0.00059-G61*0.001813))))/60)/60</f>
        <v>23.4366292746218</v>
      </c>
      <c r="R61" s="1" t="n">
        <f aca="false">Q61+0.00256*COS(RADIANS(125.04-1934.136*G61))</f>
        <v>23.4366676958379</v>
      </c>
      <c r="S61" s="1" t="n">
        <f aca="false">DEGREES(ATAN2(COS(RADIANS(P61)),COS(RADIANS(R61))*SIN(RADIANS(P61))))</f>
        <v>89.9252819975418</v>
      </c>
      <c r="T61" s="1" t="n">
        <f aca="false">DEGREES(ASIN(SIN(RADIANS(R61))*SIN(RADIANS(P61))))</f>
        <v>23.4366499172179</v>
      </c>
      <c r="U61" s="1" t="n">
        <f aca="false">TAN(RADIANS(R61/2))*TAN(RADIANS(R61/2))</f>
        <v>0.0430246226745381</v>
      </c>
      <c r="V61" s="1" t="n">
        <f aca="false">4*DEGREES(U61*SIN(2*RADIANS(I61))-2*K61*SIN(RADIANS(J61))+4*K61*U61*SIN(RADIANS(J61))*COS(2*RADIANS(I61))-0.5*U61*U61*SIN(4*RADIANS(I61))-1.25*K61*K61*SIN(2*RADIANS(J61)))</f>
        <v>-1.76384681184944</v>
      </c>
      <c r="W61" s="1" t="n">
        <f aca="false">DEGREES(ACOS(COS(RADIANS(90.833))/(COS(RADIANS($B$3))*COS(RADIANS(T61)))-TAN(RADIANS($B$3))*TAN(RADIANS(T61))))</f>
        <v>71.5522879415868</v>
      </c>
      <c r="X61" s="7" t="n">
        <f aca="false">(720-4*$B$4-V61+$B$5*60)/1440</f>
        <v>0.515159807508229</v>
      </c>
      <c r="Y61" s="7" t="n">
        <f aca="false">X61-W61*4/1440</f>
        <v>0.316403452114932</v>
      </c>
      <c r="Z61" s="7" t="n">
        <f aca="false">X61+W61*4/1440</f>
        <v>0.713916162901526</v>
      </c>
      <c r="AA61" s="9" t="n">
        <f aca="false">8*W61</f>
        <v>572.418303532695</v>
      </c>
      <c r="AB61" s="1" t="n">
        <f aca="false">MOD(E61*1440+V61+4*$B$4-60*$B$5,1440)</f>
        <v>338.169877188151</v>
      </c>
      <c r="AC61" s="1" t="n">
        <f aca="false">IF(AB61/4&lt;0,AB61/4+180,AB61/4-180)</f>
        <v>-95.4575307029623</v>
      </c>
      <c r="AD61" s="1" t="n">
        <f aca="false">DEGREES(ACOS(SIN(RADIANS($B$3))*SIN(RADIANS(T61))+COS(RADIANS($B$3))*COS(RADIANS(T61))*COS(RADIANS(AC61))))</f>
        <v>108.228992119574</v>
      </c>
      <c r="AE61" s="1" t="n">
        <f aca="false">90-AD61</f>
        <v>-18.2289921195741</v>
      </c>
      <c r="AF61" s="1" t="n">
        <f aca="false">IF(AE61&gt;85,0,IF(AE61&gt;5,58.1/TAN(RADIANS(AE61))-0.07/POWER(TAN(RADIANS(AE61)),3)+0.000086/POWER(TAN(RADIANS(AE61)),5),IF(AE61&gt;-0.575,1735+AE61*(-518.2+AE61*(103.4+AE61*(-12.79+AE61*0.711))),-20.772/TAN(RADIANS(AE61)))))/3600</f>
        <v>0.0175196716983906</v>
      </c>
      <c r="AG61" s="1" t="n">
        <f aca="false">AE61+AF61</f>
        <v>-18.2114724478757</v>
      </c>
      <c r="AH61" s="1" t="n">
        <f aca="false">IF(AC61&gt;0,MOD(DEGREES(ACOS(((SIN(RADIANS($B$3))*COS(RADIANS(AD61)))-SIN(RADIANS(T61)))/(COS(RADIANS($B$3))*SIN(RADIANS(AD61)))))+180,360),MOD(540-DEGREES(ACOS(((SIN(RADIANS($B$3))*COS(RADIANS(AD61)))-SIN(RADIANS(T61)))/(COS(RADIANS($B$3))*SIN(RADIANS(AD61))))),360))</f>
        <v>74.0705406780791</v>
      </c>
    </row>
    <row r="62" customFormat="false" ht="15" hidden="false" customHeight="false" outlineLevel="0" collapsed="false">
      <c r="D62" s="6" t="n">
        <f aca="false">$B$7</f>
        <v>44003</v>
      </c>
      <c r="E62" s="7" t="n">
        <f aca="false">E61+0.1/24</f>
        <v>0.254166666666667</v>
      </c>
      <c r="F62" s="2" t="n">
        <f aca="false">D62+2415018.5+E62-$B$5/24</f>
        <v>2459021.3375</v>
      </c>
      <c r="G62" s="8" t="n">
        <f aca="false">(F62-2451545)/36525</f>
        <v>0.204690965092413</v>
      </c>
      <c r="I62" s="1" t="n">
        <f aca="false">MOD(280.46646+G62*(36000.76983+G62*0.0003032),360)</f>
        <v>89.4987932761051</v>
      </c>
      <c r="J62" s="1" t="n">
        <f aca="false">357.52911+G62*(35999.05029-0.0001537*G62)</f>
        <v>7726.20944983062</v>
      </c>
      <c r="K62" s="1" t="n">
        <f aca="false">0.016708634-G62*(0.000042037+0.0000001267*G62)</f>
        <v>0.0167000240973742</v>
      </c>
      <c r="L62" s="1" t="n">
        <f aca="false">SIN(RADIANS(J62))*(1.914602-G62*(0.004817+0.000014*G62))+SIN(RADIANS(2*J62))*(0.019993-0.000101*G62)+SIN(RADIANS(3*J62))*0.000289</f>
        <v>0.447098543463706</v>
      </c>
      <c r="M62" s="1" t="n">
        <f aca="false">I62+L62</f>
        <v>89.9458918195688</v>
      </c>
      <c r="N62" s="1" t="n">
        <f aca="false">J62+L62</f>
        <v>7726.65654837408</v>
      </c>
      <c r="O62" s="1" t="n">
        <f aca="false">(1.000001018*(1-K62*K62))/(1+K62*COS(RADIANS(N62)))</f>
        <v>1.01623512701863</v>
      </c>
      <c r="P62" s="1" t="n">
        <f aca="false">M62-0.00569-0.00478*SIN(RADIANS(125.04-1934.136*G62))</f>
        <v>89.9354223582198</v>
      </c>
      <c r="Q62" s="1" t="n">
        <f aca="false">23+(26+((21.448-G62*(46.815+G62*(0.00059-G62*0.001813))))/60)/60</f>
        <v>23.4366292731383</v>
      </c>
      <c r="R62" s="1" t="n">
        <f aca="false">Q62+0.00256*COS(RADIANS(125.04-1934.136*G62))</f>
        <v>23.4366677042116</v>
      </c>
      <c r="S62" s="1" t="n">
        <f aca="false">DEGREES(ATAN2(COS(RADIANS(P62)),COS(RADIANS(R62))*SIN(RADIANS(P62))))</f>
        <v>89.9296156759187</v>
      </c>
      <c r="T62" s="1" t="n">
        <f aca="false">DEGREES(ASIN(SIN(RADIANS(R62))*SIN(RADIANS(P62))))</f>
        <v>23.4366519281196</v>
      </c>
      <c r="U62" s="1" t="n">
        <f aca="false">TAN(RADIANS(R62/2))*TAN(RADIANS(R62/2))</f>
        <v>0.0430246227061572</v>
      </c>
      <c r="V62" s="1" t="n">
        <f aca="false">4*DEGREES(U62*SIN(2*RADIANS(I62))-2*K62*SIN(RADIANS(J62))+4*K62*U62*SIN(RADIANS(J62))*COS(2*RADIANS(I62))-0.5*U62*U62*SIN(4*RADIANS(I62))-1.25*K62*K62*SIN(2*RADIANS(J62)))</f>
        <v>-1.7647528168824</v>
      </c>
      <c r="W62" s="1" t="n">
        <f aca="false">DEGREES(ACOS(COS(RADIANS(90.833))/(COS(RADIANS($B$3))*COS(RADIANS(T62)))-TAN(RADIANS($B$3))*TAN(RADIANS(T62))))</f>
        <v>71.5522860053008</v>
      </c>
      <c r="X62" s="7" t="n">
        <f aca="false">(720-4*$B$4-V62+$B$5*60)/1440</f>
        <v>0.515160436678391</v>
      </c>
      <c r="Y62" s="7" t="n">
        <f aca="false">X62-W62*4/1440</f>
        <v>0.316404086663666</v>
      </c>
      <c r="Z62" s="7" t="n">
        <f aca="false">X62+W62*4/1440</f>
        <v>0.713916786693115</v>
      </c>
      <c r="AA62" s="9" t="n">
        <f aca="false">8*W62</f>
        <v>572.418288042406</v>
      </c>
      <c r="AB62" s="1" t="n">
        <f aca="false">MOD(E62*1440+V62+4*$B$4-60*$B$5,1440)</f>
        <v>344.168971183118</v>
      </c>
      <c r="AC62" s="1" t="n">
        <f aca="false">IF(AB62/4&lt;0,AB62/4+180,AB62/4-180)</f>
        <v>-93.9577572042205</v>
      </c>
      <c r="AD62" s="1" t="n">
        <f aca="false">DEGREES(ACOS(SIN(RADIANS($B$3))*SIN(RADIANS(T62))+COS(RADIANS($B$3))*COS(RADIANS(T62))*COS(RADIANS(AC62))))</f>
        <v>107.092099405262</v>
      </c>
      <c r="AE62" s="1" t="n">
        <f aca="false">90-AD62</f>
        <v>-17.092099405262</v>
      </c>
      <c r="AF62" s="1" t="n">
        <f aca="false">IF(AE62&gt;85,0,IF(AE62&gt;5,58.1/TAN(RADIANS(AE62))-0.07/POWER(TAN(RADIANS(AE62)),3)+0.000086/POWER(TAN(RADIANS(AE62)),5),IF(AE62&gt;-0.575,1735+AE62*(-518.2+AE62*(103.4+AE62*(-12.79+AE62*0.711))),-20.772/TAN(RADIANS(AE62)))))/3600</f>
        <v>0.018764884609227</v>
      </c>
      <c r="AG62" s="1" t="n">
        <f aca="false">AE62+AF62</f>
        <v>-17.0733345206528</v>
      </c>
      <c r="AH62" s="1" t="n">
        <f aca="false">IF(AC62&gt;0,MOD(DEGREES(ACOS(((SIN(RADIANS($B$3))*COS(RADIANS(AD62)))-SIN(RADIANS(T62)))/(COS(RADIANS($B$3))*SIN(RADIANS(AD62)))))+180,360),MOD(540-DEGREES(ACOS(((SIN(RADIANS($B$3))*COS(RADIANS(AD62)))-SIN(RADIANS(T62)))/(COS(RADIANS($B$3))*SIN(RADIANS(AD62))))),360))</f>
        <v>73.2569697394181</v>
      </c>
    </row>
    <row r="63" customFormat="false" ht="15" hidden="false" customHeight="false" outlineLevel="0" collapsed="false">
      <c r="D63" s="6" t="n">
        <f aca="false">$B$7</f>
        <v>44003</v>
      </c>
      <c r="E63" s="7" t="n">
        <f aca="false">E62+0.1/24</f>
        <v>0.258333333333334</v>
      </c>
      <c r="F63" s="2" t="n">
        <f aca="false">D63+2415018.5+E63-$B$5/24</f>
        <v>2459021.34166667</v>
      </c>
      <c r="G63" s="8" t="n">
        <f aca="false">(F63-2451545)/36525</f>
        <v>0.204691079169522</v>
      </c>
      <c r="I63" s="1" t="n">
        <f aca="false">MOD(280.46646+G63*(36000.76983+G63*0.0003032),360)</f>
        <v>89.5029001398743</v>
      </c>
      <c r="J63" s="1" t="n">
        <f aca="false">357.52911+G63*(35999.05029-0.0001537*G63)</f>
        <v>7726.2135564982</v>
      </c>
      <c r="K63" s="1" t="n">
        <f aca="false">0.016708634-G63*(0.000042037+0.0000001267*G63)</f>
        <v>0.0167000240925729</v>
      </c>
      <c r="L63" s="1" t="n">
        <f aca="false">SIN(RADIANS(J63))*(1.914602-G63*(0.004817+0.000014*G63))+SIN(RADIANS(2*J63))*(0.019993-0.000101*G63)+SIN(RADIANS(3*J63))*0.000289</f>
        <v>0.44696782892269</v>
      </c>
      <c r="M63" s="1" t="n">
        <f aca="false">I63+L63</f>
        <v>89.949867968797</v>
      </c>
      <c r="N63" s="1" t="n">
        <f aca="false">J63+L63</f>
        <v>7726.66052432713</v>
      </c>
      <c r="O63" s="1" t="n">
        <f aca="false">(1.000001018*(1-K63*K63))/(1+K63*COS(RADIANS(N63)))</f>
        <v>1.01623540325874</v>
      </c>
      <c r="P63" s="1" t="n">
        <f aca="false">M63-0.00569-0.00478*SIN(RADIANS(125.04-1934.136*G63))</f>
        <v>89.9393985077244</v>
      </c>
      <c r="Q63" s="1" t="n">
        <f aca="false">23+(26+((21.448-G63*(46.815+G63*(0.00059-G63*0.001813))))/60)/60</f>
        <v>23.4366292716548</v>
      </c>
      <c r="R63" s="1" t="n">
        <f aca="false">Q63+0.00256*COS(RADIANS(125.04-1934.136*G63))</f>
        <v>23.4366677125853</v>
      </c>
      <c r="S63" s="1" t="n">
        <f aca="false">DEGREES(ATAN2(COS(RADIANS(P63)),COS(RADIANS(R63))*SIN(RADIANS(P63))))</f>
        <v>89.9339493515816</v>
      </c>
      <c r="T63" s="1" t="n">
        <f aca="false">DEGREES(ASIN(SIN(RADIANS(R63))*SIN(RADIANS(P63))))</f>
        <v>23.4366538194037</v>
      </c>
      <c r="U63" s="1" t="n">
        <f aca="false">TAN(RADIANS(R63/2))*TAN(RADIANS(R63/2))</f>
        <v>0.0430246227377763</v>
      </c>
      <c r="V63" s="1" t="n">
        <f aca="false">4*DEGREES(U63*SIN(2*RADIANS(I63))-2*K63*SIN(RADIANS(J63))+4*K63*U63*SIN(RADIANS(J63))*COS(2*RADIANS(I63))-0.5*U63*U63*SIN(4*RADIANS(I63))-1.25*K63*K63*SIN(2*RADIANS(J63)))</f>
        <v>-1.76565881309534</v>
      </c>
      <c r="W63" s="1" t="n">
        <f aca="false">DEGREES(ACOS(COS(RADIANS(90.833))/(COS(RADIANS($B$3))*COS(RADIANS(T63)))-TAN(RADIANS($B$3))*TAN(RADIANS(T63))))</f>
        <v>71.5522841841937</v>
      </c>
      <c r="X63" s="7" t="n">
        <f aca="false">(720-4*$B$4-V63+$B$5*60)/1440</f>
        <v>0.515161065842427</v>
      </c>
      <c r="Y63" s="7" t="n">
        <f aca="false">X63-W63*4/1440</f>
        <v>0.316404720886334</v>
      </c>
      <c r="Z63" s="7" t="n">
        <f aca="false">X63+W63*4/1440</f>
        <v>0.713917410798521</v>
      </c>
      <c r="AA63" s="9" t="n">
        <f aca="false">8*W63</f>
        <v>572.41827347355</v>
      </c>
      <c r="AB63" s="1" t="n">
        <f aca="false">MOD(E63*1440+V63+4*$B$4-60*$B$5,1440)</f>
        <v>350.168065186906</v>
      </c>
      <c r="AC63" s="1" t="n">
        <f aca="false">IF(AB63/4&lt;0,AB63/4+180,AB63/4-180)</f>
        <v>-92.4579837032736</v>
      </c>
      <c r="AD63" s="1" t="n">
        <f aca="false">DEGREES(ACOS(SIN(RADIANS($B$3))*SIN(RADIANS(T63))+COS(RADIANS($B$3))*COS(RADIANS(T63))*COS(RADIANS(AC63))))</f>
        <v>105.960059937309</v>
      </c>
      <c r="AE63" s="1" t="n">
        <f aca="false">90-AD63</f>
        <v>-15.9600599373091</v>
      </c>
      <c r="AF63" s="1" t="n">
        <f aca="false">IF(AE63&gt;85,0,IF(AE63&gt;5,58.1/TAN(RADIANS(AE63))-0.07/POWER(TAN(RADIANS(AE63)),3)+0.000086/POWER(TAN(RADIANS(AE63)),5),IF(AE63&gt;-0.575,1735+AE63*(-518.2+AE63*(103.4+AE63*(-12.79+AE63*0.711))),-20.772/TAN(RADIANS(AE63)))))/3600</f>
        <v>0.0201754505860784</v>
      </c>
      <c r="AG63" s="1" t="n">
        <f aca="false">AE63+AF63</f>
        <v>-15.939884486723</v>
      </c>
      <c r="AH63" s="1" t="n">
        <f aca="false">IF(AC63&gt;0,MOD(DEGREES(ACOS(((SIN(RADIANS($B$3))*COS(RADIANS(AD63)))-SIN(RADIANS(T63)))/(COS(RADIANS($B$3))*SIN(RADIANS(AD63)))))+180,360),MOD(540-DEGREES(ACOS(((SIN(RADIANS($B$3))*COS(RADIANS(AD63)))-SIN(RADIANS(T63)))/(COS(RADIANS($B$3))*SIN(RADIANS(AD63))))),360))</f>
        <v>72.4409634250949</v>
      </c>
    </row>
    <row r="64" customFormat="false" ht="15" hidden="false" customHeight="false" outlineLevel="0" collapsed="false">
      <c r="D64" s="6" t="n">
        <f aca="false">$B$7</f>
        <v>44003</v>
      </c>
      <c r="E64" s="7" t="n">
        <f aca="false">E63+0.1/24</f>
        <v>0.2625</v>
      </c>
      <c r="F64" s="2" t="n">
        <f aca="false">D64+2415018.5+E64-$B$5/24</f>
        <v>2459021.34583333</v>
      </c>
      <c r="G64" s="8" t="n">
        <f aca="false">(F64-2451545)/36525</f>
        <v>0.204691193246644</v>
      </c>
      <c r="I64" s="1" t="n">
        <f aca="false">MOD(280.46646+G64*(36000.76983+G64*0.0003032),360)</f>
        <v>89.5070070041038</v>
      </c>
      <c r="J64" s="1" t="n">
        <f aca="false">357.52911+G64*(35999.05029-0.0001537*G64)</f>
        <v>7726.21766316625</v>
      </c>
      <c r="K64" s="1" t="n">
        <f aca="false">0.016708634-G64*(0.000042037+0.0000001267*G64)</f>
        <v>0.0167000240877715</v>
      </c>
      <c r="L64" s="1" t="n">
        <f aca="false">SIN(RADIANS(J64))*(1.914602-G64*(0.004817+0.000014*G64))+SIN(RADIANS(2*J64))*(0.019993-0.000101*G64)+SIN(RADIANS(3*J64))*0.000289</f>
        <v>0.446837112205455</v>
      </c>
      <c r="M64" s="1" t="n">
        <f aca="false">I64+L64</f>
        <v>89.9538441163093</v>
      </c>
      <c r="N64" s="1" t="n">
        <f aca="false">J64+L64</f>
        <v>7726.66450027846</v>
      </c>
      <c r="O64" s="1" t="n">
        <f aca="false">(1.000001018*(1-K64*K64))/(1+K64*COS(RADIANS(N64)))</f>
        <v>1.01623567941804</v>
      </c>
      <c r="P64" s="1" t="n">
        <f aca="false">M64-0.00569-0.00478*SIN(RADIANS(125.04-1934.136*G64))</f>
        <v>89.9433746555131</v>
      </c>
      <c r="Q64" s="1" t="n">
        <f aca="false">23+(26+((21.448-G64*(46.815+G64*(0.00059-G64*0.001813))))/60)/60</f>
        <v>23.4366292701713</v>
      </c>
      <c r="R64" s="1" t="n">
        <f aca="false">Q64+0.00256*COS(RADIANS(125.04-1934.136*G64))</f>
        <v>23.4366677209591</v>
      </c>
      <c r="S64" s="1" t="n">
        <f aca="false">DEGREES(ATAN2(COS(RADIANS(P64)),COS(RADIANS(R64))*SIN(RADIANS(P64))))</f>
        <v>89.9382830254943</v>
      </c>
      <c r="T64" s="1" t="n">
        <f aca="false">DEGREES(ASIN(SIN(RADIANS(R64))*SIN(RADIANS(P64))))</f>
        <v>23.4366555910708</v>
      </c>
      <c r="U64" s="1" t="n">
        <f aca="false">TAN(RADIANS(R64/2))*TAN(RADIANS(R64/2))</f>
        <v>0.0430246227693954</v>
      </c>
      <c r="V64" s="1" t="n">
        <f aca="false">4*DEGREES(U64*SIN(2*RADIANS(I64))-2*K64*SIN(RADIANS(J64))+4*K64*U64*SIN(RADIANS(J64))*COS(2*RADIANS(I64))-0.5*U64*U64*SIN(4*RADIANS(I64))-1.25*K64*K64*SIN(2*RADIANS(J64)))</f>
        <v>-1.7665648006622</v>
      </c>
      <c r="W64" s="1" t="n">
        <f aca="false">DEGREES(ACOS(COS(RADIANS(90.833))/(COS(RADIANS($B$3))*COS(RADIANS(T64)))-TAN(RADIANS($B$3))*TAN(RADIANS(T64))))</f>
        <v>71.5522824782652</v>
      </c>
      <c r="X64" s="7" t="n">
        <f aca="false">(720-4*$B$4-V64+$B$5*60)/1440</f>
        <v>0.51516169500046</v>
      </c>
      <c r="Y64" s="7" t="n">
        <f aca="false">X64-W64*4/1440</f>
        <v>0.316405354783057</v>
      </c>
      <c r="Z64" s="7" t="n">
        <f aca="false">X64+W64*4/1440</f>
        <v>0.713918035217863</v>
      </c>
      <c r="AA64" s="9" t="n">
        <f aca="false">8*W64</f>
        <v>572.418259826121</v>
      </c>
      <c r="AB64" s="1" t="n">
        <f aca="false">MOD(E64*1440+V64+4*$B$4-60*$B$5,1440)</f>
        <v>356.167159199338</v>
      </c>
      <c r="AC64" s="1" t="n">
        <f aca="false">IF(AB64/4&lt;0,AB64/4+180,AB64/4-180)</f>
        <v>-90.9582102001656</v>
      </c>
      <c r="AD64" s="1" t="n">
        <f aca="false">DEGREES(ACOS(SIN(RADIANS($B$3))*SIN(RADIANS(T64))+COS(RADIANS($B$3))*COS(RADIANS(T64))*COS(RADIANS(AC64))))</f>
        <v>104.833120010674</v>
      </c>
      <c r="AE64" s="1" t="n">
        <f aca="false">90-AD64</f>
        <v>-14.8331200106736</v>
      </c>
      <c r="AF64" s="1" t="n">
        <f aca="false">IF(AE64&gt;85,0,IF(AE64&gt;5,58.1/TAN(RADIANS(AE64))-0.07/POWER(TAN(RADIANS(AE64)),3)+0.000086/POWER(TAN(RADIANS(AE64)),5),IF(AE64&gt;-0.575,1735+AE64*(-518.2+AE64*(103.4+AE64*(-12.79+AE64*0.711))),-20.772/TAN(RADIANS(AE64)))))/3600</f>
        <v>0.0217875702990511</v>
      </c>
      <c r="AG64" s="1" t="n">
        <f aca="false">AE64+AF64</f>
        <v>-14.8113324403745</v>
      </c>
      <c r="AH64" s="1" t="n">
        <f aca="false">IF(AC64&gt;0,MOD(DEGREES(ACOS(((SIN(RADIANS($B$3))*COS(RADIANS(AD64)))-SIN(RADIANS(T64)))/(COS(RADIANS($B$3))*SIN(RADIANS(AD64)))))+180,360),MOD(540-DEGREES(ACOS(((SIN(RADIANS($B$3))*COS(RADIANS(AD64)))-SIN(RADIANS(T64)))/(COS(RADIANS($B$3))*SIN(RADIANS(AD64))))),360))</f>
        <v>71.6219443835676</v>
      </c>
    </row>
    <row r="65" customFormat="false" ht="15" hidden="false" customHeight="false" outlineLevel="0" collapsed="false">
      <c r="D65" s="6" t="n">
        <f aca="false">$B$7</f>
        <v>44003</v>
      </c>
      <c r="E65" s="7" t="n">
        <f aca="false">E64+0.1/24</f>
        <v>0.266666666666667</v>
      </c>
      <c r="F65" s="2" t="n">
        <f aca="false">D65+2415018.5+E65-$B$5/24</f>
        <v>2459021.35</v>
      </c>
      <c r="G65" s="8" t="n">
        <f aca="false">(F65-2451545)/36525</f>
        <v>0.204691307323753</v>
      </c>
      <c r="I65" s="1" t="n">
        <f aca="false">MOD(280.46646+G65*(36000.76983+G65*0.0003032),360)</f>
        <v>89.5111138678731</v>
      </c>
      <c r="J65" s="1" t="n">
        <f aca="false">357.52911+G65*(35999.05029-0.0001537*G65)</f>
        <v>7726.22176983384</v>
      </c>
      <c r="K65" s="1" t="n">
        <f aca="false">0.016708634-G65*(0.000042037+0.0000001267*G65)</f>
        <v>0.0167000240829701</v>
      </c>
      <c r="L65" s="1" t="n">
        <f aca="false">SIN(RADIANS(J65))*(1.914602-G65*(0.004817+0.000014*G65))+SIN(RADIANS(2*J65))*(0.019993-0.000101*G65)+SIN(RADIANS(3*J65))*0.000289</f>
        <v>0.446706393341973</v>
      </c>
      <c r="M65" s="1" t="n">
        <f aca="false">I65+L65</f>
        <v>89.957820261215</v>
      </c>
      <c r="N65" s="1" t="n">
        <f aca="false">J65+L65</f>
        <v>7726.66847622718</v>
      </c>
      <c r="O65" s="1" t="n">
        <f aca="false">(1.000001018*(1-K65*K65))/(1+K65*COS(RADIANS(N65)))</f>
        <v>1.01623595549648</v>
      </c>
      <c r="P65" s="1" t="n">
        <f aca="false">M65-0.00569-0.00478*SIN(RADIANS(125.04-1934.136*G65))</f>
        <v>89.9473508006954</v>
      </c>
      <c r="Q65" s="1" t="n">
        <f aca="false">23+(26+((21.448-G65*(46.815+G65*(0.00059-G65*0.001813))))/60)/60</f>
        <v>23.4366292686879</v>
      </c>
      <c r="R65" s="1" t="n">
        <f aca="false">Q65+0.00256*COS(RADIANS(125.04-1934.136*G65))</f>
        <v>23.4366677293328</v>
      </c>
      <c r="S65" s="1" t="n">
        <f aca="false">DEGREES(ATAN2(COS(RADIANS(P65)),COS(RADIANS(R65))*SIN(RADIANS(P65))))</f>
        <v>89.9426166966786</v>
      </c>
      <c r="T65" s="1" t="n">
        <f aca="false">DEGREES(ASIN(SIN(RADIANS(R65))*SIN(RADIANS(P65))))</f>
        <v>23.4366572431208</v>
      </c>
      <c r="U65" s="1" t="n">
        <f aca="false">TAN(RADIANS(R65/2))*TAN(RADIANS(R65/2))</f>
        <v>0.0430246228010145</v>
      </c>
      <c r="V65" s="1" t="n">
        <f aca="false">4*DEGREES(U65*SIN(2*RADIANS(I65))-2*K65*SIN(RADIANS(J65))+4*K65*U65*SIN(RADIANS(J65))*COS(2*RADIANS(I65))-0.5*U65*U65*SIN(4*RADIANS(I65))-1.25*K65*K65*SIN(2*RADIANS(J65)))</f>
        <v>-1.76747077935167</v>
      </c>
      <c r="W65" s="1" t="n">
        <f aca="false">DEGREES(ACOS(COS(RADIANS(90.833))/(COS(RADIANS($B$3))*COS(RADIANS(T65)))-TAN(RADIANS($B$3))*TAN(RADIANS(T65))))</f>
        <v>71.5522808875153</v>
      </c>
      <c r="X65" s="7" t="n">
        <f aca="false">(720-4*$B$4-V65+$B$5*60)/1440</f>
        <v>0.515162324152328</v>
      </c>
      <c r="Y65" s="7" t="n">
        <f aca="false">X65-W65*4/1440</f>
        <v>0.316405988353674</v>
      </c>
      <c r="Z65" s="7" t="n">
        <f aca="false">X65+W65*4/1440</f>
        <v>0.713918659950981</v>
      </c>
      <c r="AA65" s="9" t="n">
        <f aca="false">8*W65</f>
        <v>572.418247100122</v>
      </c>
      <c r="AB65" s="1" t="n">
        <f aca="false">MOD(E65*1440+V65+4*$B$4-60*$B$5,1440)</f>
        <v>362.166253220649</v>
      </c>
      <c r="AC65" s="1" t="n">
        <f aca="false">IF(AB65/4&lt;0,AB65/4+180,AB65/4-180)</f>
        <v>-89.4584366948378</v>
      </c>
      <c r="AD65" s="1" t="n">
        <f aca="false">DEGREES(ACOS(SIN(RADIANS($B$3))*SIN(RADIANS(T65))+COS(RADIANS($B$3))*COS(RADIANS(T65))*COS(RADIANS(AC65))))</f>
        <v>103.711530984068</v>
      </c>
      <c r="AE65" s="1" t="n">
        <f aca="false">90-AD65</f>
        <v>-13.7115309840678</v>
      </c>
      <c r="AF65" s="1" t="n">
        <f aca="false">IF(AE65&gt;85,0,IF(AE65&gt;5,58.1/TAN(RADIANS(AE65))-0.07/POWER(TAN(RADIANS(AE65)),3)+0.000086/POWER(TAN(RADIANS(AE65)),5),IF(AE65&gt;-0.575,1735+AE65*(-518.2+AE65*(103.4+AE65*(-12.79+AE65*0.711))),-20.772/TAN(RADIANS(AE65)))))/3600</f>
        <v>0.0236488061237757</v>
      </c>
      <c r="AG65" s="1" t="n">
        <f aca="false">AE65+AF65</f>
        <v>-13.6878821779441</v>
      </c>
      <c r="AH65" s="1" t="n">
        <f aca="false">IF(AC65&gt;0,MOD(DEGREES(ACOS(((SIN(RADIANS($B$3))*COS(RADIANS(AD65)))-SIN(RADIANS(T65)))/(COS(RADIANS($B$3))*SIN(RADIANS(AD65)))))+180,360),MOD(540-DEGREES(ACOS(((SIN(RADIANS($B$3))*COS(RADIANS(AD65)))-SIN(RADIANS(T65)))/(COS(RADIANS($B$3))*SIN(RADIANS(AD65))))),360))</f>
        <v>70.7993476089314</v>
      </c>
    </row>
    <row r="66" customFormat="false" ht="15" hidden="false" customHeight="false" outlineLevel="0" collapsed="false">
      <c r="D66" s="6" t="n">
        <f aca="false">$B$7</f>
        <v>44003</v>
      </c>
      <c r="E66" s="7" t="n">
        <f aca="false">E65+0.1/24</f>
        <v>0.270833333333334</v>
      </c>
      <c r="F66" s="2" t="n">
        <f aca="false">D66+2415018.5+E66-$B$5/24</f>
        <v>2459021.35416667</v>
      </c>
      <c r="G66" s="8" t="n">
        <f aca="false">(F66-2451545)/36525</f>
        <v>0.204691421400875</v>
      </c>
      <c r="I66" s="1" t="n">
        <f aca="false">MOD(280.46646+G66*(36000.76983+G66*0.0003032),360)</f>
        <v>89.5152207321025</v>
      </c>
      <c r="J66" s="1" t="n">
        <f aca="false">357.52911+G66*(35999.05029-0.0001537*G66)</f>
        <v>7726.22587650189</v>
      </c>
      <c r="K66" s="1" t="n">
        <f aca="false">0.016708634-G66*(0.000042037+0.0000001267*G66)</f>
        <v>0.0167000240781687</v>
      </c>
      <c r="L66" s="1" t="n">
        <f aca="false">SIN(RADIANS(J66))*(1.914602-G66*(0.004817+0.000014*G66))+SIN(RADIANS(2*J66))*(0.019993-0.000101*G66)+SIN(RADIANS(3*J66))*0.000289</f>
        <v>0.446575672303746</v>
      </c>
      <c r="M66" s="1" t="n">
        <f aca="false">I66+L66</f>
        <v>89.9617964044063</v>
      </c>
      <c r="N66" s="1" t="n">
        <f aca="false">J66+L66</f>
        <v>7726.67245217419</v>
      </c>
      <c r="O66" s="1" t="n">
        <f aca="false">(1.000001018*(1-K66*K66))/(1+K66*COS(RADIANS(N66)))</f>
        <v>1.01623623149412</v>
      </c>
      <c r="P66" s="1" t="n">
        <f aca="false">M66-0.00569-0.00478*SIN(RADIANS(125.04-1934.136*G66))</f>
        <v>89.9513269441632</v>
      </c>
      <c r="Q66" s="1" t="n">
        <f aca="false">23+(26+((21.448-G66*(46.815+G66*(0.00059-G66*0.001813))))/60)/60</f>
        <v>23.4366292672044</v>
      </c>
      <c r="R66" s="1" t="n">
        <f aca="false">Q66+0.00256*COS(RADIANS(125.04-1934.136*G66))</f>
        <v>23.4366677377065</v>
      </c>
      <c r="S66" s="1" t="n">
        <f aca="false">DEGREES(ATAN2(COS(RADIANS(P66)),COS(RADIANS(R66))*SIN(RADIANS(P66))))</f>
        <v>89.9469503660986</v>
      </c>
      <c r="T66" s="1" t="n">
        <f aca="false">DEGREES(ASIN(SIN(RADIANS(R66))*SIN(RADIANS(P66))))</f>
        <v>23.4366587755541</v>
      </c>
      <c r="U66" s="1" t="n">
        <f aca="false">TAN(RADIANS(R66/2))*TAN(RADIANS(R66/2))</f>
        <v>0.0430246228326336</v>
      </c>
      <c r="V66" s="1" t="n">
        <f aca="false">4*DEGREES(U66*SIN(2*RADIANS(I66))-2*K66*SIN(RADIANS(J66))+4*K66*U66*SIN(RADIANS(J66))*COS(2*RADIANS(I66))-0.5*U66*U66*SIN(4*RADIANS(I66))-1.25*K66*K66*SIN(2*RADIANS(J66)))</f>
        <v>-1.76837674933902</v>
      </c>
      <c r="W66" s="1" t="n">
        <f aca="false">DEGREES(ACOS(COS(RADIANS(90.833))/(COS(RADIANS($B$3))*COS(RADIANS(T66)))-TAN(RADIANS($B$3))*TAN(RADIANS(T66))))</f>
        <v>71.5522794119436</v>
      </c>
      <c r="X66" s="7" t="n">
        <f aca="false">(720-4*$B$4-V66+$B$5*60)/1440</f>
        <v>0.515162953298152</v>
      </c>
      <c r="Y66" s="7" t="n">
        <f aca="false">X66-W66*4/1440</f>
        <v>0.316406621598309</v>
      </c>
      <c r="Z66" s="7" t="n">
        <f aca="false">X66+W66*4/1440</f>
        <v>0.713919284997995</v>
      </c>
      <c r="AA66" s="9" t="n">
        <f aca="false">8*W66</f>
        <v>572.418235295549</v>
      </c>
      <c r="AB66" s="1" t="n">
        <f aca="false">MOD(E66*1440+V66+4*$B$4-60*$B$5,1440)</f>
        <v>368.165347250662</v>
      </c>
      <c r="AC66" s="1" t="n">
        <f aca="false">IF(AB66/4&lt;0,AB66/4+180,AB66/4-180)</f>
        <v>-87.9586631873345</v>
      </c>
      <c r="AD66" s="1" t="n">
        <f aca="false">DEGREES(ACOS(SIN(RADIANS($B$3))*SIN(RADIANS(T66))+COS(RADIANS($B$3))*COS(RADIANS(T66))*COS(RADIANS(AC66))))</f>
        <v>102.595549780318</v>
      </c>
      <c r="AE66" s="1" t="n">
        <f aca="false">90-AD66</f>
        <v>-12.595549780318</v>
      </c>
      <c r="AF66" s="1" t="n">
        <f aca="false">IF(AE66&gt;85,0,IF(AE66&gt;5,58.1/TAN(RADIANS(AE66))-0.07/POWER(TAN(RADIANS(AE66)),3)+0.000086/POWER(TAN(RADIANS(AE66)),5),IF(AE66&gt;-0.575,1735+AE66*(-518.2+AE66*(103.4+AE66*(-12.79+AE66*0.711))),-20.772/TAN(RADIANS(AE66)))))/3600</f>
        <v>0.0258229172338557</v>
      </c>
      <c r="AG66" s="1" t="n">
        <f aca="false">AE66+AF66</f>
        <v>-12.5697268630842</v>
      </c>
      <c r="AH66" s="1" t="n">
        <f aca="false">IF(AC66&gt;0,MOD(DEGREES(ACOS(((SIN(RADIANS($B$3))*COS(RADIANS(AD66)))-SIN(RADIANS(T66)))/(COS(RADIANS($B$3))*SIN(RADIANS(AD66)))))+180,360),MOD(540-DEGREES(ACOS(((SIN(RADIANS($B$3))*COS(RADIANS(AD66)))-SIN(RADIANS(T66)))/(COS(RADIANS($B$3))*SIN(RADIANS(AD66))))),360))</f>
        <v>69.9726189598154</v>
      </c>
    </row>
    <row r="67" customFormat="false" ht="15" hidden="false" customHeight="false" outlineLevel="0" collapsed="false">
      <c r="D67" s="6" t="n">
        <f aca="false">$B$7</f>
        <v>44003</v>
      </c>
      <c r="E67" s="7" t="n">
        <f aca="false">E66+0.1/24</f>
        <v>0.275</v>
      </c>
      <c r="F67" s="2" t="n">
        <f aca="false">D67+2415018.5+E67-$B$5/24</f>
        <v>2459021.35833333</v>
      </c>
      <c r="G67" s="8" t="n">
        <f aca="false">(F67-2451545)/36525</f>
        <v>0.204691535477985</v>
      </c>
      <c r="I67" s="1" t="n">
        <f aca="false">MOD(280.46646+G67*(36000.76983+G67*0.0003032),360)</f>
        <v>89.5193275958727</v>
      </c>
      <c r="J67" s="1" t="n">
        <f aca="false">357.52911+G67*(35999.05029-0.0001537*G67)</f>
        <v>7726.22998316948</v>
      </c>
      <c r="K67" s="1" t="n">
        <f aca="false">0.016708634-G67*(0.000042037+0.0000001267*G67)</f>
        <v>0.0167000240733674</v>
      </c>
      <c r="L67" s="1" t="n">
        <f aca="false">SIN(RADIANS(J67))*(1.914602-G67*(0.004817+0.000014*G67))+SIN(RADIANS(2*J67))*(0.019993-0.000101*G67)+SIN(RADIANS(3*J67))*0.000289</f>
        <v>0.446444949120387</v>
      </c>
      <c r="M67" s="1" t="n">
        <f aca="false">I67+L67</f>
        <v>89.9657725449931</v>
      </c>
      <c r="N67" s="1" t="n">
        <f aca="false">J67+L67</f>
        <v>7726.6764281186</v>
      </c>
      <c r="O67" s="1" t="n">
        <f aca="false">(1.000001018*(1-K67*K67))/(1+K67*COS(RADIANS(N67)))</f>
        <v>1.01623650741089</v>
      </c>
      <c r="P67" s="1" t="n">
        <f aca="false">M67-0.00569-0.00478*SIN(RADIANS(125.04-1934.136*G67))</f>
        <v>89.9553030850267</v>
      </c>
      <c r="Q67" s="1" t="n">
        <f aca="false">23+(26+((21.448-G67*(46.815+G67*(0.00059-G67*0.001813))))/60)/60</f>
        <v>23.4366292657209</v>
      </c>
      <c r="R67" s="1" t="n">
        <f aca="false">Q67+0.00256*COS(RADIANS(125.04-1934.136*G67))</f>
        <v>23.4366677460802</v>
      </c>
      <c r="S67" s="1" t="n">
        <f aca="false">DEGREES(ATAN2(COS(RADIANS(P67)),COS(RADIANS(R67))*SIN(RADIANS(P67))))</f>
        <v>89.9512840327767</v>
      </c>
      <c r="T67" s="1" t="n">
        <f aca="false">DEGREES(ASIN(SIN(RADIANS(R67))*SIN(RADIANS(P67))))</f>
        <v>23.4366601883706</v>
      </c>
      <c r="U67" s="1" t="n">
        <f aca="false">TAN(RADIANS(R67/2))*TAN(RADIANS(R67/2))</f>
        <v>0.0430246228642526</v>
      </c>
      <c r="V67" s="1" t="n">
        <f aca="false">4*DEGREES(U67*SIN(2*RADIANS(I67))-2*K67*SIN(RADIANS(J67))+4*K67*U67*SIN(RADIANS(J67))*COS(2*RADIANS(I67))-0.5*U67*U67*SIN(4*RADIANS(I67))-1.25*K67*K67*SIN(2*RADIANS(J67)))</f>
        <v>-1.76928271039169</v>
      </c>
      <c r="W67" s="1" t="n">
        <f aca="false">DEGREES(ACOS(COS(RADIANS(90.833))/(COS(RADIANS($B$3))*COS(RADIANS(T67)))-TAN(RADIANS($B$3))*TAN(RADIANS(T67))))</f>
        <v>71.5522780515502</v>
      </c>
      <c r="X67" s="7" t="n">
        <f aca="false">(720-4*$B$4-V67+$B$5*60)/1440</f>
        <v>0.515163582437772</v>
      </c>
      <c r="Y67" s="7" t="n">
        <f aca="false">X67-W67*4/1440</f>
        <v>0.316407254516799</v>
      </c>
      <c r="Z67" s="7" t="n">
        <f aca="false">X67+W67*4/1440</f>
        <v>0.713919910358745</v>
      </c>
      <c r="AA67" s="9" t="n">
        <f aca="false">8*W67</f>
        <v>572.418224412402</v>
      </c>
      <c r="AB67" s="1" t="n">
        <f aca="false">MOD(E67*1440+V67+4*$B$4-60*$B$5,1440)</f>
        <v>374.164441289608</v>
      </c>
      <c r="AC67" s="1" t="n">
        <f aca="false">IF(AB67/4&lt;0,AB67/4+180,AB67/4-180)</f>
        <v>-86.4588896775979</v>
      </c>
      <c r="AD67" s="1" t="n">
        <f aca="false">DEGREES(ACOS(SIN(RADIANS($B$3))*SIN(RADIANS(T67))+COS(RADIANS($B$3))*COS(RADIANS(T67))*COS(RADIANS(AC67))))</f>
        <v>101.485439377465</v>
      </c>
      <c r="AE67" s="1" t="n">
        <f aca="false">90-AD67</f>
        <v>-11.4854393774646</v>
      </c>
      <c r="AF67" s="1" t="n">
        <f aca="false">IF(AE67&gt;85,0,IF(AE67&gt;5,58.1/TAN(RADIANS(AE67))-0.07/POWER(TAN(RADIANS(AE67)),3)+0.000086/POWER(TAN(RADIANS(AE67)),5),IF(AE67&gt;-0.575,1735+AE67*(-518.2+AE67*(103.4+AE67*(-12.79+AE67*0.711))),-20.772/TAN(RADIANS(AE67)))))/3600</f>
        <v>0.0283973933847162</v>
      </c>
      <c r="AG67" s="1" t="n">
        <f aca="false">AE67+AF67</f>
        <v>-11.4570419840799</v>
      </c>
      <c r="AH67" s="1" t="n">
        <f aca="false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69.1412138278055</v>
      </c>
    </row>
    <row r="68" customFormat="false" ht="15" hidden="false" customHeight="false" outlineLevel="0" collapsed="false">
      <c r="D68" s="6" t="n">
        <f aca="false">$B$7</f>
        <v>44003</v>
      </c>
      <c r="E68" s="7" t="n">
        <f aca="false">E67+0.1/24</f>
        <v>0.279166666666667</v>
      </c>
      <c r="F68" s="2" t="n">
        <f aca="false">D68+2415018.5+E68-$B$5/24</f>
        <v>2459021.3625</v>
      </c>
      <c r="G68" s="8" t="n">
        <f aca="false">(F68-2451545)/36525</f>
        <v>0.204691649555107</v>
      </c>
      <c r="I68" s="1" t="n">
        <f aca="false">MOD(280.46646+G68*(36000.76983+G68*0.0003032),360)</f>
        <v>89.5234344601022</v>
      </c>
      <c r="J68" s="1" t="n">
        <f aca="false">357.52911+G68*(35999.05029-0.0001537*G68)</f>
        <v>7726.23408983752</v>
      </c>
      <c r="K68" s="1" t="n">
        <f aca="false">0.016708634-G68*(0.000042037+0.0000001267*G68)</f>
        <v>0.016700024068566</v>
      </c>
      <c r="L68" s="1" t="n">
        <f aca="false">SIN(RADIANS(J68))*(1.914602-G68*(0.004817+0.000014*G68))+SIN(RADIANS(2*J68))*(0.019993-0.000101*G68)+SIN(RADIANS(3*J68))*0.000289</f>
        <v>0.446314223763656</v>
      </c>
      <c r="M68" s="1" t="n">
        <f aca="false">I68+L68</f>
        <v>89.9697486838658</v>
      </c>
      <c r="N68" s="1" t="n">
        <f aca="false">J68+L68</f>
        <v>7726.68040406129</v>
      </c>
      <c r="O68" s="1" t="n">
        <f aca="false">(1.000001018*(1-K68*K68))/(1+K68*COS(RADIANS(N68)))</f>
        <v>1.01623678324685</v>
      </c>
      <c r="P68" s="1" t="n">
        <f aca="false">M68-0.00569-0.00478*SIN(RADIANS(125.04-1934.136*G68))</f>
        <v>89.9592792241761</v>
      </c>
      <c r="Q68" s="1" t="n">
        <f aca="false">23+(26+((21.448-G68*(46.815+G68*(0.00059-G68*0.001813))))/60)/60</f>
        <v>23.4366292642374</v>
      </c>
      <c r="R68" s="1" t="n">
        <f aca="false">Q68+0.00256*COS(RADIANS(125.04-1934.136*G68))</f>
        <v>23.436667754454</v>
      </c>
      <c r="S68" s="1" t="n">
        <f aca="false">DEGREES(ATAN2(COS(RADIANS(P68)),COS(RADIANS(R68))*SIN(RADIANS(P68))))</f>
        <v>89.9556176976754</v>
      </c>
      <c r="T68" s="1" t="n">
        <f aca="false">DEGREES(ASIN(SIN(RADIANS(R68))*SIN(RADIANS(P68))))</f>
        <v>23.4366614815708</v>
      </c>
      <c r="U68" s="1" t="n">
        <f aca="false">TAN(RADIANS(R68/2))*TAN(RADIANS(R68/2))</f>
        <v>0.0430246228958717</v>
      </c>
      <c r="V68" s="1" t="n">
        <f aca="false">4*DEGREES(U68*SIN(2*RADIANS(I68))-2*K68*SIN(RADIANS(J68))+4*K68*U68*SIN(RADIANS(J68))*COS(2*RADIANS(I68))-0.5*U68*U68*SIN(4*RADIANS(I68))-1.25*K68*K68*SIN(2*RADIANS(J68)))</f>
        <v>-1.77018866268544</v>
      </c>
      <c r="W68" s="1" t="n">
        <f aca="false">DEGREES(ACOS(COS(RADIANS(90.833))/(COS(RADIANS($B$3))*COS(RADIANS(T68)))-TAN(RADIANS($B$3))*TAN(RADIANS(T68))))</f>
        <v>71.5522768063347</v>
      </c>
      <c r="X68" s="7" t="n">
        <f aca="false">(720-4*$B$4-V68+$B$5*60)/1440</f>
        <v>0.515164211571309</v>
      </c>
      <c r="Y68" s="7" t="n">
        <f aca="false">X68-W68*4/1440</f>
        <v>0.316407887109269</v>
      </c>
      <c r="Z68" s="7" t="n">
        <f aca="false">X68+W68*4/1440</f>
        <v>0.71392053603335</v>
      </c>
      <c r="AA68" s="9" t="n">
        <f aca="false">8*W68</f>
        <v>572.418214450677</v>
      </c>
      <c r="AB68" s="1" t="n">
        <f aca="false">MOD(E68*1440+V68+4*$B$4-60*$B$5,1440)</f>
        <v>380.163535337315</v>
      </c>
      <c r="AC68" s="1" t="n">
        <f aca="false">IF(AB68/4&lt;0,AB68/4+180,AB68/4-180)</f>
        <v>-84.9591161656712</v>
      </c>
      <c r="AD68" s="1" t="n">
        <f aca="false">DEGREES(ACOS(SIN(RADIANS($B$3))*SIN(RADIANS(T68))+COS(RADIANS($B$3))*COS(RADIANS(T68))*COS(RADIANS(AC68))))</f>
        <v>100.381469292683</v>
      </c>
      <c r="AE68" s="1" t="n">
        <f aca="false">90-AD68</f>
        <v>-10.3814692926825</v>
      </c>
      <c r="AF68" s="1" t="n">
        <f aca="false">IF(AE68&gt;85,0,IF(AE68&gt;5,58.1/TAN(RADIANS(AE68))-0.07/POWER(TAN(RADIANS(AE68)),3)+0.000086/POWER(TAN(RADIANS(AE68)),5),IF(AE68&gt;-0.575,1735+AE68*(-518.2+AE68*(103.4+AE68*(-12.79+AE68*0.711))),-20.772/TAN(RADIANS(AE68)))))/3600</f>
        <v>0.0314956249106665</v>
      </c>
      <c r="AG68" s="1" t="n">
        <f aca="false">AE68+AF68</f>
        <v>-10.3499736677718</v>
      </c>
      <c r="AH68" s="1" t="n">
        <f aca="false">IF(AC68&gt;0,MOD(DEGREES(ACOS(((SIN(RADIANS($B$3))*COS(RADIANS(AD68)))-SIN(RADIANS(T68)))/(COS(RADIANS($B$3))*SIN(RADIANS(AD68)))))+180,360),MOD(540-DEGREES(ACOS(((SIN(RADIANS($B$3))*COS(RADIANS(AD68)))-SIN(RADIANS(T68)))/(COS(RADIANS($B$3))*SIN(RADIANS(AD68))))),360))</f>
        <v>68.3045959461728</v>
      </c>
    </row>
    <row r="69" customFormat="false" ht="15" hidden="false" customHeight="false" outlineLevel="0" collapsed="false">
      <c r="D69" s="6" t="n">
        <f aca="false">$B$7</f>
        <v>44003</v>
      </c>
      <c r="E69" s="7" t="n">
        <f aca="false">E68+0.1/24</f>
        <v>0.283333333333334</v>
      </c>
      <c r="F69" s="2" t="n">
        <f aca="false">D69+2415018.5+E69-$B$5/24</f>
        <v>2459021.36666667</v>
      </c>
      <c r="G69" s="8" t="n">
        <f aca="false">(F69-2451545)/36525</f>
        <v>0.204691763632216</v>
      </c>
      <c r="I69" s="1" t="n">
        <f aca="false">MOD(280.46646+G69*(36000.76983+G69*0.0003032),360)</f>
        <v>89.5275413238715</v>
      </c>
      <c r="J69" s="1" t="n">
        <f aca="false">357.52911+G69*(35999.05029-0.0001537*G69)</f>
        <v>7726.23819650511</v>
      </c>
      <c r="K69" s="1" t="n">
        <f aca="false">0.016708634-G69*(0.000042037+0.0000001267*G69)</f>
        <v>0.0167000240637646</v>
      </c>
      <c r="L69" s="1" t="n">
        <f aca="false">SIN(RADIANS(J69))*(1.914602-G69*(0.004817+0.000014*G69))+SIN(RADIANS(2*J69))*(0.019993-0.000101*G69)+SIN(RADIANS(3*J69))*0.000289</f>
        <v>0.446183496263061</v>
      </c>
      <c r="M69" s="1" t="n">
        <f aca="false">I69+L69</f>
        <v>89.9737248201345</v>
      </c>
      <c r="N69" s="1" t="n">
        <f aca="false">J69+L69</f>
        <v>7726.68438000138</v>
      </c>
      <c r="O69" s="1" t="n">
        <f aca="false">(1.000001018*(1-K69*K69))/(1+K69*COS(RADIANS(N69)))</f>
        <v>1.01623705900194</v>
      </c>
      <c r="P69" s="1" t="n">
        <f aca="false">M69-0.00569-0.00478*SIN(RADIANS(125.04-1934.136*G69))</f>
        <v>89.9632553607216</v>
      </c>
      <c r="Q69" s="1" t="n">
        <f aca="false">23+(26+((21.448-G69*(46.815+G69*(0.00059-G69*0.001813))))/60)/60</f>
        <v>23.4366292627539</v>
      </c>
      <c r="R69" s="1" t="n">
        <f aca="false">Q69+0.00256*COS(RADIANS(125.04-1934.136*G69))</f>
        <v>23.4366677628277</v>
      </c>
      <c r="S69" s="1" t="n">
        <f aca="false">DEGREES(ATAN2(COS(RADIANS(P69)),COS(RADIANS(R69))*SIN(RADIANS(P69))))</f>
        <v>89.9599513598168</v>
      </c>
      <c r="T69" s="1" t="n">
        <f aca="false">DEGREES(ASIN(SIN(RADIANS(R69))*SIN(RADIANS(P69))))</f>
        <v>23.4366626551546</v>
      </c>
      <c r="U69" s="1" t="n">
        <f aca="false">TAN(RADIANS(R69/2))*TAN(RADIANS(R69/2))</f>
        <v>0.0430246229274908</v>
      </c>
      <c r="V69" s="1" t="n">
        <f aca="false">4*DEGREES(U69*SIN(2*RADIANS(I69))-2*K69*SIN(RADIANS(J69))+4*K69*U69*SIN(RADIANS(J69))*COS(2*RADIANS(I69))-0.5*U69*U69*SIN(4*RADIANS(I69))-1.25*K69*K69*SIN(2*RADIANS(J69)))</f>
        <v>-1.77109460598725</v>
      </c>
      <c r="W69" s="1" t="n">
        <f aca="false">DEGREES(ACOS(COS(RADIANS(90.833))/(COS(RADIANS($B$3))*COS(RADIANS(T69)))-TAN(RADIANS($B$3))*TAN(RADIANS(T69))))</f>
        <v>71.5522756762971</v>
      </c>
      <c r="X69" s="7" t="n">
        <f aca="false">(720-4*$B$4-V69+$B$5*60)/1440</f>
        <v>0.515164840698602</v>
      </c>
      <c r="Y69" s="7" t="n">
        <f aca="false">X69-W69*4/1440</f>
        <v>0.316408519375555</v>
      </c>
      <c r="Z69" s="7" t="n">
        <f aca="false">X69+W69*4/1440</f>
        <v>0.71392116202165</v>
      </c>
      <c r="AA69" s="9" t="n">
        <f aca="false">8*W69</f>
        <v>572.418205410377</v>
      </c>
      <c r="AB69" s="1" t="n">
        <f aca="false">MOD(E69*1440+V69+4*$B$4-60*$B$5,1440)</f>
        <v>386.162629394014</v>
      </c>
      <c r="AC69" s="1" t="n">
        <f aca="false">IF(AB69/4&lt;0,AB69/4+180,AB69/4-180)</f>
        <v>-83.4593426514966</v>
      </c>
      <c r="AD69" s="1" t="n">
        <f aca="false">DEGREES(ACOS(SIN(RADIANS($B$3))*SIN(RADIANS(T69))+COS(RADIANS($B$3))*COS(RADIANS(T69))*COS(RADIANS(AC69))))</f>
        <v>99.28391605956</v>
      </c>
      <c r="AE69" s="1" t="n">
        <f aca="false">90-AD69</f>
        <v>-9.28391605955997</v>
      </c>
      <c r="AF69" s="1" t="n">
        <f aca="false">IF(AE69&gt;85,0,IF(AE69&gt;5,58.1/TAN(RADIANS(AE69))-0.07/POWER(TAN(RADIANS(AE69)),3)+0.000086/POWER(TAN(RADIANS(AE69)),5),IF(AE69&gt;-0.575,1735+AE69*(-518.2+AE69*(103.4+AE69*(-12.79+AE69*0.711))),-20.772/TAN(RADIANS(AE69)))))/3600</f>
        <v>0.0352974179097642</v>
      </c>
      <c r="AG69" s="1" t="n">
        <f aca="false">AE69+AF69</f>
        <v>-9.24861864165021</v>
      </c>
      <c r="AH69" s="1" t="n">
        <f aca="false">IF(AC69&gt;0,MOD(DEGREES(ACOS(((SIN(RADIANS($B$3))*COS(RADIANS(AD69)))-SIN(RADIANS(T69)))/(COS(RADIANS($B$3))*SIN(RADIANS(AD69)))))+180,360),MOD(540-DEGREES(ACOS(((SIN(RADIANS($B$3))*COS(RADIANS(AD69)))-SIN(RADIANS(T69)))/(COS(RADIANS($B$3))*SIN(RADIANS(AD69))))),360))</f>
        <v>67.4622363305413</v>
      </c>
    </row>
    <row r="70" customFormat="false" ht="15" hidden="false" customHeight="false" outlineLevel="0" collapsed="false">
      <c r="D70" s="6" t="n">
        <f aca="false">$B$7</f>
        <v>44003</v>
      </c>
      <c r="E70" s="7" t="n">
        <f aca="false">E69+0.1/24</f>
        <v>0.2875</v>
      </c>
      <c r="F70" s="2" t="n">
        <f aca="false">D70+2415018.5+E70-$B$5/24</f>
        <v>2459021.37083333</v>
      </c>
      <c r="G70" s="8" t="n">
        <f aca="false">(F70-2451545)/36525</f>
        <v>0.204691877709338</v>
      </c>
      <c r="I70" s="1" t="n">
        <f aca="false">MOD(280.46646+G70*(36000.76983+G70*0.0003032),360)</f>
        <v>89.5316481881009</v>
      </c>
      <c r="J70" s="1" t="n">
        <f aca="false">357.52911+G70*(35999.05029-0.0001537*G70)</f>
        <v>7726.24230317316</v>
      </c>
      <c r="K70" s="1" t="n">
        <f aca="false">0.016708634-G70*(0.000042037+0.0000001267*G70)</f>
        <v>0.0167000240589632</v>
      </c>
      <c r="L70" s="1" t="n">
        <f aca="false">SIN(RADIANS(J70))*(1.914602-G70*(0.004817+0.000014*G70))+SIN(RADIANS(2*J70))*(0.019993-0.000101*G70)+SIN(RADIANS(3*J70))*0.000289</f>
        <v>0.446052766590155</v>
      </c>
      <c r="M70" s="1" t="n">
        <f aca="false">I70+L70</f>
        <v>89.9777009546911</v>
      </c>
      <c r="N70" s="1" t="n">
        <f aca="false">J70+L70</f>
        <v>7726.68835593975</v>
      </c>
      <c r="O70" s="1" t="n">
        <f aca="false">(1.000001018*(1-K70*K70))/(1+K70*COS(RADIANS(N70)))</f>
        <v>1.01623733467623</v>
      </c>
      <c r="P70" s="1" t="n">
        <f aca="false">M70-0.00569-0.00478*SIN(RADIANS(125.04-1934.136*G70))</f>
        <v>89.967231495555</v>
      </c>
      <c r="Q70" s="1" t="n">
        <f aca="false">23+(26+((21.448-G70*(46.815+G70*(0.00059-G70*0.001813))))/60)/60</f>
        <v>23.4366292612705</v>
      </c>
      <c r="R70" s="1" t="n">
        <f aca="false">Q70+0.00256*COS(RADIANS(125.04-1934.136*G70))</f>
        <v>23.4366677712014</v>
      </c>
      <c r="S70" s="1" t="n">
        <f aca="false">DEGREES(ATAN2(COS(RADIANS(P70)),COS(RADIANS(R70))*SIN(RADIANS(P70))))</f>
        <v>89.9642850201652</v>
      </c>
      <c r="T70" s="1" t="n">
        <f aca="false">DEGREES(ASIN(SIN(RADIANS(R70))*SIN(RADIANS(P70))))</f>
        <v>23.4366637091224</v>
      </c>
      <c r="U70" s="1" t="n">
        <f aca="false">TAN(RADIANS(R70/2))*TAN(RADIANS(R70/2))</f>
        <v>0.0430246229591099</v>
      </c>
      <c r="V70" s="1" t="n">
        <f aca="false">4*DEGREES(U70*SIN(2*RADIANS(I70))-2*K70*SIN(RADIANS(J70))+4*K70*U70*SIN(RADIANS(J70))*COS(2*RADIANS(I70))-0.5*U70*U70*SIN(4*RADIANS(I70))-1.25*K70*K70*SIN(2*RADIANS(J70)))</f>
        <v>-1.77200054047263</v>
      </c>
      <c r="W70" s="1" t="n">
        <f aca="false">DEGREES(ACOS(COS(RADIANS(90.833))/(COS(RADIANS($B$3))*COS(RADIANS(T70)))-TAN(RADIANS($B$3))*TAN(RADIANS(T70))))</f>
        <v>71.5522746614371</v>
      </c>
      <c r="X70" s="7" t="n">
        <f aca="false">(720-4*$B$4-V70+$B$5*60)/1440</f>
        <v>0.515165469819773</v>
      </c>
      <c r="Y70" s="7" t="n">
        <f aca="false">X70-W70*4/1440</f>
        <v>0.316409151315781</v>
      </c>
      <c r="Z70" s="7" t="n">
        <f aca="false">X70+W70*4/1440</f>
        <v>0.713921788323765</v>
      </c>
      <c r="AA70" s="9" t="n">
        <f aca="false">8*W70</f>
        <v>572.418197291497</v>
      </c>
      <c r="AB70" s="1" t="n">
        <f aca="false">MOD(E70*1440+V70+4*$B$4-60*$B$5,1440)</f>
        <v>392.161723459527</v>
      </c>
      <c r="AC70" s="1" t="n">
        <f aca="false">IF(AB70/4&lt;0,AB70/4+180,AB70/4-180)</f>
        <v>-81.9595691351182</v>
      </c>
      <c r="AD70" s="1" t="n">
        <f aca="false">DEGREES(ACOS(SIN(RADIANS($B$3))*SIN(RADIANS(T70))+COS(RADIANS($B$3))*COS(RADIANS(T70))*COS(RADIANS(AC70))))</f>
        <v>98.1930637001772</v>
      </c>
      <c r="AE70" s="1" t="n">
        <f aca="false">90-AD70</f>
        <v>-8.19306370017723</v>
      </c>
      <c r="AF70" s="1" t="n">
        <f aca="false">IF(AE70&gt;85,0,IF(AE70&gt;5,58.1/TAN(RADIANS(AE70))-0.07/POWER(TAN(RADIANS(AE70)),3)+0.000086/POWER(TAN(RADIANS(AE70)),5),IF(AE70&gt;-0.575,1735+AE70*(-518.2+AE70*(103.4+AE70*(-12.79+AE70*0.711))),-20.772/TAN(RADIANS(AE70)))))/3600</f>
        <v>0.0400753922081934</v>
      </c>
      <c r="AG70" s="1" t="n">
        <f aca="false">AE70+AF70</f>
        <v>-8.15298830796904</v>
      </c>
      <c r="AH70" s="1" t="n">
        <f aca="false">IF(AC70&gt;0,MOD(DEGREES(ACOS(((SIN(RADIANS($B$3))*COS(RADIANS(AD70)))-SIN(RADIANS(T70)))/(COS(RADIANS($B$3))*SIN(RADIANS(AD70)))))+180,360),MOD(540-DEGREES(ACOS(((SIN(RADIANS($B$3))*COS(RADIANS(AD70)))-SIN(RADIANS(T70)))/(COS(RADIANS($B$3))*SIN(RADIANS(AD70))))),360))</f>
        <v>66.6136123456126</v>
      </c>
    </row>
    <row r="71" customFormat="false" ht="15" hidden="false" customHeight="false" outlineLevel="0" collapsed="false">
      <c r="D71" s="6" t="n">
        <f aca="false">$B$7</f>
        <v>44003</v>
      </c>
      <c r="E71" s="7" t="n">
        <f aca="false">E70+0.1/24</f>
        <v>0.291666666666667</v>
      </c>
      <c r="F71" s="2" t="n">
        <f aca="false">D71+2415018.5+E71-$B$5/24</f>
        <v>2459021.375</v>
      </c>
      <c r="G71" s="8" t="n">
        <f aca="false">(F71-2451545)/36525</f>
        <v>0.204691991786448</v>
      </c>
      <c r="I71" s="1" t="n">
        <f aca="false">MOD(280.46646+G71*(36000.76983+G71*0.0003032),360)</f>
        <v>89.5357550518702</v>
      </c>
      <c r="J71" s="1" t="n">
        <f aca="false">357.52911+G71*(35999.05029-0.0001537*G71)</f>
        <v>7726.24640984075</v>
      </c>
      <c r="K71" s="1" t="n">
        <f aca="false">0.016708634-G71*(0.000042037+0.0000001267*G71)</f>
        <v>0.0167000240541619</v>
      </c>
      <c r="L71" s="1" t="n">
        <f aca="false">SIN(RADIANS(J71))*(1.914602-G71*(0.004817+0.000014*G71))+SIN(RADIANS(2*J71))*(0.019993-0.000101*G71)+SIN(RADIANS(3*J71))*0.000289</f>
        <v>0.445922034774861</v>
      </c>
      <c r="M71" s="1" t="n">
        <f aca="false">I71+L71</f>
        <v>89.9816770866451</v>
      </c>
      <c r="N71" s="1" t="n">
        <f aca="false">J71+L71</f>
        <v>7726.69233187552</v>
      </c>
      <c r="O71" s="1" t="n">
        <f aca="false">(1.000001018*(1-K71*K71))/(1+K71*COS(RADIANS(N71)))</f>
        <v>1.01623761026964</v>
      </c>
      <c r="P71" s="1" t="n">
        <f aca="false">M71-0.00569-0.00478*SIN(RADIANS(125.04-1934.136*G71))</f>
        <v>89.9712076277859</v>
      </c>
      <c r="Q71" s="1" t="n">
        <f aca="false">23+(26+((21.448-G71*(46.815+G71*(0.00059-G71*0.001813))))/60)/60</f>
        <v>23.436629259787</v>
      </c>
      <c r="R71" s="1" t="n">
        <f aca="false">Q71+0.00256*COS(RADIANS(125.04-1934.136*G71))</f>
        <v>23.4366677795751</v>
      </c>
      <c r="S71" s="1" t="n">
        <f aca="false">DEGREES(ATAN2(COS(RADIANS(P71)),COS(RADIANS(R71))*SIN(RADIANS(P71))))</f>
        <v>89.9686186777424</v>
      </c>
      <c r="T71" s="1" t="n">
        <f aca="false">DEGREES(ASIN(SIN(RADIANS(R71))*SIN(RADIANS(P71))))</f>
        <v>23.4366646434743</v>
      </c>
      <c r="U71" s="1" t="n">
        <f aca="false">TAN(RADIANS(R71/2))*TAN(RADIANS(R71/2))</f>
        <v>0.043024622990729</v>
      </c>
      <c r="V71" s="1" t="n">
        <f aca="false">4*DEGREES(U71*SIN(2*RADIANS(I71))-2*K71*SIN(RADIANS(J71))+4*K71*U71*SIN(RADIANS(J71))*COS(2*RADIANS(I71))-0.5*U71*U71*SIN(4*RADIANS(I71))-1.25*K71*K71*SIN(2*RADIANS(J71)))</f>
        <v>-1.77290646591005</v>
      </c>
      <c r="W71" s="1" t="n">
        <f aca="false">DEGREES(ACOS(COS(RADIANS(90.833))/(COS(RADIANS($B$3))*COS(RADIANS(T71)))-TAN(RADIANS($B$3))*TAN(RADIANS(T71))))</f>
        <v>71.5522737617546</v>
      </c>
      <c r="X71" s="7" t="n">
        <f aca="false">(720-4*$B$4-V71+$B$5*60)/1440</f>
        <v>0.51516609893466</v>
      </c>
      <c r="Y71" s="7" t="n">
        <f aca="false">X71-W71*4/1440</f>
        <v>0.316409782929786</v>
      </c>
      <c r="Z71" s="7" t="n">
        <f aca="false">X71+W71*4/1440</f>
        <v>0.713922414939534</v>
      </c>
      <c r="AA71" s="9" t="n">
        <f aca="false">8*W71</f>
        <v>572.418190094037</v>
      </c>
      <c r="AB71" s="1" t="n">
        <f aca="false">MOD(E71*1440+V71+4*$B$4-60*$B$5,1440)</f>
        <v>398.160817534091</v>
      </c>
      <c r="AC71" s="1" t="n">
        <f aca="false">IF(AB71/4&lt;0,AB71/4+180,AB71/4-180)</f>
        <v>-80.4597956164774</v>
      </c>
      <c r="AD71" s="1" t="n">
        <f aca="false">DEGREES(ACOS(SIN(RADIANS($B$3))*SIN(RADIANS(T71))+COS(RADIANS($B$3))*COS(RADIANS(T71))*COS(RADIANS(AC71))))</f>
        <v>97.1092041919213</v>
      </c>
      <c r="AE71" s="1" t="n">
        <f aca="false">90-AD71</f>
        <v>-7.10920419192127</v>
      </c>
      <c r="AF71" s="1" t="n">
        <f aca="false">IF(AE71&gt;85,0,IF(AE71&gt;5,58.1/TAN(RADIANS(AE71))-0.07/POWER(TAN(RADIANS(AE71)),3)+0.000086/POWER(TAN(RADIANS(AE71)),5),IF(AE71&gt;-0.575,1735+AE71*(-518.2+AE71*(103.4+AE71*(-12.79+AE71*0.711))),-20.772/TAN(RADIANS(AE71)))))/3600</f>
        <v>0.0462637331481573</v>
      </c>
      <c r="AG71" s="1" t="n">
        <f aca="false">AE71+AF71</f>
        <v>-7.06294045877311</v>
      </c>
      <c r="AH71" s="1" t="n">
        <f aca="false">IF(AC71&gt;0,MOD(DEGREES(ACOS(((SIN(RADIANS($B$3))*COS(RADIANS(AD71)))-SIN(RADIANS(T71)))/(COS(RADIANS($B$3))*SIN(RADIANS(AD71)))))+180,360),MOD(540-DEGREES(ACOS(((SIN(RADIANS($B$3))*COS(RADIANS(AD71)))-SIN(RADIANS(T71)))/(COS(RADIANS($B$3))*SIN(RADIANS(AD71))))),360))</f>
        <v>65.7582068926242</v>
      </c>
    </row>
    <row r="72" customFormat="false" ht="15" hidden="false" customHeight="false" outlineLevel="0" collapsed="false">
      <c r="D72" s="6" t="n">
        <f aca="false">$B$7</f>
        <v>44003</v>
      </c>
      <c r="E72" s="7" t="n">
        <f aca="false">E71+0.1/24</f>
        <v>0.295833333333334</v>
      </c>
      <c r="F72" s="2" t="n">
        <f aca="false">D72+2415018.5+E72-$B$5/24</f>
        <v>2459021.37916667</v>
      </c>
      <c r="G72" s="8" t="n">
        <f aca="false">(F72-2451545)/36525</f>
        <v>0.20469210586357</v>
      </c>
      <c r="I72" s="1" t="n">
        <f aca="false">MOD(280.46646+G72*(36000.76983+G72*0.0003032),360)</f>
        <v>89.5398619160997</v>
      </c>
      <c r="J72" s="1" t="n">
        <f aca="false">357.52911+G72*(35999.05029-0.0001537*G72)</f>
        <v>7726.2505165088</v>
      </c>
      <c r="K72" s="1" t="n">
        <f aca="false">0.016708634-G72*(0.000042037+0.0000001267*G72)</f>
        <v>0.0167000240493605</v>
      </c>
      <c r="L72" s="1" t="n">
        <f aca="false">SIN(RADIANS(J72))*(1.914602-G72*(0.004817+0.000014*G72))+SIN(RADIANS(2*J72))*(0.019993-0.000101*G72)+SIN(RADIANS(3*J72))*0.000289</f>
        <v>0.445791300788473</v>
      </c>
      <c r="M72" s="1" t="n">
        <f aca="false">I72+L72</f>
        <v>89.9856532168881</v>
      </c>
      <c r="N72" s="1" t="n">
        <f aca="false">J72+L72</f>
        <v>7726.69630780959</v>
      </c>
      <c r="O72" s="1" t="n">
        <f aca="false">(1.000001018*(1-K72*K72))/(1+K72*COS(RADIANS(N72)))</f>
        <v>1.01623788578223</v>
      </c>
      <c r="P72" s="1" t="n">
        <f aca="false">M72-0.00569-0.00478*SIN(RADIANS(125.04-1934.136*G72))</f>
        <v>89.975183758306</v>
      </c>
      <c r="Q72" s="1" t="n">
        <f aca="false">23+(26+((21.448-G72*(46.815+G72*(0.00059-G72*0.001813))))/60)/60</f>
        <v>23.4366292583035</v>
      </c>
      <c r="R72" s="1" t="n">
        <f aca="false">Q72+0.00256*COS(RADIANS(125.04-1934.136*G72))</f>
        <v>23.4366677879489</v>
      </c>
      <c r="S72" s="1" t="n">
        <f aca="false">DEGREES(ATAN2(COS(RADIANS(P72)),COS(RADIANS(R72))*SIN(RADIANS(P72))))</f>
        <v>89.9729523335122</v>
      </c>
      <c r="T72" s="1" t="n">
        <f aca="false">DEGREES(ASIN(SIN(RADIANS(R72))*SIN(RADIANS(P72))))</f>
        <v>23.4366654582105</v>
      </c>
      <c r="U72" s="1" t="n">
        <f aca="false">TAN(RADIANS(R72/2))*TAN(RADIANS(R72/2))</f>
        <v>0.043024623022348</v>
      </c>
      <c r="V72" s="1" t="n">
        <f aca="false">4*DEGREES(U72*SIN(2*RADIANS(I72))-2*K72*SIN(RADIANS(J72))+4*K72*U72*SIN(RADIANS(J72))*COS(2*RADIANS(I72))-0.5*U72*U72*SIN(4*RADIANS(I72))-1.25*K72*K72*SIN(2*RADIANS(J72)))</f>
        <v>-1.77381238247388</v>
      </c>
      <c r="W72" s="1" t="n">
        <f aca="false">DEGREES(ACOS(COS(RADIANS(90.833))/(COS(RADIANS($B$3))*COS(RADIANS(T72)))-TAN(RADIANS($B$3))*TAN(RADIANS(T72))))</f>
        <v>71.5522729772494</v>
      </c>
      <c r="X72" s="7" t="n">
        <f aca="false">(720-4*$B$4-V72+$B$5*60)/1440</f>
        <v>0.515166728043385</v>
      </c>
      <c r="Y72" s="7" t="n">
        <f aca="false">X72-W72*4/1440</f>
        <v>0.316410414217692</v>
      </c>
      <c r="Z72" s="7" t="n">
        <f aca="false">X72+W72*4/1440</f>
        <v>0.713923041869078</v>
      </c>
      <c r="AA72" s="9" t="n">
        <f aca="false">8*W72</f>
        <v>572.418183817995</v>
      </c>
      <c r="AB72" s="1" t="n">
        <f aca="false">MOD(E72*1440+V72+4*$B$4-60*$B$5,1440)</f>
        <v>404.159911617527</v>
      </c>
      <c r="AC72" s="1" t="n">
        <f aca="false">IF(AB72/4&lt;0,AB72/4+180,AB72/4-180)</f>
        <v>-78.9600220956182</v>
      </c>
      <c r="AD72" s="1" t="n">
        <f aca="false">DEGREES(ACOS(SIN(RADIANS($B$3))*SIN(RADIANS(T72))+COS(RADIANS($B$3))*COS(RADIANS(T72))*COS(RADIANS(AC72))))</f>
        <v>96.0326379298759</v>
      </c>
      <c r="AE72" s="1" t="n">
        <f aca="false">90-AD72</f>
        <v>-6.03263792987593</v>
      </c>
      <c r="AF72" s="1" t="n">
        <f aca="false">IF(AE72&gt;85,0,IF(AE72&gt;5,58.1/TAN(RADIANS(AE72))-0.07/POWER(TAN(RADIANS(AE72)),3)+0.000086/POWER(TAN(RADIANS(AE72)),5),IF(AE72&gt;-0.575,1735+AE72*(-518.2+AE72*(103.4+AE72*(-12.79+AE72*0.711))),-20.772/TAN(RADIANS(AE72)))))/3600</f>
        <v>0.0545986844873129</v>
      </c>
      <c r="AG72" s="1" t="n">
        <f aca="false">AE72+AF72</f>
        <v>-5.97803924538862</v>
      </c>
      <c r="AH72" s="1" t="n">
        <f aca="false">IF(AC72&gt;0,MOD(DEGREES(ACOS(((SIN(RADIANS($B$3))*COS(RADIANS(AD72)))-SIN(RADIANS(T72)))/(COS(RADIANS($B$3))*SIN(RADIANS(AD72)))))+180,360),MOD(540-DEGREES(ACOS(((SIN(RADIANS($B$3))*COS(RADIANS(AD72)))-SIN(RADIANS(T72)))/(COS(RADIANS($B$3))*SIN(RADIANS(AD72))))),360))</f>
        <v>64.895507714479</v>
      </c>
    </row>
    <row r="73" customFormat="false" ht="15" hidden="false" customHeight="false" outlineLevel="0" collapsed="false">
      <c r="D73" s="6" t="n">
        <f aca="false">$B$7</f>
        <v>44003</v>
      </c>
      <c r="E73" s="7" t="n">
        <f aca="false">E72+0.1/24</f>
        <v>0.3</v>
      </c>
      <c r="F73" s="2" t="n">
        <f aca="false">D73+2415018.5+E73-$B$5/24</f>
        <v>2459021.38333333</v>
      </c>
      <c r="G73" s="8" t="n">
        <f aca="false">(F73-2451545)/36525</f>
        <v>0.204692219940679</v>
      </c>
      <c r="I73" s="1" t="n">
        <f aca="false">MOD(280.46646+G73*(36000.76983+G73*0.0003032),360)</f>
        <v>89.5439687798698</v>
      </c>
      <c r="J73" s="1" t="n">
        <f aca="false">357.52911+G73*(35999.05029-0.0001537*G73)</f>
        <v>7726.25462317638</v>
      </c>
      <c r="K73" s="1" t="n">
        <f aca="false">0.016708634-G73*(0.000042037+0.0000001267*G73)</f>
        <v>0.0167000240445591</v>
      </c>
      <c r="L73" s="1" t="n">
        <f aca="false">SIN(RADIANS(J73))*(1.914602-G73*(0.004817+0.000014*G73))+SIN(RADIANS(2*J73))*(0.019993-0.000101*G73)+SIN(RADIANS(3*J73))*0.000289</f>
        <v>0.44566056466107</v>
      </c>
      <c r="M73" s="1" t="n">
        <f aca="false">I73+L73</f>
        <v>89.9896293445309</v>
      </c>
      <c r="N73" s="1" t="n">
        <f aca="false">J73+L73</f>
        <v>7726.70028374105</v>
      </c>
      <c r="O73" s="1" t="n">
        <f aca="false">(1.000001018*(1-K73*K73))/(1+K73*COS(RADIANS(N73)))</f>
        <v>1.01623816121396</v>
      </c>
      <c r="P73" s="1" t="n">
        <f aca="false">M73-0.00569-0.00478*SIN(RADIANS(125.04-1934.136*G73))</f>
        <v>89.9791598862258</v>
      </c>
      <c r="Q73" s="1" t="n">
        <f aca="false">23+(26+((21.448-G73*(46.815+G73*(0.00059-G73*0.001813))))/60)/60</f>
        <v>23.43662925682</v>
      </c>
      <c r="R73" s="1" t="n">
        <f aca="false">Q73+0.00256*COS(RADIANS(125.04-1934.136*G73))</f>
        <v>23.4366677963226</v>
      </c>
      <c r="S73" s="1" t="n">
        <f aca="false">DEGREES(ATAN2(COS(RADIANS(P73)),COS(RADIANS(R73))*SIN(RADIANS(P73))))</f>
        <v>89.9772859864975</v>
      </c>
      <c r="T73" s="1" t="n">
        <f aca="false">DEGREES(ASIN(SIN(RADIANS(R73))*SIN(RADIANS(P73))))</f>
        <v>23.4366661533311</v>
      </c>
      <c r="U73" s="1" t="n">
        <f aca="false">TAN(RADIANS(R73/2))*TAN(RADIANS(R73/2))</f>
        <v>0.0430246230539671</v>
      </c>
      <c r="V73" s="1" t="n">
        <f aca="false">4*DEGREES(U73*SIN(2*RADIANS(I73))-2*K73*SIN(RADIANS(J73))+4*K73*U73*SIN(RADIANS(J73))*COS(2*RADIANS(I73))-0.5*U73*U73*SIN(4*RADIANS(I73))-1.25*K73*K73*SIN(2*RADIANS(J73)))</f>
        <v>-1.77471828993361</v>
      </c>
      <c r="W73" s="1" t="n">
        <f aca="false">DEGREES(ACOS(COS(RADIANS(90.833))/(COS(RADIANS($B$3))*COS(RADIANS(T73)))-TAN(RADIANS($B$3))*TAN(RADIANS(T73))))</f>
        <v>71.5522723079214</v>
      </c>
      <c r="X73" s="7" t="n">
        <f aca="false">(720-4*$B$4-V73+$B$5*60)/1440</f>
        <v>0.515167357145787</v>
      </c>
      <c r="Y73" s="7" t="n">
        <f aca="false">X73-W73*4/1440</f>
        <v>0.316411045179339</v>
      </c>
      <c r="Z73" s="7" t="n">
        <f aca="false">X73+W73*4/1440</f>
        <v>0.713923669112236</v>
      </c>
      <c r="AA73" s="9" t="n">
        <f aca="false">8*W73</f>
        <v>572.418178463372</v>
      </c>
      <c r="AB73" s="1" t="n">
        <f aca="false">MOD(E73*1440+V73+4*$B$4-60*$B$5,1440)</f>
        <v>410.159005710066</v>
      </c>
      <c r="AC73" s="1" t="n">
        <f aca="false">IF(AB73/4&lt;0,AB73/4+180,AB73/4-180)</f>
        <v>-77.4602485724834</v>
      </c>
      <c r="AD73" s="1" t="n">
        <f aca="false">DEGREES(ACOS(SIN(RADIANS($B$3))*SIN(RADIANS(T73))+COS(RADIANS($B$3))*COS(RADIANS(T73))*COS(RADIANS(AC73))))</f>
        <v>94.9636741841223</v>
      </c>
      <c r="AE73" s="1" t="n">
        <f aca="false">90-AD73</f>
        <v>-4.96367418412227</v>
      </c>
      <c r="AF73" s="1" t="n">
        <f aca="false">IF(AE73&gt;85,0,IF(AE73&gt;5,58.1/TAN(RADIANS(AE73))-0.07/POWER(TAN(RADIANS(AE73)),3)+0.000086/POWER(TAN(RADIANS(AE73)),5),IF(AE73&gt;-0.575,1735+AE73*(-518.2+AE73*(103.4+AE73*(-12.79+AE73*0.711))),-20.772/TAN(RADIANS(AE73)))))/3600</f>
        <v>0.0664365062448356</v>
      </c>
      <c r="AG73" s="1" t="n">
        <f aca="false">AE73+AF73</f>
        <v>-4.89723767787743</v>
      </c>
      <c r="AH73" s="1" t="n">
        <f aca="false">IF(AC73&gt;0,MOD(DEGREES(ACOS(((SIN(RADIANS($B$3))*COS(RADIANS(AD73)))-SIN(RADIANS(T73)))/(COS(RADIANS($B$3))*SIN(RADIANS(AD73)))))+180,360),MOD(540-DEGREES(ACOS(((SIN(RADIANS($B$3))*COS(RADIANS(AD73)))-SIN(RADIANS(T73)))/(COS(RADIANS($B$3))*SIN(RADIANS(AD73))))),360))</f>
        <v>64.0250068158094</v>
      </c>
    </row>
    <row r="74" customFormat="false" ht="15" hidden="false" customHeight="false" outlineLevel="0" collapsed="false">
      <c r="D74" s="6" t="n">
        <f aca="false">$B$7</f>
        <v>44003</v>
      </c>
      <c r="E74" s="7" t="n">
        <f aca="false">E73+0.1/24</f>
        <v>0.304166666666667</v>
      </c>
      <c r="F74" s="2" t="n">
        <f aca="false">D74+2415018.5+E74-$B$5/24</f>
        <v>2459021.3875</v>
      </c>
      <c r="G74" s="8" t="n">
        <f aca="false">(F74-2451545)/36525</f>
        <v>0.204692334017801</v>
      </c>
      <c r="I74" s="1" t="n">
        <f aca="false">MOD(280.46646+G74*(36000.76983+G74*0.0003032),360)</f>
        <v>89.5480756440993</v>
      </c>
      <c r="J74" s="1" t="n">
        <f aca="false">357.52911+G74*(35999.05029-0.0001537*G74)</f>
        <v>7726.25872984443</v>
      </c>
      <c r="K74" s="1" t="n">
        <f aca="false">0.016708634-G74*(0.000042037+0.0000001267*G74)</f>
        <v>0.0167000240397577</v>
      </c>
      <c r="L74" s="1" t="n">
        <f aca="false">SIN(RADIANS(J74))*(1.914602-G74*(0.004817+0.000014*G74))+SIN(RADIANS(2*J74))*(0.019993-0.000101*G74)+SIN(RADIANS(3*J74))*0.000289</f>
        <v>0.445529826363738</v>
      </c>
      <c r="M74" s="1" t="n">
        <f aca="false">I74+L74</f>
        <v>89.993605470463</v>
      </c>
      <c r="N74" s="1" t="n">
        <f aca="false">J74+L74</f>
        <v>7726.7042596708</v>
      </c>
      <c r="O74" s="1" t="n">
        <f aca="false">(1.000001018*(1-K74*K74))/(1+K74*COS(RADIANS(N74)))</f>
        <v>1.01623843656487</v>
      </c>
      <c r="P74" s="1" t="n">
        <f aca="false">M74-0.00569-0.00478*SIN(RADIANS(125.04-1934.136*G74))</f>
        <v>89.9831360124351</v>
      </c>
      <c r="Q74" s="1" t="n">
        <f aca="false">23+(26+((21.448-G74*(46.815+G74*(0.00059-G74*0.001813))))/60)/60</f>
        <v>23.4366292553366</v>
      </c>
      <c r="R74" s="1" t="n">
        <f aca="false">Q74+0.00256*COS(RADIANS(125.04-1934.136*G74))</f>
        <v>23.4366678046963</v>
      </c>
      <c r="S74" s="1" t="n">
        <f aca="false">DEGREES(ATAN2(COS(RADIANS(P74)),COS(RADIANS(R74))*SIN(RADIANS(P74))))</f>
        <v>89.98161963766</v>
      </c>
      <c r="T74" s="1" t="n">
        <f aca="false">DEGREES(ASIN(SIN(RADIANS(R74))*SIN(RADIANS(P74))))</f>
        <v>23.4366667288365</v>
      </c>
      <c r="U74" s="1" t="n">
        <f aca="false">TAN(RADIANS(R74/2))*TAN(RADIANS(R74/2))</f>
        <v>0.0430246230855862</v>
      </c>
      <c r="V74" s="1" t="n">
        <f aca="false">4*DEGREES(U74*SIN(2*RADIANS(I74))-2*K74*SIN(RADIANS(J74))+4*K74*U74*SIN(RADIANS(J74))*COS(2*RADIANS(I74))-0.5*U74*U74*SIN(4*RADIANS(I74))-1.25*K74*K74*SIN(2*RADIANS(J74)))</f>
        <v>-1.77562418846203</v>
      </c>
      <c r="W74" s="1" t="n">
        <f aca="false">DEGREES(ACOS(COS(RADIANS(90.833))/(COS(RADIANS($B$3))*COS(RADIANS(T74)))-TAN(RADIANS($B$3))*TAN(RADIANS(T74))))</f>
        <v>71.5522717537703</v>
      </c>
      <c r="X74" s="7" t="n">
        <f aca="false">(720-4*$B$4-V74+$B$5*60)/1440</f>
        <v>0.515167986241988</v>
      </c>
      <c r="Y74" s="7" t="n">
        <f aca="false">X74-W74*4/1440</f>
        <v>0.316411675814848</v>
      </c>
      <c r="Z74" s="7" t="n">
        <f aca="false">X74+W74*4/1440</f>
        <v>0.713924296669127</v>
      </c>
      <c r="AA74" s="9" t="n">
        <f aca="false">8*W74</f>
        <v>572.418174030163</v>
      </c>
      <c r="AB74" s="1" t="n">
        <f aca="false">MOD(E74*1440+V74+4*$B$4-60*$B$5,1440)</f>
        <v>416.158099811539</v>
      </c>
      <c r="AC74" s="1" t="n">
        <f aca="false">IF(AB74/4&lt;0,AB74/4+180,AB74/4-180)</f>
        <v>-75.9604750471154</v>
      </c>
      <c r="AD74" s="1" t="n">
        <f aca="false">DEGREES(ACOS(SIN(RADIANS($B$3))*SIN(RADIANS(T74))+COS(RADIANS($B$3))*COS(RADIANS(T74))*COS(RADIANS(AC74))))</f>
        <v>93.9026315521635</v>
      </c>
      <c r="AE74" s="1" t="n">
        <f aca="false">90-AD74</f>
        <v>-3.90263155216347</v>
      </c>
      <c r="AF74" s="1" t="n">
        <f aca="false">IF(AE74&gt;85,0,IF(AE74&gt;5,58.1/TAN(RADIANS(AE74))-0.07/POWER(TAN(RADIANS(AE74)),3)+0.000086/POWER(TAN(RADIANS(AE74)),5),IF(AE74&gt;-0.575,1735+AE74*(-518.2+AE74*(103.4+AE74*(-12.79+AE74*0.711))),-20.772/TAN(RADIANS(AE74)))))/3600</f>
        <v>0.084580165725957</v>
      </c>
      <c r="AG74" s="1" t="n">
        <f aca="false">AE74+AF74</f>
        <v>-3.81805138643751</v>
      </c>
      <c r="AH74" s="1" t="n">
        <f aca="false">IF(AC74&gt;0,MOD(DEGREES(ACOS(((SIN(RADIANS($B$3))*COS(RADIANS(AD74)))-SIN(RADIANS(T74)))/(COS(RADIANS($B$3))*SIN(RADIANS(AD74)))))+180,360),MOD(540-DEGREES(ACOS(((SIN(RADIANS($B$3))*COS(RADIANS(AD74)))-SIN(RADIANS(T74)))/(COS(RADIANS($B$3))*SIN(RADIANS(AD74))))),360))</f>
        <v>63.146199997336</v>
      </c>
    </row>
    <row r="75" customFormat="false" ht="15" hidden="false" customHeight="false" outlineLevel="0" collapsed="false">
      <c r="D75" s="6" t="n">
        <f aca="false">$B$7</f>
        <v>44003</v>
      </c>
      <c r="E75" s="7" t="n">
        <f aca="false">E74+0.1/24</f>
        <v>0.308333333333333</v>
      </c>
      <c r="F75" s="2" t="n">
        <f aca="false">D75+2415018.5+E75-$B$5/24</f>
        <v>2459021.39166667</v>
      </c>
      <c r="G75" s="8" t="n">
        <f aca="false">(F75-2451545)/36525</f>
        <v>0.20469244809491</v>
      </c>
      <c r="I75" s="1" t="n">
        <f aca="false">MOD(280.46646+G75*(36000.76983+G75*0.0003032),360)</f>
        <v>89.5521825078686</v>
      </c>
      <c r="J75" s="1" t="n">
        <f aca="false">357.52911+G75*(35999.05029-0.0001537*G75)</f>
        <v>7726.26283651202</v>
      </c>
      <c r="K75" s="1" t="n">
        <f aca="false">0.016708634-G75*(0.000042037+0.0000001267*G75)</f>
        <v>0.0167000240349563</v>
      </c>
      <c r="L75" s="1" t="n">
        <f aca="false">SIN(RADIANS(J75))*(1.914602-G75*(0.004817+0.000014*G75))+SIN(RADIANS(2*J75))*(0.019993-0.000101*G75)+SIN(RADIANS(3*J75))*0.000289</f>
        <v>0.445399085926504</v>
      </c>
      <c r="M75" s="1" t="n">
        <f aca="false">I75+L75</f>
        <v>89.9975815937951</v>
      </c>
      <c r="N75" s="1" t="n">
        <f aca="false">J75+L75</f>
        <v>7726.70823559795</v>
      </c>
      <c r="O75" s="1" t="n">
        <f aca="false">(1.000001018*(1-K75*K75))/(1+K75*COS(RADIANS(N75)))</f>
        <v>1.0162387118349</v>
      </c>
      <c r="P75" s="1" t="n">
        <f aca="false">M75-0.00569-0.00478*SIN(RADIANS(125.04-1934.136*G75))</f>
        <v>89.9871121360444</v>
      </c>
      <c r="Q75" s="1" t="n">
        <f aca="false">23+(26+((21.448-G75*(46.815+G75*(0.00059-G75*0.001813))))/60)/60</f>
        <v>23.4366292538531</v>
      </c>
      <c r="R75" s="1" t="n">
        <f aca="false">Q75+0.00256*COS(RADIANS(125.04-1934.136*G75))</f>
        <v>23.43666781307</v>
      </c>
      <c r="S75" s="1" t="n">
        <f aca="false">DEGREES(ATAN2(COS(RADIANS(P75)),COS(RADIANS(R75))*SIN(RADIANS(P75))))</f>
        <v>89.9859532860226</v>
      </c>
      <c r="T75" s="1" t="n">
        <f aca="false">DEGREES(ASIN(SIN(RADIANS(R75))*SIN(RADIANS(P75))))</f>
        <v>23.4366671847267</v>
      </c>
      <c r="U75" s="1" t="n">
        <f aca="false">TAN(RADIANS(R75/2))*TAN(RADIANS(R75/2))</f>
        <v>0.0430246231172052</v>
      </c>
      <c r="V75" s="1" t="n">
        <f aca="false">4*DEGREES(U75*SIN(2*RADIANS(I75))-2*K75*SIN(RADIANS(J75))+4*K75*U75*SIN(RADIANS(J75))*COS(2*RADIANS(I75))-0.5*U75*U75*SIN(4*RADIANS(I75))-1.25*K75*K75*SIN(2*RADIANS(J75)))</f>
        <v>-1.77653007782841</v>
      </c>
      <c r="W75" s="1" t="n">
        <f aca="false">DEGREES(ACOS(COS(RADIANS(90.833))/(COS(RADIANS($B$3))*COS(RADIANS(T75)))-TAN(RADIANS($B$3))*TAN(RADIANS(T75))))</f>
        <v>71.5522713147961</v>
      </c>
      <c r="X75" s="7" t="n">
        <f aca="false">(720-4*$B$4-V75+$B$5*60)/1440</f>
        <v>0.515168615331825</v>
      </c>
      <c r="Y75" s="7" t="n">
        <f aca="false">X75-W75*4/1440</f>
        <v>0.316412306124058</v>
      </c>
      <c r="Z75" s="7" t="n">
        <f aca="false">X75+W75*4/1440</f>
        <v>0.713924924539592</v>
      </c>
      <c r="AA75" s="9" t="n">
        <f aca="false">8*W75</f>
        <v>572.418170518369</v>
      </c>
      <c r="AB75" s="1" t="n">
        <f aca="false">MOD(E75*1440+V75+4*$B$4-60*$B$5,1440)</f>
        <v>422.157193922171</v>
      </c>
      <c r="AC75" s="1" t="n">
        <f aca="false">IF(AB75/4&lt;0,AB75/4+180,AB75/4-180)</f>
        <v>-74.4607015194572</v>
      </c>
      <c r="AD75" s="1" t="n">
        <f aca="false">DEGREES(ACOS(SIN(RADIANS($B$3))*SIN(RADIANS(T75))+COS(RADIANS($B$3))*COS(RADIANS(T75))*COS(RADIANS(AC75))))</f>
        <v>92.8498384051969</v>
      </c>
      <c r="AE75" s="1" t="n">
        <f aca="false">90-AD75</f>
        <v>-2.84983840519686</v>
      </c>
      <c r="AF75" s="1" t="n">
        <f aca="false">IF(AE75&gt;85,0,IF(AE75&gt;5,58.1/TAN(RADIANS(AE75))-0.07/POWER(TAN(RADIANS(AE75)),3)+0.000086/POWER(TAN(RADIANS(AE75)),5),IF(AE75&gt;-0.575,1735+AE75*(-518.2+AE75*(103.4+AE75*(-12.79+AE75*0.711))),-20.772/TAN(RADIANS(AE75)))))/3600</f>
        <v>0.115909720704052</v>
      </c>
      <c r="AG75" s="1" t="n">
        <f aca="false">AE75+AF75</f>
        <v>-2.73392868449281</v>
      </c>
      <c r="AH75" s="1" t="n">
        <f aca="false">IF(AC75&gt;0,MOD(DEGREES(ACOS(((SIN(RADIANS($B$3))*COS(RADIANS(AD75)))-SIN(RADIANS(T75)))/(COS(RADIANS($B$3))*SIN(RADIANS(AD75)))))+180,360),MOD(540-DEGREES(ACOS(((SIN(RADIANS($B$3))*COS(RADIANS(AD75)))-SIN(RADIANS(T75)))/(COS(RADIANS($B$3))*SIN(RADIANS(AD75))))),360))</f>
        <v>62.2585865040401</v>
      </c>
    </row>
    <row r="76" customFormat="false" ht="15" hidden="false" customHeight="false" outlineLevel="0" collapsed="false">
      <c r="D76" s="6" t="n">
        <f aca="false">$B$7</f>
        <v>44003</v>
      </c>
      <c r="E76" s="7" t="n">
        <f aca="false">E75+0.1/24</f>
        <v>0.3125</v>
      </c>
      <c r="F76" s="2" t="n">
        <f aca="false">D76+2415018.5+E76-$B$5/24</f>
        <v>2459021.39583333</v>
      </c>
      <c r="G76" s="8" t="n">
        <f aca="false">(F76-2451545)/36525</f>
        <v>0.204692562172033</v>
      </c>
      <c r="I76" s="1" t="n">
        <f aca="false">MOD(280.46646+G76*(36000.76983+G76*0.0003032),360)</f>
        <v>89.556289372098</v>
      </c>
      <c r="J76" s="1" t="n">
        <f aca="false">357.52911+G76*(35999.05029-0.0001537*G76)</f>
        <v>7726.26694318007</v>
      </c>
      <c r="K76" s="1" t="n">
        <f aca="false">0.016708634-G76*(0.000042037+0.0000001267*G76)</f>
        <v>0.016700024030155</v>
      </c>
      <c r="L76" s="1" t="n">
        <f aca="false">SIN(RADIANS(J76))*(1.914602-G76*(0.004817+0.000014*G76))+SIN(RADIANS(2*J76))*(0.019993-0.000101*G76)+SIN(RADIANS(3*J76))*0.000289</f>
        <v>0.445268343320817</v>
      </c>
      <c r="M76" s="1" t="n">
        <f aca="false">I76+L76</f>
        <v>90.0015577154189</v>
      </c>
      <c r="N76" s="1" t="n">
        <f aca="false">J76+L76</f>
        <v>7726.71221152339</v>
      </c>
      <c r="O76" s="1" t="n">
        <f aca="false">(1.000001018*(1-K76*K76))/(1+K76*COS(RADIANS(N76)))</f>
        <v>1.01623898702411</v>
      </c>
      <c r="P76" s="1" t="n">
        <f aca="false">M76-0.00569-0.00478*SIN(RADIANS(125.04-1934.136*G76))</f>
        <v>89.9910882579455</v>
      </c>
      <c r="Q76" s="1" t="n">
        <f aca="false">23+(26+((21.448-G76*(46.815+G76*(0.00059-G76*0.001813))))/60)/60</f>
        <v>23.4366292523696</v>
      </c>
      <c r="R76" s="1" t="n">
        <f aca="false">Q76+0.00256*COS(RADIANS(125.04-1934.136*G76))</f>
        <v>23.4366678214438</v>
      </c>
      <c r="S76" s="1" t="n">
        <f aca="false">DEGREES(ATAN2(COS(RADIANS(P76)),COS(RADIANS(R76))*SIN(RADIANS(P76))))</f>
        <v>89.9902869325494</v>
      </c>
      <c r="T76" s="1" t="n">
        <f aca="false">DEGREES(ASIN(SIN(RADIANS(R76))*SIN(RADIANS(P76))))</f>
        <v>23.436667521002</v>
      </c>
      <c r="U76" s="1" t="n">
        <f aca="false">TAN(RADIANS(R76/2))*TAN(RADIANS(R76/2))</f>
        <v>0.0430246231488243</v>
      </c>
      <c r="V76" s="1" t="n">
        <f aca="false">4*DEGREES(U76*SIN(2*RADIANS(I76))-2*K76*SIN(RADIANS(J76))+4*K76*U76*SIN(RADIANS(J76))*COS(2*RADIANS(I76))-0.5*U76*U76*SIN(4*RADIANS(I76))-1.25*K76*K76*SIN(2*RADIANS(J76)))</f>
        <v>-1.77743595820779</v>
      </c>
      <c r="W76" s="1" t="n">
        <f aca="false">DEGREES(ACOS(COS(RADIANS(90.833))/(COS(RADIANS($B$3))*COS(RADIANS(T76)))-TAN(RADIANS($B$3))*TAN(RADIANS(T76))))</f>
        <v>71.5522709909984</v>
      </c>
      <c r="X76" s="7" t="n">
        <f aca="false">(720-4*$B$4-V76+$B$5*60)/1440</f>
        <v>0.515169244415422</v>
      </c>
      <c r="Y76" s="7" t="n">
        <f aca="false">X76-W76*4/1440</f>
        <v>0.316412936107093</v>
      </c>
      <c r="Z76" s="7" t="n">
        <f aca="false">X76+W76*4/1440</f>
        <v>0.713925552723751</v>
      </c>
      <c r="AA76" s="9" t="n">
        <f aca="false">8*W76</f>
        <v>572.418167927987</v>
      </c>
      <c r="AB76" s="1" t="n">
        <f aca="false">MOD(E76*1440+V76+4*$B$4-60*$B$5,1440)</f>
        <v>428.156288041792</v>
      </c>
      <c r="AC76" s="1" t="n">
        <f aca="false">IF(AB76/4&lt;0,AB76/4+180,AB76/4-180)</f>
        <v>-72.9609279895519</v>
      </c>
      <c r="AD76" s="1" t="n">
        <f aca="false">DEGREES(ACOS(SIN(RADIANS($B$3))*SIN(RADIANS(T76))+COS(RADIANS($B$3))*COS(RADIANS(T76))*COS(RADIANS(AC76))))</f>
        <v>91.805633327771</v>
      </c>
      <c r="AE76" s="1" t="n">
        <f aca="false">90-AD76</f>
        <v>-1.80563332777101</v>
      </c>
      <c r="AF76" s="1" t="n">
        <f aca="false">IF(AE76&gt;85,0,IF(AE76&gt;5,58.1/TAN(RADIANS(AE76))-0.07/POWER(TAN(RADIANS(AE76)),3)+0.000086/POWER(TAN(RADIANS(AE76)),5),IF(AE76&gt;-0.575,1735+AE76*(-518.2+AE76*(103.4+AE76*(-12.79+AE76*0.711))),-20.772/TAN(RADIANS(AE76)))))/3600</f>
        <v>0.183031178971471</v>
      </c>
      <c r="AG76" s="1" t="n">
        <f aca="false">AE76+AF76</f>
        <v>-1.62260214879953</v>
      </c>
      <c r="AH76" s="1" t="n">
        <f aca="false">IF(AC76&gt;0,MOD(DEGREES(ACOS(((SIN(RADIANS($B$3))*COS(RADIANS(AD76)))-SIN(RADIANS(T76)))/(COS(RADIANS($B$3))*SIN(RADIANS(AD76)))))+180,360),MOD(540-DEGREES(ACOS(((SIN(RADIANS($B$3))*COS(RADIANS(AD76)))-SIN(RADIANS(T76)))/(COS(RADIANS($B$3))*SIN(RADIANS(AD76))))),360))</f>
        <v>61.3616687886229</v>
      </c>
    </row>
    <row r="77" customFormat="false" ht="15" hidden="false" customHeight="false" outlineLevel="0" collapsed="false">
      <c r="D77" s="6" t="n">
        <f aca="false">$B$7</f>
        <v>44003</v>
      </c>
      <c r="E77" s="7" t="n">
        <f aca="false">E76+0.1/24</f>
        <v>0.316666666666667</v>
      </c>
      <c r="F77" s="2" t="n">
        <f aca="false">D77+2415018.5+E77-$B$5/24</f>
        <v>2459021.4</v>
      </c>
      <c r="G77" s="8" t="n">
        <f aca="false">(F77-2451545)/36525</f>
        <v>0.204692676249155</v>
      </c>
      <c r="I77" s="1" t="n">
        <f aca="false">MOD(280.46646+G77*(36000.76983+G77*0.0003032),360)</f>
        <v>89.5603962363275</v>
      </c>
      <c r="J77" s="1" t="n">
        <f aca="false">357.52911+G77*(35999.05029-0.0001537*G77)</f>
        <v>7726.27104984812</v>
      </c>
      <c r="K77" s="1" t="n">
        <f aca="false">0.016708634-G77*(0.000042037+0.0000001267*G77)</f>
        <v>0.0167000240253536</v>
      </c>
      <c r="L77" s="1" t="n">
        <f aca="false">SIN(RADIANS(J77))*(1.914602-G77*(0.004817+0.000014*G77))+SIN(RADIANS(2*J77))*(0.019993-0.000101*G77)+SIN(RADIANS(3*J77))*0.000289</f>
        <v>0.445137598561826</v>
      </c>
      <c r="M77" s="1" t="n">
        <f aca="false">I77+L77</f>
        <v>90.0055338348893</v>
      </c>
      <c r="N77" s="1" t="n">
        <f aca="false">J77+L77</f>
        <v>7726.71618744668</v>
      </c>
      <c r="O77" s="1" t="n">
        <f aca="false">(1.000001018*(1-K77*K77))/(1+K77*COS(RADIANS(N77)))</f>
        <v>1.01623926213248</v>
      </c>
      <c r="P77" s="1" t="n">
        <f aca="false">M77-0.00569-0.00478*SIN(RADIANS(125.04-1934.136*G77))</f>
        <v>89.9950643776933</v>
      </c>
      <c r="Q77" s="1" t="n">
        <f aca="false">23+(26+((21.448-G77*(46.815+G77*(0.00059-G77*0.001813))))/60)/60</f>
        <v>23.4366292508861</v>
      </c>
      <c r="R77" s="1" t="n">
        <f aca="false">Q77+0.00256*COS(RADIANS(125.04-1934.136*G77))</f>
        <v>23.4366678298175</v>
      </c>
      <c r="S77" s="1" t="n">
        <f aca="false">DEGREES(ATAN2(COS(RADIANS(P77)),COS(RADIANS(R77))*SIN(RADIANS(P77))))</f>
        <v>89.9946205767474</v>
      </c>
      <c r="T77" s="1" t="n">
        <f aca="false">DEGREES(ASIN(SIN(RADIANS(R77))*SIN(RADIANS(P77))))</f>
        <v>23.4366677376625</v>
      </c>
      <c r="U77" s="1" t="n">
        <f aca="false">TAN(RADIANS(R77/2))*TAN(RADIANS(R77/2))</f>
        <v>0.0430246231804434</v>
      </c>
      <c r="V77" s="1" t="n">
        <f aca="false">4*DEGREES(U77*SIN(2*RADIANS(I77))-2*K77*SIN(RADIANS(J77))+4*K77*U77*SIN(RADIANS(J77))*COS(2*RADIANS(I77))-0.5*U77*U77*SIN(4*RADIANS(I77))-1.25*K77*K77*SIN(2*RADIANS(J77)))</f>
        <v>-1.77834182946961</v>
      </c>
      <c r="W77" s="1" t="n">
        <f aca="false">DEGREES(ACOS(COS(RADIANS(90.833))/(COS(RADIANS($B$3))*COS(RADIANS(T77)))-TAN(RADIANS($B$3))*TAN(RADIANS(T77))))</f>
        <v>71.5522707823771</v>
      </c>
      <c r="X77" s="7" t="n">
        <f aca="false">(720-4*$B$4-V77+$B$5*60)/1440</f>
        <v>0.515169873492687</v>
      </c>
      <c r="Y77" s="7" t="n">
        <f aca="false">X77-W77*4/1440</f>
        <v>0.316413565763862</v>
      </c>
      <c r="Z77" s="7" t="n">
        <f aca="false">X77+W77*4/1440</f>
        <v>0.713926181221513</v>
      </c>
      <c r="AA77" s="9" t="n">
        <f aca="false">8*W77</f>
        <v>572.418166259017</v>
      </c>
      <c r="AB77" s="1" t="n">
        <f aca="false">MOD(E77*1440+V77+4*$B$4-60*$B$5,1440)</f>
        <v>434.155382170531</v>
      </c>
      <c r="AC77" s="1" t="n">
        <f aca="false">IF(AB77/4&lt;0,AB77/4+180,AB77/4-180)</f>
        <v>-71.4611544573673</v>
      </c>
      <c r="AD77" s="1" t="n">
        <f aca="false">DEGREES(ACOS(SIN(RADIANS($B$3))*SIN(RADIANS(T77))+COS(RADIANS($B$3))*COS(RADIANS(T77))*COS(RADIANS(AC77))))</f>
        <v>90.7703655488939</v>
      </c>
      <c r="AE77" s="1" t="n">
        <f aca="false">90-AD77</f>
        <v>-0.770365548893849</v>
      </c>
      <c r="AF77" s="1" t="n">
        <f aca="false">IF(AE77&gt;85,0,IF(AE77&gt;5,58.1/TAN(RADIANS(AE77))-0.07/POWER(TAN(RADIANS(AE77)),3)+0.000086/POWER(TAN(RADIANS(AE77)),5),IF(AE77&gt;-0.575,1735+AE77*(-518.2+AE77*(103.4+AE77*(-12.79+AE77*0.711))),-20.772/TAN(RADIANS(AE77)))))/3600</f>
        <v>0.429116704868379</v>
      </c>
      <c r="AG77" s="1" t="n">
        <f aca="false">AE77+AF77</f>
        <v>-0.341248844025471</v>
      </c>
      <c r="AH77" s="1" t="n">
        <f aca="false">IF(AC77&gt;0,MOD(DEGREES(ACOS(((SIN(RADIANS($B$3))*COS(RADIANS(AD77)))-SIN(RADIANS(T77)))/(COS(RADIANS($B$3))*SIN(RADIANS(AD77)))))+180,360),MOD(540-DEGREES(ACOS(((SIN(RADIANS($B$3))*COS(RADIANS(AD77)))-SIN(RADIANS(T77)))/(COS(RADIANS($B$3))*SIN(RADIANS(AD77))))),360))</f>
        <v>60.4549523917601</v>
      </c>
    </row>
    <row r="78" customFormat="false" ht="15" hidden="false" customHeight="false" outlineLevel="0" collapsed="false">
      <c r="D78" s="6" t="n">
        <f aca="false">$B$7</f>
        <v>44003</v>
      </c>
      <c r="E78" s="7" t="n">
        <f aca="false">E77+0.1/24</f>
        <v>0.320833333333333</v>
      </c>
      <c r="F78" s="2" t="n">
        <f aca="false">D78+2415018.5+E78-$B$5/24</f>
        <v>2459021.40416667</v>
      </c>
      <c r="G78" s="8" t="n">
        <f aca="false">(F78-2451545)/36525</f>
        <v>0.204692790326264</v>
      </c>
      <c r="I78" s="1" t="n">
        <f aca="false">MOD(280.46646+G78*(36000.76983+G78*0.0003032),360)</f>
        <v>89.5645031000977</v>
      </c>
      <c r="J78" s="1" t="n">
        <f aca="false">357.52911+G78*(35999.05029-0.0001537*G78)</f>
        <v>7726.2751565157</v>
      </c>
      <c r="K78" s="1" t="n">
        <f aca="false">0.016708634-G78*(0.000042037+0.0000001267*G78)</f>
        <v>0.0167000240205522</v>
      </c>
      <c r="L78" s="1" t="n">
        <f aca="false">SIN(RADIANS(J78))*(1.914602-G78*(0.004817+0.000014*G78))+SIN(RADIANS(2*J78))*(0.019993-0.000101*G78)+SIN(RADIANS(3*J78))*0.000289</f>
        <v>0.445006851664941</v>
      </c>
      <c r="M78" s="1" t="n">
        <f aca="false">I78+L78</f>
        <v>90.0095099517626</v>
      </c>
      <c r="N78" s="1" t="n">
        <f aca="false">J78+L78</f>
        <v>7726.72016336737</v>
      </c>
      <c r="O78" s="1" t="n">
        <f aca="false">(1.000001018*(1-K78*K78))/(1+K78*COS(RADIANS(N78)))</f>
        <v>1.01623953715996</v>
      </c>
      <c r="P78" s="1" t="n">
        <f aca="false">M78-0.00569-0.00478*SIN(RADIANS(125.04-1934.136*G78))</f>
        <v>89.999040494844</v>
      </c>
      <c r="Q78" s="1" t="n">
        <f aca="false">23+(26+((21.448-G78*(46.815+G78*(0.00059-G78*0.001813))))/60)/60</f>
        <v>23.4366292494026</v>
      </c>
      <c r="R78" s="1" t="n">
        <f aca="false">Q78+0.00256*COS(RADIANS(125.04-1934.136*G78))</f>
        <v>23.4366678381912</v>
      </c>
      <c r="S78" s="1" t="n">
        <f aca="false">DEGREES(ATAN2(COS(RADIANS(P78)),COS(RADIANS(R78))*SIN(RADIANS(P78))))</f>
        <v>89.9989542181251</v>
      </c>
      <c r="T78" s="1" t="n">
        <f aca="false">DEGREES(ASIN(SIN(RADIANS(R78))*SIN(RADIANS(P78))))</f>
        <v>23.4366678347084</v>
      </c>
      <c r="U78" s="1" t="n">
        <f aca="false">TAN(RADIANS(R78/2))*TAN(RADIANS(R78/2))</f>
        <v>0.0430246232120624</v>
      </c>
      <c r="V78" s="1" t="n">
        <f aca="false">4*DEGREES(U78*SIN(2*RADIANS(I78))-2*K78*SIN(RADIANS(J78))+4*K78*U78*SIN(RADIANS(J78))*COS(2*RADIANS(I78))-0.5*U78*U78*SIN(4*RADIANS(I78))-1.25*K78*K78*SIN(2*RADIANS(J78)))</f>
        <v>-1.77924769148478</v>
      </c>
      <c r="W78" s="1" t="n">
        <f aca="false">DEGREES(ACOS(COS(RADIANS(90.833))/(COS(RADIANS($B$3))*COS(RADIANS(T78)))-TAN(RADIANS($B$3))*TAN(RADIANS(T78))))</f>
        <v>71.5522706889321</v>
      </c>
      <c r="X78" s="7" t="n">
        <f aca="false">(720-4*$B$4-V78+$B$5*60)/1440</f>
        <v>0.515170502563531</v>
      </c>
      <c r="Y78" s="7" t="n">
        <f aca="false">X78-W78*4/1440</f>
        <v>0.316414195094275</v>
      </c>
      <c r="Z78" s="7" t="n">
        <f aca="false">X78+W78*4/1440</f>
        <v>0.713926810032787</v>
      </c>
      <c r="AA78" s="9" t="n">
        <f aca="false">8*W78</f>
        <v>572.418165511457</v>
      </c>
      <c r="AB78" s="1" t="n">
        <f aca="false">MOD(E78*1440+V78+4*$B$4-60*$B$5,1440)</f>
        <v>440.154476308515</v>
      </c>
      <c r="AC78" s="1" t="n">
        <f aca="false">IF(AB78/4&lt;0,AB78/4+180,AB78/4-180)</f>
        <v>-69.9613809228713</v>
      </c>
      <c r="AD78" s="1" t="n">
        <f aca="false">DEGREES(ACOS(SIN(RADIANS($B$3))*SIN(RADIANS(T78))+COS(RADIANS($B$3))*COS(RADIANS(T78))*COS(RADIANS(AC78))))</f>
        <v>89.7443953632778</v>
      </c>
      <c r="AE78" s="1" t="n">
        <f aca="false">90-AD78</f>
        <v>0.255604636722168</v>
      </c>
      <c r="AF78" s="1" t="n">
        <f aca="false">IF(AE78&gt;85,0,IF(AE78&gt;5,58.1/TAN(RADIANS(AE78))-0.07/POWER(TAN(RADIANS(AE78)),3)+0.000086/POWER(TAN(RADIANS(AE78)),5),IF(AE78&gt;-0.575,1735+AE78*(-518.2+AE78*(103.4+AE78*(-12.79+AE78*0.711))),-20.772/TAN(RADIANS(AE78)))))/3600</f>
        <v>0.446969619979333</v>
      </c>
      <c r="AG78" s="1" t="n">
        <f aca="false">AE78+AF78</f>
        <v>0.702574256701501</v>
      </c>
      <c r="AH78" s="1" t="n">
        <f aca="false">IF(AC78&gt;0,MOD(DEGREES(ACOS(((SIN(RADIANS($B$3))*COS(RADIANS(AD78)))-SIN(RADIANS(T78)))/(COS(RADIANS($B$3))*SIN(RADIANS(AD78)))))+180,360),MOD(540-DEGREES(ACOS(((SIN(RADIANS($B$3))*COS(RADIANS(AD78)))-SIN(RADIANS(T78)))/(COS(RADIANS($B$3))*SIN(RADIANS(AD78))))),360))</f>
        <v>59.5379459423797</v>
      </c>
    </row>
    <row r="79" customFormat="false" ht="15" hidden="false" customHeight="false" outlineLevel="0" collapsed="false">
      <c r="D79" s="6" t="n">
        <f aca="false">$B$7</f>
        <v>44003</v>
      </c>
      <c r="E79" s="7" t="n">
        <f aca="false">E78+0.1/24</f>
        <v>0.325</v>
      </c>
      <c r="F79" s="2" t="n">
        <f aca="false">D79+2415018.5+E79-$B$5/24</f>
        <v>2459021.40833333</v>
      </c>
      <c r="G79" s="8" t="n">
        <f aca="false">(F79-2451545)/36525</f>
        <v>0.204692904403386</v>
      </c>
      <c r="I79" s="1" t="n">
        <f aca="false">MOD(280.46646+G79*(36000.76983+G79*0.0003032),360)</f>
        <v>89.5686099643253</v>
      </c>
      <c r="J79" s="1" t="n">
        <f aca="false">357.52911+G79*(35999.05029-0.0001537*G79)</f>
        <v>7726.27926318375</v>
      </c>
      <c r="K79" s="1" t="n">
        <f aca="false">0.016708634-G79*(0.000042037+0.0000001267*G79)</f>
        <v>0.0167000240157508</v>
      </c>
      <c r="L79" s="1" t="n">
        <f aca="false">SIN(RADIANS(J79))*(1.914602-G79*(0.004817+0.000014*G79))+SIN(RADIANS(2*J79))*(0.019993-0.000101*G79)+SIN(RADIANS(3*J79))*0.000289</f>
        <v>0.444876102601402</v>
      </c>
      <c r="M79" s="1" t="n">
        <f aca="false">I79+L79</f>
        <v>90.0134860669267</v>
      </c>
      <c r="N79" s="1" t="n">
        <f aca="false">J79+L79</f>
        <v>7726.72413928635</v>
      </c>
      <c r="O79" s="1" t="n">
        <f aca="false">(1.000001018*(1-K79*K79))/(1+K79*COS(RADIANS(N79)))</f>
        <v>1.01623981210662</v>
      </c>
      <c r="P79" s="1" t="n">
        <f aca="false">M79-0.00569-0.00478*SIN(RADIANS(125.04-1934.136*G79))</f>
        <v>90.0030166102856</v>
      </c>
      <c r="Q79" s="1" t="n">
        <f aca="false">23+(26+((21.448-G79*(46.815+G79*(0.00059-G79*0.001813))))/60)/60</f>
        <v>23.4366292479192</v>
      </c>
      <c r="R79" s="1" t="n">
        <f aca="false">Q79+0.00256*COS(RADIANS(125.04-1934.136*G79))</f>
        <v>23.4366678465649</v>
      </c>
      <c r="S79" s="1" t="n">
        <f aca="false">DEGREES(ATAN2(COS(RADIANS(P79)),COS(RADIANS(R79))*SIN(RADIANS(P79))))</f>
        <v>90.0032878576425</v>
      </c>
      <c r="T79" s="1" t="n">
        <f aca="false">DEGREES(ASIN(SIN(RADIANS(R79))*SIN(RADIANS(P79))))</f>
        <v>23.43666781214</v>
      </c>
      <c r="U79" s="1" t="n">
        <f aca="false">TAN(RADIANS(R79/2))*TAN(RADIANS(R79/2))</f>
        <v>0.0430246232436815</v>
      </c>
      <c r="V79" s="1" t="n">
        <f aca="false">4*DEGREES(U79*SIN(2*RADIANS(I79))-2*K79*SIN(RADIANS(J79))+4*K79*U79*SIN(RADIANS(J79))*COS(2*RADIANS(I79))-0.5*U79*U79*SIN(4*RADIANS(I79))-1.25*K79*K79*SIN(2*RADIANS(J79)))</f>
        <v>-1.78015354442611</v>
      </c>
      <c r="W79" s="1" t="n">
        <f aca="false">DEGREES(ACOS(COS(RADIANS(90.833))/(COS(RADIANS($B$3))*COS(RADIANS(T79)))-TAN(RADIANS($B$3))*TAN(RADIANS(T79))))</f>
        <v>71.5522707106631</v>
      </c>
      <c r="X79" s="7" t="n">
        <f aca="false">(720-4*$B$4-V79+$B$5*60)/1440</f>
        <v>0.515171131628074</v>
      </c>
      <c r="Y79" s="7" t="n">
        <f aca="false">X79-W79*4/1440</f>
        <v>0.316414824098454</v>
      </c>
      <c r="Z79" s="7" t="n">
        <f aca="false">X79+W79*4/1440</f>
        <v>0.713927439157694</v>
      </c>
      <c r="AA79" s="9" t="n">
        <f aca="false">8*W79</f>
        <v>572.418165685305</v>
      </c>
      <c r="AB79" s="1" t="n">
        <f aca="false">MOD(E79*1440+V79+4*$B$4-60*$B$5,1440)</f>
        <v>446.153570455574</v>
      </c>
      <c r="AC79" s="1" t="n">
        <f aca="false">IF(AB79/4&lt;0,AB79/4+180,AB79/4-180)</f>
        <v>-68.4616073861066</v>
      </c>
      <c r="AD79" s="1" t="n">
        <f aca="false">DEGREES(ACOS(SIN(RADIANS($B$3))*SIN(RADIANS(T79))+COS(RADIANS($B$3))*COS(RADIANS(T79))*COS(RADIANS(AC79))))</f>
        <v>88.7280945403893</v>
      </c>
      <c r="AE79" s="1" t="n">
        <f aca="false">90-AD79</f>
        <v>1.27190545961071</v>
      </c>
      <c r="AF79" s="1" t="n">
        <f aca="false">IF(AE79&gt;85,0,IF(AE79&gt;5,58.1/TAN(RADIANS(AE79))-0.07/POWER(TAN(RADIANS(AE79)),3)+0.000086/POWER(TAN(RADIANS(AE79)),5),IF(AE79&gt;-0.575,1735+AE79*(-518.2+AE79*(103.4+AE79*(-12.79+AE79*0.711))),-20.772/TAN(RADIANS(AE79)))))/3600</f>
        <v>0.338532528800395</v>
      </c>
      <c r="AG79" s="1" t="n">
        <f aca="false">AE79+AF79</f>
        <v>1.6104379884111</v>
      </c>
      <c r="AH79" s="1" t="n">
        <f aca="false">IF(AC79&gt;0,MOD(DEGREES(ACOS(((SIN(RADIANS($B$3))*COS(RADIANS(AD79)))-SIN(RADIANS(T79)))/(COS(RADIANS($B$3))*SIN(RADIANS(AD79)))))+180,360),MOD(540-DEGREES(ACOS(((SIN(RADIANS($B$3))*COS(RADIANS(AD79)))-SIN(RADIANS(T79)))/(COS(RADIANS($B$3))*SIN(RADIANS(AD79))))),360))</f>
        <v>58.6101612815049</v>
      </c>
    </row>
    <row r="80" customFormat="false" ht="15" hidden="false" customHeight="false" outlineLevel="0" collapsed="false">
      <c r="D80" s="6" t="n">
        <f aca="false">$B$7</f>
        <v>44003</v>
      </c>
      <c r="E80" s="7" t="n">
        <f aca="false">E79+0.1/24</f>
        <v>0.329166666666667</v>
      </c>
      <c r="F80" s="2" t="n">
        <f aca="false">D80+2415018.5+E80-$B$5/24</f>
        <v>2459021.4125</v>
      </c>
      <c r="G80" s="8" t="n">
        <f aca="false">(F80-2451545)/36525</f>
        <v>0.204693018480495</v>
      </c>
      <c r="I80" s="1" t="n">
        <f aca="false">MOD(280.46646+G80*(36000.76983+G80*0.0003032),360)</f>
        <v>89.5727168280964</v>
      </c>
      <c r="J80" s="1" t="n">
        <f aca="false">357.52911+G80*(35999.05029-0.0001537*G80)</f>
        <v>7726.28336985134</v>
      </c>
      <c r="K80" s="1" t="n">
        <f aca="false">0.016708634-G80*(0.000042037+0.0000001267*G80)</f>
        <v>0.0167000240109495</v>
      </c>
      <c r="L80" s="1" t="n">
        <f aca="false">SIN(RADIANS(J80))*(1.914602-G80*(0.004817+0.000014*G80))+SIN(RADIANS(2*J80))*(0.019993-0.000101*G80)+SIN(RADIANS(3*J80))*0.000289</f>
        <v>0.444745351401083</v>
      </c>
      <c r="M80" s="1" t="n">
        <f aca="false">I80+L80</f>
        <v>90.0174621794975</v>
      </c>
      <c r="N80" s="1" t="n">
        <f aca="false">J80+L80</f>
        <v>7726.72811520274</v>
      </c>
      <c r="O80" s="1" t="n">
        <f aca="false">(1.000001018*(1-K80*K80))/(1+K80*COS(RADIANS(N80)))</f>
        <v>1.0162400869724</v>
      </c>
      <c r="P80" s="1" t="n">
        <f aca="false">M80-0.00569-0.00478*SIN(RADIANS(125.04-1934.136*G80))</f>
        <v>90.006992723134</v>
      </c>
      <c r="Q80" s="1" t="n">
        <f aca="false">23+(26+((21.448-G80*(46.815+G80*(0.00059-G80*0.001813))))/60)/60</f>
        <v>23.4366292464357</v>
      </c>
      <c r="R80" s="1" t="n">
        <f aca="false">Q80+0.00256*COS(RADIANS(125.04-1934.136*G80))</f>
        <v>23.4366678549386</v>
      </c>
      <c r="S80" s="1" t="n">
        <f aca="false">DEGREES(ATAN2(COS(RADIANS(P80)),COS(RADIANS(R80))*SIN(RADIANS(P80))))</f>
        <v>90.0076214943279</v>
      </c>
      <c r="T80" s="1" t="n">
        <f aca="false">DEGREES(ASIN(SIN(RADIANS(R80))*SIN(RADIANS(P80))))</f>
        <v>23.4366676699573</v>
      </c>
      <c r="U80" s="1" t="n">
        <f aca="false">TAN(RADIANS(R80/2))*TAN(RADIANS(R80/2))</f>
        <v>0.0430246232753005</v>
      </c>
      <c r="V80" s="1" t="n">
        <f aca="false">4*DEGREES(U80*SIN(2*RADIANS(I80))-2*K80*SIN(RADIANS(J80))+4*K80*U80*SIN(RADIANS(J80))*COS(2*RADIANS(I80))-0.5*U80*U80*SIN(4*RADIANS(I80))-1.25*K80*K80*SIN(2*RADIANS(J80)))</f>
        <v>-1.78105938806417</v>
      </c>
      <c r="W80" s="1" t="n">
        <f aca="false">DEGREES(ACOS(COS(RADIANS(90.833))/(COS(RADIANS($B$3))*COS(RADIANS(T80)))-TAN(RADIANS($B$3))*TAN(RADIANS(T80))))</f>
        <v>71.55227084757</v>
      </c>
      <c r="X80" s="7" t="n">
        <f aca="false">(720-4*$B$4-V80+$B$5*60)/1440</f>
        <v>0.515171760686156</v>
      </c>
      <c r="Y80" s="7" t="n">
        <f aca="false">X80-W80*4/1440</f>
        <v>0.316415452776239</v>
      </c>
      <c r="Z80" s="7" t="n">
        <f aca="false">X80+W80*4/1440</f>
        <v>0.713928068596072</v>
      </c>
      <c r="AA80" s="9" t="n">
        <f aca="false">8*W80</f>
        <v>572.41816678056</v>
      </c>
      <c r="AB80" s="1" t="n">
        <f aca="false">MOD(E80*1440+V80+4*$B$4-60*$B$5,1440)</f>
        <v>452.152664611936</v>
      </c>
      <c r="AC80" s="1" t="n">
        <f aca="false">IF(AB80/4&lt;0,AB80/4+180,AB80/4-180)</f>
        <v>-66.961833847016</v>
      </c>
      <c r="AD80" s="1" t="n">
        <f aca="false">DEGREES(ACOS(SIN(RADIANS($B$3))*SIN(RADIANS(T80))+COS(RADIANS($B$3))*COS(RADIANS(T80))*COS(RADIANS(AC80))))</f>
        <v>87.7218467185684</v>
      </c>
      <c r="AE80" s="1" t="n">
        <f aca="false">90-AD80</f>
        <v>2.27815328143159</v>
      </c>
      <c r="AF80" s="1" t="n">
        <f aca="false">IF(AE80&gt;85,0,IF(AE80&gt;5,58.1/TAN(RADIANS(AE80))-0.07/POWER(TAN(RADIANS(AE80)),3)+0.000086/POWER(TAN(RADIANS(AE80)),5),IF(AE80&gt;-0.575,1735+AE80*(-518.2+AE80*(103.4+AE80*(-12.79+AE80*0.711))),-20.772/TAN(RADIANS(AE80)))))/3600</f>
        <v>0.266398070824572</v>
      </c>
      <c r="AG80" s="1" t="n">
        <f aca="false">AE80+AF80</f>
        <v>2.54455135225616</v>
      </c>
      <c r="AH80" s="1" t="n">
        <f aca="false">IF(AC80&gt;0,MOD(DEGREES(ACOS(((SIN(RADIANS($B$3))*COS(RADIANS(AD80)))-SIN(RADIANS(T80)))/(COS(RADIANS($B$3))*SIN(RADIANS(AD80)))))+180,360),MOD(540-DEGREES(ACOS(((SIN(RADIANS($B$3))*COS(RADIANS(AD80)))-SIN(RADIANS(T80)))/(COS(RADIANS($B$3))*SIN(RADIANS(AD80))))),360))</f>
        <v>57.6711137139518</v>
      </c>
    </row>
    <row r="81" customFormat="false" ht="15" hidden="false" customHeight="false" outlineLevel="0" collapsed="false">
      <c r="D81" s="6" t="n">
        <f aca="false">$B$7</f>
        <v>44003</v>
      </c>
      <c r="E81" s="7" t="n">
        <f aca="false">E80+0.1/24</f>
        <v>0.333333333333333</v>
      </c>
      <c r="F81" s="2" t="n">
        <f aca="false">D81+2415018.5+E81-$B$5/24</f>
        <v>2459021.41666667</v>
      </c>
      <c r="G81" s="8" t="n">
        <f aca="false">(F81-2451545)/36525</f>
        <v>0.204693132557617</v>
      </c>
      <c r="I81" s="1" t="n">
        <f aca="false">MOD(280.46646+G81*(36000.76983+G81*0.0003032),360)</f>
        <v>89.5768236923259</v>
      </c>
      <c r="J81" s="1" t="n">
        <f aca="false">357.52911+G81*(35999.05029-0.0001537*G81)</f>
        <v>7726.28747651939</v>
      </c>
      <c r="K81" s="1" t="n">
        <f aca="false">0.016708634-G81*(0.000042037+0.0000001267*G81)</f>
        <v>0.0167000240061481</v>
      </c>
      <c r="L81" s="1" t="n">
        <f aca="false">SIN(RADIANS(J81))*(1.914602-G81*(0.004817+0.000014*G81))+SIN(RADIANS(2*J81))*(0.019993-0.000101*G81)+SIN(RADIANS(3*J81))*0.000289</f>
        <v>0.444614598035482</v>
      </c>
      <c r="M81" s="1" t="n">
        <f aca="false">I81+L81</f>
        <v>90.0214382903614</v>
      </c>
      <c r="N81" s="1" t="n">
        <f aca="false">J81+L81</f>
        <v>7726.73209111742</v>
      </c>
      <c r="O81" s="1" t="n">
        <f aca="false">(1.000001018*(1-K81*K81))/(1+K81*COS(RADIANS(N81)))</f>
        <v>1.01624036175736</v>
      </c>
      <c r="P81" s="1" t="n">
        <f aca="false">M81-0.00569-0.00478*SIN(RADIANS(125.04-1934.136*G81))</f>
        <v>90.0109688342755</v>
      </c>
      <c r="Q81" s="1" t="n">
        <f aca="false">23+(26+((21.448-G81*(46.815+G81*(0.00059-G81*0.001813))))/60)/60</f>
        <v>23.4366292449522</v>
      </c>
      <c r="R81" s="1" t="n">
        <f aca="false">Q81+0.00256*COS(RADIANS(125.04-1934.136*G81))</f>
        <v>23.4366678633124</v>
      </c>
      <c r="S81" s="1" t="n">
        <f aca="false">DEGREES(ATAN2(COS(RADIANS(P81)),COS(RADIANS(R81))*SIN(RADIANS(P81))))</f>
        <v>90.0119551291399</v>
      </c>
      <c r="T81" s="1" t="n">
        <f aca="false">DEGREES(ASIN(SIN(RADIANS(R81))*SIN(RADIANS(P81))))</f>
        <v>23.4366674081607</v>
      </c>
      <c r="U81" s="1" t="n">
        <f aca="false">TAN(RADIANS(R81/2))*TAN(RADIANS(R81/2))</f>
        <v>0.0430246233069196</v>
      </c>
      <c r="V81" s="1" t="n">
        <f aca="false">4*DEGREES(U81*SIN(2*RADIANS(I81))-2*K81*SIN(RADIANS(J81))+4*K81*U81*SIN(RADIANS(J81))*COS(2*RADIANS(I81))-0.5*U81*U81*SIN(4*RADIANS(I81))-1.25*K81*K81*SIN(2*RADIANS(J81)))</f>
        <v>-1.78196522257224</v>
      </c>
      <c r="W81" s="1" t="n">
        <f aca="false">DEGREES(ACOS(COS(RADIANS(90.833))/(COS(RADIANS($B$3))*COS(RADIANS(T81)))-TAN(RADIANS($B$3))*TAN(RADIANS(T81))))</f>
        <v>71.5522710996526</v>
      </c>
      <c r="X81" s="7" t="n">
        <f aca="false">(720-4*$B$4-V81+$B$5*60)/1440</f>
        <v>0.515172389737897</v>
      </c>
      <c r="Y81" s="7" t="n">
        <f aca="false">X81-W81*4/1440</f>
        <v>0.316416081127751</v>
      </c>
      <c r="Z81" s="7" t="n">
        <f aca="false">X81+W81*4/1440</f>
        <v>0.713928698348043</v>
      </c>
      <c r="AA81" s="9" t="n">
        <f aca="false">8*W81</f>
        <v>572.418168797221</v>
      </c>
      <c r="AB81" s="1" t="n">
        <f aca="false">MOD(E81*1440+V81+4*$B$4-60*$B$5,1440)</f>
        <v>458.151758777427</v>
      </c>
      <c r="AC81" s="1" t="n">
        <f aca="false">IF(AB81/4&lt;0,AB81/4+180,AB81/4-180)</f>
        <v>-65.4620603056432</v>
      </c>
      <c r="AD81" s="1" t="n">
        <f aca="false">DEGREES(ACOS(SIN(RADIANS($B$3))*SIN(RADIANS(T81))+COS(RADIANS($B$3))*COS(RADIANS(T81))*COS(RADIANS(AC81))))</f>
        <v>86.7260477816313</v>
      </c>
      <c r="AE81" s="1" t="n">
        <f aca="false">90-AD81</f>
        <v>3.27395221836869</v>
      </c>
      <c r="AF81" s="1" t="n">
        <f aca="false">IF(AE81&gt;85,0,IF(AE81&gt;5,58.1/TAN(RADIANS(AE81))-0.07/POWER(TAN(RADIANS(AE81)),3)+0.000086/POWER(TAN(RADIANS(AE81)),5),IF(AE81&gt;-0.575,1735+AE81*(-518.2+AE81*(103.4+AE81*(-12.79+AE81*0.711))),-20.772/TAN(RADIANS(AE81)))))/3600</f>
        <v>0.21655842482531</v>
      </c>
      <c r="AG81" s="1" t="n">
        <f aca="false">AE81+AF81</f>
        <v>3.490510643194</v>
      </c>
      <c r="AH81" s="1" t="n">
        <f aca="false">IF(AC81&gt;0,MOD(DEGREES(ACOS(((SIN(RADIANS($B$3))*COS(RADIANS(AD81)))-SIN(RADIANS(T81)))/(COS(RADIANS($B$3))*SIN(RADIANS(AD81)))))+180,360),MOD(540-DEGREES(ACOS(((SIN(RADIANS($B$3))*COS(RADIANS(AD81)))-SIN(RADIANS(T81)))/(COS(RADIANS($B$3))*SIN(RADIANS(AD81))))),360))</f>
        <v>56.7203223934003</v>
      </c>
    </row>
    <row r="82" customFormat="false" ht="15" hidden="false" customHeight="false" outlineLevel="0" collapsed="false">
      <c r="D82" s="6" t="n">
        <f aca="false">$B$7</f>
        <v>44003</v>
      </c>
      <c r="E82" s="7" t="n">
        <f aca="false">E81+0.1/24</f>
        <v>0.3375</v>
      </c>
      <c r="F82" s="2" t="n">
        <f aca="false">D82+2415018.5+E82-$B$5/24</f>
        <v>2459021.42083333</v>
      </c>
      <c r="G82" s="8" t="n">
        <f aca="false">(F82-2451545)/36525</f>
        <v>0.204693246634727</v>
      </c>
      <c r="I82" s="1" t="n">
        <f aca="false">MOD(280.46646+G82*(36000.76983+G82*0.0003032),360)</f>
        <v>89.5809305560952</v>
      </c>
      <c r="J82" s="1" t="n">
        <f aca="false">357.52911+G82*(35999.05029-0.0001537*G82)</f>
        <v>7726.29158318698</v>
      </c>
      <c r="K82" s="1" t="n">
        <f aca="false">0.016708634-G82*(0.000042037+0.0000001267*G82)</f>
        <v>0.0167000240013467</v>
      </c>
      <c r="L82" s="1" t="n">
        <f aca="false">SIN(RADIANS(J82))*(1.914602-G82*(0.004817+0.000014*G82))+SIN(RADIANS(2*J82))*(0.019993-0.000101*G82)+SIN(RADIANS(3*J82))*0.000289</f>
        <v>0.44448384253437</v>
      </c>
      <c r="M82" s="1" t="n">
        <f aca="false">I82+L82</f>
        <v>90.0254143986295</v>
      </c>
      <c r="N82" s="1" t="n">
        <f aca="false">J82+L82</f>
        <v>7726.73606702951</v>
      </c>
      <c r="O82" s="1" t="n">
        <f aca="false">(1.000001018*(1-K82*K82))/(1+K82*COS(RADIANS(N82)))</f>
        <v>1.01624063646143</v>
      </c>
      <c r="P82" s="1" t="n">
        <f aca="false">M82-0.00569-0.00478*SIN(RADIANS(125.04-1934.136*G82))</f>
        <v>90.0149449428214</v>
      </c>
      <c r="Q82" s="1" t="n">
        <f aca="false">23+(26+((21.448-G82*(46.815+G82*(0.00059-G82*0.001813))))/60)/60</f>
        <v>23.4366292434687</v>
      </c>
      <c r="R82" s="1" t="n">
        <f aca="false">Q82+0.00256*COS(RADIANS(125.04-1934.136*G82))</f>
        <v>23.4366678716861</v>
      </c>
      <c r="S82" s="1" t="n">
        <f aca="false">DEGREES(ATAN2(COS(RADIANS(P82)),COS(RADIANS(R82))*SIN(RADIANS(P82))))</f>
        <v>90.0162887611017</v>
      </c>
      <c r="T82" s="1" t="n">
        <f aca="false">DEGREES(ASIN(SIN(RADIANS(R82))*SIN(RADIANS(P82))))</f>
        <v>23.4366670267504</v>
      </c>
      <c r="U82" s="1" t="n">
        <f aca="false">TAN(RADIANS(R82/2))*TAN(RADIANS(R82/2))</f>
        <v>0.0430246233385386</v>
      </c>
      <c r="V82" s="1" t="n">
        <f aca="false">4*DEGREES(U82*SIN(2*RADIANS(I82))-2*K82*SIN(RADIANS(J82))+4*K82*U82*SIN(RADIANS(J82))*COS(2*RADIANS(I82))-0.5*U82*U82*SIN(4*RADIANS(I82))-1.25*K82*K82*SIN(2*RADIANS(J82)))</f>
        <v>-1.7828710477188</v>
      </c>
      <c r="W82" s="1" t="n">
        <f aca="false">DEGREES(ACOS(COS(RADIANS(90.833))/(COS(RADIANS($B$3))*COS(RADIANS(T82)))-TAN(RADIANS($B$3))*TAN(RADIANS(T82))))</f>
        <v>71.5522714669106</v>
      </c>
      <c r="X82" s="7" t="n">
        <f aca="false">(720-4*$B$4-V82+$B$5*60)/1440</f>
        <v>0.515173018783138</v>
      </c>
      <c r="Y82" s="7" t="n">
        <f aca="false">X82-W82*4/1440</f>
        <v>0.316416709152831</v>
      </c>
      <c r="Z82" s="7" t="n">
        <f aca="false">X82+W82*4/1440</f>
        <v>0.713929328413445</v>
      </c>
      <c r="AA82" s="9" t="n">
        <f aca="false">8*W82</f>
        <v>572.418171735285</v>
      </c>
      <c r="AB82" s="1" t="n">
        <f aca="false">MOD(E82*1440+V82+4*$B$4-60*$B$5,1440)</f>
        <v>464.150852952281</v>
      </c>
      <c r="AC82" s="1" t="n">
        <f aca="false">IF(AB82/4&lt;0,AB82/4+180,AB82/4-180)</f>
        <v>-63.9622867619297</v>
      </c>
      <c r="AD82" s="1" t="n">
        <f aca="false">DEGREES(ACOS(SIN(RADIANS($B$3))*SIN(RADIANS(T82))+COS(RADIANS($B$3))*COS(RADIANS(T82))*COS(RADIANS(AC82))))</f>
        <v>85.7411062139468</v>
      </c>
      <c r="AE82" s="1" t="n">
        <f aca="false">90-AD82</f>
        <v>4.25889378605321</v>
      </c>
      <c r="AF82" s="1" t="n">
        <f aca="false">IF(AE82&gt;85,0,IF(AE82&gt;5,58.1/TAN(RADIANS(AE82))-0.07/POWER(TAN(RADIANS(AE82)),3)+0.000086/POWER(TAN(RADIANS(AE82)),5),IF(AE82&gt;-0.575,1735+AE82*(-518.2+AE82*(103.4+AE82*(-12.79+AE82*0.711))),-20.772/TAN(RADIANS(AE82)))))/3600</f>
        <v>0.180398288921941</v>
      </c>
      <c r="AG82" s="1" t="n">
        <f aca="false">AE82+AF82</f>
        <v>4.43929207497515</v>
      </c>
      <c r="AH82" s="1" t="n">
        <f aca="false">IF(AC82&gt;0,MOD(DEGREES(ACOS(((SIN(RADIANS($B$3))*COS(RADIANS(AD82)))-SIN(RADIANS(T82)))/(COS(RADIANS($B$3))*SIN(RADIANS(AD82)))))+180,360),MOD(540-DEGREES(ACOS(((SIN(RADIANS($B$3))*COS(RADIANS(AD82)))-SIN(RADIANS(T82)))/(COS(RADIANS($B$3))*SIN(RADIANS(AD82))))),360))</f>
        <v>55.7573108460791</v>
      </c>
    </row>
    <row r="83" customFormat="false" ht="15" hidden="false" customHeight="false" outlineLevel="0" collapsed="false">
      <c r="D83" s="6" t="n">
        <f aca="false">$B$7</f>
        <v>44003</v>
      </c>
      <c r="E83" s="7" t="n">
        <f aca="false">E82+0.1/24</f>
        <v>0.341666666666667</v>
      </c>
      <c r="F83" s="2" t="n">
        <f aca="false">D83+2415018.5+E83-$B$5/24</f>
        <v>2459021.425</v>
      </c>
      <c r="G83" s="8" t="n">
        <f aca="false">(F83-2451545)/36525</f>
        <v>0.204693360711849</v>
      </c>
      <c r="I83" s="1" t="n">
        <f aca="false">MOD(280.46646+G83*(36000.76983+G83*0.0003032),360)</f>
        <v>89.5850374203237</v>
      </c>
      <c r="J83" s="1" t="n">
        <f aca="false">357.52911+G83*(35999.05029-0.0001537*G83)</f>
        <v>7726.29568985502</v>
      </c>
      <c r="K83" s="1" t="n">
        <f aca="false">0.016708634-G83*(0.000042037+0.0000001267*G83)</f>
        <v>0.0167000239965453</v>
      </c>
      <c r="L83" s="1" t="n">
        <f aca="false">SIN(RADIANS(J83))*(1.914602-G83*(0.004817+0.000014*G83))+SIN(RADIANS(2*J83))*(0.019993-0.000101*G83)+SIN(RADIANS(3*J83))*0.000289</f>
        <v>0.444353084869296</v>
      </c>
      <c r="M83" s="1" t="n">
        <f aca="false">I83+L83</f>
        <v>90.029390505193</v>
      </c>
      <c r="N83" s="1" t="n">
        <f aca="false">J83+L83</f>
        <v>7726.74004293989</v>
      </c>
      <c r="O83" s="1" t="n">
        <f aca="false">(1.000001018*(1-K83*K83))/(1+K83*COS(RADIANS(N83)))</f>
        <v>1.01624091108467</v>
      </c>
      <c r="P83" s="1" t="n">
        <f aca="false">M83-0.00569-0.00478*SIN(RADIANS(125.04-1934.136*G83))</f>
        <v>90.0189210496626</v>
      </c>
      <c r="Q83" s="1" t="n">
        <f aca="false">23+(26+((21.448-G83*(46.815+G83*(0.00059-G83*0.001813))))/60)/60</f>
        <v>23.4366292419852</v>
      </c>
      <c r="R83" s="1" t="n">
        <f aca="false">Q83+0.00256*COS(RADIANS(125.04-1934.136*G83))</f>
        <v>23.4366678800598</v>
      </c>
      <c r="S83" s="1" t="n">
        <f aca="false">DEGREES(ATAN2(COS(RADIANS(P83)),COS(RADIANS(R83))*SIN(RADIANS(P83))))</f>
        <v>90.0206223911767</v>
      </c>
      <c r="T83" s="1" t="n">
        <f aca="false">DEGREES(ASIN(SIN(RADIANS(R83))*SIN(RADIANS(P83))))</f>
        <v>23.4366665257264</v>
      </c>
      <c r="U83" s="1" t="n">
        <f aca="false">TAN(RADIANS(R83/2))*TAN(RADIANS(R83/2))</f>
        <v>0.0430246233701577</v>
      </c>
      <c r="V83" s="1" t="n">
        <f aca="false">4*DEGREES(U83*SIN(2*RADIANS(I83))-2*K83*SIN(RADIANS(J83))+4*K83*U83*SIN(RADIANS(J83))*COS(2*RADIANS(I83))-0.5*U83*U83*SIN(4*RADIANS(I83))-1.25*K83*K83*SIN(2*RADIANS(J83)))</f>
        <v>-1.783776863679</v>
      </c>
      <c r="W83" s="1" t="n">
        <f aca="false">DEGREES(ACOS(COS(RADIANS(90.833))/(COS(RADIANS($B$3))*COS(RADIANS(T83)))-TAN(RADIANS($B$3))*TAN(RADIANS(T83))))</f>
        <v>71.552271949344</v>
      </c>
      <c r="X83" s="7" t="n">
        <f aca="false">(720-4*$B$4-V83+$B$5*60)/1440</f>
        <v>0.515173647821999</v>
      </c>
      <c r="Y83" s="7" t="n">
        <f aca="false">X83-W83*4/1440</f>
        <v>0.316417336851599</v>
      </c>
      <c r="Z83" s="7" t="n">
        <f aca="false">X83+W83*4/1440</f>
        <v>0.713929958792399</v>
      </c>
      <c r="AA83" s="9" t="n">
        <f aca="false">8*W83</f>
        <v>572.418175594752</v>
      </c>
      <c r="AB83" s="1" t="n">
        <f aca="false">MOD(E83*1440+V83+4*$B$4-60*$B$5,1440)</f>
        <v>470.149947136322</v>
      </c>
      <c r="AC83" s="1" t="n">
        <f aca="false">IF(AB83/4&lt;0,AB83/4+180,AB83/4-180)</f>
        <v>-62.4625132159196</v>
      </c>
      <c r="AD83" s="1" t="n">
        <f aca="false">DEGREES(ACOS(SIN(RADIANS($B$3))*SIN(RADIANS(T83))+COS(RADIANS($B$3))*COS(RADIANS(T83))*COS(RADIANS(AC83))))</f>
        <v>84.7674434305565</v>
      </c>
      <c r="AE83" s="1" t="n">
        <f aca="false">90-AD83</f>
        <v>5.23255656944346</v>
      </c>
      <c r="AF83" s="1" t="n">
        <f aca="false">IF(AE83&gt;85,0,IF(AE83&gt;5,58.1/TAN(RADIANS(AE83))-0.07/POWER(TAN(RADIANS(AE83)),3)+0.000086/POWER(TAN(RADIANS(AE83)),5),IF(AE83&gt;-0.575,1735+AE83*(-518.2+AE83*(103.4+AE83*(-12.79+AE83*0.711))),-20.772/TAN(RADIANS(AE83)))))/3600</f>
        <v>0.154619649527166</v>
      </c>
      <c r="AG83" s="1" t="n">
        <f aca="false">AE83+AF83</f>
        <v>5.38717621897063</v>
      </c>
      <c r="AH83" s="1" t="n">
        <f aca="false">IF(AC83&gt;0,MOD(DEGREES(ACOS(((SIN(RADIANS($B$3))*COS(RADIANS(AD83)))-SIN(RADIANS(T83)))/(COS(RADIANS($B$3))*SIN(RADIANS(AD83)))))+180,360),MOD(540-DEGREES(ACOS(((SIN(RADIANS($B$3))*COS(RADIANS(AD83)))-SIN(RADIANS(T83)))/(COS(RADIANS($B$3))*SIN(RADIANS(AD83))))),360))</f>
        <v>54.7816076397982</v>
      </c>
    </row>
    <row r="84" customFormat="false" ht="15" hidden="false" customHeight="false" outlineLevel="0" collapsed="false">
      <c r="D84" s="6" t="n">
        <f aca="false">$B$7</f>
        <v>44003</v>
      </c>
      <c r="E84" s="7" t="n">
        <f aca="false">E83+0.1/24</f>
        <v>0.345833333333333</v>
      </c>
      <c r="F84" s="2" t="n">
        <f aca="false">D84+2415018.5+E84-$B$5/24</f>
        <v>2459021.42916667</v>
      </c>
      <c r="G84" s="8" t="n">
        <f aca="false">(F84-2451545)/36525</f>
        <v>0.204693474788958</v>
      </c>
      <c r="I84" s="1" t="n">
        <f aca="false">MOD(280.46646+G84*(36000.76983+G84*0.0003032),360)</f>
        <v>89.5891442840939</v>
      </c>
      <c r="J84" s="1" t="n">
        <f aca="false">357.52911+G84*(35999.05029-0.0001537*G84)</f>
        <v>7726.29979652261</v>
      </c>
      <c r="K84" s="1" t="n">
        <f aca="false">0.016708634-G84*(0.000042037+0.0000001267*G84)</f>
        <v>0.016700023991744</v>
      </c>
      <c r="L84" s="1" t="n">
        <f aca="false">SIN(RADIANS(J84))*(1.914602-G84*(0.004817+0.000014*G84))+SIN(RADIANS(2*J84))*(0.019993-0.000101*G84)+SIN(RADIANS(3*J84))*0.000289</f>
        <v>0.44422232506993</v>
      </c>
      <c r="M84" s="1" t="n">
        <f aca="false">I84+L84</f>
        <v>90.0333666091638</v>
      </c>
      <c r="N84" s="1" t="n">
        <f aca="false">J84+L84</f>
        <v>7726.74401884768</v>
      </c>
      <c r="O84" s="1" t="n">
        <f aca="false">(1.000001018*(1-K84*K84))/(1+K84*COS(RADIANS(N84)))</f>
        <v>1.01624118562702</v>
      </c>
      <c r="P84" s="1" t="n">
        <f aca="false">M84-0.00569-0.00478*SIN(RADIANS(125.04-1934.136*G84))</f>
        <v>90.0228971539113</v>
      </c>
      <c r="Q84" s="1" t="n">
        <f aca="false">23+(26+((21.448-G84*(46.815+G84*(0.00059-G84*0.001813))))/60)/60</f>
        <v>23.4366292405018</v>
      </c>
      <c r="R84" s="1" t="n">
        <f aca="false">Q84+0.00256*COS(RADIANS(125.04-1934.136*G84))</f>
        <v>23.4366678884335</v>
      </c>
      <c r="S84" s="1" t="n">
        <f aca="false">DEGREES(ATAN2(COS(RADIANS(P84)),COS(RADIANS(R84))*SIN(RADIANS(P84))))</f>
        <v>90.0249560183892</v>
      </c>
      <c r="T84" s="1" t="n">
        <f aca="false">DEGREES(ASIN(SIN(RADIANS(R84))*SIN(RADIANS(P84))))</f>
        <v>23.4366659050891</v>
      </c>
      <c r="U84" s="1" t="n">
        <f aca="false">TAN(RADIANS(R84/2))*TAN(RADIANS(R84/2))</f>
        <v>0.0430246234017768</v>
      </c>
      <c r="V84" s="1" t="n">
        <f aca="false">4*DEGREES(U84*SIN(2*RADIANS(I84))-2*K84*SIN(RADIANS(J84))+4*K84*U84*SIN(RADIANS(J84))*COS(2*RADIANS(I84))-0.5*U84*U84*SIN(4*RADIANS(I84))-1.25*K84*K84*SIN(2*RADIANS(J84)))</f>
        <v>-1.78468267022119</v>
      </c>
      <c r="W84" s="1" t="n">
        <f aca="false">DEGREES(ACOS(COS(RADIANS(90.833))/(COS(RADIANS($B$3))*COS(RADIANS(T84)))-TAN(RADIANS($B$3))*TAN(RADIANS(T84))))</f>
        <v>71.5522725469524</v>
      </c>
      <c r="X84" s="7" t="n">
        <f aca="false">(720-4*$B$4-V84+$B$5*60)/1440</f>
        <v>0.51517427685432</v>
      </c>
      <c r="Y84" s="7" t="n">
        <f aca="false">X84-W84*4/1440</f>
        <v>0.316417964223897</v>
      </c>
      <c r="Z84" s="7" t="n">
        <f aca="false">X84+W84*4/1440</f>
        <v>0.713930589484744</v>
      </c>
      <c r="AA84" s="9" t="n">
        <f aca="false">8*W84</f>
        <v>572.418180375619</v>
      </c>
      <c r="AB84" s="1" t="n">
        <f aca="false">MOD(E84*1440+V84+4*$B$4-60*$B$5,1440)</f>
        <v>476.149041329778</v>
      </c>
      <c r="AC84" s="1" t="n">
        <f aca="false">IF(AB84/4&lt;0,AB84/4+180,AB84/4-180)</f>
        <v>-60.9627396675554</v>
      </c>
      <c r="AD84" s="1" t="n">
        <f aca="false">DEGREES(ACOS(SIN(RADIANS($B$3))*SIN(RADIANS(T84))+COS(RADIANS($B$3))*COS(RADIANS(T84))*COS(RADIANS(AC84))))</f>
        <v>83.8054940773009</v>
      </c>
      <c r="AE84" s="1" t="n">
        <f aca="false">90-AD84</f>
        <v>6.19450592269912</v>
      </c>
      <c r="AF84" s="1" t="n">
        <f aca="false">IF(AE84&gt;85,0,IF(AE84&gt;5,58.1/TAN(RADIANS(AE84))-0.07/POWER(TAN(RADIANS(AE84)),3)+0.000086/POWER(TAN(RADIANS(AE84)),5),IF(AE84&gt;-0.575,1735+AE84*(-518.2+AE84*(103.4+AE84*(-12.79+AE84*0.711))),-20.772/TAN(RADIANS(AE84)))))/3600</f>
        <v>0.135072415701191</v>
      </c>
      <c r="AG84" s="1" t="n">
        <f aca="false">AE84+AF84</f>
        <v>6.32957833840031</v>
      </c>
      <c r="AH84" s="1" t="n">
        <f aca="false">IF(AC84&gt;0,MOD(DEGREES(ACOS(((SIN(RADIANS($B$3))*COS(RADIANS(AD84)))-SIN(RADIANS(T84)))/(COS(RADIANS($B$3))*SIN(RADIANS(AD84)))))+180,360),MOD(540-DEGREES(ACOS(((SIN(RADIANS($B$3))*COS(RADIANS(AD84)))-SIN(RADIANS(T84)))/(COS(RADIANS($B$3))*SIN(RADIANS(AD84))))),360))</f>
        <v>53.7927472044096</v>
      </c>
    </row>
    <row r="85" customFormat="false" ht="15" hidden="false" customHeight="false" outlineLevel="0" collapsed="false">
      <c r="D85" s="6" t="n">
        <f aca="false">$B$7</f>
        <v>44003</v>
      </c>
      <c r="E85" s="7" t="n">
        <f aca="false">E84+0.1/24</f>
        <v>0.35</v>
      </c>
      <c r="F85" s="2" t="n">
        <f aca="false">D85+2415018.5+E85-$B$5/24</f>
        <v>2459021.43333333</v>
      </c>
      <c r="G85" s="8" t="n">
        <f aca="false">(F85-2451545)/36525</f>
        <v>0.20469358886608</v>
      </c>
      <c r="I85" s="1" t="n">
        <f aca="false">MOD(280.46646+G85*(36000.76983+G85*0.0003032),360)</f>
        <v>89.5932511483234</v>
      </c>
      <c r="J85" s="1" t="n">
        <f aca="false">357.52911+G85*(35999.05029-0.0001537*G85)</f>
        <v>7726.30390319066</v>
      </c>
      <c r="K85" s="1" t="n">
        <f aca="false">0.016708634-G85*(0.000042037+0.0000001267*G85)</f>
        <v>0.0167000239869426</v>
      </c>
      <c r="L85" s="1" t="n">
        <f aca="false">SIN(RADIANS(J85))*(1.914602-G85*(0.004817+0.000014*G85))+SIN(RADIANS(2*J85))*(0.019993-0.000101*G85)+SIN(RADIANS(3*J85))*0.000289</f>
        <v>0.444091563107869</v>
      </c>
      <c r="M85" s="1" t="n">
        <f aca="false">I85+L85</f>
        <v>90.0373427114312</v>
      </c>
      <c r="N85" s="1" t="n">
        <f aca="false">J85+L85</f>
        <v>7726.74799475377</v>
      </c>
      <c r="O85" s="1" t="n">
        <f aca="false">(1.000001018*(1-K85*K85))/(1+K85*COS(RADIANS(N85)))</f>
        <v>1.01624146008855</v>
      </c>
      <c r="P85" s="1" t="n">
        <f aca="false">M85-0.00569-0.00478*SIN(RADIANS(125.04-1934.136*G85))</f>
        <v>90.0268732564567</v>
      </c>
      <c r="Q85" s="1" t="n">
        <f aca="false">23+(26+((21.448-G85*(46.815+G85*(0.00059-G85*0.001813))))/60)/60</f>
        <v>23.4366292390183</v>
      </c>
      <c r="R85" s="1" t="n">
        <f aca="false">Q85+0.00256*COS(RADIANS(125.04-1934.136*G85))</f>
        <v>23.4366678968072</v>
      </c>
      <c r="S85" s="1" t="n">
        <f aca="false">DEGREES(ATAN2(COS(RADIANS(P85)),COS(RADIANS(R85))*SIN(RADIANS(P85))))</f>
        <v>90.0292896437006</v>
      </c>
      <c r="T85" s="1" t="n">
        <f aca="false">DEGREES(ASIN(SIN(RADIANS(R85))*SIN(RADIANS(P85))))</f>
        <v>23.4366651648385</v>
      </c>
      <c r="U85" s="1" t="n">
        <f aca="false">TAN(RADIANS(R85/2))*TAN(RADIANS(R85/2))</f>
        <v>0.0430246234333958</v>
      </c>
      <c r="V85" s="1" t="n">
        <f aca="false">4*DEGREES(U85*SIN(2*RADIANS(I85))-2*K85*SIN(RADIANS(J85))+4*K85*U85*SIN(RADIANS(J85))*COS(2*RADIANS(I85))-0.5*U85*U85*SIN(4*RADIANS(I85))-1.25*K85*K85*SIN(2*RADIANS(J85)))</f>
        <v>-1.78558846752009</v>
      </c>
      <c r="W85" s="1" t="n">
        <f aca="false">DEGREES(ACOS(COS(RADIANS(90.833))/(COS(RADIANS($B$3))*COS(RADIANS(T85)))-TAN(RADIANS($B$3))*TAN(RADIANS(T85))))</f>
        <v>71.5522732597358</v>
      </c>
      <c r="X85" s="7" t="n">
        <f aca="false">(720-4*$B$4-V85+$B$5*60)/1440</f>
        <v>0.515174905880222</v>
      </c>
      <c r="Y85" s="7" t="n">
        <f aca="false">X85-W85*4/1440</f>
        <v>0.316418591269845</v>
      </c>
      <c r="Z85" s="7" t="n">
        <f aca="false">X85+W85*4/1440</f>
        <v>0.713931220490599</v>
      </c>
      <c r="AA85" s="9" t="n">
        <f aca="false">8*W85</f>
        <v>572.418186077886</v>
      </c>
      <c r="AB85" s="1" t="n">
        <f aca="false">MOD(E85*1440+V85+4*$B$4-60*$B$5,1440)</f>
        <v>482.14813553248</v>
      </c>
      <c r="AC85" s="1" t="n">
        <f aca="false">IF(AB85/4&lt;0,AB85/4+180,AB85/4-180)</f>
        <v>-59.46296611688</v>
      </c>
      <c r="AD85" s="1" t="n">
        <f aca="false">DEGREES(ACOS(SIN(RADIANS($B$3))*SIN(RADIANS(T85))+COS(RADIANS($B$3))*COS(RADIANS(T85))*COS(RADIANS(AC85))))</f>
        <v>82.8557062964477</v>
      </c>
      <c r="AE85" s="1" t="n">
        <f aca="false">90-AD85</f>
        <v>7.14429370355227</v>
      </c>
      <c r="AF85" s="1" t="n">
        <f aca="false">IF(AE85&gt;85,0,IF(AE85&gt;5,58.1/TAN(RADIANS(AE85))-0.07/POWER(TAN(RADIANS(AE85)),3)+0.000086/POWER(TAN(RADIANS(AE85)),5),IF(AE85&gt;-0.575,1735+AE85*(-518.2+AE85*(103.4+AE85*(-12.79+AE85*0.711))),-20.772/TAN(RADIANS(AE85)))))/3600</f>
        <v>0.119656937514801</v>
      </c>
      <c r="AG85" s="1" t="n">
        <f aca="false">AE85+AF85</f>
        <v>7.26395064106707</v>
      </c>
      <c r="AH85" s="1" t="n">
        <f aca="false">IF(AC85&gt;0,MOD(DEGREES(ACOS(((SIN(RADIANS($B$3))*COS(RADIANS(AD85)))-SIN(RADIANS(T85)))/(COS(RADIANS($B$3))*SIN(RADIANS(AD85)))))+180,360),MOD(540-DEGREES(ACOS(((SIN(RADIANS($B$3))*COS(RADIANS(AD85)))-SIN(RADIANS(T85)))/(COS(RADIANS($B$3))*SIN(RADIANS(AD85))))),360))</f>
        <v>52.7902708110611</v>
      </c>
    </row>
    <row r="86" customFormat="false" ht="15" hidden="false" customHeight="false" outlineLevel="0" collapsed="false">
      <c r="D86" s="6" t="n">
        <f aca="false">$B$7</f>
        <v>44003</v>
      </c>
      <c r="E86" s="7" t="n">
        <f aca="false">E85+0.1/24</f>
        <v>0.354166666666667</v>
      </c>
      <c r="F86" s="2" t="n">
        <f aca="false">D86+2415018.5+E86-$B$5/24</f>
        <v>2459021.4375</v>
      </c>
      <c r="G86" s="8" t="n">
        <f aca="false">(F86-2451545)/36525</f>
        <v>0.20469370294319</v>
      </c>
      <c r="I86" s="1" t="n">
        <f aca="false">MOD(280.46646+G86*(36000.76983+G86*0.0003032),360)</f>
        <v>89.5973580120935</v>
      </c>
      <c r="J86" s="1" t="n">
        <f aca="false">357.52911+G86*(35999.05029-0.0001537*G86)</f>
        <v>7726.30800985825</v>
      </c>
      <c r="K86" s="1" t="n">
        <f aca="false">0.016708634-G86*(0.000042037+0.0000001267*G86)</f>
        <v>0.0167000239821412</v>
      </c>
      <c r="L86" s="1" t="n">
        <f aca="false">SIN(RADIANS(J86))*(1.914602-G86*(0.004817+0.000014*G86))+SIN(RADIANS(2*J86))*(0.019993-0.000101*G86)+SIN(RADIANS(3*J86))*0.000289</f>
        <v>0.443960799012786</v>
      </c>
      <c r="M86" s="1" t="n">
        <f aca="false">I86+L86</f>
        <v>90.0413188111063</v>
      </c>
      <c r="N86" s="1" t="n">
        <f aca="false">J86+L86</f>
        <v>7726.75197065726</v>
      </c>
      <c r="O86" s="1" t="n">
        <f aca="false">(1.000001018*(1-K86*K86))/(1+K86*COS(RADIANS(N86)))</f>
        <v>1.01624173446918</v>
      </c>
      <c r="P86" s="1" t="n">
        <f aca="false">M86-0.00569-0.00478*SIN(RADIANS(125.04-1934.136*G86))</f>
        <v>90.0308493564097</v>
      </c>
      <c r="Q86" s="1" t="n">
        <f aca="false">23+(26+((21.448-G86*(46.815+G86*(0.00059-G86*0.001813))))/60)/60</f>
        <v>23.4366292375348</v>
      </c>
      <c r="R86" s="1" t="n">
        <f aca="false">Q86+0.00256*COS(RADIANS(125.04-1934.136*G86))</f>
        <v>23.436667905181</v>
      </c>
      <c r="S86" s="1" t="n">
        <f aca="false">DEGREES(ATAN2(COS(RADIANS(P86)),COS(RADIANS(R86))*SIN(RADIANS(P86))))</f>
        <v>90.0336232661342</v>
      </c>
      <c r="T86" s="1" t="n">
        <f aca="false">DEGREES(ASIN(SIN(RADIANS(R86))*SIN(RADIANS(P86))))</f>
        <v>23.436664304975</v>
      </c>
      <c r="U86" s="1" t="n">
        <f aca="false">TAN(RADIANS(R86/2))*TAN(RADIANS(R86/2))</f>
        <v>0.0430246234650148</v>
      </c>
      <c r="V86" s="1" t="n">
        <f aca="false">4*DEGREES(U86*SIN(2*RADIANS(I86))-2*K86*SIN(RADIANS(J86))+4*K86*U86*SIN(RADIANS(J86))*COS(2*RADIANS(I86))-0.5*U86*U86*SIN(4*RADIANS(I86))-1.25*K86*K86*SIN(2*RADIANS(J86)))</f>
        <v>-1.78649425534372</v>
      </c>
      <c r="W86" s="1" t="n">
        <f aca="false">DEGREES(ACOS(COS(RADIANS(90.833))/(COS(RADIANS($B$3))*COS(RADIANS(T86)))-TAN(RADIANS($B$3))*TAN(RADIANS(T86))))</f>
        <v>71.5522740876938</v>
      </c>
      <c r="X86" s="7" t="n">
        <f aca="false">(720-4*$B$4-V86+$B$5*60)/1440</f>
        <v>0.515175534899544</v>
      </c>
      <c r="Y86" s="7" t="n">
        <f aca="false">X86-W86*4/1440</f>
        <v>0.316419217989284</v>
      </c>
      <c r="Z86" s="7" t="n">
        <f aca="false">X86+W86*4/1440</f>
        <v>0.713931851809805</v>
      </c>
      <c r="AA86" s="9" t="n">
        <f aca="false">8*W86</f>
        <v>572.41819270155</v>
      </c>
      <c r="AB86" s="1" t="n">
        <f aca="false">MOD(E86*1440+V86+4*$B$4-60*$B$5,1440)</f>
        <v>488.147229744657</v>
      </c>
      <c r="AC86" s="1" t="n">
        <f aca="false">IF(AB86/4&lt;0,AB86/4+180,AB86/4-180)</f>
        <v>-57.9631925638358</v>
      </c>
      <c r="AD86" s="1" t="n">
        <f aca="false">DEGREES(ACOS(SIN(RADIANS($B$3))*SIN(RADIANS(T86))+COS(RADIANS($B$3))*COS(RADIANS(T86))*COS(RADIANS(AC86))))</f>
        <v>81.9185419517009</v>
      </c>
      <c r="AE86" s="1" t="n">
        <f aca="false">90-AD86</f>
        <v>8.08145804829913</v>
      </c>
      <c r="AF86" s="1" t="n">
        <f aca="false">IF(AE86&gt;85,0,IF(AE86&gt;5,58.1/TAN(RADIANS(AE86))-0.07/POWER(TAN(RADIANS(AE86)),3)+0.000086/POWER(TAN(RADIANS(AE86)),5),IF(AE86&gt;-0.575,1735+AE86*(-518.2+AE86*(103.4+AE86*(-12.79+AE86*0.711))),-20.772/TAN(RADIANS(AE86)))))/3600</f>
        <v>0.107283061806964</v>
      </c>
      <c r="AG86" s="1" t="n">
        <f aca="false">AE86+AF86</f>
        <v>8.18874111010609</v>
      </c>
      <c r="AH86" s="1" t="n">
        <f aca="false">IF(AC86&gt;0,MOD(DEGREES(ACOS(((SIN(RADIANS($B$3))*COS(RADIANS(AD86)))-SIN(RADIANS(T86)))/(COS(RADIANS($B$3))*SIN(RADIANS(AD86)))))+180,360),MOD(540-DEGREES(ACOS(((SIN(RADIANS($B$3))*COS(RADIANS(AD86)))-SIN(RADIANS(T86)))/(COS(RADIANS($B$3))*SIN(RADIANS(AD86))))),360))</f>
        <v>51.7737277166324</v>
      </c>
    </row>
    <row r="87" customFormat="false" ht="15" hidden="false" customHeight="false" outlineLevel="0" collapsed="false">
      <c r="D87" s="6" t="n">
        <f aca="false">$B$7</f>
        <v>44003</v>
      </c>
      <c r="E87" s="7" t="n">
        <f aca="false">E86+0.1/24</f>
        <v>0.358333333333333</v>
      </c>
      <c r="F87" s="2" t="n">
        <f aca="false">D87+2415018.5+E87-$B$5/24</f>
        <v>2459021.44166667</v>
      </c>
      <c r="G87" s="8" t="n">
        <f aca="false">(F87-2451545)/36525</f>
        <v>0.204693817020312</v>
      </c>
      <c r="I87" s="1" t="n">
        <f aca="false">MOD(280.46646+G87*(36000.76983+G87*0.0003032),360)</f>
        <v>89.6014648763212</v>
      </c>
      <c r="J87" s="1" t="n">
        <f aca="false">357.52911+G87*(35999.05029-0.0001537*G87)</f>
        <v>7726.3121165263</v>
      </c>
      <c r="K87" s="1" t="n">
        <f aca="false">0.016708634-G87*(0.000042037+0.0000001267*G87)</f>
        <v>0.0167000239773398</v>
      </c>
      <c r="L87" s="1" t="n">
        <f aca="false">SIN(RADIANS(J87))*(1.914602-G87*(0.004817+0.000014*G87))+SIN(RADIANS(2*J87))*(0.019993-0.000101*G87)+SIN(RADIANS(3*J87))*0.000289</f>
        <v>0.443830032756225</v>
      </c>
      <c r="M87" s="1" t="n">
        <f aca="false">I87+L87</f>
        <v>90.0452949090774</v>
      </c>
      <c r="N87" s="1" t="n">
        <f aca="false">J87+L87</f>
        <v>7726.75594655905</v>
      </c>
      <c r="O87" s="1" t="n">
        <f aca="false">(1.000001018*(1-K87*K87))/(1+K87*COS(RADIANS(N87)))</f>
        <v>1.01624200876898</v>
      </c>
      <c r="P87" s="1" t="n">
        <f aca="false">M87-0.00569-0.00478*SIN(RADIANS(125.04-1934.136*G87))</f>
        <v>90.0348254546589</v>
      </c>
      <c r="Q87" s="1" t="n">
        <f aca="false">23+(26+((21.448-G87*(46.815+G87*(0.00059-G87*0.001813))))/60)/60</f>
        <v>23.4366292360513</v>
      </c>
      <c r="R87" s="1" t="n">
        <f aca="false">Q87+0.00256*COS(RADIANS(125.04-1934.136*G87))</f>
        <v>23.4366679135547</v>
      </c>
      <c r="S87" s="1" t="n">
        <f aca="false">DEGREES(ATAN2(COS(RADIANS(P87)),COS(RADIANS(R87))*SIN(RADIANS(P87))))</f>
        <v>90.0379568866503</v>
      </c>
      <c r="T87" s="1" t="n">
        <f aca="false">DEGREES(ASIN(SIN(RADIANS(R87))*SIN(RADIANS(P87))))</f>
        <v>23.4366633254986</v>
      </c>
      <c r="U87" s="1" t="n">
        <f aca="false">TAN(RADIANS(R87/2))*TAN(RADIANS(R87/2))</f>
        <v>0.0430246234966339</v>
      </c>
      <c r="V87" s="1" t="n">
        <f aca="false">4*DEGREES(U87*SIN(2*RADIANS(I87))-2*K87*SIN(RADIANS(J87))+4*K87*U87*SIN(RADIANS(J87))*COS(2*RADIANS(I87))-0.5*U87*U87*SIN(4*RADIANS(I87))-1.25*K87*K87*SIN(2*RADIANS(J87)))</f>
        <v>-1.78740003386627</v>
      </c>
      <c r="W87" s="1" t="n">
        <f aca="false">DEGREES(ACOS(COS(RADIANS(90.833))/(COS(RADIANS($B$3))*COS(RADIANS(T87)))-TAN(RADIANS($B$3))*TAN(RADIANS(T87))))</f>
        <v>71.5522750308264</v>
      </c>
      <c r="X87" s="7" t="n">
        <f aca="false">(720-4*$B$4-V87+$B$5*60)/1440</f>
        <v>0.515176163912407</v>
      </c>
      <c r="Y87" s="7" t="n">
        <f aca="false">X87-W87*4/1440</f>
        <v>0.316419844382334</v>
      </c>
      <c r="Z87" s="7" t="n">
        <f aca="false">X87+W87*4/1440</f>
        <v>0.713932483442481</v>
      </c>
      <c r="AA87" s="9" t="n">
        <f aca="false">8*W87</f>
        <v>572.418200246611</v>
      </c>
      <c r="AB87" s="1" t="n">
        <f aca="false">MOD(E87*1440+V87+4*$B$4-60*$B$5,1440)</f>
        <v>494.146323966133</v>
      </c>
      <c r="AC87" s="1" t="n">
        <f aca="false">IF(AB87/4&lt;0,AB87/4+180,AB87/4-180)</f>
        <v>-56.4634190084666</v>
      </c>
      <c r="AD87" s="1" t="n">
        <f aca="false">DEGREES(ACOS(SIN(RADIANS($B$3))*SIN(RADIANS(T87))+COS(RADIANS($B$3))*COS(RADIANS(T87))*COS(RADIANS(AC87))))</f>
        <v>80.9944768069263</v>
      </c>
      <c r="AE87" s="1" t="n">
        <f aca="false">90-AD87</f>
        <v>9.0055231930737</v>
      </c>
      <c r="AF87" s="1" t="n">
        <f aca="false">IF(AE87&gt;85,0,IF(AE87&gt;5,58.1/TAN(RADIANS(AE87))-0.07/POWER(TAN(RADIANS(AE87)),3)+0.000086/POWER(TAN(RADIANS(AE87)),5),IF(AE87&gt;-0.575,1735+AE87*(-518.2+AE87*(103.4+AE87*(-12.79+AE87*0.711))),-20.772/TAN(RADIANS(AE87)))))/3600</f>
        <v>0.0971875498390186</v>
      </c>
      <c r="AG87" s="1" t="n">
        <f aca="false">AE87+AF87</f>
        <v>9.10271074291272</v>
      </c>
      <c r="AH87" s="1" t="n">
        <f aca="false">IF(AC87&gt;0,MOD(DEGREES(ACOS(((SIN(RADIANS($B$3))*COS(RADIANS(AD87)))-SIN(RADIANS(T87)))/(COS(RADIANS($B$3))*SIN(RADIANS(AD87)))))+180,360),MOD(540-DEGREES(ACOS(((SIN(RADIANS($B$3))*COS(RADIANS(AD87)))-SIN(RADIANS(T87)))/(COS(RADIANS($B$3))*SIN(RADIANS(AD87))))),360))</f>
        <v>50.7426764806947</v>
      </c>
    </row>
    <row r="88" customFormat="false" ht="15" hidden="false" customHeight="false" outlineLevel="0" collapsed="false">
      <c r="D88" s="6" t="n">
        <f aca="false">$B$7</f>
        <v>44003</v>
      </c>
      <c r="E88" s="7" t="n">
        <f aca="false">E87+0.1/24</f>
        <v>0.3625</v>
      </c>
      <c r="F88" s="2" t="n">
        <f aca="false">D88+2415018.5+E88-$B$5/24</f>
        <v>2459021.44583333</v>
      </c>
      <c r="G88" s="8" t="n">
        <f aca="false">(F88-2451545)/36525</f>
        <v>0.204693931097421</v>
      </c>
      <c r="I88" s="1" t="n">
        <f aca="false">MOD(280.46646+G88*(36000.76983+G88*0.0003032),360)</f>
        <v>89.6055717400923</v>
      </c>
      <c r="J88" s="1" t="n">
        <f aca="false">357.52911+G88*(35999.05029-0.0001537*G88)</f>
        <v>7726.31622319388</v>
      </c>
      <c r="K88" s="1" t="n">
        <f aca="false">0.016708634-G88*(0.000042037+0.0000001267*G88)</f>
        <v>0.0167000239725385</v>
      </c>
      <c r="L88" s="1" t="n">
        <f aca="false">SIN(RADIANS(J88))*(1.914602-G88*(0.004817+0.000014*G88))+SIN(RADIANS(2*J88))*(0.019993-0.000101*G88)+SIN(RADIANS(3*J88))*0.000289</f>
        <v>0.443699264367964</v>
      </c>
      <c r="M88" s="1" t="n">
        <f aca="false">I88+L88</f>
        <v>90.0492710044602</v>
      </c>
      <c r="N88" s="1" t="n">
        <f aca="false">J88+L88</f>
        <v>7726.75992245825</v>
      </c>
      <c r="O88" s="1" t="n">
        <f aca="false">(1.000001018*(1-K88*K88))/(1+K88*COS(RADIANS(N88)))</f>
        <v>1.01624228298789</v>
      </c>
      <c r="P88" s="1" t="n">
        <f aca="false">M88-0.00569-0.00478*SIN(RADIANS(125.04-1934.136*G88))</f>
        <v>90.0388015503199</v>
      </c>
      <c r="Q88" s="1" t="n">
        <f aca="false">23+(26+((21.448-G88*(46.815+G88*(0.00059-G88*0.001813))))/60)/60</f>
        <v>23.4366292345679</v>
      </c>
      <c r="R88" s="1" t="n">
        <f aca="false">Q88+0.00256*COS(RADIANS(125.04-1934.136*G88))</f>
        <v>23.4366679219284</v>
      </c>
      <c r="S88" s="1" t="n">
        <f aca="false">DEGREES(ATAN2(COS(RADIANS(P88)),COS(RADIANS(R88))*SIN(RADIANS(P88))))</f>
        <v>90.0422905042774</v>
      </c>
      <c r="T88" s="1" t="n">
        <f aca="false">DEGREES(ASIN(SIN(RADIANS(R88))*SIN(RADIANS(P88))))</f>
        <v>23.4366622264098</v>
      </c>
      <c r="U88" s="1" t="n">
        <f aca="false">TAN(RADIANS(R88/2))*TAN(RADIANS(R88/2))</f>
        <v>0.0430246235282529</v>
      </c>
      <c r="V88" s="1" t="n">
        <f aca="false">4*DEGREES(U88*SIN(2*RADIANS(I88))-2*K88*SIN(RADIANS(J88))+4*K88*U88*SIN(RADIANS(J88))*COS(2*RADIANS(I88))-0.5*U88*U88*SIN(4*RADIANS(I88))-1.25*K88*K88*SIN(2*RADIANS(J88)))</f>
        <v>-1.78830580285781</v>
      </c>
      <c r="W88" s="1" t="n">
        <f aca="false">DEGREES(ACOS(COS(RADIANS(90.833))/(COS(RADIANS($B$3))*COS(RADIANS(T88)))-TAN(RADIANS($B$3))*TAN(RADIANS(T88))))</f>
        <v>71.5522760891332</v>
      </c>
      <c r="X88" s="7" t="n">
        <f aca="false">(720-4*$B$4-V88+$B$5*60)/1440</f>
        <v>0.515176792918651</v>
      </c>
      <c r="Y88" s="7" t="n">
        <f aca="false">X88-W88*4/1440</f>
        <v>0.316420470448837</v>
      </c>
      <c r="Z88" s="7" t="n">
        <f aca="false">X88+W88*4/1440</f>
        <v>0.713933115388466</v>
      </c>
      <c r="AA88" s="9" t="n">
        <f aca="false">8*W88</f>
        <v>572.418208713066</v>
      </c>
      <c r="AB88" s="1" t="n">
        <f aca="false">MOD(E88*1440+V88+4*$B$4-60*$B$5,1440)</f>
        <v>500.145418197142</v>
      </c>
      <c r="AC88" s="1" t="n">
        <f aca="false">IF(AB88/4&lt;0,AB88/4+180,AB88/4-180)</f>
        <v>-54.9636454507145</v>
      </c>
      <c r="AD88" s="1" t="n">
        <f aca="false">DEGREES(ACOS(SIN(RADIANS($B$3))*SIN(RADIANS(T88))+COS(RADIANS($B$3))*COS(RADIANS(T88))*COS(RADIANS(AC88))))</f>
        <v>80.084000651327</v>
      </c>
      <c r="AE88" s="1" t="n">
        <f aca="false">90-AD88</f>
        <v>9.91599934867303</v>
      </c>
      <c r="AF88" s="1" t="n">
        <f aca="false">IF(AE88&gt;85,0,IF(AE88&gt;5,58.1/TAN(RADIANS(AE88))-0.07/POWER(TAN(RADIANS(AE88)),3)+0.000086/POWER(TAN(RADIANS(AE88)),5),IF(AE88&gt;-0.575,1735+AE88*(-518.2+AE88*(103.4+AE88*(-12.79+AE88*0.711))),-20.772/TAN(RADIANS(AE88)))))/3600</f>
        <v>0.0888261596042017</v>
      </c>
      <c r="AG88" s="1" t="n">
        <f aca="false">AE88+AF88</f>
        <v>10.0048255082772</v>
      </c>
      <c r="AH88" s="1" t="n">
        <f aca="false">IF(AC88&gt;0,MOD(DEGREES(ACOS(((SIN(RADIANS($B$3))*COS(RADIANS(AD88)))-SIN(RADIANS(T88)))/(COS(RADIANS($B$3))*SIN(RADIANS(AD88)))))+180,360),MOD(540-DEGREES(ACOS(((SIN(RADIANS($B$3))*COS(RADIANS(AD88)))-SIN(RADIANS(T88)))/(COS(RADIANS($B$3))*SIN(RADIANS(AD88))))),360))</f>
        <v>49.6966864609221</v>
      </c>
    </row>
    <row r="89" customFormat="false" ht="15" hidden="false" customHeight="false" outlineLevel="0" collapsed="false">
      <c r="D89" s="6" t="n">
        <f aca="false">$B$7</f>
        <v>44003</v>
      </c>
      <c r="E89" s="7" t="n">
        <f aca="false">E88+0.1/24</f>
        <v>0.366666666666667</v>
      </c>
      <c r="F89" s="2" t="n">
        <f aca="false">D89+2415018.5+E89-$B$5/24</f>
        <v>2459021.45</v>
      </c>
      <c r="G89" s="8" t="n">
        <f aca="false">(F89-2451545)/36525</f>
        <v>0.204694045174543</v>
      </c>
      <c r="I89" s="1" t="n">
        <f aca="false">MOD(280.46646+G89*(36000.76983+G89*0.0003032),360)</f>
        <v>89.6096786043217</v>
      </c>
      <c r="J89" s="1" t="n">
        <f aca="false">357.52911+G89*(35999.05029-0.0001537*G89)</f>
        <v>7726.32032986193</v>
      </c>
      <c r="K89" s="1" t="n">
        <f aca="false">0.016708634-G89*(0.000042037+0.0000001267*G89)</f>
        <v>0.0167000239677371</v>
      </c>
      <c r="L89" s="1" t="n">
        <f aca="false">SIN(RADIANS(J89))*(1.914602-G89*(0.004817+0.000014*G89))+SIN(RADIANS(2*J89))*(0.019993-0.000101*G89)+SIN(RADIANS(3*J89))*0.000289</f>
        <v>0.443568493819493</v>
      </c>
      <c r="M89" s="1" t="n">
        <f aca="false">I89+L89</f>
        <v>90.0532470981412</v>
      </c>
      <c r="N89" s="1" t="n">
        <f aca="false">J89+L89</f>
        <v>7726.76389835575</v>
      </c>
      <c r="O89" s="1" t="n">
        <f aca="false">(1.000001018*(1-K89*K89))/(1+K89*COS(RADIANS(N89)))</f>
        <v>1.01624255712597</v>
      </c>
      <c r="P89" s="1" t="n">
        <f aca="false">M89-0.00569-0.00478*SIN(RADIANS(125.04-1934.136*G89))</f>
        <v>90.0427776442791</v>
      </c>
      <c r="Q89" s="1" t="n">
        <f aca="false">23+(26+((21.448-G89*(46.815+G89*(0.00059-G89*0.001813))))/60)/60</f>
        <v>23.4366292330844</v>
      </c>
      <c r="R89" s="1" t="n">
        <f aca="false">Q89+0.00256*COS(RADIANS(125.04-1934.136*G89))</f>
        <v>23.4366679303021</v>
      </c>
      <c r="S89" s="1" t="n">
        <f aca="false">DEGREES(ATAN2(COS(RADIANS(P89)),COS(RADIANS(R89))*SIN(RADIANS(P89))))</f>
        <v>90.0466241199737</v>
      </c>
      <c r="T89" s="1" t="n">
        <f aca="false">DEGREES(ASIN(SIN(RADIANS(R89))*SIN(RADIANS(P89))))</f>
        <v>23.4366610077084</v>
      </c>
      <c r="U89" s="1" t="n">
        <f aca="false">TAN(RADIANS(R89/2))*TAN(RADIANS(R89/2))</f>
        <v>0.0430246235598719</v>
      </c>
      <c r="V89" s="1" t="n">
        <f aca="false">4*DEGREES(U89*SIN(2*RADIANS(I89))-2*K89*SIN(RADIANS(J89))+4*K89*U89*SIN(RADIANS(J89))*COS(2*RADIANS(I89))-0.5*U89*U89*SIN(4*RADIANS(I89))-1.25*K89*K89*SIN(2*RADIANS(J89)))</f>
        <v>-1.78921156249167</v>
      </c>
      <c r="W89" s="1" t="n">
        <f aca="false">DEGREES(ACOS(COS(RADIANS(90.833))/(COS(RADIANS($B$3))*COS(RADIANS(T89)))-TAN(RADIANS($B$3))*TAN(RADIANS(T89))))</f>
        <v>71.5522772626142</v>
      </c>
      <c r="X89" s="7" t="n">
        <f aca="false">(720-4*$B$4-V89+$B$5*60)/1440</f>
        <v>0.515177421918397</v>
      </c>
      <c r="Y89" s="7" t="n">
        <f aca="false">X89-W89*4/1440</f>
        <v>0.316421096188913</v>
      </c>
      <c r="Z89" s="7" t="n">
        <f aca="false">X89+W89*4/1440</f>
        <v>0.713933747647881</v>
      </c>
      <c r="AA89" s="9" t="n">
        <f aca="false">8*W89</f>
        <v>572.418218100914</v>
      </c>
      <c r="AB89" s="1" t="n">
        <f aca="false">MOD(E89*1440+V89+4*$B$4-60*$B$5,1440)</f>
        <v>506.144512437509</v>
      </c>
      <c r="AC89" s="1" t="n">
        <f aca="false">IF(AB89/4&lt;0,AB89/4+180,AB89/4-180)</f>
        <v>-53.4638718906228</v>
      </c>
      <c r="AD89" s="1" t="n">
        <f aca="false">DEGREES(ACOS(SIN(RADIANS($B$3))*SIN(RADIANS(T89))+COS(RADIANS($B$3))*COS(RADIANS(T89))*COS(RADIANS(AC89))))</f>
        <v>79.1876173642262</v>
      </c>
      <c r="AE89" s="1" t="n">
        <f aca="false">90-AD89</f>
        <v>10.8123826357738</v>
      </c>
      <c r="AF89" s="1" t="n">
        <f aca="false">IF(AE89&gt;85,0,IF(AE89&gt;5,58.1/TAN(RADIANS(AE89))-0.07/POWER(TAN(RADIANS(AE89)),3)+0.000086/POWER(TAN(RADIANS(AE89)),5),IF(AE89&gt;-0.575,1735+AE89*(-518.2+AE89*(103.4+AE89*(-12.79+AE89*0.711))),-20.772/TAN(RADIANS(AE89)))))/3600</f>
        <v>0.0818065320810924</v>
      </c>
      <c r="AG89" s="1" t="n">
        <f aca="false">AE89+AF89</f>
        <v>10.8941891678549</v>
      </c>
      <c r="AH89" s="1" t="n">
        <f aca="false">IF(AC89&gt;0,MOD(DEGREES(ACOS(((SIN(RADIANS($B$3))*COS(RADIANS(AD89)))-SIN(RADIANS(T89)))/(COS(RADIANS($B$3))*SIN(RADIANS(AD89)))))+180,360),MOD(540-DEGREES(ACOS(((SIN(RADIANS($B$3))*COS(RADIANS(AD89)))-SIN(RADIANS(T89)))/(COS(RADIANS($B$3))*SIN(RADIANS(AD89))))),360))</f>
        <v>48.6353394933965</v>
      </c>
    </row>
    <row r="90" customFormat="false" ht="15" hidden="false" customHeight="false" outlineLevel="0" collapsed="false">
      <c r="D90" s="6" t="n">
        <f aca="false">$B$7</f>
        <v>44003</v>
      </c>
      <c r="E90" s="7" t="n">
        <f aca="false">E89+0.1/24</f>
        <v>0.370833333333333</v>
      </c>
      <c r="F90" s="2" t="n">
        <f aca="false">D90+2415018.5+E90-$B$5/24</f>
        <v>2459021.45416667</v>
      </c>
      <c r="G90" s="8" t="n">
        <f aca="false">(F90-2451545)/36525</f>
        <v>0.204694159251652</v>
      </c>
      <c r="I90" s="1" t="n">
        <f aca="false">MOD(280.46646+G90*(36000.76983+G90*0.0003032),360)</f>
        <v>89.6137854680919</v>
      </c>
      <c r="J90" s="1" t="n">
        <f aca="false">357.52911+G90*(35999.05029-0.0001537*G90)</f>
        <v>7726.32443652952</v>
      </c>
      <c r="K90" s="1" t="n">
        <f aca="false">0.016708634-G90*(0.000042037+0.0000001267*G90)</f>
        <v>0.0167000239629357</v>
      </c>
      <c r="L90" s="1" t="n">
        <f aca="false">SIN(RADIANS(J90))*(1.914602-G90*(0.004817+0.000014*G90))+SIN(RADIANS(2*J90))*(0.019993-0.000101*G90)+SIN(RADIANS(3*J90))*0.000289</f>
        <v>0.443437721140694</v>
      </c>
      <c r="M90" s="1" t="n">
        <f aca="false">I90+L90</f>
        <v>90.0572231892326</v>
      </c>
      <c r="N90" s="1" t="n">
        <f aca="false">J90+L90</f>
        <v>7726.76787425066</v>
      </c>
      <c r="O90" s="1" t="n">
        <f aca="false">(1.000001018*(1-K90*K90))/(1+K90*COS(RADIANS(N90)))</f>
        <v>1.01624283118314</v>
      </c>
      <c r="P90" s="1" t="n">
        <f aca="false">M90-0.00569-0.00478*SIN(RADIANS(125.04-1934.136*G90))</f>
        <v>90.0467537356487</v>
      </c>
      <c r="Q90" s="1" t="n">
        <f aca="false">23+(26+((21.448-G90*(46.815+G90*(0.00059-G90*0.001813))))/60)/60</f>
        <v>23.4366292316009</v>
      </c>
      <c r="R90" s="1" t="n">
        <f aca="false">Q90+0.00256*COS(RADIANS(125.04-1934.136*G90))</f>
        <v>23.4366679386758</v>
      </c>
      <c r="S90" s="1" t="n">
        <f aca="false">DEGREES(ATAN2(COS(RADIANS(P90)),COS(RADIANS(R90))*SIN(RADIANS(P90))))</f>
        <v>90.0509577327638</v>
      </c>
      <c r="T90" s="1" t="n">
        <f aca="false">DEGREES(ASIN(SIN(RADIANS(R90))*SIN(RADIANS(P90))))</f>
        <v>23.436659669395</v>
      </c>
      <c r="U90" s="1" t="n">
        <f aca="false">TAN(RADIANS(R90/2))*TAN(RADIANS(R90/2))</f>
        <v>0.043024623591491</v>
      </c>
      <c r="V90" s="1" t="n">
        <f aca="false">4*DEGREES(U90*SIN(2*RADIANS(I90))-2*K90*SIN(RADIANS(J90))+4*K90*U90*SIN(RADIANS(J90))*COS(2*RADIANS(I90))-0.5*U90*U90*SIN(4*RADIANS(I90))-1.25*K90*K90*SIN(2*RADIANS(J90)))</f>
        <v>-1.79011731253709</v>
      </c>
      <c r="W90" s="1" t="n">
        <f aca="false">DEGREES(ACOS(COS(RADIANS(90.833))/(COS(RADIANS($B$3))*COS(RADIANS(T90)))-TAN(RADIANS($B$3))*TAN(RADIANS(T90))))</f>
        <v>71.552278551269</v>
      </c>
      <c r="X90" s="7" t="n">
        <f aca="false">(720-4*$B$4-V90+$B$5*60)/1440</f>
        <v>0.515178050911484</v>
      </c>
      <c r="Y90" s="7" t="n">
        <f aca="false">X90-W90*4/1440</f>
        <v>0.316421721602403</v>
      </c>
      <c r="Z90" s="7" t="n">
        <f aca="false">X90+W90*4/1440</f>
        <v>0.713934380220565</v>
      </c>
      <c r="AA90" s="9" t="n">
        <f aca="false">8*W90</f>
        <v>572.418228410152</v>
      </c>
      <c r="AB90" s="1" t="n">
        <f aca="false">MOD(E90*1440+V90+4*$B$4-60*$B$5,1440)</f>
        <v>512.143606687463</v>
      </c>
      <c r="AC90" s="1" t="n">
        <f aca="false">IF(AB90/4&lt;0,AB90/4+180,AB90/4-180)</f>
        <v>-51.9640983281344</v>
      </c>
      <c r="AD90" s="1" t="n">
        <f aca="false">DEGREES(ACOS(SIN(RADIANS($B$3))*SIN(RADIANS(T90))+COS(RADIANS($B$3))*COS(RADIANS(T90))*COS(RADIANS(AC90))))</f>
        <v>78.3058449110446</v>
      </c>
      <c r="AE90" s="1" t="n">
        <f aca="false">90-AD90</f>
        <v>11.6941550889554</v>
      </c>
      <c r="AF90" s="1" t="n">
        <f aca="false">IF(AE90&gt;85,0,IF(AE90&gt;5,58.1/TAN(RADIANS(AE90))-0.07/POWER(TAN(RADIANS(AE90)),3)+0.000086/POWER(TAN(RADIANS(AE90)),5),IF(AE90&gt;-0.575,1735+AE90*(-518.2+AE90*(103.4+AE90*(-12.79+AE90*0.711))),-20.772/TAN(RADIANS(AE90)))))/3600</f>
        <v>0.0758419414758839</v>
      </c>
      <c r="AG90" s="1" t="n">
        <f aca="false">AE90+AF90</f>
        <v>11.7699970304313</v>
      </c>
      <c r="AH90" s="1" t="n">
        <f aca="false">IF(AC90&gt;0,MOD(DEGREES(ACOS(((SIN(RADIANS($B$3))*COS(RADIANS(AD90)))-SIN(RADIANS(T90)))/(COS(RADIANS($B$3))*SIN(RADIANS(AD90)))))+180,360),MOD(540-DEGREES(ACOS(((SIN(RADIANS($B$3))*COS(RADIANS(AD90)))-SIN(RADIANS(T90)))/(COS(RADIANS($B$3))*SIN(RADIANS(AD90))))),360))</f>
        <v>47.5582317622541</v>
      </c>
    </row>
    <row r="91" customFormat="false" ht="15" hidden="false" customHeight="false" outlineLevel="0" collapsed="false">
      <c r="D91" s="6" t="n">
        <f aca="false">$B$7</f>
        <v>44003</v>
      </c>
      <c r="E91" s="7" t="n">
        <f aca="false">E90+0.1/24</f>
        <v>0.375</v>
      </c>
      <c r="F91" s="2" t="n">
        <f aca="false">D91+2415018.5+E91-$B$5/24</f>
        <v>2459021.45833333</v>
      </c>
      <c r="G91" s="8" t="n">
        <f aca="false">(F91-2451545)/36525</f>
        <v>0.204694273328775</v>
      </c>
      <c r="I91" s="1" t="n">
        <f aca="false">MOD(280.46646+G91*(36000.76983+G91*0.0003032),360)</f>
        <v>89.6178923323214</v>
      </c>
      <c r="J91" s="1" t="n">
        <f aca="false">357.52911+G91*(35999.05029-0.0001537*G91)</f>
        <v>7726.32854319757</v>
      </c>
      <c r="K91" s="1" t="n">
        <f aca="false">0.016708634-G91*(0.000042037+0.0000001267*G91)</f>
        <v>0.0167000239581343</v>
      </c>
      <c r="L91" s="1" t="n">
        <f aca="false">SIN(RADIANS(J91))*(1.914602-G91*(0.004817+0.000014*G91))+SIN(RADIANS(2*J91))*(0.019993-0.000101*G91)+SIN(RADIANS(3*J91))*0.000289</f>
        <v>0.443306946302799</v>
      </c>
      <c r="M91" s="1" t="n">
        <f aca="false">I91+L91</f>
        <v>90.0611992786242</v>
      </c>
      <c r="N91" s="1" t="n">
        <f aca="false">J91+L91</f>
        <v>7726.77185014387</v>
      </c>
      <c r="O91" s="1" t="n">
        <f aca="false">(1.000001018*(1-K91*K91))/(1+K91*COS(RADIANS(N91)))</f>
        <v>1.01624310515949</v>
      </c>
      <c r="P91" s="1" t="n">
        <f aca="false">M91-0.00569-0.00478*SIN(RADIANS(125.04-1934.136*G91))</f>
        <v>90.0507298253187</v>
      </c>
      <c r="Q91" s="1" t="n">
        <f aca="false">23+(26+((21.448-G91*(46.815+G91*(0.00059-G91*0.001813))))/60)/60</f>
        <v>23.4366292301174</v>
      </c>
      <c r="R91" s="1" t="n">
        <f aca="false">Q91+0.00256*COS(RADIANS(125.04-1934.136*G91))</f>
        <v>23.4366679470495</v>
      </c>
      <c r="S91" s="1" t="n">
        <f aca="false">DEGREES(ATAN2(COS(RADIANS(P91)),COS(RADIANS(R91))*SIN(RADIANS(P91))))</f>
        <v>90.0552913436095</v>
      </c>
      <c r="T91" s="1" t="n">
        <f aca="false">DEGREES(ASIN(SIN(RADIANS(R91))*SIN(RADIANS(P91))))</f>
        <v>23.4366582114694</v>
      </c>
      <c r="U91" s="1" t="n">
        <f aca="false">TAN(RADIANS(R91/2))*TAN(RADIANS(R91/2))</f>
        <v>0.04302462362311</v>
      </c>
      <c r="V91" s="1" t="n">
        <f aca="false">4*DEGREES(U91*SIN(2*RADIANS(I91))-2*K91*SIN(RADIANS(J91))+4*K91*U91*SIN(RADIANS(J91))*COS(2*RADIANS(I91))-0.5*U91*U91*SIN(4*RADIANS(I91))-1.25*K91*K91*SIN(2*RADIANS(J91)))</f>
        <v>-1.79102305316753</v>
      </c>
      <c r="W91" s="1" t="n">
        <f aca="false">DEGREES(ACOS(COS(RADIANS(90.833))/(COS(RADIANS($B$3))*COS(RADIANS(T91)))-TAN(RADIANS($B$3))*TAN(RADIANS(T91))))</f>
        <v>71.5522799550977</v>
      </c>
      <c r="X91" s="7" t="n">
        <f aca="false">(720-4*$B$4-V91+$B$5*60)/1440</f>
        <v>0.515178679898033</v>
      </c>
      <c r="Y91" s="7" t="n">
        <f aca="false">X91-W91*4/1440</f>
        <v>0.316422346689428</v>
      </c>
      <c r="Z91" s="7" t="n">
        <f aca="false">X91+W91*4/1440</f>
        <v>0.713935013106638</v>
      </c>
      <c r="AA91" s="9" t="n">
        <f aca="false">8*W91</f>
        <v>572.418239640781</v>
      </c>
      <c r="AB91" s="1" t="n">
        <f aca="false">MOD(E91*1440+V91+4*$B$4-60*$B$5,1440)</f>
        <v>518.142700946833</v>
      </c>
      <c r="AC91" s="1" t="n">
        <f aca="false">IF(AB91/4&lt;0,AB91/4+180,AB91/4-180)</f>
        <v>-50.4643247632919</v>
      </c>
      <c r="AD91" s="1" t="n">
        <f aca="false">DEGREES(ACOS(SIN(RADIANS($B$3))*SIN(RADIANS(T91))+COS(RADIANS($B$3))*COS(RADIANS(T91))*COS(RADIANS(AC91))))</f>
        <v>77.4392152624944</v>
      </c>
      <c r="AE91" s="1" t="n">
        <f aca="false">90-AD91</f>
        <v>12.5607847375056</v>
      </c>
      <c r="AF91" s="1" t="n">
        <f aca="false">IF(AE91&gt;85,0,IF(AE91&gt;5,58.1/TAN(RADIANS(AE91))-0.07/POWER(TAN(RADIANS(AE91)),3)+0.000086/POWER(TAN(RADIANS(AE91)),5),IF(AE91&gt;-0.575,1735+AE91*(-518.2+AE91*(103.4+AE91*(-12.79+AE91*0.711))),-20.772/TAN(RADIANS(AE91)))))/3600</f>
        <v>0.0707196446102788</v>
      </c>
      <c r="AG91" s="1" t="n">
        <f aca="false">AE91+AF91</f>
        <v>12.6315043821159</v>
      </c>
      <c r="AH91" s="1" t="n">
        <f aca="false">IF(AC91&gt;0,MOD(DEGREES(ACOS(((SIN(RADIANS($B$3))*COS(RADIANS(AD91)))-SIN(RADIANS(T91)))/(COS(RADIANS($B$3))*SIN(RADIANS(AD91)))))+180,360),MOD(540-DEGREES(ACOS(((SIN(RADIANS($B$3))*COS(RADIANS(AD91)))-SIN(RADIANS(T91)))/(COS(RADIANS($B$3))*SIN(RADIANS(AD91))))),360))</f>
        <v>46.4649758630457</v>
      </c>
    </row>
    <row r="92" customFormat="false" ht="15" hidden="false" customHeight="false" outlineLevel="0" collapsed="false">
      <c r="D92" s="6" t="n">
        <f aca="false">$B$7</f>
        <v>44003</v>
      </c>
      <c r="E92" s="7" t="n">
        <f aca="false">E91+0.1/24</f>
        <v>0.379166666666667</v>
      </c>
      <c r="F92" s="2" t="n">
        <f aca="false">D92+2415018.5+E92-$B$5/24</f>
        <v>2459021.4625</v>
      </c>
      <c r="G92" s="8" t="n">
        <f aca="false">(F92-2451545)/36525</f>
        <v>0.204694387405897</v>
      </c>
      <c r="I92" s="1" t="n">
        <f aca="false">MOD(280.46646+G92*(36000.76983+G92*0.0003032),360)</f>
        <v>89.621999196549</v>
      </c>
      <c r="J92" s="1" t="n">
        <f aca="false">357.52911+G92*(35999.05029-0.0001537*G92)</f>
        <v>7726.33264986562</v>
      </c>
      <c r="K92" s="1" t="n">
        <f aca="false">0.016708634-G92*(0.000042037+0.0000001267*G92)</f>
        <v>0.0167000239533329</v>
      </c>
      <c r="L92" s="1" t="n">
        <f aca="false">SIN(RADIANS(J92))*(1.914602-G92*(0.004817+0.000014*G92))+SIN(RADIANS(2*J92))*(0.019993-0.000101*G92)+SIN(RADIANS(3*J92))*0.000289</f>
        <v>0.443176169321222</v>
      </c>
      <c r="M92" s="1" t="n">
        <f aca="false">I92+L92</f>
        <v>90.0651753658703</v>
      </c>
      <c r="N92" s="1" t="n">
        <f aca="false">J92+L92</f>
        <v>7726.77582603494</v>
      </c>
      <c r="O92" s="1" t="n">
        <f aca="false">(1.000001018*(1-K92*K92))/(1+K92*COS(RADIANS(N92)))</f>
        <v>1.01624337905496</v>
      </c>
      <c r="P92" s="1" t="n">
        <f aca="false">M92-0.00569-0.00478*SIN(RADIANS(125.04-1934.136*G92))</f>
        <v>90.0547059128432</v>
      </c>
      <c r="Q92" s="1" t="n">
        <f aca="false">23+(26+((21.448-G92*(46.815+G92*(0.00059-G92*0.001813))))/60)/60</f>
        <v>23.4366292286339</v>
      </c>
      <c r="R92" s="1" t="n">
        <f aca="false">Q92+0.00256*COS(RADIANS(125.04-1934.136*G92))</f>
        <v>23.4366679554232</v>
      </c>
      <c r="S92" s="1" t="n">
        <f aca="false">DEGREES(ATAN2(COS(RADIANS(P92)),COS(RADIANS(R92))*SIN(RADIANS(P92))))</f>
        <v>90.0596249520175</v>
      </c>
      <c r="T92" s="1" t="n">
        <f aca="false">DEGREES(ASIN(SIN(RADIANS(R92))*SIN(RADIANS(P92))))</f>
        <v>23.4366566339321</v>
      </c>
      <c r="U92" s="1" t="n">
        <f aca="false">TAN(RADIANS(R92/2))*TAN(RADIANS(R92/2))</f>
        <v>0.043024623654729</v>
      </c>
      <c r="V92" s="1" t="n">
        <f aca="false">4*DEGREES(U92*SIN(2*RADIANS(I92))-2*K92*SIN(RADIANS(J92))+4*K92*U92*SIN(RADIANS(J92))*COS(2*RADIANS(I92))-0.5*U92*U92*SIN(4*RADIANS(I92))-1.25*K92*K92*SIN(2*RADIANS(J92)))</f>
        <v>-1.79192878425325</v>
      </c>
      <c r="W92" s="1" t="n">
        <f aca="false">DEGREES(ACOS(COS(RADIANS(90.833))/(COS(RADIANS($B$3))*COS(RADIANS(T92)))-TAN(RADIANS($B$3))*TAN(RADIANS(T92))))</f>
        <v>71.5522814740998</v>
      </c>
      <c r="X92" s="7" t="n">
        <f aca="false">(720-4*$B$4-V92+$B$5*60)/1440</f>
        <v>0.515179308877954</v>
      </c>
      <c r="Y92" s="7" t="n">
        <f aca="false">X92-W92*4/1440</f>
        <v>0.316422971449899</v>
      </c>
      <c r="Z92" s="7" t="n">
        <f aca="false">X92+W92*4/1440</f>
        <v>0.713935646306009</v>
      </c>
      <c r="AA92" s="9" t="n">
        <f aca="false">8*W92</f>
        <v>572.418251792798</v>
      </c>
      <c r="AB92" s="1" t="n">
        <f aca="false">MOD(E92*1440+V92+4*$B$4-60*$B$5,1440)</f>
        <v>524.141795215747</v>
      </c>
      <c r="AC92" s="1" t="n">
        <f aca="false">IF(AB92/4&lt;0,AB92/4+180,AB92/4-180)</f>
        <v>-48.9645511960632</v>
      </c>
      <c r="AD92" s="1" t="n">
        <f aca="false">DEGREES(ACOS(SIN(RADIANS($B$3))*SIN(RADIANS(T92))+COS(RADIANS($B$3))*COS(RADIANS(T92))*COS(RADIANS(AC92))))</f>
        <v>76.5882742275552</v>
      </c>
      <c r="AE92" s="1" t="n">
        <f aca="false">90-AD92</f>
        <v>13.4117257724448</v>
      </c>
      <c r="AF92" s="1" t="n">
        <f aca="false">IF(AE92&gt;85,0,IF(AE92&gt;5,58.1/TAN(RADIANS(AE92))-0.07/POWER(TAN(RADIANS(AE92)),3)+0.000086/POWER(TAN(RADIANS(AE92)),5),IF(AE92&gt;-0.575,1735+AE92*(-518.2+AE92*(103.4+AE92*(-12.79+AE92*0.711))),-20.772/TAN(RADIANS(AE92)))))/3600</f>
        <v>0.0662793270193183</v>
      </c>
      <c r="AG92" s="1" t="n">
        <f aca="false">AE92+AF92</f>
        <v>13.4780050994641</v>
      </c>
      <c r="AH92" s="1" t="n">
        <f aca="false">IF(AC92&gt;0,MOD(DEGREES(ACOS(((SIN(RADIANS($B$3))*COS(RADIANS(AD92)))-SIN(RADIANS(T92)))/(COS(RADIANS($B$3))*SIN(RADIANS(AD92)))))+180,360),MOD(540-DEGREES(ACOS(((SIN(RADIANS($B$3))*COS(RADIANS(AD92)))-SIN(RADIANS(T92)))/(COS(RADIANS($B$3))*SIN(RADIANS(AD92))))),360))</f>
        <v>45.3552030614884</v>
      </c>
    </row>
    <row r="93" customFormat="false" ht="15" hidden="false" customHeight="false" outlineLevel="0" collapsed="false">
      <c r="D93" s="6" t="n">
        <f aca="false">$B$7</f>
        <v>44003</v>
      </c>
      <c r="E93" s="7" t="n">
        <f aca="false">E92+0.1/24</f>
        <v>0.383333333333333</v>
      </c>
      <c r="F93" s="2" t="n">
        <f aca="false">D93+2415018.5+E93-$B$5/24</f>
        <v>2459021.46666667</v>
      </c>
      <c r="G93" s="8" t="n">
        <f aca="false">(F93-2451545)/36525</f>
        <v>0.204694501483006</v>
      </c>
      <c r="I93" s="1" t="n">
        <f aca="false">MOD(280.46646+G93*(36000.76983+G93*0.0003032),360)</f>
        <v>89.6261060603201</v>
      </c>
      <c r="J93" s="1" t="n">
        <f aca="false">357.52911+G93*(35999.05029-0.0001537*G93)</f>
        <v>7726.33675653321</v>
      </c>
      <c r="K93" s="1" t="n">
        <f aca="false">0.016708634-G93*(0.000042037+0.0000001267*G93)</f>
        <v>0.0167000239485316</v>
      </c>
      <c r="L93" s="1" t="n">
        <f aca="false">SIN(RADIANS(J93))*(1.914602-G93*(0.004817+0.000014*G93))+SIN(RADIANS(2*J93))*(0.019993-0.000101*G93)+SIN(RADIANS(3*J93))*0.000289</f>
        <v>0.443045390211117</v>
      </c>
      <c r="M93" s="1" t="n">
        <f aca="false">I93+L93</f>
        <v>90.0691514505312</v>
      </c>
      <c r="N93" s="1" t="n">
        <f aca="false">J93+L93</f>
        <v>7726.77980192342</v>
      </c>
      <c r="O93" s="1" t="n">
        <f aca="false">(1.000001018*(1-K93*K93))/(1+K93*COS(RADIANS(N93)))</f>
        <v>1.01624365286953</v>
      </c>
      <c r="P93" s="1" t="n">
        <f aca="false">M93-0.00569-0.00478*SIN(RADIANS(125.04-1934.136*G93))</f>
        <v>90.0586819977826</v>
      </c>
      <c r="Q93" s="1" t="n">
        <f aca="false">23+(26+((21.448-G93*(46.815+G93*(0.00059-G93*0.001813))))/60)/60</f>
        <v>23.4366292271505</v>
      </c>
      <c r="R93" s="1" t="n">
        <f aca="false">Q93+0.00256*COS(RADIANS(125.04-1934.136*G93))</f>
        <v>23.436667963797</v>
      </c>
      <c r="S93" s="1" t="n">
        <f aca="false">DEGREES(ATAN2(COS(RADIANS(P93)),COS(RADIANS(R93))*SIN(RADIANS(P93))))</f>
        <v>90.0639585575006</v>
      </c>
      <c r="T93" s="1" t="n">
        <f aca="false">DEGREES(ASIN(SIN(RADIANS(R93))*SIN(RADIANS(P93))))</f>
        <v>23.4366549367834</v>
      </c>
      <c r="U93" s="1" t="n">
        <f aca="false">TAN(RADIANS(R93/2))*TAN(RADIANS(R93/2))</f>
        <v>0.0430246236863481</v>
      </c>
      <c r="V93" s="1" t="n">
        <f aca="false">4*DEGREES(U93*SIN(2*RADIANS(I93))-2*K93*SIN(RADIANS(J93))+4*K93*U93*SIN(RADIANS(J93))*COS(2*RADIANS(I93))-0.5*U93*U93*SIN(4*RADIANS(I93))-1.25*K93*K93*SIN(2*RADIANS(J93)))</f>
        <v>-1.79283450566568</v>
      </c>
      <c r="W93" s="1" t="n">
        <f aca="false">DEGREES(ACOS(COS(RADIANS(90.833))/(COS(RADIANS($B$3))*COS(RADIANS(T93)))-TAN(RADIANS($B$3))*TAN(RADIANS(T93))))</f>
        <v>71.552283108275</v>
      </c>
      <c r="X93" s="7" t="n">
        <f aca="false">(720-4*$B$4-V93+$B$5*60)/1440</f>
        <v>0.515179937851157</v>
      </c>
      <c r="Y93" s="7" t="n">
        <f aca="false">X93-W93*4/1440</f>
        <v>0.316423595883726</v>
      </c>
      <c r="Z93" s="7" t="n">
        <f aca="false">X93+W93*4/1440</f>
        <v>0.713936279818587</v>
      </c>
      <c r="AA93" s="9" t="n">
        <f aca="false">8*W93</f>
        <v>572.4182648662</v>
      </c>
      <c r="AB93" s="1" t="n">
        <f aca="false">MOD(E93*1440+V93+4*$B$4-60*$B$5,1440)</f>
        <v>530.140889494334</v>
      </c>
      <c r="AC93" s="1" t="n">
        <f aca="false">IF(AB93/4&lt;0,AB93/4+180,AB93/4-180)</f>
        <v>-47.4647776264166</v>
      </c>
      <c r="AD93" s="1" t="n">
        <f aca="false">DEGREES(ACOS(SIN(RADIANS($B$3))*SIN(RADIANS(T93))+COS(RADIANS($B$3))*COS(RADIANS(T93))*COS(RADIANS(AC93))))</f>
        <v>75.7535811911798</v>
      </c>
      <c r="AE93" s="1" t="n">
        <f aca="false">90-AD93</f>
        <v>14.2464188088202</v>
      </c>
      <c r="AF93" s="1" t="n">
        <f aca="false">IF(AE93&gt;85,0,IF(AE93&gt;5,58.1/TAN(RADIANS(AE93))-0.07/POWER(TAN(RADIANS(AE93)),3)+0.000086/POWER(TAN(RADIANS(AE93)),5),IF(AE93&gt;-0.575,1735+AE93*(-518.2+AE93*(103.4+AE93*(-12.79+AE93*0.711))),-20.772/TAN(RADIANS(AE93)))))/3600</f>
        <v>0.0623983593637705</v>
      </c>
      <c r="AG93" s="1" t="n">
        <f aca="false">AE93+AF93</f>
        <v>14.308817168184</v>
      </c>
      <c r="AH93" s="1" t="n">
        <f aca="false">IF(AC93&gt;0,MOD(DEGREES(ACOS(((SIN(RADIANS($B$3))*COS(RADIANS(AD93)))-SIN(RADIANS(T93)))/(COS(RADIANS($B$3))*SIN(RADIANS(AD93)))))+180,360),MOD(540-DEGREES(ACOS(((SIN(RADIANS($B$3))*COS(RADIANS(AD93)))-SIN(RADIANS(T93)))/(COS(RADIANS($B$3))*SIN(RADIANS(AD93))))),360))</f>
        <v>44.2285657483101</v>
      </c>
    </row>
    <row r="94" customFormat="false" ht="15" hidden="false" customHeight="false" outlineLevel="0" collapsed="false">
      <c r="D94" s="6" t="n">
        <f aca="false">$B$7</f>
        <v>44003</v>
      </c>
      <c r="E94" s="7" t="n">
        <f aca="false">E93+0.1/24</f>
        <v>0.3875</v>
      </c>
      <c r="F94" s="2" t="n">
        <f aca="false">D94+2415018.5+E94-$B$5/24</f>
        <v>2459021.47083333</v>
      </c>
      <c r="G94" s="8" t="n">
        <f aca="false">(F94-2451545)/36525</f>
        <v>0.204694615560128</v>
      </c>
      <c r="I94" s="1" t="n">
        <f aca="false">MOD(280.46646+G94*(36000.76983+G94*0.0003032),360)</f>
        <v>89.6302129245496</v>
      </c>
      <c r="J94" s="1" t="n">
        <f aca="false">357.52911+G94*(35999.05029-0.0001537*G94)</f>
        <v>7726.34086320125</v>
      </c>
      <c r="K94" s="1" t="n">
        <f aca="false">0.016708634-G94*(0.000042037+0.0000001267*G94)</f>
        <v>0.0167000239437302</v>
      </c>
      <c r="L94" s="1" t="n">
        <f aca="false">SIN(RADIANS(J94))*(1.914602-G94*(0.004817+0.000014*G94))+SIN(RADIANS(2*J94))*(0.019993-0.000101*G94)+SIN(RADIANS(3*J94))*0.000289</f>
        <v>0.442914608943924</v>
      </c>
      <c r="M94" s="1" t="n">
        <f aca="false">I94+L94</f>
        <v>90.0731275334935</v>
      </c>
      <c r="N94" s="1" t="n">
        <f aca="false">J94+L94</f>
        <v>7726.7837778102</v>
      </c>
      <c r="O94" s="1" t="n">
        <f aca="false">(1.000001018*(1-K94*K94))/(1+K94*COS(RADIANS(N94)))</f>
        <v>1.01624392660326</v>
      </c>
      <c r="P94" s="1" t="n">
        <f aca="false">M94-0.00569-0.00478*SIN(RADIANS(125.04-1934.136*G94))</f>
        <v>90.0626580810235</v>
      </c>
      <c r="Q94" s="1" t="n">
        <f aca="false">23+(26+((21.448-G94*(46.815+G94*(0.00059-G94*0.001813))))/60)/60</f>
        <v>23.436629225667</v>
      </c>
      <c r="R94" s="1" t="n">
        <f aca="false">Q94+0.00256*COS(RADIANS(125.04-1934.136*G94))</f>
        <v>23.4366679721707</v>
      </c>
      <c r="S94" s="1" t="n">
        <f aca="false">DEGREES(ATAN2(COS(RADIANS(P94)),COS(RADIANS(R94))*SIN(RADIANS(P94))))</f>
        <v>90.0682921610171</v>
      </c>
      <c r="T94" s="1" t="n">
        <f aca="false">DEGREES(ASIN(SIN(RADIANS(R94))*SIN(RADIANS(P94))))</f>
        <v>23.436653120023</v>
      </c>
      <c r="U94" s="1" t="n">
        <f aca="false">TAN(RADIANS(R94/2))*TAN(RADIANS(R94/2))</f>
        <v>0.0430246237179671</v>
      </c>
      <c r="V94" s="1" t="n">
        <f aca="false">4*DEGREES(U94*SIN(2*RADIANS(I94))-2*K94*SIN(RADIANS(J94))+4*K94*U94*SIN(RADIANS(J94))*COS(2*RADIANS(I94))-0.5*U94*U94*SIN(4*RADIANS(I94))-1.25*K94*K94*SIN(2*RADIANS(J94)))</f>
        <v>-1.79374021757786</v>
      </c>
      <c r="W94" s="1" t="n">
        <f aca="false">DEGREES(ACOS(COS(RADIANS(90.833))/(COS(RADIANS($B$3))*COS(RADIANS(T94)))-TAN(RADIANS($B$3))*TAN(RADIANS(T94))))</f>
        <v>71.5522848576235</v>
      </c>
      <c r="X94" s="7" t="n">
        <f aca="false">(720-4*$B$4-V94+$B$5*60)/1440</f>
        <v>0.515180566817762</v>
      </c>
      <c r="Y94" s="7" t="n">
        <f aca="false">X94-W94*4/1440</f>
        <v>0.31642421999103</v>
      </c>
      <c r="Z94" s="7" t="n">
        <f aca="false">X94+W94*4/1440</f>
        <v>0.713936913644494</v>
      </c>
      <c r="AA94" s="9" t="n">
        <f aca="false">8*W94</f>
        <v>572.418278860988</v>
      </c>
      <c r="AB94" s="1" t="n">
        <f aca="false">MOD(E94*1440+V94+4*$B$4-60*$B$5,1440)</f>
        <v>536.139983782422</v>
      </c>
      <c r="AC94" s="1" t="n">
        <f aca="false">IF(AB94/4&lt;0,AB94/4+180,AB94/4-180)</f>
        <v>-45.9650040543945</v>
      </c>
      <c r="AD94" s="1" t="n">
        <f aca="false">DEGREES(ACOS(SIN(RADIANS($B$3))*SIN(RADIANS(T94))+COS(RADIANS($B$3))*COS(RADIANS(T94))*COS(RADIANS(AC94))))</f>
        <v>74.9357087467912</v>
      </c>
      <c r="AE94" s="1" t="n">
        <f aca="false">90-AD94</f>
        <v>15.0642912532089</v>
      </c>
      <c r="AF94" s="1" t="n">
        <f aca="false">IF(AE94&gt;85,0,IF(AE94&gt;5,58.1/TAN(RADIANS(AE94))-0.07/POWER(TAN(RADIANS(AE94)),3)+0.000086/POWER(TAN(RADIANS(AE94)),5),IF(AE94&gt;-0.575,1735+AE94*(-518.2+AE94*(103.4+AE94*(-12.79+AE94*0.711))),-20.772/TAN(RADIANS(AE94)))))/3600</f>
        <v>0.0589816083719835</v>
      </c>
      <c r="AG94" s="1" t="n">
        <f aca="false">AE94+AF94</f>
        <v>15.1232728615808</v>
      </c>
      <c r="AH94" s="1" t="n">
        <f aca="false">IF(AC94&gt;0,MOD(DEGREES(ACOS(((SIN(RADIANS($B$3))*COS(RADIANS(AD94)))-SIN(RADIANS(T94)))/(COS(RADIANS($B$3))*SIN(RADIANS(AD94)))))+180,360),MOD(540-DEGREES(ACOS(((SIN(RADIANS($B$3))*COS(RADIANS(AD94)))-SIN(RADIANS(T94)))/(COS(RADIANS($B$3))*SIN(RADIANS(AD94))))),360))</f>
        <v>43.0847400878455</v>
      </c>
    </row>
    <row r="95" customFormat="false" ht="15" hidden="false" customHeight="false" outlineLevel="0" collapsed="false">
      <c r="D95" s="6" t="n">
        <f aca="false">$B$7</f>
        <v>44003</v>
      </c>
      <c r="E95" s="7" t="n">
        <f aca="false">E94+0.1/24</f>
        <v>0.391666666666667</v>
      </c>
      <c r="F95" s="2" t="n">
        <f aca="false">D95+2415018.5+E95-$B$5/24</f>
        <v>2459021.475</v>
      </c>
      <c r="G95" s="8" t="n">
        <f aca="false">(F95-2451545)/36525</f>
        <v>0.204694729637237</v>
      </c>
      <c r="I95" s="1" t="n">
        <f aca="false">MOD(280.46646+G95*(36000.76983+G95*0.0003032),360)</f>
        <v>89.6343197883189</v>
      </c>
      <c r="J95" s="1" t="n">
        <f aca="false">357.52911+G95*(35999.05029-0.0001537*G95)</f>
        <v>7726.34496986884</v>
      </c>
      <c r="K95" s="1" t="n">
        <f aca="false">0.016708634-G95*(0.000042037+0.0000001267*G95)</f>
        <v>0.0167000239389288</v>
      </c>
      <c r="L95" s="1" t="n">
        <f aca="false">SIN(RADIANS(J95))*(1.914602-G95*(0.004817+0.000014*G95))+SIN(RADIANS(2*J95))*(0.019993-0.000101*G95)+SIN(RADIANS(3*J95))*0.000289</f>
        <v>0.44278382554968</v>
      </c>
      <c r="M95" s="1" t="n">
        <f aca="false">I95+L95</f>
        <v>90.0771036138685</v>
      </c>
      <c r="N95" s="1" t="n">
        <f aca="false">J95+L95</f>
        <v>7726.78775369439</v>
      </c>
      <c r="O95" s="1" t="n">
        <f aca="false">(1.000001018*(1-K95*K95))/(1+K95*COS(RADIANS(N95)))</f>
        <v>1.01624420025609</v>
      </c>
      <c r="P95" s="1" t="n">
        <f aca="false">M95-0.00569-0.00478*SIN(RADIANS(125.04-1934.136*G95))</f>
        <v>90.0666341616771</v>
      </c>
      <c r="Q95" s="1" t="n">
        <f aca="false">23+(26+((21.448-G95*(46.815+G95*(0.00059-G95*0.001813))))/60)/60</f>
        <v>23.4366292241835</v>
      </c>
      <c r="R95" s="1" t="n">
        <f aca="false">Q95+0.00256*COS(RADIANS(125.04-1934.136*G95))</f>
        <v>23.4366679805444</v>
      </c>
      <c r="S95" s="1" t="n">
        <f aca="false">DEGREES(ATAN2(COS(RADIANS(P95)),COS(RADIANS(R95))*SIN(RADIANS(P95))))</f>
        <v>90.0726257615908</v>
      </c>
      <c r="T95" s="1" t="n">
        <f aca="false">DEGREES(ASIN(SIN(RADIANS(R95))*SIN(RADIANS(P95))))</f>
        <v>23.4366511836518</v>
      </c>
      <c r="U95" s="1" t="n">
        <f aca="false">TAN(RADIANS(R95/2))*TAN(RADIANS(R95/2))</f>
        <v>0.0430246237495861</v>
      </c>
      <c r="V95" s="1" t="n">
        <f aca="false">4*DEGREES(U95*SIN(2*RADIANS(I95))-2*K95*SIN(RADIANS(J95))+4*K95*U95*SIN(RADIANS(J95))*COS(2*RADIANS(I95))-0.5*U95*U95*SIN(4*RADIANS(I95))-1.25*K95*K95*SIN(2*RADIANS(J95)))</f>
        <v>-1.79464591975941</v>
      </c>
      <c r="W95" s="1" t="n">
        <f aca="false">DEGREES(ACOS(COS(RADIANS(90.833))/(COS(RADIANS($B$3))*COS(RADIANS(T95)))-TAN(RADIANS($B$3))*TAN(RADIANS(T95))))</f>
        <v>71.5522867221447</v>
      </c>
      <c r="X95" s="7" t="n">
        <f aca="false">(720-4*$B$4-V95+$B$5*60)/1440</f>
        <v>0.515181195777611</v>
      </c>
      <c r="Y95" s="7" t="n">
        <f aca="false">X95-W95*4/1440</f>
        <v>0.316424843771653</v>
      </c>
      <c r="Z95" s="7" t="n">
        <f aca="false">X95+W95*4/1440</f>
        <v>0.713937547783568</v>
      </c>
      <c r="AA95" s="9" t="n">
        <f aca="false">8*W95</f>
        <v>572.418293777158</v>
      </c>
      <c r="AB95" s="1" t="n">
        <f aca="false">MOD(E95*1440+V95+4*$B$4-60*$B$5,1440)</f>
        <v>542.139078080241</v>
      </c>
      <c r="AC95" s="1" t="n">
        <f aca="false">IF(AB95/4&lt;0,AB95/4+180,AB95/4-180)</f>
        <v>-44.4652304799398</v>
      </c>
      <c r="AD95" s="1" t="n">
        <f aca="false">DEGREES(ACOS(SIN(RADIANS($B$3))*SIN(RADIANS(T95))+COS(RADIANS($B$3))*COS(RADIANS(T95))*COS(RADIANS(AC95))))</f>
        <v>74.1352422133896</v>
      </c>
      <c r="AE95" s="1" t="n">
        <f aca="false">90-AD95</f>
        <v>15.8647577866104</v>
      </c>
      <c r="AF95" s="1" t="n">
        <f aca="false">IF(AE95&gt;85,0,IF(AE95&gt;5,58.1/TAN(RADIANS(AE95))-0.07/POWER(TAN(RADIANS(AE95)),3)+0.000086/POWER(TAN(RADIANS(AE95)),5),IF(AE95&gt;-0.575,1735+AE95*(-518.2+AE95*(103.4+AE95*(-12.79+AE95*0.711))),-20.772/TAN(RADIANS(AE95)))))/3600</f>
        <v>0.0559543025403745</v>
      </c>
      <c r="AG95" s="1" t="n">
        <f aca="false">AE95+AF95</f>
        <v>15.9207120891508</v>
      </c>
      <c r="AH95" s="1" t="n">
        <f aca="false">IF(AC95&gt;0,MOD(DEGREES(ACOS(((SIN(RADIANS($B$3))*COS(RADIANS(AD95)))-SIN(RADIANS(T95)))/(COS(RADIANS($B$3))*SIN(RADIANS(AD95)))))+180,360),MOD(540-DEGREES(ACOS(((SIN(RADIANS($B$3))*COS(RADIANS(AD95)))-SIN(RADIANS(T95)))/(COS(RADIANS($B$3))*SIN(RADIANS(AD95))))),360))</f>
        <v>41.9234288551327</v>
      </c>
    </row>
    <row r="96" customFormat="false" ht="15" hidden="false" customHeight="false" outlineLevel="0" collapsed="false">
      <c r="D96" s="6" t="n">
        <f aca="false">$B$7</f>
        <v>44003</v>
      </c>
      <c r="E96" s="7" t="n">
        <f aca="false">E95+0.1/24</f>
        <v>0.395833333333333</v>
      </c>
      <c r="F96" s="2" t="n">
        <f aca="false">D96+2415018.5+E96-$B$5/24</f>
        <v>2459021.47916667</v>
      </c>
      <c r="G96" s="8" t="n">
        <f aca="false">(F96-2451545)/36525</f>
        <v>0.204694843714359</v>
      </c>
      <c r="I96" s="1" t="n">
        <f aca="false">MOD(280.46646+G96*(36000.76983+G96*0.0003032),360)</f>
        <v>89.6384266525474</v>
      </c>
      <c r="J96" s="1" t="n">
        <f aca="false">357.52911+G96*(35999.05029-0.0001537*G96)</f>
        <v>7726.34907653689</v>
      </c>
      <c r="K96" s="1" t="n">
        <f aca="false">0.016708634-G96*(0.000042037+0.0000001267*G96)</f>
        <v>0.0167000239341274</v>
      </c>
      <c r="L96" s="1" t="n">
        <f aca="false">SIN(RADIANS(J96))*(1.914602-G96*(0.004817+0.000014*G96))+SIN(RADIANS(2*J96))*(0.019993-0.000101*G96)+SIN(RADIANS(3*J96))*0.000289</f>
        <v>0.44265303999946</v>
      </c>
      <c r="M96" s="1" t="n">
        <f aca="false">I96+L96</f>
        <v>90.0810796925469</v>
      </c>
      <c r="N96" s="1" t="n">
        <f aca="false">J96+L96</f>
        <v>7726.79172957689</v>
      </c>
      <c r="O96" s="1" t="n">
        <f aca="false">(1.000001018*(1-K96*K96))/(1+K96*COS(RADIANS(N96)))</f>
        <v>1.01624447382808</v>
      </c>
      <c r="P96" s="1" t="n">
        <f aca="false">M96-0.00569-0.00478*SIN(RADIANS(125.04-1934.136*G96))</f>
        <v>90.0706102406342</v>
      </c>
      <c r="Q96" s="1" t="n">
        <f aca="false">23+(26+((21.448-G96*(46.815+G96*(0.00059-G96*0.001813))))/60)/60</f>
        <v>23.4366292227</v>
      </c>
      <c r="R96" s="1" t="n">
        <f aca="false">Q96+0.00256*COS(RADIANS(125.04-1934.136*G96))</f>
        <v>23.4366679889181</v>
      </c>
      <c r="S96" s="1" t="n">
        <f aca="false">DEGREES(ATAN2(COS(RADIANS(P96)),COS(RADIANS(R96))*SIN(RADIANS(P96))))</f>
        <v>90.0769593601844</v>
      </c>
      <c r="T96" s="1" t="n">
        <f aca="false">DEGREES(ASIN(SIN(RADIANS(R96))*SIN(RADIANS(P96))))</f>
        <v>23.4366491276694</v>
      </c>
      <c r="U96" s="1" t="n">
        <f aca="false">TAN(RADIANS(R96/2))*TAN(RADIANS(R96/2))</f>
        <v>0.0430246237812051</v>
      </c>
      <c r="V96" s="1" t="n">
        <f aca="false">4*DEGREES(U96*SIN(2*RADIANS(I96))-2*K96*SIN(RADIANS(J96))+4*K96*U96*SIN(RADIANS(J96))*COS(2*RADIANS(I96))-0.5*U96*U96*SIN(4*RADIANS(I96))-1.25*K96*K96*SIN(2*RADIANS(J96)))</f>
        <v>-1.79555161238345</v>
      </c>
      <c r="W96" s="1" t="n">
        <f aca="false">DEGREES(ACOS(COS(RADIANS(90.833))/(COS(RADIANS($B$3))*COS(RADIANS(T96)))-TAN(RADIANS($B$3))*TAN(RADIANS(T96))))</f>
        <v>71.5522887018387</v>
      </c>
      <c r="X96" s="7" t="n">
        <f aca="false">(720-4*$B$4-V96+$B$5*60)/1440</f>
        <v>0.515181824730822</v>
      </c>
      <c r="Y96" s="7" t="n">
        <f aca="false">X96-W96*4/1440</f>
        <v>0.316425467225714</v>
      </c>
      <c r="Z96" s="7" t="n">
        <f aca="false">X96+W96*4/1440</f>
        <v>0.713938182235929</v>
      </c>
      <c r="AA96" s="9" t="n">
        <f aca="false">8*W96</f>
        <v>572.41830961471</v>
      </c>
      <c r="AB96" s="1" t="n">
        <f aca="false">MOD(E96*1440+V96+4*$B$4-60*$B$5,1440)</f>
        <v>548.138172387616</v>
      </c>
      <c r="AC96" s="1" t="n">
        <f aca="false">IF(AB96/4&lt;0,AB96/4+180,AB96/4-180)</f>
        <v>-42.965456903096</v>
      </c>
      <c r="AD96" s="1" t="n">
        <f aca="false">DEGREES(ACOS(SIN(RADIANS($B$3))*SIN(RADIANS(T96))+COS(RADIANS($B$3))*COS(RADIANS(T96))*COS(RADIANS(AC96))))</f>
        <v>73.3527790274321</v>
      </c>
      <c r="AE96" s="1" t="n">
        <f aca="false">90-AD96</f>
        <v>16.6472209725679</v>
      </c>
      <c r="AF96" s="1" t="n">
        <f aca="false">IF(AE96&gt;85,0,IF(AE96&gt;5,58.1/TAN(RADIANS(AE96))-0.07/POWER(TAN(RADIANS(AE96)),3)+0.000086/POWER(TAN(RADIANS(AE96)),5),IF(AE96&gt;-0.575,1735+AE96*(-518.2+AE96*(103.4+AE96*(-12.79+AE96*0.711))),-20.772/TAN(RADIANS(AE96)))))/3600</f>
        <v>0.0532569654102189</v>
      </c>
      <c r="AG96" s="1" t="n">
        <f aca="false">AE96+AF96</f>
        <v>16.7004779379781</v>
      </c>
      <c r="AH96" s="1" t="n">
        <f aca="false">IF(AC96&gt;0,MOD(DEGREES(ACOS(((SIN(RADIANS($B$3))*COS(RADIANS(AD96)))-SIN(RADIANS(T96)))/(COS(RADIANS($B$3))*SIN(RADIANS(AD96)))))+180,360),MOD(540-DEGREES(ACOS(((SIN(RADIANS($B$3))*COS(RADIANS(AD96)))-SIN(RADIANS(T96)))/(COS(RADIANS($B$3))*SIN(RADIANS(AD96))))),360))</f>
        <v>40.7443644535364</v>
      </c>
    </row>
    <row r="97" customFormat="false" ht="15" hidden="false" customHeight="false" outlineLevel="0" collapsed="false">
      <c r="D97" s="6" t="n">
        <f aca="false">$B$7</f>
        <v>44003</v>
      </c>
      <c r="E97" s="7" t="n">
        <f aca="false">E96+0.1/24</f>
        <v>0.4</v>
      </c>
      <c r="F97" s="2" t="n">
        <f aca="false">D97+2415018.5+E97-$B$5/24</f>
        <v>2459021.48333333</v>
      </c>
      <c r="G97" s="8" t="n">
        <f aca="false">(F97-2451545)/36525</f>
        <v>0.204694957791469</v>
      </c>
      <c r="I97" s="1" t="n">
        <f aca="false">MOD(280.46646+G97*(36000.76983+G97*0.0003032),360)</f>
        <v>89.6425335163176</v>
      </c>
      <c r="J97" s="1" t="n">
        <f aca="false">357.52911+G97*(35999.05029-0.0001537*G97)</f>
        <v>7726.35318320448</v>
      </c>
      <c r="K97" s="1" t="n">
        <f aca="false">0.016708634-G97*(0.000042037+0.0000001267*G97)</f>
        <v>0.0167000239293261</v>
      </c>
      <c r="L97" s="1" t="n">
        <f aca="false">SIN(RADIANS(J97))*(1.914602-G97*(0.004817+0.000014*G97))+SIN(RADIANS(2*J97))*(0.019993-0.000101*G97)+SIN(RADIANS(3*J97))*0.000289</f>
        <v>0.442522252323304</v>
      </c>
      <c r="M97" s="1" t="n">
        <f aca="false">I97+L97</f>
        <v>90.0850557686409</v>
      </c>
      <c r="N97" s="1" t="n">
        <f aca="false">J97+L97</f>
        <v>7726.7957054568</v>
      </c>
      <c r="O97" s="1" t="n">
        <f aca="false">(1.000001018*(1-K97*K97))/(1+K97*COS(RADIANS(N97)))</f>
        <v>1.01624474731916</v>
      </c>
      <c r="P97" s="1" t="n">
        <f aca="false">M97-0.00569-0.00478*SIN(RADIANS(125.04-1934.136*G97))</f>
        <v>90.074586317007</v>
      </c>
      <c r="Q97" s="1" t="n">
        <f aca="false">23+(26+((21.448-G97*(46.815+G97*(0.00059-G97*0.001813))))/60)/60</f>
        <v>23.4366292212166</v>
      </c>
      <c r="R97" s="1" t="n">
        <f aca="false">Q97+0.00256*COS(RADIANS(125.04-1934.136*G97))</f>
        <v>23.4366679972918</v>
      </c>
      <c r="S97" s="1" t="n">
        <f aca="false">DEGREES(ATAN2(COS(RADIANS(P97)),COS(RADIANS(R97))*SIN(RADIANS(P97))))</f>
        <v>90.0812929558226</v>
      </c>
      <c r="T97" s="1" t="n">
        <f aca="false">DEGREES(ASIN(SIN(RADIANS(R97))*SIN(RADIANS(P97))))</f>
        <v>23.4366469520764</v>
      </c>
      <c r="U97" s="1" t="n">
        <f aca="false">TAN(RADIANS(R97/2))*TAN(RADIANS(R97/2))</f>
        <v>0.0430246238128242</v>
      </c>
      <c r="V97" s="1" t="n">
        <f aca="false">4*DEGREES(U97*SIN(2*RADIANS(I97))-2*K97*SIN(RADIANS(J97))+4*K97*U97*SIN(RADIANS(J97))*COS(2*RADIANS(I97))-0.5*U97*U97*SIN(4*RADIANS(I97))-1.25*K97*K97*SIN(2*RADIANS(J97)))</f>
        <v>-1.79645729521991</v>
      </c>
      <c r="W97" s="1" t="n">
        <f aca="false">DEGREES(ACOS(COS(RADIANS(90.833))/(COS(RADIANS($B$3))*COS(RADIANS(T97)))-TAN(RADIANS($B$3))*TAN(RADIANS(T97))))</f>
        <v>71.5522907967049</v>
      </c>
      <c r="X97" s="7" t="n">
        <f aca="false">(720-4*$B$4-V97+$B$5*60)/1440</f>
        <v>0.515182453677236</v>
      </c>
      <c r="Y97" s="7" t="n">
        <f aca="false">X97-W97*4/1440</f>
        <v>0.316426090353056</v>
      </c>
      <c r="Z97" s="7" t="n">
        <f aca="false">X97+W97*4/1440</f>
        <v>0.713938817001416</v>
      </c>
      <c r="AA97" s="9" t="n">
        <f aca="false">8*W97</f>
        <v>572.418326373639</v>
      </c>
      <c r="AB97" s="1" t="n">
        <f aca="false">MOD(E97*1440+V97+4*$B$4-60*$B$5,1440)</f>
        <v>554.13726670478</v>
      </c>
      <c r="AC97" s="1" t="n">
        <f aca="false">IF(AB97/4&lt;0,AB97/4+180,AB97/4-180)</f>
        <v>-41.465683323805</v>
      </c>
      <c r="AD97" s="1" t="n">
        <f aca="false">DEGREES(ACOS(SIN(RADIANS($B$3))*SIN(RADIANS(T97))+COS(RADIANS($B$3))*COS(RADIANS(T97))*COS(RADIANS(AC97))))</f>
        <v>72.5889279989222</v>
      </c>
      <c r="AE97" s="1" t="n">
        <f aca="false">90-AD97</f>
        <v>17.4110720010778</v>
      </c>
      <c r="AF97" s="1" t="n">
        <f aca="false">IF(AE97&gt;85,0,IF(AE97&gt;5,58.1/TAN(RADIANS(AE97))-0.07/POWER(TAN(RADIANS(AE97)),3)+0.000086/POWER(TAN(RADIANS(AE97)),5),IF(AE97&gt;-0.575,1735+AE97*(-518.2+AE97*(103.4+AE97*(-12.79+AE97*0.711))),-20.772/TAN(RADIANS(AE97)))))/3600</f>
        <v>0.0508417653584472</v>
      </c>
      <c r="AG97" s="1" t="n">
        <f aca="false">AE97+AF97</f>
        <v>17.4619137664363</v>
      </c>
      <c r="AH97" s="1" t="n">
        <f aca="false">IF(AC97&gt;0,MOD(DEGREES(ACOS(((SIN(RADIANS($B$3))*COS(RADIANS(AD97)))-SIN(RADIANS(T97)))/(COS(RADIANS($B$3))*SIN(RADIANS(AD97)))))+180,360),MOD(540-DEGREES(ACOS(((SIN(RADIANS($B$3))*COS(RADIANS(AD97)))-SIN(RADIANS(T97)))/(COS(RADIANS($B$3))*SIN(RADIANS(AD97))))),360))</f>
        <v>39.5473120999571</v>
      </c>
    </row>
    <row r="98" customFormat="false" ht="15" hidden="false" customHeight="false" outlineLevel="0" collapsed="false">
      <c r="D98" s="6" t="n">
        <f aca="false">$B$7</f>
        <v>44003</v>
      </c>
      <c r="E98" s="7" t="n">
        <f aca="false">E97+0.1/24</f>
        <v>0.404166666666666</v>
      </c>
      <c r="F98" s="2" t="n">
        <f aca="false">D98+2415018.5+E98-$B$5/24</f>
        <v>2459021.4875</v>
      </c>
      <c r="G98" s="8" t="n">
        <f aca="false">(F98-2451545)/36525</f>
        <v>0.204695071868591</v>
      </c>
      <c r="I98" s="1" t="n">
        <f aca="false">MOD(280.46646+G98*(36000.76983+G98*0.0003032),360)</f>
        <v>89.6466403805471</v>
      </c>
      <c r="J98" s="1" t="n">
        <f aca="false">357.52911+G98*(35999.05029-0.0001537*G98)</f>
        <v>7726.35728987252</v>
      </c>
      <c r="K98" s="1" t="n">
        <f aca="false">0.016708634-G98*(0.000042037+0.0000001267*G98)</f>
        <v>0.0167000239245247</v>
      </c>
      <c r="L98" s="1" t="n">
        <f aca="false">SIN(RADIANS(J98))*(1.914602-G98*(0.004817+0.000014*G98))+SIN(RADIANS(2*J98))*(0.019993-0.000101*G98)+SIN(RADIANS(3*J98))*0.000289</f>
        <v>0.442391462492648</v>
      </c>
      <c r="M98" s="1" t="n">
        <f aca="false">I98+L98</f>
        <v>90.0890318430397</v>
      </c>
      <c r="N98" s="1" t="n">
        <f aca="false">J98+L98</f>
        <v>7726.79968133502</v>
      </c>
      <c r="O98" s="1" t="n">
        <f aca="false">(1.000001018*(1-K98*K98))/(1+K98*COS(RADIANS(N98)))</f>
        <v>1.0162450207294</v>
      </c>
      <c r="P98" s="1" t="n">
        <f aca="false">M98-0.00569-0.00478*SIN(RADIANS(125.04-1934.136*G98))</f>
        <v>90.0785623916846</v>
      </c>
      <c r="Q98" s="1" t="n">
        <f aca="false">23+(26+((21.448-G98*(46.815+G98*(0.00059-G98*0.001813))))/60)/60</f>
        <v>23.4366292197331</v>
      </c>
      <c r="R98" s="1" t="n">
        <f aca="false">Q98+0.00256*COS(RADIANS(125.04-1934.136*G98))</f>
        <v>23.4366680056655</v>
      </c>
      <c r="S98" s="1" t="n">
        <f aca="false">DEGREES(ATAN2(COS(RADIANS(P98)),COS(RADIANS(R98))*SIN(RADIANS(P98))))</f>
        <v>90.0856265494667</v>
      </c>
      <c r="T98" s="1" t="n">
        <f aca="false">DEGREES(ASIN(SIN(RADIANS(R98))*SIN(RADIANS(P98))))</f>
        <v>23.4366446568727</v>
      </c>
      <c r="U98" s="1" t="n">
        <f aca="false">TAN(RADIANS(R98/2))*TAN(RADIANS(R98/2))</f>
        <v>0.0430246238444432</v>
      </c>
      <c r="V98" s="1" t="n">
        <f aca="false">4*DEGREES(U98*SIN(2*RADIANS(I98))-2*K98*SIN(RADIANS(J98))+4*K98*U98*SIN(RADIANS(J98))*COS(2*RADIANS(I98))-0.5*U98*U98*SIN(4*RADIANS(I98))-1.25*K98*K98*SIN(2*RADIANS(J98)))</f>
        <v>-1.79736296844283</v>
      </c>
      <c r="W98" s="1" t="n">
        <f aca="false">DEGREES(ACOS(COS(RADIANS(90.833))/(COS(RADIANS($B$3))*COS(RADIANS(T98)))-TAN(RADIANS($B$3))*TAN(RADIANS(T98))))</f>
        <v>71.5522930067436</v>
      </c>
      <c r="X98" s="7" t="n">
        <f aca="false">(720-4*$B$4-V98+$B$5*60)/1440</f>
        <v>0.515183082616974</v>
      </c>
      <c r="Y98" s="7" t="n">
        <f aca="false">X98-W98*4/1440</f>
        <v>0.316426713153798</v>
      </c>
      <c r="Z98" s="7" t="n">
        <f aca="false">X98+W98*4/1440</f>
        <v>0.713939452080151</v>
      </c>
      <c r="AA98" s="9" t="n">
        <f aca="false">8*W98</f>
        <v>572.418344053949</v>
      </c>
      <c r="AB98" s="1" t="n">
        <f aca="false">MOD(E98*1440+V98+4*$B$4-60*$B$5,1440)</f>
        <v>560.136361031556</v>
      </c>
      <c r="AC98" s="1" t="n">
        <f aca="false">IF(AB98/4&lt;0,AB98/4+180,AB98/4-180)</f>
        <v>-39.965909742111</v>
      </c>
      <c r="AD98" s="1" t="n">
        <f aca="false">DEGREES(ACOS(SIN(RADIANS($B$3))*SIN(RADIANS(T98))+COS(RADIANS($B$3))*COS(RADIANS(T98))*COS(RADIANS(AC98))))</f>
        <v>71.8443084222212</v>
      </c>
      <c r="AE98" s="1" t="n">
        <f aca="false">90-AD98</f>
        <v>18.1556915777788</v>
      </c>
      <c r="AF98" s="1" t="n">
        <f aca="false">IF(AE98&gt;85,0,IF(AE98&gt;5,58.1/TAN(RADIANS(AE98))-0.07/POWER(TAN(RADIANS(AE98)),3)+0.000086/POWER(TAN(RADIANS(AE98)),5),IF(AE98&gt;-0.575,1735+AE98*(-518.2+AE98*(103.4+AE98*(-12.79+AE98*0.711))),-20.772/TAN(RADIANS(AE98)))))/3600</f>
        <v>0.0486698489867719</v>
      </c>
      <c r="AG98" s="1" t="n">
        <f aca="false">AE98+AF98</f>
        <v>18.2043614267656</v>
      </c>
      <c r="AH98" s="1" t="n">
        <f aca="false">IF(AC98&gt;0,MOD(DEGREES(ACOS(((SIN(RADIANS($B$3))*COS(RADIANS(AD98)))-SIN(RADIANS(T98)))/(COS(RADIANS($B$3))*SIN(RADIANS(AD98)))))+180,360),MOD(540-DEGREES(ACOS(((SIN(RADIANS($B$3))*COS(RADIANS(AD98)))-SIN(RADIANS(T98)))/(COS(RADIANS($B$3))*SIN(RADIANS(AD98))))),360))</f>
        <v>38.3320731614995</v>
      </c>
    </row>
    <row r="99" customFormat="false" ht="15" hidden="false" customHeight="false" outlineLevel="0" collapsed="false">
      <c r="D99" s="6" t="n">
        <f aca="false">$B$7</f>
        <v>44003</v>
      </c>
      <c r="E99" s="7" t="n">
        <f aca="false">E98+0.1/24</f>
        <v>0.408333333333333</v>
      </c>
      <c r="F99" s="2" t="n">
        <f aca="false">D99+2415018.5+E99-$B$5/24</f>
        <v>2459021.49166667</v>
      </c>
      <c r="G99" s="8" t="n">
        <f aca="false">(F99-2451545)/36525</f>
        <v>0.2046951859457</v>
      </c>
      <c r="I99" s="1" t="n">
        <f aca="false">MOD(280.46646+G99*(36000.76983+G99*0.0003032),360)</f>
        <v>89.6507472443172</v>
      </c>
      <c r="J99" s="1" t="n">
        <f aca="false">357.52911+G99*(35999.05029-0.0001537*G99)</f>
        <v>7726.36139654011</v>
      </c>
      <c r="K99" s="1" t="n">
        <f aca="false">0.016708634-G99*(0.000042037+0.0000001267*G99)</f>
        <v>0.0167000239197233</v>
      </c>
      <c r="L99" s="1" t="n">
        <f aca="false">SIN(RADIANS(J99))*(1.914602-G99*(0.004817+0.000014*G99))+SIN(RADIANS(2*J99))*(0.019993-0.000101*G99)+SIN(RADIANS(3*J99))*0.000289</f>
        <v>0.442260670537274</v>
      </c>
      <c r="M99" s="1" t="n">
        <f aca="false">I99+L99</f>
        <v>90.0930079148545</v>
      </c>
      <c r="N99" s="1" t="n">
        <f aca="false">J99+L99</f>
        <v>7726.80365721065</v>
      </c>
      <c r="O99" s="1" t="n">
        <f aca="false">(1.000001018*(1-K99*K99))/(1+K99*COS(RADIANS(N99)))</f>
        <v>1.01624529405872</v>
      </c>
      <c r="P99" s="1" t="n">
        <f aca="false">M99-0.00569-0.00478*SIN(RADIANS(125.04-1934.136*G99))</f>
        <v>90.0825384637784</v>
      </c>
      <c r="Q99" s="1" t="n">
        <f aca="false">23+(26+((21.448-G99*(46.815+G99*(0.00059-G99*0.001813))))/60)/60</f>
        <v>23.4366292182496</v>
      </c>
      <c r="R99" s="1" t="n">
        <f aca="false">Q99+0.00256*COS(RADIANS(125.04-1934.136*G99))</f>
        <v>23.4366680140392</v>
      </c>
      <c r="S99" s="1" t="n">
        <f aca="false">DEGREES(ATAN2(COS(RADIANS(P99)),COS(RADIANS(R99))*SIN(RADIANS(P99))))</f>
        <v>90.08996014014</v>
      </c>
      <c r="T99" s="1" t="n">
        <f aca="false">DEGREES(ASIN(SIN(RADIANS(R99))*SIN(RADIANS(P99))))</f>
        <v>23.4366422420589</v>
      </c>
      <c r="U99" s="1" t="n">
        <f aca="false">TAN(RADIANS(R99/2))*TAN(RADIANS(R99/2))</f>
        <v>0.0430246238760622</v>
      </c>
      <c r="V99" s="1" t="n">
        <f aca="false">4*DEGREES(U99*SIN(2*RADIANS(I99))-2*K99*SIN(RADIANS(J99))+4*K99*U99*SIN(RADIANS(J99))*COS(2*RADIANS(I99))-0.5*U99*U99*SIN(4*RADIANS(I99))-1.25*K99*K99*SIN(2*RADIANS(J99)))</f>
        <v>-1.79826863182071</v>
      </c>
      <c r="W99" s="1" t="n">
        <f aca="false">DEGREES(ACOS(COS(RADIANS(90.833))/(COS(RADIANS($B$3))*COS(RADIANS(T99)))-TAN(RADIANS($B$3))*TAN(RADIANS(T99))))</f>
        <v>71.552295331954</v>
      </c>
      <c r="X99" s="7" t="n">
        <f aca="false">(720-4*$B$4-V99+$B$5*60)/1440</f>
        <v>0.515183711549876</v>
      </c>
      <c r="Y99" s="7" t="n">
        <f aca="false">X99-W99*4/1440</f>
        <v>0.316427335627781</v>
      </c>
      <c r="Z99" s="7" t="n">
        <f aca="false">X99+W99*4/1440</f>
        <v>0.71394008747197</v>
      </c>
      <c r="AA99" s="9" t="n">
        <f aca="false">8*W99</f>
        <v>572.418362655632</v>
      </c>
      <c r="AB99" s="1" t="n">
        <f aca="false">MOD(E99*1440+V99+4*$B$4-60*$B$5,1440)</f>
        <v>566.135455368179</v>
      </c>
      <c r="AC99" s="1" t="n">
        <f aca="false">IF(AB99/4&lt;0,AB99/4+180,AB99/4-180)</f>
        <v>-38.4661361579553</v>
      </c>
      <c r="AD99" s="1" t="n">
        <f aca="false">DEGREES(ACOS(SIN(RADIANS($B$3))*SIN(RADIANS(T99))+COS(RADIANS($B$3))*COS(RADIANS(T99))*COS(RADIANS(AC99))))</f>
        <v>71.1195490317079</v>
      </c>
      <c r="AE99" s="1" t="n">
        <f aca="false">90-AD99</f>
        <v>18.8804509682922</v>
      </c>
      <c r="AF99" s="1" t="n">
        <f aca="false">IF(AE99&gt;85,0,IF(AE99&gt;5,58.1/TAN(RADIANS(AE99))-0.07/POWER(TAN(RADIANS(AE99)),3)+0.000086/POWER(TAN(RADIANS(AE99)),5),IF(AE99&gt;-0.575,1735+AE99*(-518.2+AE99*(103.4+AE99*(-12.79+AE99*0.711))),-20.772/TAN(RADIANS(AE99)))))/3600</f>
        <v>0.0467093669671317</v>
      </c>
      <c r="AG99" s="1" t="n">
        <f aca="false">AE99+AF99</f>
        <v>18.9271603352593</v>
      </c>
      <c r="AH99" s="1" t="n">
        <f aca="false">IF(AC99&gt;0,MOD(DEGREES(ACOS(((SIN(RADIANS($B$3))*COS(RADIANS(AD99)))-SIN(RADIANS(T99)))/(COS(RADIANS($B$3))*SIN(RADIANS(AD99)))))+180,360),MOD(540-DEGREES(ACOS(((SIN(RADIANS($B$3))*COS(RADIANS(AD99)))-SIN(RADIANS(T99)))/(COS(RADIANS($B$3))*SIN(RADIANS(AD99))))),360))</f>
        <v>37.0984886212971</v>
      </c>
    </row>
    <row r="100" customFormat="false" ht="15" hidden="false" customHeight="false" outlineLevel="0" collapsed="false">
      <c r="D100" s="6" t="n">
        <f aca="false">$B$7</f>
        <v>44003</v>
      </c>
      <c r="E100" s="7" t="n">
        <f aca="false">E99+0.1/24</f>
        <v>0.4125</v>
      </c>
      <c r="F100" s="2" t="n">
        <f aca="false">D100+2415018.5+E100-$B$5/24</f>
        <v>2459021.49583333</v>
      </c>
      <c r="G100" s="8" t="n">
        <f aca="false">(F100-2451545)/36525</f>
        <v>0.204695300022822</v>
      </c>
      <c r="I100" s="1" t="n">
        <f aca="false">MOD(280.46646+G100*(36000.76983+G100*0.0003032),360)</f>
        <v>89.6548541085449</v>
      </c>
      <c r="J100" s="1" t="n">
        <f aca="false">357.52911+G100*(35999.05029-0.0001537*G100)</f>
        <v>7726.36550320816</v>
      </c>
      <c r="K100" s="1" t="n">
        <f aca="false">0.016708634-G100*(0.000042037+0.0000001267*G100)</f>
        <v>0.0167000239149219</v>
      </c>
      <c r="L100" s="1" t="n">
        <f aca="false">SIN(RADIANS(J100))*(1.914602-G100*(0.004817+0.000014*G100))+SIN(RADIANS(2*J100))*(0.019993-0.000101*G100)+SIN(RADIANS(3*J100))*0.000289</f>
        <v>0.44212987642872</v>
      </c>
      <c r="M100" s="1" t="n">
        <f aca="false">I100+L100</f>
        <v>90.0969839849736</v>
      </c>
      <c r="N100" s="1" t="n">
        <f aca="false">J100+L100</f>
        <v>7726.80763308459</v>
      </c>
      <c r="O100" s="1" t="n">
        <f aca="false">(1.000001018*(1-K100*K100))/(1+K100*COS(RADIANS(N100)))</f>
        <v>1.0162455673072</v>
      </c>
      <c r="P100" s="1" t="n">
        <f aca="false">M100-0.00569-0.00478*SIN(RADIANS(125.04-1934.136*G100))</f>
        <v>90.0865145341765</v>
      </c>
      <c r="Q100" s="1" t="n">
        <f aca="false">23+(26+((21.448-G100*(46.815+G100*(0.00059-G100*0.001813))))/60)/60</f>
        <v>23.4366292167661</v>
      </c>
      <c r="R100" s="1" t="n">
        <f aca="false">Q100+0.00256*COS(RADIANS(125.04-1934.136*G100))</f>
        <v>23.4366680224129</v>
      </c>
      <c r="S100" s="1" t="n">
        <f aca="false">DEGREES(ATAN2(COS(RADIANS(P100)),COS(RADIANS(R100))*SIN(RADIANS(P100))))</f>
        <v>90.094293728803</v>
      </c>
      <c r="T100" s="1" t="n">
        <f aca="false">DEGREES(ASIN(SIN(RADIANS(R100))*SIN(RADIANS(P100))))</f>
        <v>23.4366397076347</v>
      </c>
      <c r="U100" s="1" t="n">
        <f aca="false">TAN(RADIANS(R100/2))*TAN(RADIANS(R100/2))</f>
        <v>0.0430246239076812</v>
      </c>
      <c r="V100" s="1" t="n">
        <f aca="false">4*DEGREES(U100*SIN(2*RADIANS(I100))-2*K100*SIN(RADIANS(J100))+4*K100*U100*SIN(RADIANS(J100))*COS(2*RADIANS(I100))-0.5*U100*U100*SIN(4*RADIANS(I100))-1.25*K100*K100*SIN(2*RADIANS(J100)))</f>
        <v>-1.79917428552768</v>
      </c>
      <c r="W100" s="1" t="n">
        <f aca="false">DEGREES(ACOS(COS(RADIANS(90.833))/(COS(RADIANS($B$3))*COS(RADIANS(T100)))-TAN(RADIANS($B$3))*TAN(RADIANS(T100))))</f>
        <v>71.5522977723365</v>
      </c>
      <c r="X100" s="7" t="n">
        <f aca="false">(720-4*$B$4-V100+$B$5*60)/1440</f>
        <v>0.515184340476061</v>
      </c>
      <c r="Y100" s="7" t="n">
        <f aca="false">X100-W100*4/1440</f>
        <v>0.316427957775126</v>
      </c>
      <c r="Z100" s="7" t="n">
        <f aca="false">X100+W100*4/1440</f>
        <v>0.713940723176996</v>
      </c>
      <c r="AA100" s="9" t="n">
        <f aca="false">8*W100</f>
        <v>572.418382178692</v>
      </c>
      <c r="AB100" s="1" t="n">
        <f aca="false">MOD(E100*1440+V100+4*$B$4-60*$B$5,1440)</f>
        <v>572.134549714472</v>
      </c>
      <c r="AC100" s="1" t="n">
        <f aca="false">IF(AB100/4&lt;0,AB100/4+180,AB100/4-180)</f>
        <v>-36.9663625713819</v>
      </c>
      <c r="AD100" s="1" t="n">
        <f aca="false">DEGREES(ACOS(SIN(RADIANS($B$3))*SIN(RADIANS(T100))+COS(RADIANS($B$3))*COS(RADIANS(T100))*COS(RADIANS(AC100))))</f>
        <v>70.4152867939573</v>
      </c>
      <c r="AE100" s="1" t="n">
        <f aca="false">90-AD100</f>
        <v>19.5847132060427</v>
      </c>
      <c r="AF100" s="1" t="n">
        <f aca="false">IF(AE100&gt;85,0,IF(AE100&gt;5,58.1/TAN(RADIANS(AE100))-0.07/POWER(TAN(RADIANS(AE100)),3)+0.000086/POWER(TAN(RADIANS(AE100)),5),IF(AE100&gt;-0.575,1735+AE100*(-518.2+AE100*(103.4+AE100*(-12.79+AE100*0.711))),-20.772/TAN(RADIANS(AE100)))))/3600</f>
        <v>0.0449339940426322</v>
      </c>
      <c r="AG100" s="1" t="n">
        <f aca="false">AE100+AF100</f>
        <v>19.6296472000853</v>
      </c>
      <c r="AH100" s="1" t="n">
        <f aca="false">IF(AC100&gt;0,MOD(DEGREES(ACOS(((SIN(RADIANS($B$3))*COS(RADIANS(AD100)))-SIN(RADIANS(T100)))/(COS(RADIANS($B$3))*SIN(RADIANS(AD100)))))+180,360),MOD(540-DEGREES(ACOS(((SIN(RADIANS($B$3))*COS(RADIANS(AD100)))-SIN(RADIANS(T100)))/(COS(RADIANS($B$3))*SIN(RADIANS(AD100))))),360))</f>
        <v>35.8464426471384</v>
      </c>
    </row>
    <row r="101" customFormat="false" ht="15" hidden="false" customHeight="false" outlineLevel="0" collapsed="false">
      <c r="D101" s="6" t="n">
        <f aca="false">$B$7</f>
        <v>44003</v>
      </c>
      <c r="E101" s="7" t="n">
        <f aca="false">E100+0.1/24</f>
        <v>0.416666666666666</v>
      </c>
      <c r="F101" s="2" t="n">
        <f aca="false">D101+2415018.5+E101-$B$5/24</f>
        <v>2459021.5</v>
      </c>
      <c r="G101" s="8" t="n">
        <f aca="false">(F101-2451545)/36525</f>
        <v>0.204695414099932</v>
      </c>
      <c r="I101" s="1" t="n">
        <f aca="false">MOD(280.46646+G101*(36000.76983+G101*0.0003032),360)</f>
        <v>89.658960972316</v>
      </c>
      <c r="J101" s="1" t="n">
        <f aca="false">357.52911+G101*(35999.05029-0.0001537*G101)</f>
        <v>7726.36960987575</v>
      </c>
      <c r="K101" s="1" t="n">
        <f aca="false">0.016708634-G101*(0.000042037+0.0000001267*G101)</f>
        <v>0.0167000239101206</v>
      </c>
      <c r="L101" s="1" t="n">
        <f aca="false">SIN(RADIANS(J101))*(1.914602-G101*(0.004817+0.000014*G101))+SIN(RADIANS(2*J101))*(0.019993-0.000101*G101)+SIN(RADIANS(3*J101))*0.000289</f>
        <v>0.441999080196666</v>
      </c>
      <c r="M101" s="1" t="n">
        <f aca="false">I101+L101</f>
        <v>90.1009600525127</v>
      </c>
      <c r="N101" s="1" t="n">
        <f aca="false">J101+L101</f>
        <v>7726.81160895595</v>
      </c>
      <c r="O101" s="1" t="n">
        <f aca="false">(1.000001018*(1-K101*K101))/(1+K101*COS(RADIANS(N101)))</f>
        <v>1.01624584047477</v>
      </c>
      <c r="P101" s="1" t="n">
        <f aca="false">M101-0.00569-0.00478*SIN(RADIANS(125.04-1934.136*G101))</f>
        <v>90.0904906019946</v>
      </c>
      <c r="Q101" s="1" t="n">
        <f aca="false">23+(26+((21.448-G101*(46.815+G101*(0.00059-G101*0.001813))))/60)/60</f>
        <v>23.4366292152826</v>
      </c>
      <c r="R101" s="1" t="n">
        <f aca="false">Q101+0.00256*COS(RADIANS(125.04-1934.136*G101))</f>
        <v>23.4366680307866</v>
      </c>
      <c r="S101" s="1" t="n">
        <f aca="false">DEGREES(ATAN2(COS(RADIANS(P101)),COS(RADIANS(R101))*SIN(RADIANS(P101))))</f>
        <v>90.0986273144839</v>
      </c>
      <c r="T101" s="1" t="n">
        <f aca="false">DEGREES(ASIN(SIN(RADIANS(R101))*SIN(RADIANS(P101))))</f>
        <v>23.4366370536009</v>
      </c>
      <c r="U101" s="1" t="n">
        <f aca="false">TAN(RADIANS(R101/2))*TAN(RADIANS(R101/2))</f>
        <v>0.0430246239393002</v>
      </c>
      <c r="V101" s="1" t="n">
        <f aca="false">4*DEGREES(U101*SIN(2*RADIANS(I101))-2*K101*SIN(RADIANS(J101))+4*K101*U101*SIN(RADIANS(J101))*COS(2*RADIANS(I101))-0.5*U101*U101*SIN(4*RADIANS(I101))-1.25*K101*K101*SIN(2*RADIANS(J101)))</f>
        <v>-1.80007992933344</v>
      </c>
      <c r="W101" s="1" t="n">
        <f aca="false">DEGREES(ACOS(COS(RADIANS(90.833))/(COS(RADIANS($B$3))*COS(RADIANS(T101)))-TAN(RADIANS($B$3))*TAN(RADIANS(T101))))</f>
        <v>71.5523003278902</v>
      </c>
      <c r="X101" s="7" t="n">
        <f aca="false">(720-4*$B$4-V101+$B$5*60)/1440</f>
        <v>0.51518496939537</v>
      </c>
      <c r="Y101" s="7" t="n">
        <f aca="false">X101-W101*4/1440</f>
        <v>0.316428579595675</v>
      </c>
      <c r="Z101" s="7" t="n">
        <f aca="false">X101+W101*4/1440</f>
        <v>0.713941359195065</v>
      </c>
      <c r="AA101" s="9" t="n">
        <f aca="false">8*W101</f>
        <v>572.418402623122</v>
      </c>
      <c r="AB101" s="1" t="n">
        <f aca="false">MOD(E101*1440+V101+4*$B$4-60*$B$5,1440)</f>
        <v>578.133644070666</v>
      </c>
      <c r="AC101" s="1" t="n">
        <f aca="false">IF(AB101/4&lt;0,AB101/4+180,AB101/4-180)</f>
        <v>-35.4665889823336</v>
      </c>
      <c r="AD101" s="1" t="n">
        <f aca="false">DEGREES(ACOS(SIN(RADIANS($B$3))*SIN(RADIANS(T101))+COS(RADIANS($B$3))*COS(RADIANS(T101))*COS(RADIANS(AC101))))</f>
        <v>69.7321655283209</v>
      </c>
      <c r="AE101" s="1" t="n">
        <f aca="false">90-AD101</f>
        <v>20.2678344716791</v>
      </c>
      <c r="AF101" s="1" t="n">
        <f aca="false">IF(AE101&gt;85,0,IF(AE101&gt;5,58.1/TAN(RADIANS(AE101))-0.07/POWER(TAN(RADIANS(AE101)),3)+0.000086/POWER(TAN(RADIANS(AE101)),5),IF(AE101&gt;-0.575,1735+AE101*(-518.2+AE101*(103.4+AE101*(-12.79+AE101*0.711))),-20.772/TAN(RADIANS(AE101)))))/3600</f>
        <v>0.0433218063212809</v>
      </c>
      <c r="AG101" s="1" t="n">
        <f aca="false">AE101+AF101</f>
        <v>20.3111562780004</v>
      </c>
      <c r="AH101" s="1" t="n">
        <f aca="false">IF(AC101&gt;0,MOD(DEGREES(ACOS(((SIN(RADIANS($B$3))*COS(RADIANS(AD101)))-SIN(RADIANS(T101)))/(COS(RADIANS($B$3))*SIN(RADIANS(AD101)))))+180,360),MOD(540-DEGREES(ACOS(((SIN(RADIANS($B$3))*COS(RADIANS(AD101)))-SIN(RADIANS(T101)))/(COS(RADIANS($B$3))*SIN(RADIANS(AD101))))),360))</f>
        <v>34.5758662294634</v>
      </c>
    </row>
    <row r="102" customFormat="false" ht="15" hidden="false" customHeight="false" outlineLevel="0" collapsed="false">
      <c r="D102" s="6" t="n">
        <f aca="false">$B$7</f>
        <v>44003</v>
      </c>
      <c r="E102" s="7" t="n">
        <f aca="false">E101+0.1/24</f>
        <v>0.420833333333333</v>
      </c>
      <c r="F102" s="2" t="n">
        <f aca="false">D102+2415018.5+E102-$B$5/24</f>
        <v>2459021.50416667</v>
      </c>
      <c r="G102" s="8" t="n">
        <f aca="false">(F102-2451545)/36525</f>
        <v>0.204695528177054</v>
      </c>
      <c r="I102" s="1" t="n">
        <f aca="false">MOD(280.46646+G102*(36000.76983+G102*0.0003032),360)</f>
        <v>89.6630678365455</v>
      </c>
      <c r="J102" s="1" t="n">
        <f aca="false">357.52911+G102*(35999.05029-0.0001537*G102)</f>
        <v>7726.3737165438</v>
      </c>
      <c r="K102" s="1" t="n">
        <f aca="false">0.016708634-G102*(0.000042037+0.0000001267*G102)</f>
        <v>0.0167000239053192</v>
      </c>
      <c r="L102" s="1" t="n">
        <f aca="false">SIN(RADIANS(J102))*(1.914602-G102*(0.004817+0.000014*G102))+SIN(RADIANS(2*J102))*(0.019993-0.000101*G102)+SIN(RADIANS(3*J102))*0.000289</f>
        <v>0.44186828181265</v>
      </c>
      <c r="M102" s="1" t="n">
        <f aca="false">I102+L102</f>
        <v>90.1049361183581</v>
      </c>
      <c r="N102" s="1" t="n">
        <f aca="false">J102+L102</f>
        <v>7726.81558482561</v>
      </c>
      <c r="O102" s="1" t="n">
        <f aca="false">(1.000001018*(1-K102*K102))/(1+K102*COS(RADIANS(N102)))</f>
        <v>1.01624611356149</v>
      </c>
      <c r="P102" s="1" t="n">
        <f aca="false">M102-0.00569-0.00478*SIN(RADIANS(125.04-1934.136*G102))</f>
        <v>90.0944666681191</v>
      </c>
      <c r="Q102" s="1" t="n">
        <f aca="false">23+(26+((21.448-G102*(46.815+G102*(0.00059-G102*0.001813))))/60)/60</f>
        <v>23.4366292137992</v>
      </c>
      <c r="R102" s="1" t="n">
        <f aca="false">Q102+0.00256*COS(RADIANS(125.04-1934.136*G102))</f>
        <v>23.4366680391603</v>
      </c>
      <c r="S102" s="1" t="n">
        <f aca="false">DEGREES(ATAN2(COS(RADIANS(P102)),COS(RADIANS(R102))*SIN(RADIANS(P102))))</f>
        <v>90.102960898141</v>
      </c>
      <c r="T102" s="1" t="n">
        <f aca="false">DEGREES(ASIN(SIN(RADIANS(R102))*SIN(RADIANS(P102))))</f>
        <v>23.4366342799571</v>
      </c>
      <c r="U102" s="1" t="n">
        <f aca="false">TAN(RADIANS(R102/2))*TAN(RADIANS(R102/2))</f>
        <v>0.0430246239709192</v>
      </c>
      <c r="V102" s="1" t="n">
        <f aca="false">4*DEGREES(U102*SIN(2*RADIANS(I102))-2*K102*SIN(RADIANS(J102))+4*K102*U102*SIN(RADIANS(J102))*COS(2*RADIANS(I102))-0.5*U102*U102*SIN(4*RADIANS(I102))-1.25*K102*K102*SIN(2*RADIANS(J102)))</f>
        <v>-1.80098556341148</v>
      </c>
      <c r="W102" s="1" t="n">
        <f aca="false">DEGREES(ACOS(COS(RADIANS(90.833))/(COS(RADIANS($B$3))*COS(RADIANS(T102)))-TAN(RADIANS($B$3))*TAN(RADIANS(T102))))</f>
        <v>71.5523029986156</v>
      </c>
      <c r="X102" s="7" t="n">
        <f aca="false">(720-4*$B$4-V102+$B$5*60)/1440</f>
        <v>0.515185598307925</v>
      </c>
      <c r="Y102" s="7" t="n">
        <f aca="false">X102-W102*4/1440</f>
        <v>0.316429201089548</v>
      </c>
      <c r="Z102" s="7" t="n">
        <f aca="false">X102+W102*4/1440</f>
        <v>0.713941995526301</v>
      </c>
      <c r="AA102" s="9" t="n">
        <f aca="false">8*W102</f>
        <v>572.418423988925</v>
      </c>
      <c r="AB102" s="1" t="n">
        <f aca="false">MOD(E102*1440+V102+4*$B$4-60*$B$5,1440)</f>
        <v>584.132738436588</v>
      </c>
      <c r="AC102" s="1" t="n">
        <f aca="false">IF(AB102/4&lt;0,AB102/4+180,AB102/4-180)</f>
        <v>-33.966815390853</v>
      </c>
      <c r="AD102" s="1" t="n">
        <f aca="false">DEGREES(ACOS(SIN(RADIANS($B$3))*SIN(RADIANS(T102))+COS(RADIANS($B$3))*COS(RADIANS(T102))*COS(RADIANS(AC102))))</f>
        <v>69.0708343499093</v>
      </c>
      <c r="AE102" s="1" t="n">
        <f aca="false">90-AD102</f>
        <v>20.9291656500907</v>
      </c>
      <c r="AF102" s="1" t="n">
        <f aca="false">IF(AE102&gt;85,0,IF(AE102&gt;5,58.1/TAN(RADIANS(AE102))-0.07/POWER(TAN(RADIANS(AE102)),3)+0.000086/POWER(TAN(RADIANS(AE102)),5),IF(AE102&gt;-0.575,1735+AE102*(-518.2+AE102*(103.4+AE102*(-12.79+AE102*0.711))),-20.772/TAN(RADIANS(AE102)))))/3600</f>
        <v>0.0418544201577131</v>
      </c>
      <c r="AG102" s="1" t="n">
        <f aca="false">AE102+AF102</f>
        <v>20.9710200702485</v>
      </c>
      <c r="AH102" s="1" t="n">
        <f aca="false">IF(AC102&gt;0,MOD(DEGREES(ACOS(((SIN(RADIANS($B$3))*COS(RADIANS(AD102)))-SIN(RADIANS(T102)))/(COS(RADIANS($B$3))*SIN(RADIANS(AD102)))))+180,360),MOD(540-DEGREES(ACOS(((SIN(RADIANS($B$3))*COS(RADIANS(AD102)))-SIN(RADIANS(T102)))/(COS(RADIANS($B$3))*SIN(RADIANS(AD102))))),360))</f>
        <v>33.2867408506031</v>
      </c>
    </row>
    <row r="103" customFormat="false" ht="15" hidden="false" customHeight="false" outlineLevel="0" collapsed="false">
      <c r="D103" s="6" t="n">
        <f aca="false">$B$7</f>
        <v>44003</v>
      </c>
      <c r="E103" s="7" t="n">
        <f aca="false">E102+0.1/24</f>
        <v>0.425</v>
      </c>
      <c r="F103" s="2" t="n">
        <f aca="false">D103+2415018.5+E103-$B$5/24</f>
        <v>2459021.50833333</v>
      </c>
      <c r="G103" s="8" t="n">
        <f aca="false">(F103-2451545)/36525</f>
        <v>0.204695642254163</v>
      </c>
      <c r="I103" s="1" t="n">
        <f aca="false">MOD(280.46646+G103*(36000.76983+G103*0.0003032),360)</f>
        <v>89.6671747003156</v>
      </c>
      <c r="J103" s="1" t="n">
        <f aca="false">357.52911+G103*(35999.05029-0.0001537*G103)</f>
        <v>7726.37782321139</v>
      </c>
      <c r="K103" s="1" t="n">
        <f aca="false">0.016708634-G103*(0.000042037+0.0000001267*G103)</f>
        <v>0.0167000239005178</v>
      </c>
      <c r="L103" s="1" t="n">
        <f aca="false">SIN(RADIANS(J103))*(1.914602-G103*(0.004817+0.000014*G103))+SIN(RADIANS(2*J103))*(0.019993-0.000101*G103)+SIN(RADIANS(3*J103))*0.000289</f>
        <v>0.441737481306508</v>
      </c>
      <c r="M103" s="1" t="n">
        <f aca="false">I103+L103</f>
        <v>90.1089121816221</v>
      </c>
      <c r="N103" s="1" t="n">
        <f aca="false">J103+L103</f>
        <v>7726.81956069269</v>
      </c>
      <c r="O103" s="1" t="n">
        <f aca="false">(1.000001018*(1-K103*K103))/(1+K103*COS(RADIANS(N103)))</f>
        <v>1.0162463865673</v>
      </c>
      <c r="P103" s="1" t="n">
        <f aca="false">M103-0.00569-0.00478*SIN(RADIANS(125.04-1934.136*G103))</f>
        <v>90.0984427316624</v>
      </c>
      <c r="Q103" s="1" t="n">
        <f aca="false">23+(26+((21.448-G103*(46.815+G103*(0.00059-G103*0.001813))))/60)/60</f>
        <v>23.4366292123157</v>
      </c>
      <c r="R103" s="1" t="n">
        <f aca="false">Q103+0.00256*COS(RADIANS(125.04-1934.136*G103))</f>
        <v>23.436668047534</v>
      </c>
      <c r="S103" s="1" t="n">
        <f aca="false">DEGREES(ATAN2(COS(RADIANS(P103)),COS(RADIANS(R103))*SIN(RADIANS(P103))))</f>
        <v>90.1072944787989</v>
      </c>
      <c r="T103" s="1" t="n">
        <f aca="false">DEGREES(ASIN(SIN(RADIANS(R103))*SIN(RADIANS(P103))))</f>
        <v>23.4366313867041</v>
      </c>
      <c r="U103" s="1" t="n">
        <f aca="false">TAN(RADIANS(R103/2))*TAN(RADIANS(R103/2))</f>
        <v>0.0430246240025382</v>
      </c>
      <c r="V103" s="1" t="n">
        <f aca="false">4*DEGREES(U103*SIN(2*RADIANS(I103))-2*K103*SIN(RADIANS(J103))+4*K103*U103*SIN(RADIANS(J103))*COS(2*RADIANS(I103))-0.5*U103*U103*SIN(4*RADIANS(I103))-1.25*K103*K103*SIN(2*RADIANS(J103)))</f>
        <v>-1.80189118753085</v>
      </c>
      <c r="W103" s="1" t="n">
        <f aca="false">DEGREES(ACOS(COS(RADIANS(90.833))/(COS(RADIANS($B$3))*COS(RADIANS(T103)))-TAN(RADIANS($B$3))*TAN(RADIANS(T103))))</f>
        <v>71.5523057845117</v>
      </c>
      <c r="X103" s="7" t="n">
        <f aca="false">(720-4*$B$4-V103+$B$5*60)/1440</f>
        <v>0.515186227213563</v>
      </c>
      <c r="Y103" s="7" t="n">
        <f aca="false">X103-W103*4/1440</f>
        <v>0.316429822256586</v>
      </c>
      <c r="Z103" s="7" t="n">
        <f aca="false">X103+W103*4/1440</f>
        <v>0.71394263217054</v>
      </c>
      <c r="AA103" s="9" t="n">
        <f aca="false">8*W103</f>
        <v>572.418446276094</v>
      </c>
      <c r="AB103" s="1" t="n">
        <f aca="false">MOD(E103*1440+V103+4*$B$4-60*$B$5,1440)</f>
        <v>590.131832812469</v>
      </c>
      <c r="AC103" s="1" t="n">
        <f aca="false">IF(AB103/4&lt;0,AB103/4+180,AB103/4-180)</f>
        <v>-32.4670417968827</v>
      </c>
      <c r="AD103" s="1" t="n">
        <f aca="false">DEGREES(ACOS(SIN(RADIANS($B$3))*SIN(RADIANS(T103))+COS(RADIANS($B$3))*COS(RADIANS(T103))*COS(RADIANS(AC103))))</f>
        <v>68.4319459299203</v>
      </c>
      <c r="AE103" s="1" t="n">
        <f aca="false">90-AD103</f>
        <v>21.5680540700797</v>
      </c>
      <c r="AF103" s="1" t="n">
        <f aca="false">IF(AE103&gt;85,0,IF(AE103&gt;5,58.1/TAN(RADIANS(AE103))-0.07/POWER(TAN(RADIANS(AE103)),3)+0.000086/POWER(TAN(RADIANS(AE103)),5),IF(AE103&gt;-0.575,1735+AE103*(-518.2+AE103*(103.4+AE103*(-12.79+AE103*0.711))),-20.772/TAN(RADIANS(AE103)))))/3600</f>
        <v>0.0405163248349416</v>
      </c>
      <c r="AG103" s="1" t="n">
        <f aca="false">AE103+AF103</f>
        <v>21.6085703949147</v>
      </c>
      <c r="AH103" s="1" t="n">
        <f aca="false">IF(AC103&gt;0,MOD(DEGREES(ACOS(((SIN(RADIANS($B$3))*COS(RADIANS(AD103)))-SIN(RADIANS(T103)))/(COS(RADIANS($B$3))*SIN(RADIANS(AD103)))))+180,360),MOD(540-DEGREES(ACOS(((SIN(RADIANS($B$3))*COS(RADIANS(AD103)))-SIN(RADIANS(T103)))/(COS(RADIANS($B$3))*SIN(RADIANS(AD103))))),360))</f>
        <v>31.9791021395644</v>
      </c>
    </row>
    <row r="104" customFormat="false" ht="15" hidden="false" customHeight="false" outlineLevel="0" collapsed="false">
      <c r="D104" s="6" t="n">
        <f aca="false">$B$7</f>
        <v>44003</v>
      </c>
      <c r="E104" s="7" t="n">
        <f aca="false">E103+0.1/24</f>
        <v>0.429166666666666</v>
      </c>
      <c r="F104" s="2" t="n">
        <f aca="false">D104+2415018.5+E104-$B$5/24</f>
        <v>2459021.5125</v>
      </c>
      <c r="G104" s="8" t="n">
        <f aca="false">(F104-2451545)/36525</f>
        <v>0.204695756331285</v>
      </c>
      <c r="I104" s="1" t="n">
        <f aca="false">MOD(280.46646+G104*(36000.76983+G104*0.0003032),360)</f>
        <v>89.6712815645433</v>
      </c>
      <c r="J104" s="1" t="n">
        <f aca="false">357.52911+G104*(35999.05029-0.0001537*G104)</f>
        <v>7726.38192987943</v>
      </c>
      <c r="K104" s="1" t="n">
        <f aca="false">0.016708634-G104*(0.000042037+0.0000001267*G104)</f>
        <v>0.0167000238957164</v>
      </c>
      <c r="L104" s="1" t="n">
        <f aca="false">SIN(RADIANS(J104))*(1.914602-G104*(0.004817+0.000014*G104))+SIN(RADIANS(2*J104))*(0.019993-0.000101*G104)+SIN(RADIANS(3*J104))*0.000289</f>
        <v>0.441606678649619</v>
      </c>
      <c r="M104" s="1" t="n">
        <f aca="false">I104+L104</f>
        <v>90.1128882431929</v>
      </c>
      <c r="N104" s="1" t="n">
        <f aca="false">J104+L104</f>
        <v>7726.82353655808</v>
      </c>
      <c r="O104" s="1" t="n">
        <f aca="false">(1.000001018*(1-K104*K104))/(1+K104*COS(RADIANS(N104)))</f>
        <v>1.01624665949225</v>
      </c>
      <c r="P104" s="1" t="n">
        <f aca="false">M104-0.00569-0.00478*SIN(RADIANS(125.04-1934.136*G104))</f>
        <v>90.1024187935124</v>
      </c>
      <c r="Q104" s="1" t="n">
        <f aca="false">23+(26+((21.448-G104*(46.815+G104*(0.00059-G104*0.001813))))/60)/60</f>
        <v>23.4366292108322</v>
      </c>
      <c r="R104" s="1" t="n">
        <f aca="false">Q104+0.00256*COS(RADIANS(125.04-1934.136*G104))</f>
        <v>23.4366680559078</v>
      </c>
      <c r="S104" s="1" t="n">
        <f aca="false">DEGREES(ATAN2(COS(RADIANS(P104)),COS(RADIANS(R104))*SIN(RADIANS(P104))))</f>
        <v>90.1116280574177</v>
      </c>
      <c r="T104" s="1" t="n">
        <f aca="false">DEGREES(ASIN(SIN(RADIANS(R104))*SIN(RADIANS(P104))))</f>
        <v>23.4366283738416</v>
      </c>
      <c r="U104" s="1" t="n">
        <f aca="false">TAN(RADIANS(R104/2))*TAN(RADIANS(R104/2))</f>
        <v>0.0430246240341572</v>
      </c>
      <c r="V104" s="1" t="n">
        <f aca="false">4*DEGREES(U104*SIN(2*RADIANS(I104))-2*K104*SIN(RADIANS(J104))+4*K104*U104*SIN(RADIANS(J104))*COS(2*RADIANS(I104))-0.5*U104*U104*SIN(4*RADIANS(I104))-1.25*K104*K104*SIN(2*RADIANS(J104)))</f>
        <v>-1.80279680186502</v>
      </c>
      <c r="W104" s="1" t="n">
        <f aca="false">DEGREES(ACOS(COS(RADIANS(90.833))/(COS(RADIANS($B$3))*COS(RADIANS(T104)))-TAN(RADIANS($B$3))*TAN(RADIANS(T104))))</f>
        <v>71.5523086855791</v>
      </c>
      <c r="X104" s="7" t="n">
        <f aca="false">(720-4*$B$4-V104+$B$5*60)/1440</f>
        <v>0.515186856112406</v>
      </c>
      <c r="Y104" s="7" t="n">
        <f aca="false">X104-W104*4/1440</f>
        <v>0.316430443096909</v>
      </c>
      <c r="Z104" s="7" t="n">
        <f aca="false">X104+W104*4/1440</f>
        <v>0.713943269127904</v>
      </c>
      <c r="AA104" s="9" t="n">
        <f aca="false">8*W104</f>
        <v>572.418469484633</v>
      </c>
      <c r="AB104" s="1" t="n">
        <f aca="false">MOD(E104*1440+V104+4*$B$4-60*$B$5,1440)</f>
        <v>596.130927198134</v>
      </c>
      <c r="AC104" s="1" t="n">
        <f aca="false">IF(AB104/4&lt;0,AB104/4+180,AB104/4-180)</f>
        <v>-30.9672682004665</v>
      </c>
      <c r="AD104" s="1" t="n">
        <f aca="false">DEGREES(ACOS(SIN(RADIANS($B$3))*SIN(RADIANS(T104))+COS(RADIANS($B$3))*COS(RADIANS(T104))*COS(RADIANS(AC104))))</f>
        <v>67.8161545710411</v>
      </c>
      <c r="AE104" s="1" t="n">
        <f aca="false">90-AD104</f>
        <v>22.1838454289589</v>
      </c>
      <c r="AF104" s="1" t="n">
        <f aca="false">IF(AE104&gt;85,0,IF(AE104&gt;5,58.1/TAN(RADIANS(AE104))-0.07/POWER(TAN(RADIANS(AE104)),3)+0.000086/POWER(TAN(RADIANS(AE104)),5),IF(AE104&gt;-0.575,1735+AE104*(-518.2+AE104*(103.4+AE104*(-12.79+AE104*0.711))),-20.772/TAN(RADIANS(AE104)))))/3600</f>
        <v>0.0392943604414333</v>
      </c>
      <c r="AG104" s="1" t="n">
        <f aca="false">AE104+AF104</f>
        <v>22.2231397894003</v>
      </c>
      <c r="AH104" s="1" t="n">
        <f aca="false">IF(AC104&gt;0,MOD(DEGREES(ACOS(((SIN(RADIANS($B$3))*COS(RADIANS(AD104)))-SIN(RADIANS(T104)))/(COS(RADIANS($B$3))*SIN(RADIANS(AD104)))))+180,360),MOD(540-DEGREES(ACOS(((SIN(RADIANS($B$3))*COS(RADIANS(AD104)))-SIN(RADIANS(T104)))/(COS(RADIANS($B$3))*SIN(RADIANS(AD104))))),360))</f>
        <v>30.6530434618053</v>
      </c>
    </row>
    <row r="105" customFormat="false" ht="15" hidden="false" customHeight="false" outlineLevel="0" collapsed="false">
      <c r="D105" s="6" t="n">
        <f aca="false">$B$7</f>
        <v>44003</v>
      </c>
      <c r="E105" s="7" t="n">
        <f aca="false">E104+0.1/24</f>
        <v>0.433333333333333</v>
      </c>
      <c r="F105" s="2" t="n">
        <f aca="false">D105+2415018.5+E105-$B$5/24</f>
        <v>2459021.51666667</v>
      </c>
      <c r="G105" s="8" t="n">
        <f aca="false">(F105-2451545)/36525</f>
        <v>0.204695870408394</v>
      </c>
      <c r="I105" s="1" t="n">
        <f aca="false">MOD(280.46646+G105*(36000.76983+G105*0.0003032),360)</f>
        <v>89.6753884283144</v>
      </c>
      <c r="J105" s="1" t="n">
        <f aca="false">357.52911+G105*(35999.05029-0.0001537*G105)</f>
        <v>7726.38603654702</v>
      </c>
      <c r="K105" s="1" t="n">
        <f aca="false">0.016708634-G105*(0.000042037+0.0000001267*G105)</f>
        <v>0.016700023890915</v>
      </c>
      <c r="L105" s="1" t="n">
        <f aca="false">SIN(RADIANS(J105))*(1.914602-G105*(0.004817+0.000014*G105))+SIN(RADIANS(2*J105))*(0.019993-0.000101*G105)+SIN(RADIANS(3*J105))*0.000289</f>
        <v>0.441475873871874</v>
      </c>
      <c r="M105" s="1" t="n">
        <f aca="false">I105+L105</f>
        <v>90.1168643021862</v>
      </c>
      <c r="N105" s="1" t="n">
        <f aca="false">J105+L105</f>
        <v>7726.82751242089</v>
      </c>
      <c r="O105" s="1" t="n">
        <f aca="false">(1.000001018*(1-K105*K105))/(1+K105*COS(RADIANS(N105)))</f>
        <v>1.01624693233629</v>
      </c>
      <c r="P105" s="1" t="n">
        <f aca="false">M105-0.00569-0.00478*SIN(RADIANS(125.04-1934.136*G105))</f>
        <v>90.1063948527851</v>
      </c>
      <c r="Q105" s="1" t="n">
        <f aca="false">23+(26+((21.448-G105*(46.815+G105*(0.00059-G105*0.001813))))/60)/60</f>
        <v>23.4366292093487</v>
      </c>
      <c r="R105" s="1" t="n">
        <f aca="false">Q105+0.00256*COS(RADIANS(125.04-1934.136*G105))</f>
        <v>23.4366680642815</v>
      </c>
      <c r="S105" s="1" t="n">
        <f aca="false">DEGREES(ATAN2(COS(RADIANS(P105)),COS(RADIANS(R105))*SIN(RADIANS(P105))))</f>
        <v>90.1159616330259</v>
      </c>
      <c r="T105" s="1" t="n">
        <f aca="false">DEGREES(ASIN(SIN(RADIANS(R105))*SIN(RADIANS(P105))))</f>
        <v>23.4366252413703</v>
      </c>
      <c r="U105" s="1" t="n">
        <f aca="false">TAN(RADIANS(R105/2))*TAN(RADIANS(R105/2))</f>
        <v>0.0430246240657762</v>
      </c>
      <c r="V105" s="1" t="n">
        <f aca="false">4*DEGREES(U105*SIN(2*RADIANS(I105))-2*K105*SIN(RADIANS(J105))+4*K105*U105*SIN(RADIANS(J105))*COS(2*RADIANS(I105))-0.5*U105*U105*SIN(4*RADIANS(I105))-1.25*K105*K105*SIN(2*RADIANS(J105)))</f>
        <v>-1.80370240618458</v>
      </c>
      <c r="W105" s="1" t="n">
        <f aca="false">DEGREES(ACOS(COS(RADIANS(90.833))/(COS(RADIANS($B$3))*COS(RADIANS(T105)))-TAN(RADIANS($B$3))*TAN(RADIANS(T105))))</f>
        <v>71.5523117018168</v>
      </c>
      <c r="X105" s="7" t="n">
        <f aca="false">(720-4*$B$4-V105+$B$5*60)/1440</f>
        <v>0.515187485004295</v>
      </c>
      <c r="Y105" s="7" t="n">
        <f aca="false">X105-W105*4/1440</f>
        <v>0.31643106361036</v>
      </c>
      <c r="Z105" s="7" t="n">
        <f aca="false">X105+W105*4/1440</f>
        <v>0.71394390639823</v>
      </c>
      <c r="AA105" s="9" t="n">
        <f aca="false">8*W105</f>
        <v>572.418493614534</v>
      </c>
      <c r="AB105" s="1" t="n">
        <f aca="false">MOD(E105*1440+V105+4*$B$4-60*$B$5,1440)</f>
        <v>602.130021593815</v>
      </c>
      <c r="AC105" s="1" t="n">
        <f aca="false">IF(AB105/4&lt;0,AB105/4+180,AB105/4-180)</f>
        <v>-29.4674946015463</v>
      </c>
      <c r="AD105" s="1" t="n">
        <f aca="false">DEGREES(ACOS(SIN(RADIANS($B$3))*SIN(RADIANS(T105))+COS(RADIANS($B$3))*COS(RADIANS(T105))*COS(RADIANS(AC105))))</f>
        <v>67.224114097399</v>
      </c>
      <c r="AE105" s="1" t="n">
        <f aca="false">90-AD105</f>
        <v>22.775885902601</v>
      </c>
      <c r="AF105" s="1" t="n">
        <f aca="false">IF(AE105&gt;85,0,IF(AE105&gt;5,58.1/TAN(RADIANS(AE105))-0.07/POWER(TAN(RADIANS(AE105)),3)+0.000086/POWER(TAN(RADIANS(AE105)),5),IF(AE105&gt;-0.575,1735+AE105*(-518.2+AE105*(103.4+AE105*(-12.79+AE105*0.711))),-20.772/TAN(RADIANS(AE105)))))/3600</f>
        <v>0.0381773056810272</v>
      </c>
      <c r="AG105" s="1" t="n">
        <f aca="false">AE105+AF105</f>
        <v>22.814063208282</v>
      </c>
      <c r="AH105" s="1" t="n">
        <f aca="false">IF(AC105&gt;0,MOD(DEGREES(ACOS(((SIN(RADIANS($B$3))*COS(RADIANS(AD105)))-SIN(RADIANS(T105)))/(COS(RADIANS($B$3))*SIN(RADIANS(AD105)))))+180,360),MOD(540-DEGREES(ACOS(((SIN(RADIANS($B$3))*COS(RADIANS(AD105)))-SIN(RADIANS(T105)))/(COS(RADIANS($B$3))*SIN(RADIANS(AD105))))),360))</f>
        <v>29.3087193860241</v>
      </c>
    </row>
    <row r="106" customFormat="false" ht="15" hidden="false" customHeight="false" outlineLevel="0" collapsed="false">
      <c r="D106" s="6" t="n">
        <f aca="false">$B$7</f>
        <v>44003</v>
      </c>
      <c r="E106" s="7" t="n">
        <f aca="false">E105+0.1/24</f>
        <v>0.4375</v>
      </c>
      <c r="F106" s="2" t="n">
        <f aca="false">D106+2415018.5+E106-$B$5/24</f>
        <v>2459021.52083333</v>
      </c>
      <c r="G106" s="8" t="n">
        <f aca="false">(F106-2451545)/36525</f>
        <v>0.204695984485516</v>
      </c>
      <c r="I106" s="1" t="n">
        <f aca="false">MOD(280.46646+G106*(36000.76983+G106*0.0003032),360)</f>
        <v>89.6794952925438</v>
      </c>
      <c r="J106" s="1" t="n">
        <f aca="false">357.52911+G106*(35999.05029-0.0001537*G106)</f>
        <v>7726.39014321507</v>
      </c>
      <c r="K106" s="1" t="n">
        <f aca="false">0.016708634-G106*(0.000042037+0.0000001267*G106)</f>
        <v>0.0167000238861137</v>
      </c>
      <c r="L106" s="1" t="n">
        <f aca="false">SIN(RADIANS(J106))*(1.914602-G106*(0.004817+0.000014*G106))+SIN(RADIANS(2*J106))*(0.019993-0.000101*G106)+SIN(RADIANS(3*J106))*0.000289</f>
        <v>0.4413450669446</v>
      </c>
      <c r="M106" s="1" t="n">
        <f aca="false">I106+L106</f>
        <v>90.1208403594884</v>
      </c>
      <c r="N106" s="1" t="n">
        <f aca="false">J106+L106</f>
        <v>7726.83148828201</v>
      </c>
      <c r="O106" s="1" t="n">
        <f aca="false">(1.000001018*(1-K106*K106))/(1+K106*COS(RADIANS(N106)))</f>
        <v>1.01624720509947</v>
      </c>
      <c r="P106" s="1" t="n">
        <f aca="false">M106-0.00569-0.00478*SIN(RADIANS(125.04-1934.136*G106))</f>
        <v>90.1103709103667</v>
      </c>
      <c r="Q106" s="1" t="n">
        <f aca="false">23+(26+((21.448-G106*(46.815+G106*(0.00059-G106*0.001813))))/60)/60</f>
        <v>23.4366292078652</v>
      </c>
      <c r="R106" s="1" t="n">
        <f aca="false">Q106+0.00256*COS(RADIANS(125.04-1934.136*G106))</f>
        <v>23.4366680726552</v>
      </c>
      <c r="S106" s="1" t="n">
        <f aca="false">DEGREES(ATAN2(COS(RADIANS(P106)),COS(RADIANS(R106))*SIN(RADIANS(P106))))</f>
        <v>90.1202952065816</v>
      </c>
      <c r="T106" s="1" t="n">
        <f aca="false">DEGREES(ASIN(SIN(RADIANS(R106))*SIN(RADIANS(P106))))</f>
        <v>23.4366219892899</v>
      </c>
      <c r="U106" s="1" t="n">
        <f aca="false">TAN(RADIANS(R106/2))*TAN(RADIANS(R106/2))</f>
        <v>0.0430246240973952</v>
      </c>
      <c r="V106" s="1" t="n">
        <f aca="false">4*DEGREES(U106*SIN(2*RADIANS(I106))-2*K106*SIN(RADIANS(J106))+4*K106*U106*SIN(RADIANS(J106))*COS(2*RADIANS(I106))-0.5*U106*U106*SIN(4*RADIANS(I106))-1.25*K106*K106*SIN(2*RADIANS(J106)))</f>
        <v>-1.80460800066212</v>
      </c>
      <c r="W106" s="1" t="n">
        <f aca="false">DEGREES(ACOS(COS(RADIANS(90.833))/(COS(RADIANS($B$3))*COS(RADIANS(T106)))-TAN(RADIANS($B$3))*TAN(RADIANS(T106))))</f>
        <v>71.5523148332252</v>
      </c>
      <c r="X106" s="7" t="n">
        <f aca="false">(720-4*$B$4-V106+$B$5*60)/1440</f>
        <v>0.515188113889349</v>
      </c>
      <c r="Y106" s="7" t="n">
        <f aca="false">X106-W106*4/1440</f>
        <v>0.316431683797057</v>
      </c>
      <c r="Z106" s="7" t="n">
        <f aca="false">X106+W106*4/1440</f>
        <v>0.713944543981641</v>
      </c>
      <c r="AA106" s="9" t="n">
        <f aca="false">8*W106</f>
        <v>572.418518665802</v>
      </c>
      <c r="AB106" s="1" t="n">
        <f aca="false">MOD(E106*1440+V106+4*$B$4-60*$B$5,1440)</f>
        <v>608.129115999338</v>
      </c>
      <c r="AC106" s="1" t="n">
        <f aca="false">IF(AB106/4&lt;0,AB106/4+180,AB106/4-180)</f>
        <v>-27.9677210001655</v>
      </c>
      <c r="AD106" s="1" t="n">
        <f aca="false">DEGREES(ACOS(SIN(RADIANS($B$3))*SIN(RADIANS(T106))+COS(RADIANS($B$3))*COS(RADIANS(T106))*COS(RADIANS(AC106))))</f>
        <v>66.6564755620414</v>
      </c>
      <c r="AE106" s="1" t="n">
        <f aca="false">90-AD106</f>
        <v>23.3435244379586</v>
      </c>
      <c r="AF106" s="1" t="n">
        <f aca="false">IF(AE106&gt;85,0,IF(AE106&gt;5,58.1/TAN(RADIANS(AE106))-0.07/POWER(TAN(RADIANS(AE106)),3)+0.000086/POWER(TAN(RADIANS(AE106)),5),IF(AE106&gt;-0.575,1735+AE106*(-518.2+AE106*(103.4+AE106*(-12.79+AE106*0.711))),-20.772/TAN(RADIANS(AE106)))))/3600</f>
        <v>0.0371555497502234</v>
      </c>
      <c r="AG106" s="1" t="n">
        <f aca="false">AE106+AF106</f>
        <v>23.3806799877088</v>
      </c>
      <c r="AH106" s="1" t="n">
        <f aca="false">IF(AC106&gt;0,MOD(DEGREES(ACOS(((SIN(RADIANS($B$3))*COS(RADIANS(AD106)))-SIN(RADIANS(T106)))/(COS(RADIANS($B$3))*SIN(RADIANS(AD106)))))+180,360),MOD(540-DEGREES(ACOS(((SIN(RADIANS($B$3))*COS(RADIANS(AD106)))-SIN(RADIANS(T106)))/(COS(RADIANS($B$3))*SIN(RADIANS(AD106))))),360))</f>
        <v>27.9463489657697</v>
      </c>
    </row>
    <row r="107" customFormat="false" ht="15" hidden="false" customHeight="false" outlineLevel="0" collapsed="false">
      <c r="D107" s="6" t="n">
        <f aca="false">$B$7</f>
        <v>44003</v>
      </c>
      <c r="E107" s="7" t="n">
        <f aca="false">E106+0.1/24</f>
        <v>0.441666666666666</v>
      </c>
      <c r="F107" s="2" t="n">
        <f aca="false">D107+2415018.5+E107-$B$5/24</f>
        <v>2459021.525</v>
      </c>
      <c r="G107" s="8" t="n">
        <f aca="false">(F107-2451545)/36525</f>
        <v>0.204696098562639</v>
      </c>
      <c r="I107" s="1" t="n">
        <f aca="false">MOD(280.46646+G107*(36000.76983+G107*0.0003032),360)</f>
        <v>89.6836021567733</v>
      </c>
      <c r="J107" s="1" t="n">
        <f aca="false">357.52911+G107*(35999.05029-0.0001537*G107)</f>
        <v>7726.39424988312</v>
      </c>
      <c r="K107" s="1" t="n">
        <f aca="false">0.016708634-G107*(0.000042037+0.0000001267*G107)</f>
        <v>0.0167000238813123</v>
      </c>
      <c r="L107" s="1" t="n">
        <f aca="false">SIN(RADIANS(J107))*(1.914602-G107*(0.004817+0.000014*G107))+SIN(RADIANS(2*J107))*(0.019993-0.000101*G107)+SIN(RADIANS(3*J107))*0.000289</f>
        <v>0.441214257883164</v>
      </c>
      <c r="M107" s="1" t="n">
        <f aca="false">I107+L107</f>
        <v>90.1248164146565</v>
      </c>
      <c r="N107" s="1" t="n">
        <f aca="false">J107+L107</f>
        <v>7726.835464141</v>
      </c>
      <c r="O107" s="1" t="n">
        <f aca="false">(1.000001018*(1-K107*K107))/(1+K107*COS(RADIANS(N107)))</f>
        <v>1.01624747778176</v>
      </c>
      <c r="P107" s="1" t="n">
        <f aca="false">M107-0.00569-0.00478*SIN(RADIANS(125.04-1934.136*G107))</f>
        <v>90.1143469658142</v>
      </c>
      <c r="Q107" s="1" t="n">
        <f aca="false">23+(26+((21.448-G107*(46.815+G107*(0.00059-G107*0.001813))))/60)/60</f>
        <v>23.4366292063818</v>
      </c>
      <c r="R107" s="1" t="n">
        <f aca="false">Q107+0.00256*COS(RADIANS(125.04-1934.136*G107))</f>
        <v>23.4366680810289</v>
      </c>
      <c r="S107" s="1" t="n">
        <f aca="false">DEGREES(ATAN2(COS(RADIANS(P107)),COS(RADIANS(R107))*SIN(RADIANS(P107))))</f>
        <v>90.1246287775942</v>
      </c>
      <c r="T107" s="1" t="n">
        <f aca="false">DEGREES(ASIN(SIN(RADIANS(R107))*SIN(RADIANS(P107))))</f>
        <v>23.4366186176008</v>
      </c>
      <c r="U107" s="1" t="n">
        <f aca="false">TAN(RADIANS(R107/2))*TAN(RADIANS(R107/2))</f>
        <v>0.0430246241290143</v>
      </c>
      <c r="V107" s="1" t="n">
        <f aca="false">4*DEGREES(U107*SIN(2*RADIANS(I107))-2*K107*SIN(RADIANS(J107))+4*K107*U107*SIN(RADIANS(J107))*COS(2*RADIANS(I107))-0.5*U107*U107*SIN(4*RADIANS(I107))-1.25*K107*K107*SIN(2*RADIANS(J107)))</f>
        <v>-1.80551358516866</v>
      </c>
      <c r="W107" s="1" t="n">
        <f aca="false">DEGREES(ACOS(COS(RADIANS(90.833))/(COS(RADIANS($B$3))*COS(RADIANS(T107)))-TAN(RADIANS($B$3))*TAN(RADIANS(T107))))</f>
        <v>71.5523180798038</v>
      </c>
      <c r="X107" s="7" t="n">
        <f aca="false">(720-4*$B$4-V107+$B$5*60)/1440</f>
        <v>0.515188742767478</v>
      </c>
      <c r="Y107" s="7" t="n">
        <f aca="false">X107-W107*4/1440</f>
        <v>0.316432303656912</v>
      </c>
      <c r="Z107" s="7" t="n">
        <f aca="false">X107+W107*4/1440</f>
        <v>0.713945181878045</v>
      </c>
      <c r="AA107" s="9" t="n">
        <f aca="false">8*W107</f>
        <v>572.418544638431</v>
      </c>
      <c r="AB107" s="1" t="n">
        <f aca="false">MOD(E107*1440+V107+4*$B$4-60*$B$5,1440)</f>
        <v>614.12821041483</v>
      </c>
      <c r="AC107" s="1" t="n">
        <f aca="false">IF(AB107/4&lt;0,AB107/4+180,AB107/4-180)</f>
        <v>-26.4679473962924</v>
      </c>
      <c r="AD107" s="1" t="n">
        <f aca="false">DEGREES(ACOS(SIN(RADIANS($B$3))*SIN(RADIANS(T107))+COS(RADIANS($B$3))*COS(RADIANS(T107))*COS(RADIANS(AC107))))</f>
        <v>66.1138847774727</v>
      </c>
      <c r="AE107" s="1" t="n">
        <f aca="false">90-AD107</f>
        <v>23.8861152225273</v>
      </c>
      <c r="AF107" s="1" t="n">
        <f aca="false">IF(AE107&gt;85,0,IF(AE107&gt;5,58.1/TAN(RADIANS(AE107))-0.07/POWER(TAN(RADIANS(AE107)),3)+0.000086/POWER(TAN(RADIANS(AE107)),5),IF(AE107&gt;-0.575,1735+AE107*(-518.2+AE107*(103.4+AE107*(-12.79+AE107*0.711))),-20.772/TAN(RADIANS(AE107)))))/3600</f>
        <v>0.0362208291086578</v>
      </c>
      <c r="AG107" s="1" t="n">
        <f aca="false">AE107+AF107</f>
        <v>23.922336051636</v>
      </c>
      <c r="AH107" s="1" t="n">
        <f aca="false">IF(AC107&gt;0,MOD(DEGREES(ACOS(((SIN(RADIANS($B$3))*COS(RADIANS(AD107)))-SIN(RADIANS(T107)))/(COS(RADIANS($B$3))*SIN(RADIANS(AD107)))))+180,360),MOD(540-DEGREES(ACOS(((SIN(RADIANS($B$3))*COS(RADIANS(AD107)))-SIN(RADIANS(T107)))/(COS(RADIANS($B$3))*SIN(RADIANS(AD107))))),360))</f>
        <v>26.5662187673305</v>
      </c>
    </row>
    <row r="108" customFormat="false" ht="15" hidden="false" customHeight="false" outlineLevel="0" collapsed="false">
      <c r="D108" s="6" t="n">
        <f aca="false">$B$7</f>
        <v>44003</v>
      </c>
      <c r="E108" s="7" t="n">
        <f aca="false">E107+0.1/24</f>
        <v>0.445833333333333</v>
      </c>
      <c r="F108" s="2" t="n">
        <f aca="false">D108+2415018.5+E108-$B$5/24</f>
        <v>2459021.52916667</v>
      </c>
      <c r="G108" s="8" t="n">
        <f aca="false">(F108-2451545)/36525</f>
        <v>0.204696212639748</v>
      </c>
      <c r="I108" s="1" t="n">
        <f aca="false">MOD(280.46646+G108*(36000.76983+G108*0.0003032),360)</f>
        <v>89.6877090205417</v>
      </c>
      <c r="J108" s="1" t="n">
        <f aca="false">357.52911+G108*(35999.05029-0.0001537*G108)</f>
        <v>7726.3983565507</v>
      </c>
      <c r="K108" s="1" t="n">
        <f aca="false">0.016708634-G108*(0.000042037+0.0000001267*G108)</f>
        <v>0.0167000238765109</v>
      </c>
      <c r="L108" s="1" t="n">
        <f aca="false">SIN(RADIANS(J108))*(1.914602-G108*(0.004817+0.000014*G108))+SIN(RADIANS(2*J108))*(0.019993-0.000101*G108)+SIN(RADIANS(3*J108))*0.000289</f>
        <v>0.441083446702775</v>
      </c>
      <c r="M108" s="1" t="n">
        <f aca="false">I108+L108</f>
        <v>90.1287924672444</v>
      </c>
      <c r="N108" s="1" t="n">
        <f aca="false">J108+L108</f>
        <v>7726.83943999741</v>
      </c>
      <c r="O108" s="1" t="n">
        <f aca="false">(1.000001018*(1-K108*K108))/(1+K108*COS(RADIANS(N108)))</f>
        <v>1.01624775038314</v>
      </c>
      <c r="P108" s="1" t="n">
        <f aca="false">M108-0.00569-0.00478*SIN(RADIANS(125.04-1934.136*G108))</f>
        <v>90.1183230186818</v>
      </c>
      <c r="Q108" s="1" t="n">
        <f aca="false">23+(26+((21.448-G108*(46.815+G108*(0.00059-G108*0.001813))))/60)/60</f>
        <v>23.4366292048983</v>
      </c>
      <c r="R108" s="1" t="n">
        <f aca="false">Q108+0.00256*COS(RADIANS(125.04-1934.136*G108))</f>
        <v>23.4366680894026</v>
      </c>
      <c r="S108" s="1" t="n">
        <f aca="false">DEGREES(ATAN2(COS(RADIANS(P108)),COS(RADIANS(R108))*SIN(RADIANS(P108))))</f>
        <v>90.1289623455697</v>
      </c>
      <c r="T108" s="1" t="n">
        <f aca="false">DEGREES(ASIN(SIN(RADIANS(R108))*SIN(RADIANS(P108))))</f>
        <v>23.4366151263037</v>
      </c>
      <c r="U108" s="1" t="n">
        <f aca="false">TAN(RADIANS(R108/2))*TAN(RADIANS(R108/2))</f>
        <v>0.0430246241606332</v>
      </c>
      <c r="V108" s="1" t="n">
        <f aca="false">4*DEGREES(U108*SIN(2*RADIANS(I108))-2*K108*SIN(RADIANS(J108))+4*K108*U108*SIN(RADIANS(J108))*COS(2*RADIANS(I108))-0.5*U108*U108*SIN(4*RADIANS(I108))-1.25*K108*K108*SIN(2*RADIANS(J108)))</f>
        <v>-1.80641915957359</v>
      </c>
      <c r="W108" s="1" t="n">
        <f aca="false">DEGREES(ACOS(COS(RADIANS(90.833))/(COS(RADIANS($B$3))*COS(RADIANS(T108)))-TAN(RADIANS($B$3))*TAN(RADIANS(T108))))</f>
        <v>71.5523214415521</v>
      </c>
      <c r="X108" s="7" t="n">
        <f aca="false">(720-4*$B$4-V108+$B$5*60)/1440</f>
        <v>0.515189371638593</v>
      </c>
      <c r="Y108" s="7" t="n">
        <f aca="false">X108-W108*4/1440</f>
        <v>0.316432923189837</v>
      </c>
      <c r="Z108" s="7" t="n">
        <f aca="false">X108+W108*4/1440</f>
        <v>0.713945820087349</v>
      </c>
      <c r="AA108" s="9" t="n">
        <f aca="false">8*W108</f>
        <v>572.418571532416</v>
      </c>
      <c r="AB108" s="1" t="n">
        <f aca="false">MOD(E108*1440+V108+4*$B$4-60*$B$5,1440)</f>
        <v>620.127304840426</v>
      </c>
      <c r="AC108" s="1" t="n">
        <f aca="false">IF(AB108/4&lt;0,AB108/4+180,AB108/4-180)</f>
        <v>-24.9681737898935</v>
      </c>
      <c r="AD108" s="1" t="n">
        <f aca="false">DEGREES(ACOS(SIN(RADIANS($B$3))*SIN(RADIANS(T108))+COS(RADIANS($B$3))*COS(RADIANS(T108))*COS(RADIANS(AC108))))</f>
        <v>65.5969796788682</v>
      </c>
      <c r="AE108" s="1" t="n">
        <f aca="false">90-AD108</f>
        <v>24.4030203211318</v>
      </c>
      <c r="AF108" s="1" t="n">
        <f aca="false">IF(AE108&gt;85,0,IF(AE108&gt;5,58.1/TAN(RADIANS(AE108))-0.07/POWER(TAN(RADIANS(AE108)),3)+0.000086/POWER(TAN(RADIANS(AE108)),5),IF(AE108&gt;-0.575,1735+AE108*(-518.2+AE108*(103.4+AE108*(-12.79+AE108*0.711))),-20.772/TAN(RADIANS(AE108)))))/3600</f>
        <v>0.0353660147901021</v>
      </c>
      <c r="AG108" s="1" t="n">
        <f aca="false">AE108+AF108</f>
        <v>24.4383863359219</v>
      </c>
      <c r="AH108" s="1" t="n">
        <f aca="false">IF(AC108&gt;0,MOD(DEGREES(ACOS(((SIN(RADIANS($B$3))*COS(RADIANS(AD108)))-SIN(RADIANS(T108)))/(COS(RADIANS($B$3))*SIN(RADIANS(AD108)))))+180,360),MOD(540-DEGREES(ACOS(((SIN(RADIANS($B$3))*COS(RADIANS(AD108)))-SIN(RADIANS(T108)))/(COS(RADIANS($B$3))*SIN(RADIANS(AD108))))),360))</f>
        <v>25.1686855726321</v>
      </c>
    </row>
    <row r="109" customFormat="false" ht="15" hidden="false" customHeight="false" outlineLevel="0" collapsed="false">
      <c r="D109" s="6" t="n">
        <f aca="false">$B$7</f>
        <v>44003</v>
      </c>
      <c r="E109" s="7" t="n">
        <f aca="false">E108+0.1/24</f>
        <v>0.45</v>
      </c>
      <c r="F109" s="2" t="n">
        <f aca="false">D109+2415018.5+E109-$B$5/24</f>
        <v>2459021.53333333</v>
      </c>
      <c r="G109" s="8" t="n">
        <f aca="false">(F109-2451545)/36525</f>
        <v>0.20469632671687</v>
      </c>
      <c r="I109" s="1" t="n">
        <f aca="false">MOD(280.46646+G109*(36000.76983+G109*0.0003032),360)</f>
        <v>89.6918158847711</v>
      </c>
      <c r="J109" s="1" t="n">
        <f aca="false">357.52911+G109*(35999.05029-0.0001537*G109)</f>
        <v>7726.40246321875</v>
      </c>
      <c r="K109" s="1" t="n">
        <f aca="false">0.016708634-G109*(0.000042037+0.0000001267*G109)</f>
        <v>0.0167000238717095</v>
      </c>
      <c r="L109" s="1" t="n">
        <f aca="false">SIN(RADIANS(J109))*(1.914602-G109*(0.004817+0.000014*G109))+SIN(RADIANS(2*J109))*(0.019993-0.000101*G109)+SIN(RADIANS(3*J109))*0.000289</f>
        <v>0.440952633374813</v>
      </c>
      <c r="M109" s="1" t="n">
        <f aca="false">I109+L109</f>
        <v>90.1327685181459</v>
      </c>
      <c r="N109" s="1" t="n">
        <f aca="false">J109+L109</f>
        <v>7726.84341585213</v>
      </c>
      <c r="O109" s="1" t="n">
        <f aca="false">(1.000001018*(1-K109*K109))/(1+K109*COS(RADIANS(N109)))</f>
        <v>1.01624802290365</v>
      </c>
      <c r="P109" s="1" t="n">
        <f aca="false">M109-0.00569-0.00478*SIN(RADIANS(125.04-1934.136*G109))</f>
        <v>90.1222990698629</v>
      </c>
      <c r="Q109" s="1" t="n">
        <f aca="false">23+(26+((21.448-G109*(46.815+G109*(0.00059-G109*0.001813))))/60)/60</f>
        <v>23.4366292034148</v>
      </c>
      <c r="R109" s="1" t="n">
        <f aca="false">Q109+0.00256*COS(RADIANS(125.04-1934.136*G109))</f>
        <v>23.4366680977763</v>
      </c>
      <c r="S109" s="1" t="n">
        <f aca="false">DEGREES(ATAN2(COS(RADIANS(P109)),COS(RADIANS(R109))*SIN(RADIANS(P109))))</f>
        <v>90.1332959114744</v>
      </c>
      <c r="T109" s="1" t="n">
        <f aca="false">DEGREES(ASIN(SIN(RADIANS(R109))*SIN(RADIANS(P109))))</f>
        <v>23.436611515398</v>
      </c>
      <c r="U109" s="1" t="n">
        <f aca="false">TAN(RADIANS(R109/2))*TAN(RADIANS(R109/2))</f>
        <v>0.0430246241922522</v>
      </c>
      <c r="V109" s="1" t="n">
        <f aca="false">4*DEGREES(U109*SIN(2*RADIANS(I109))-2*K109*SIN(RADIANS(J109))+4*K109*U109*SIN(RADIANS(J109))*COS(2*RADIANS(I109))-0.5*U109*U109*SIN(4*RADIANS(I109))-1.25*K109*K109*SIN(2*RADIANS(J109)))</f>
        <v>-1.8073247240523</v>
      </c>
      <c r="W109" s="1" t="n">
        <f aca="false">DEGREES(ACOS(COS(RADIANS(90.833))/(COS(RADIANS($B$3))*COS(RADIANS(T109)))-TAN(RADIANS($B$3))*TAN(RADIANS(T109))))</f>
        <v>71.5523249184704</v>
      </c>
      <c r="X109" s="7" t="n">
        <f aca="false">(720-4*$B$4-V109+$B$5*60)/1440</f>
        <v>0.515190000502814</v>
      </c>
      <c r="Y109" s="7" t="n">
        <f aca="false">X109-W109*4/1440</f>
        <v>0.316433542395952</v>
      </c>
      <c r="Z109" s="7" t="n">
        <f aca="false">X109+W109*4/1440</f>
        <v>0.713946458609676</v>
      </c>
      <c r="AA109" s="9" t="n">
        <f aca="false">8*W109</f>
        <v>572.418599347763</v>
      </c>
      <c r="AB109" s="1" t="n">
        <f aca="false">MOD(E109*1440+V109+4*$B$4-60*$B$5,1440)</f>
        <v>626.126399275948</v>
      </c>
      <c r="AC109" s="1" t="n">
        <f aca="false">IF(AB109/4&lt;0,AB109/4+180,AB109/4-180)</f>
        <v>-23.4684001810131</v>
      </c>
      <c r="AD109" s="1" t="n">
        <f aca="false">DEGREES(ACOS(SIN(RADIANS($B$3))*SIN(RADIANS(T109))+COS(RADIANS($B$3))*COS(RADIANS(T109))*COS(RADIANS(AC109))))</f>
        <v>65.1063875330544</v>
      </c>
      <c r="AE109" s="1" t="n">
        <f aca="false">90-AD109</f>
        <v>24.8936124669456</v>
      </c>
      <c r="AF109" s="1" t="n">
        <f aca="false">IF(AE109&gt;85,0,IF(AE109&gt;5,58.1/TAN(RADIANS(AE109))-0.07/POWER(TAN(RADIANS(AE109)),3)+0.000086/POWER(TAN(RADIANS(AE109)),5),IF(AE109&gt;-0.575,1735+AE109*(-518.2+AE109*(103.4+AE109*(-12.79+AE109*0.711))),-20.772/TAN(RADIANS(AE109)))))/3600</f>
        <v>0.0345849394094464</v>
      </c>
      <c r="AG109" s="1" t="n">
        <f aca="false">AE109+AF109</f>
        <v>24.928197406355</v>
      </c>
      <c r="AH109" s="1" t="n">
        <f aca="false">IF(AC109&gt;0,MOD(DEGREES(ACOS(((SIN(RADIANS($B$3))*COS(RADIANS(AD109)))-SIN(RADIANS(T109)))/(COS(RADIANS($B$3))*SIN(RADIANS(AD109)))))+180,360),MOD(540-DEGREES(ACOS(((SIN(RADIANS($B$3))*COS(RADIANS(AD109)))-SIN(RADIANS(T109)))/(COS(RADIANS($B$3))*SIN(RADIANS(AD109))))),360))</f>
        <v>23.7541786823903</v>
      </c>
    </row>
    <row r="110" customFormat="false" ht="15" hidden="false" customHeight="false" outlineLevel="0" collapsed="false">
      <c r="D110" s="6" t="n">
        <f aca="false">$B$7</f>
        <v>44003</v>
      </c>
      <c r="E110" s="7" t="n">
        <f aca="false">E109+0.1/24</f>
        <v>0.454166666666666</v>
      </c>
      <c r="F110" s="2" t="n">
        <f aca="false">D110+2415018.5+E110-$B$5/24</f>
        <v>2459021.5375</v>
      </c>
      <c r="G110" s="8" t="n">
        <f aca="false">(F110-2451545)/36525</f>
        <v>0.204696440793979</v>
      </c>
      <c r="I110" s="1" t="n">
        <f aca="false">MOD(280.46646+G110*(36000.76983+G110*0.0003032),360)</f>
        <v>89.6959227485413</v>
      </c>
      <c r="J110" s="1" t="n">
        <f aca="false">357.52911+G110*(35999.05029-0.0001537*G110)</f>
        <v>7726.40656988634</v>
      </c>
      <c r="K110" s="1" t="n">
        <f aca="false">0.016708634-G110*(0.000042037+0.0000001267*G110)</f>
        <v>0.0167000238669082</v>
      </c>
      <c r="L110" s="1" t="n">
        <f aca="false">SIN(RADIANS(J110))*(1.914602-G110*(0.004817+0.000014*G110))+SIN(RADIANS(2*J110))*(0.019993-0.000101*G110)+SIN(RADIANS(3*J110))*0.000289</f>
        <v>0.440821817929117</v>
      </c>
      <c r="M110" s="1" t="n">
        <f aca="false">I110+L110</f>
        <v>90.1367445664704</v>
      </c>
      <c r="N110" s="1" t="n">
        <f aca="false">J110+L110</f>
        <v>7726.84739170427</v>
      </c>
      <c r="O110" s="1" t="n">
        <f aca="false">(1.000001018*(1-K110*K110))/(1+K110*COS(RADIANS(N110)))</f>
        <v>1.01624829534325</v>
      </c>
      <c r="P110" s="1" t="n">
        <f aca="false">M110-0.00569-0.00478*SIN(RADIANS(125.04-1934.136*G110))</f>
        <v>90.1262751184671</v>
      </c>
      <c r="Q110" s="1" t="n">
        <f aca="false">23+(26+((21.448-G110*(46.815+G110*(0.00059-G110*0.001813))))/60)/60</f>
        <v>23.4366292019313</v>
      </c>
      <c r="R110" s="1" t="n">
        <f aca="false">Q110+0.00256*COS(RADIANS(125.04-1934.136*G110))</f>
        <v>23.43666810615</v>
      </c>
      <c r="S110" s="1" t="n">
        <f aca="false">DEGREES(ATAN2(COS(RADIANS(P110)),COS(RADIANS(R110))*SIN(RADIANS(P110))))</f>
        <v>90.1376294743297</v>
      </c>
      <c r="T110" s="1" t="n">
        <f aca="false">DEGREES(ASIN(SIN(RADIANS(R110))*SIN(RADIANS(P110))))</f>
        <v>23.4366077848848</v>
      </c>
      <c r="U110" s="1" t="n">
        <f aca="false">TAN(RADIANS(R110/2))*TAN(RADIANS(R110/2))</f>
        <v>0.0430246242238712</v>
      </c>
      <c r="V110" s="1" t="n">
        <f aca="false">4*DEGREES(U110*SIN(2*RADIANS(I110))-2*K110*SIN(RADIANS(J110))+4*K110*U110*SIN(RADIANS(J110))*COS(2*RADIANS(I110))-0.5*U110*U110*SIN(4*RADIANS(I110))-1.25*K110*K110*SIN(2*RADIANS(J110)))</f>
        <v>-1.80823027837291</v>
      </c>
      <c r="W110" s="1" t="n">
        <f aca="false">DEGREES(ACOS(COS(RADIANS(90.833))/(COS(RADIANS($B$3))*COS(RADIANS(T110)))-TAN(RADIANS($B$3))*TAN(RADIANS(T110))))</f>
        <v>71.5523285105578</v>
      </c>
      <c r="X110" s="7" t="n">
        <f aca="false">(720-4*$B$4-V110+$B$5*60)/1440</f>
        <v>0.515190629359981</v>
      </c>
      <c r="Y110" s="7" t="n">
        <f aca="false">X110-W110*4/1440</f>
        <v>0.316434161275098</v>
      </c>
      <c r="Z110" s="7" t="n">
        <f aca="false">X110+W110*4/1440</f>
        <v>0.713947097444864</v>
      </c>
      <c r="AA110" s="9" t="n">
        <f aca="false">8*W110</f>
        <v>572.418628084463</v>
      </c>
      <c r="AB110" s="1" t="n">
        <f aca="false">MOD(E110*1440+V110+4*$B$4-60*$B$5,1440)</f>
        <v>632.125493721626</v>
      </c>
      <c r="AC110" s="1" t="n">
        <f aca="false">IF(AB110/4&lt;0,AB110/4+180,AB110/4-180)</f>
        <v>-21.9686265695934</v>
      </c>
      <c r="AD110" s="1" t="n">
        <f aca="false">DEGREES(ACOS(SIN(RADIANS($B$3))*SIN(RADIANS(T110))+COS(RADIANS($B$3))*COS(RADIANS(T110))*COS(RADIANS(AC110))))</f>
        <v>64.6427220104125</v>
      </c>
      <c r="AE110" s="1" t="n">
        <f aca="false">90-AD110</f>
        <v>25.3572779895875</v>
      </c>
      <c r="AF110" s="1" t="n">
        <f aca="false">IF(AE110&gt;85,0,IF(AE110&gt;5,58.1/TAN(RADIANS(AE110))-0.07/POWER(TAN(RADIANS(AE110)),3)+0.000086/POWER(TAN(RADIANS(AE110)),5),IF(AE110&gt;-0.575,1735+AE110*(-518.2+AE110*(103.4+AE110*(-12.79+AE110*0.711))),-20.772/TAN(RADIANS(AE110)))))/3600</f>
        <v>0.033872255601172</v>
      </c>
      <c r="AG110" s="1" t="n">
        <f aca="false">AE110+AF110</f>
        <v>25.3911502451887</v>
      </c>
      <c r="AH110" s="1" t="n">
        <f aca="false">IF(AC110&gt;0,MOD(DEGREES(ACOS(((SIN(RADIANS($B$3))*COS(RADIANS(AD110)))-SIN(RADIANS(T110)))/(COS(RADIANS($B$3))*SIN(RADIANS(AD110)))))+180,360),MOD(540-DEGREES(ACOS(((SIN(RADIANS($B$3))*COS(RADIANS(AD110)))-SIN(RADIANS(T110)))/(COS(RADIANS($B$3))*SIN(RADIANS(AD110))))),360))</f>
        <v>22.3232017435729</v>
      </c>
    </row>
    <row r="111" customFormat="false" ht="15" hidden="false" customHeight="false" outlineLevel="0" collapsed="false">
      <c r="D111" s="6" t="n">
        <f aca="false">$B$7</f>
        <v>44003</v>
      </c>
      <c r="E111" s="7" t="n">
        <f aca="false">E110+0.1/24</f>
        <v>0.458333333333333</v>
      </c>
      <c r="F111" s="2" t="n">
        <f aca="false">D111+2415018.5+E111-$B$5/24</f>
        <v>2459021.54166667</v>
      </c>
      <c r="G111" s="8" t="n">
        <f aca="false">(F111-2451545)/36525</f>
        <v>0.204696554871101</v>
      </c>
      <c r="I111" s="1" t="n">
        <f aca="false">MOD(280.46646+G111*(36000.76983+G111*0.0003032),360)</f>
        <v>89.7000296127708</v>
      </c>
      <c r="J111" s="1" t="n">
        <f aca="false">357.52911+G111*(35999.05029-0.0001537*G111)</f>
        <v>7726.41067655439</v>
      </c>
      <c r="K111" s="1" t="n">
        <f aca="false">0.016708634-G111*(0.000042037+0.0000001267*G111)</f>
        <v>0.0167000238621068</v>
      </c>
      <c r="L111" s="1" t="n">
        <f aca="false">SIN(RADIANS(J111))*(1.914602-G111*(0.004817+0.000014*G111))+SIN(RADIANS(2*J111))*(0.019993-0.000101*G111)+SIN(RADIANS(3*J111))*0.000289</f>
        <v>0.440691000337169</v>
      </c>
      <c r="M111" s="1" t="n">
        <f aca="false">I111+L111</f>
        <v>90.1407206131079</v>
      </c>
      <c r="N111" s="1" t="n">
        <f aca="false">J111+L111</f>
        <v>7726.85136755473</v>
      </c>
      <c r="O111" s="1" t="n">
        <f aca="false">(1.000001018*(1-K111*K111))/(1+K111*COS(RADIANS(N111)))</f>
        <v>1.01624856770198</v>
      </c>
      <c r="P111" s="1" t="n">
        <f aca="false">M111-0.00569-0.00478*SIN(RADIANS(125.04-1934.136*G111))</f>
        <v>90.1302511653844</v>
      </c>
      <c r="Q111" s="1" t="n">
        <f aca="false">23+(26+((21.448-G111*(46.815+G111*(0.00059-G111*0.001813))))/60)/60</f>
        <v>23.4366292004479</v>
      </c>
      <c r="R111" s="1" t="n">
        <f aca="false">Q111+0.00256*COS(RADIANS(125.04-1934.136*G111))</f>
        <v>23.4366681145237</v>
      </c>
      <c r="S111" s="1" t="n">
        <f aca="false">DEGREES(ATAN2(COS(RADIANS(P111)),COS(RADIANS(R111))*SIN(RADIANS(P111))))</f>
        <v>90.1419630350979</v>
      </c>
      <c r="T111" s="1" t="n">
        <f aca="false">DEGREES(ASIN(SIN(RADIANS(R111))*SIN(RADIANS(P111))))</f>
        <v>23.4366039347634</v>
      </c>
      <c r="U111" s="1" t="n">
        <f aca="false">TAN(RADIANS(R111/2))*TAN(RADIANS(R111/2))</f>
        <v>0.0430246242554902</v>
      </c>
      <c r="V111" s="1" t="n">
        <f aca="false">4*DEGREES(U111*SIN(2*RADIANS(I111))-2*K111*SIN(RADIANS(J111))+4*K111*U111*SIN(RADIANS(J111))*COS(2*RADIANS(I111))-0.5*U111*U111*SIN(4*RADIANS(I111))-1.25*K111*K111*SIN(2*RADIANS(J111)))</f>
        <v>-1.80913582270996</v>
      </c>
      <c r="W111" s="1" t="n">
        <f aca="false">DEGREES(ACOS(COS(RADIANS(90.833))/(COS(RADIANS($B$3))*COS(RADIANS(T111)))-TAN(RADIANS($B$3))*TAN(RADIANS(T111))))</f>
        <v>71.5523322178149</v>
      </c>
      <c r="X111" s="7" t="n">
        <f aca="false">(720-4*$B$4-V111+$B$5*60)/1440</f>
        <v>0.515191258210215</v>
      </c>
      <c r="Y111" s="7" t="n">
        <f aca="false">X111-W111*4/1440</f>
        <v>0.316434779827396</v>
      </c>
      <c r="Z111" s="7" t="n">
        <f aca="false">X111+W111*4/1440</f>
        <v>0.713947736593035</v>
      </c>
      <c r="AA111" s="9" t="n">
        <f aca="false">8*W111</f>
        <v>572.418657742519</v>
      </c>
      <c r="AB111" s="1" t="n">
        <f aca="false">MOD(E111*1440+V111+4*$B$4-60*$B$5,1440)</f>
        <v>638.12458817729</v>
      </c>
      <c r="AC111" s="1" t="n">
        <f aca="false">IF(AB111/4&lt;0,AB111/4+180,AB111/4-180)</f>
        <v>-20.4688529556776</v>
      </c>
      <c r="AD111" s="1" t="n">
        <f aca="false">DEGREES(ACOS(SIN(RADIANS($B$3))*SIN(RADIANS(T111))+COS(RADIANS($B$3))*COS(RADIANS(T111))*COS(RADIANS(AC111))))</f>
        <v>64.2065801413151</v>
      </c>
      <c r="AE111" s="1" t="n">
        <f aca="false">90-AD111</f>
        <v>25.7934198586849</v>
      </c>
      <c r="AF111" s="1" t="n">
        <f aca="false">IF(AE111&gt;85,0,IF(AE111&gt;5,58.1/TAN(RADIANS(AE111))-0.07/POWER(TAN(RADIANS(AE111)),3)+0.000086/POWER(TAN(RADIANS(AE111)),5),IF(AE111&gt;-0.575,1735+AE111*(-518.2+AE111*(103.4+AE111*(-12.79+AE111*0.711))),-20.772/TAN(RADIANS(AE111)))))/3600</f>
        <v>0.0332233195405218</v>
      </c>
      <c r="AG111" s="1" t="n">
        <f aca="false">AE111+AF111</f>
        <v>25.8266431782255</v>
      </c>
      <c r="AH111" s="1" t="n">
        <f aca="false">IF(AC111&gt;0,MOD(DEGREES(ACOS(((SIN(RADIANS($B$3))*COS(RADIANS(AD111)))-SIN(RADIANS(T111)))/(COS(RADIANS($B$3))*SIN(RADIANS(AD111)))))+180,360),MOD(540-DEGREES(ACOS(((SIN(RADIANS($B$3))*COS(RADIANS(AD111)))-SIN(RADIANS(T111)))/(COS(RADIANS($B$3))*SIN(RADIANS(AD111))))),360))</f>
        <v>20.876334026811</v>
      </c>
    </row>
    <row r="112" customFormat="false" ht="15" hidden="false" customHeight="false" outlineLevel="0" collapsed="false">
      <c r="D112" s="6" t="n">
        <f aca="false">$B$7</f>
        <v>44003</v>
      </c>
      <c r="E112" s="7" t="n">
        <f aca="false">E111+0.1/24</f>
        <v>0.4625</v>
      </c>
      <c r="F112" s="2" t="n">
        <f aca="false">D112+2415018.5+E112-$B$5/24</f>
        <v>2459021.54583333</v>
      </c>
      <c r="G112" s="8" t="n">
        <f aca="false">(F112-2451545)/36525</f>
        <v>0.204696668948211</v>
      </c>
      <c r="I112" s="1" t="n">
        <f aca="false">MOD(280.46646+G112*(36000.76983+G112*0.0003032),360)</f>
        <v>89.704136476541</v>
      </c>
      <c r="J112" s="1" t="n">
        <f aca="false">357.52911+G112*(35999.05029-0.0001537*G112)</f>
        <v>7726.41478322198</v>
      </c>
      <c r="K112" s="1" t="n">
        <f aca="false">0.016708634-G112*(0.000042037+0.0000001267*G112)</f>
        <v>0.0167000238573054</v>
      </c>
      <c r="L112" s="1" t="n">
        <f aca="false">SIN(RADIANS(J112))*(1.914602-G112*(0.004817+0.000014*G112))+SIN(RADIANS(2*J112))*(0.019993-0.000101*G112)+SIN(RADIANS(3*J112))*0.000289</f>
        <v>0.440560180628808</v>
      </c>
      <c r="M112" s="1" t="n">
        <f aca="false">I112+L112</f>
        <v>90.1446966571698</v>
      </c>
      <c r="N112" s="1" t="n">
        <f aca="false">J112+L112</f>
        <v>7726.85534340261</v>
      </c>
      <c r="O112" s="1" t="n">
        <f aca="false">(1.000001018*(1-K112*K112))/(1+K112*COS(RADIANS(N112)))</f>
        <v>1.01624883997978</v>
      </c>
      <c r="P112" s="1" t="n">
        <f aca="false">M112-0.00569-0.00478*SIN(RADIANS(125.04-1934.136*G112))</f>
        <v>90.134227209726</v>
      </c>
      <c r="Q112" s="1" t="n">
        <f aca="false">23+(26+((21.448-G112*(46.815+G112*(0.00059-G112*0.001813))))/60)/60</f>
        <v>23.4366291989644</v>
      </c>
      <c r="R112" s="1" t="n">
        <f aca="false">Q112+0.00256*COS(RADIANS(125.04-1934.136*G112))</f>
        <v>23.4366681228974</v>
      </c>
      <c r="S112" s="1" t="n">
        <f aca="false">DEGREES(ATAN2(COS(RADIANS(P112)),COS(RADIANS(R112))*SIN(RADIANS(P112))))</f>
        <v>90.1462965928024</v>
      </c>
      <c r="T112" s="1" t="n">
        <f aca="false">DEGREES(ASIN(SIN(RADIANS(R112))*SIN(RADIANS(P112))))</f>
        <v>23.4365999650349</v>
      </c>
      <c r="U112" s="1" t="n">
        <f aca="false">TAN(RADIANS(R112/2))*TAN(RADIANS(R112/2))</f>
        <v>0.0430246242871092</v>
      </c>
      <c r="V112" s="1" t="n">
        <f aca="false">4*DEGREES(U112*SIN(2*RADIANS(I112))-2*K112*SIN(RADIANS(J112))+4*K112*U112*SIN(RADIANS(J112))*COS(2*RADIANS(I112))-0.5*U112*U112*SIN(4*RADIANS(I112))-1.25*K112*K112*SIN(2*RADIANS(J112)))</f>
        <v>-1.8100413568322</v>
      </c>
      <c r="W112" s="1" t="n">
        <f aca="false">DEGREES(ACOS(COS(RADIANS(90.833))/(COS(RADIANS($B$3))*COS(RADIANS(T112)))-TAN(RADIANS($B$3))*TAN(RADIANS(T112))))</f>
        <v>71.5523360402406</v>
      </c>
      <c r="X112" s="7" t="n">
        <f aca="false">(720-4*$B$4-V112+$B$5*60)/1440</f>
        <v>0.515191887053356</v>
      </c>
      <c r="Y112" s="7" t="n">
        <f aca="false">X112-W112*4/1440</f>
        <v>0.316435398052688</v>
      </c>
      <c r="Z112" s="7" t="n">
        <f aca="false">X112+W112*4/1440</f>
        <v>0.713948376054024</v>
      </c>
      <c r="AA112" s="9" t="n">
        <f aca="false">8*W112</f>
        <v>572.418688321925</v>
      </c>
      <c r="AB112" s="1" t="n">
        <f aca="false">MOD(E112*1440+V112+4*$B$4-60*$B$5,1440)</f>
        <v>644.123682643168</v>
      </c>
      <c r="AC112" s="1" t="n">
        <f aca="false">IF(AB112/4&lt;0,AB112/4+180,AB112/4-180)</f>
        <v>-18.9690793392081</v>
      </c>
      <c r="AD112" s="1" t="n">
        <f aca="false">DEGREES(ACOS(SIN(RADIANS($B$3))*SIN(RADIANS(T112))+COS(RADIANS($B$3))*COS(RADIANS(T112))*COS(RADIANS(AC112))))</f>
        <v>63.7985391824554</v>
      </c>
      <c r="AE112" s="1" t="n">
        <f aca="false">90-AD112</f>
        <v>26.2014608175447</v>
      </c>
      <c r="AF112" s="1" t="n">
        <f aca="false">IF(AE112&gt;85,0,IF(AE112&gt;5,58.1/TAN(RADIANS(AE112))-0.07/POWER(TAN(RADIANS(AE112)),3)+0.000086/POWER(TAN(RADIANS(AE112)),5),IF(AE112&gt;-0.575,1735+AE112*(-518.2+AE112*(103.4+AE112*(-12.79+AE112*0.711))),-20.772/TAN(RADIANS(AE112)))))/3600</f>
        <v>0.0326340946327814</v>
      </c>
      <c r="AG112" s="1" t="n">
        <f aca="false">AE112+AF112</f>
        <v>26.2340949121774</v>
      </c>
      <c r="AH112" s="1" t="n">
        <f aca="false">IF(AC112&gt;0,MOD(DEGREES(ACOS(((SIN(RADIANS($B$3))*COS(RADIANS(AD112)))-SIN(RADIANS(T112)))/(COS(RADIANS($B$3))*SIN(RADIANS(AD112)))))+180,360),MOD(540-DEGREES(ACOS(((SIN(RADIANS($B$3))*COS(RADIANS(AD112)))-SIN(RADIANS(T112)))/(COS(RADIANS($B$3))*SIN(RADIANS(AD112))))),360))</f>
        <v>19.4142310808973</v>
      </c>
    </row>
    <row r="113" customFormat="false" ht="15" hidden="false" customHeight="false" outlineLevel="0" collapsed="false">
      <c r="D113" s="6" t="n">
        <f aca="false">$B$7</f>
        <v>44003</v>
      </c>
      <c r="E113" s="7" t="n">
        <f aca="false">E112+0.1/24</f>
        <v>0.466666666666666</v>
      </c>
      <c r="F113" s="2" t="n">
        <f aca="false">D113+2415018.5+E113-$B$5/24</f>
        <v>2459021.55</v>
      </c>
      <c r="G113" s="8" t="n">
        <f aca="false">(F113-2451545)/36525</f>
        <v>0.204696783025333</v>
      </c>
      <c r="I113" s="1" t="n">
        <f aca="false">MOD(280.46646+G113*(36000.76983+G113*0.0003032),360)</f>
        <v>89.7082433407686</v>
      </c>
      <c r="J113" s="1" t="n">
        <f aca="false">357.52911+G113*(35999.05029-0.0001537*G113)</f>
        <v>7726.41888989002</v>
      </c>
      <c r="K113" s="1" t="n">
        <f aca="false">0.016708634-G113*(0.000042037+0.0000001267*G113)</f>
        <v>0.016700023852504</v>
      </c>
      <c r="L113" s="1" t="n">
        <f aca="false">SIN(RADIANS(J113))*(1.914602-G113*(0.004817+0.000014*G113))+SIN(RADIANS(2*J113))*(0.019993-0.000101*G113)+SIN(RADIANS(3*J113))*0.000289</f>
        <v>0.440429358775412</v>
      </c>
      <c r="M113" s="1" t="n">
        <f aca="false">I113+L113</f>
        <v>90.148672699544</v>
      </c>
      <c r="N113" s="1" t="n">
        <f aca="false">J113+L113</f>
        <v>7726.8593192488</v>
      </c>
      <c r="O113" s="1" t="n">
        <f aca="false">(1.000001018*(1-K113*K113))/(1+K113*COS(RADIANS(N113)))</f>
        <v>1.01624911217673</v>
      </c>
      <c r="P113" s="1" t="n">
        <f aca="false">M113-0.00569-0.00478*SIN(RADIANS(125.04-1934.136*G113))</f>
        <v>90.1382032523802</v>
      </c>
      <c r="Q113" s="1" t="n">
        <f aca="false">23+(26+((21.448-G113*(46.815+G113*(0.00059-G113*0.001813))))/60)/60</f>
        <v>23.4366291974809</v>
      </c>
      <c r="R113" s="1" t="n">
        <f aca="false">Q113+0.00256*COS(RADIANS(125.04-1934.136*G113))</f>
        <v>23.4366681312711</v>
      </c>
      <c r="S113" s="1" t="n">
        <f aca="false">DEGREES(ATAN2(COS(RADIANS(P113)),COS(RADIANS(R113))*SIN(RADIANS(P113))))</f>
        <v>90.1506301484035</v>
      </c>
      <c r="T113" s="1" t="n">
        <f aca="false">DEGREES(ASIN(SIN(RADIANS(R113))*SIN(RADIANS(P113))))</f>
        <v>23.4365958756987</v>
      </c>
      <c r="U113" s="1" t="n">
        <f aca="false">TAN(RADIANS(R113/2))*TAN(RADIANS(R113/2))</f>
        <v>0.0430246243187282</v>
      </c>
      <c r="V113" s="1" t="n">
        <f aca="false">4*DEGREES(U113*SIN(2*RADIANS(I113))-2*K113*SIN(RADIANS(J113))+4*K113*U113*SIN(RADIANS(J113))*COS(2*RADIANS(I113))-0.5*U113*U113*SIN(4*RADIANS(I113))-1.25*K113*K113*SIN(2*RADIANS(J113)))</f>
        <v>-1.81094688091308</v>
      </c>
      <c r="W113" s="1" t="n">
        <f aca="false">DEGREES(ACOS(COS(RADIANS(90.833))/(COS(RADIANS($B$3))*COS(RADIANS(T113)))-TAN(RADIANS($B$3))*TAN(RADIANS(T113))))</f>
        <v>71.5523399778354</v>
      </c>
      <c r="X113" s="7" t="n">
        <f aca="false">(720-4*$B$4-V113+$B$5*60)/1440</f>
        <v>0.515192515889523</v>
      </c>
      <c r="Y113" s="7" t="n">
        <f aca="false">X113-W113*4/1440</f>
        <v>0.316436015951091</v>
      </c>
      <c r="Z113" s="7" t="n">
        <f aca="false">X113+W113*4/1440</f>
        <v>0.713949015827955</v>
      </c>
      <c r="AA113" s="9" t="n">
        <f aca="false">8*W113</f>
        <v>572.418719822683</v>
      </c>
      <c r="AB113" s="1" t="n">
        <f aca="false">MOD(E113*1440+V113+4*$B$4-60*$B$5,1440)</f>
        <v>650.122777119086</v>
      </c>
      <c r="AC113" s="1" t="n">
        <f aca="false">IF(AB113/4&lt;0,AB113/4+180,AB113/4-180)</f>
        <v>-17.4693057202285</v>
      </c>
      <c r="AD113" s="1" t="n">
        <f aca="false">DEGREES(ACOS(SIN(RADIANS($B$3))*SIN(RADIANS(T113))+COS(RADIANS($B$3))*COS(RADIANS(T113))*COS(RADIANS(AC113))))</f>
        <v>63.419153422998</v>
      </c>
      <c r="AE113" s="1" t="n">
        <f aca="false">90-AD113</f>
        <v>26.580846577002</v>
      </c>
      <c r="AF113" s="1" t="n">
        <f aca="false">IF(AE113&gt;85,0,IF(AE113&gt;5,58.1/TAN(RADIANS(AE113))-0.07/POWER(TAN(RADIANS(AE113)),3)+0.000086/POWER(TAN(RADIANS(AE113)),5),IF(AE113&gt;-0.575,1735+AE113*(-518.2+AE113*(103.4+AE113*(-12.79+AE113*0.711))),-20.772/TAN(RADIANS(AE113)))))/3600</f>
        <v>0.0321010715413649</v>
      </c>
      <c r="AG113" s="1" t="n">
        <f aca="false">AE113+AF113</f>
        <v>26.6129476485434</v>
      </c>
      <c r="AH113" s="1" t="n">
        <f aca="false">IF(AC113&gt;0,MOD(DEGREES(ACOS(((SIN(RADIANS($B$3))*COS(RADIANS(AD113)))-SIN(RADIANS(T113)))/(COS(RADIANS($B$3))*SIN(RADIANS(AD113)))))+180,360),MOD(540-DEGREES(ACOS(((SIN(RADIANS($B$3))*COS(RADIANS(AD113)))-SIN(RADIANS(T113)))/(COS(RADIANS($B$3))*SIN(RADIANS(AD113))))),360))</f>
        <v>17.9376246982278</v>
      </c>
    </row>
    <row r="114" customFormat="false" ht="15" hidden="false" customHeight="false" outlineLevel="0" collapsed="false">
      <c r="D114" s="6" t="n">
        <f aca="false">$B$7</f>
        <v>44003</v>
      </c>
      <c r="E114" s="7" t="n">
        <f aca="false">E113+0.1/24</f>
        <v>0.470833333333333</v>
      </c>
      <c r="F114" s="2" t="n">
        <f aca="false">D114+2415018.5+E114-$B$5/24</f>
        <v>2459021.55416667</v>
      </c>
      <c r="G114" s="8" t="n">
        <f aca="false">(F114-2451545)/36525</f>
        <v>0.204696897102442</v>
      </c>
      <c r="I114" s="1" t="n">
        <f aca="false">MOD(280.46646+G114*(36000.76983+G114*0.0003032),360)</f>
        <v>89.7123502045397</v>
      </c>
      <c r="J114" s="1" t="n">
        <f aca="false">357.52911+G114*(35999.05029-0.0001537*G114)</f>
        <v>7726.42299655761</v>
      </c>
      <c r="K114" s="1" t="n">
        <f aca="false">0.016708634-G114*(0.000042037+0.0000001267*G114)</f>
        <v>0.0167000238477027</v>
      </c>
      <c r="L114" s="1" t="n">
        <f aca="false">SIN(RADIANS(J114))*(1.914602-G114*(0.004817+0.000014*G114))+SIN(RADIANS(2*J114))*(0.019993-0.000101*G114)+SIN(RADIANS(3*J114))*0.000289</f>
        <v>0.440298534806822</v>
      </c>
      <c r="M114" s="1" t="n">
        <f aca="false">I114+L114</f>
        <v>90.1526487393465</v>
      </c>
      <c r="N114" s="1" t="n">
        <f aca="false">J114+L114</f>
        <v>7726.86329509242</v>
      </c>
      <c r="O114" s="1" t="n">
        <f aca="false">(1.000001018*(1-K114*K114))/(1+K114*COS(RADIANS(N114)))</f>
        <v>1.01624938429274</v>
      </c>
      <c r="P114" s="1" t="n">
        <f aca="false">M114-0.00569-0.00478*SIN(RADIANS(125.04-1934.136*G114))</f>
        <v>90.1421792924627</v>
      </c>
      <c r="Q114" s="1" t="n">
        <f aca="false">23+(26+((21.448-G114*(46.815+G114*(0.00059-G114*0.001813))))/60)/60</f>
        <v>23.4366291959974</v>
      </c>
      <c r="R114" s="1" t="n">
        <f aca="false">Q114+0.00256*COS(RADIANS(125.04-1934.136*G114))</f>
        <v>23.4366681396448</v>
      </c>
      <c r="S114" s="1" t="n">
        <f aca="false">DEGREES(ATAN2(COS(RADIANS(P114)),COS(RADIANS(R114))*SIN(RADIANS(P114))))</f>
        <v>90.1549637009296</v>
      </c>
      <c r="T114" s="1" t="n">
        <f aca="false">DEGREES(ASIN(SIN(RADIANS(R114))*SIN(RADIANS(P114))))</f>
        <v>23.4365916667558</v>
      </c>
      <c r="U114" s="1" t="n">
        <f aca="false">TAN(RADIANS(R114/2))*TAN(RADIANS(R114/2))</f>
        <v>0.0430246243503472</v>
      </c>
      <c r="V114" s="1" t="n">
        <f aca="false">4*DEGREES(U114*SIN(2*RADIANS(I114))-2*K114*SIN(RADIANS(J114))+4*K114*U114*SIN(RADIANS(J114))*COS(2*RADIANS(I114))-0.5*U114*U114*SIN(4*RADIANS(I114))-1.25*K114*K114*SIN(2*RADIANS(J114)))</f>
        <v>-1.811852394723</v>
      </c>
      <c r="W114" s="1" t="n">
        <f aca="false">DEGREES(ACOS(COS(RADIANS(90.833))/(COS(RADIANS($B$3))*COS(RADIANS(T114)))-TAN(RADIANS($B$3))*TAN(RADIANS(T114))))</f>
        <v>71.5523440305984</v>
      </c>
      <c r="X114" s="7" t="n">
        <f aca="false">(720-4*$B$4-V114+$B$5*60)/1440</f>
        <v>0.515193144718558</v>
      </c>
      <c r="Y114" s="7" t="n">
        <f aca="false">X114-W114*4/1440</f>
        <v>0.316436633522451</v>
      </c>
      <c r="Z114" s="7" t="n">
        <f aca="false">X114+W114*4/1440</f>
        <v>0.713949655914664</v>
      </c>
      <c r="AA114" s="9" t="n">
        <f aca="false">8*W114</f>
        <v>572.418752244787</v>
      </c>
      <c r="AB114" s="1" t="n">
        <f aca="false">MOD(E114*1440+V114+4*$B$4-60*$B$5,1440)</f>
        <v>656.121871605277</v>
      </c>
      <c r="AC114" s="1" t="n">
        <f aca="false">IF(AB114/4&lt;0,AB114/4+180,AB114/4-180)</f>
        <v>-15.9695320986809</v>
      </c>
      <c r="AD114" s="1" t="n">
        <f aca="false">DEGREES(ACOS(SIN(RADIANS($B$3))*SIN(RADIANS(T114))+COS(RADIANS($B$3))*COS(RADIANS(T114))*COS(RADIANS(AC114))))</f>
        <v>63.0689509638724</v>
      </c>
      <c r="AE114" s="1" t="n">
        <f aca="false">90-AD114</f>
        <v>26.9310490361276</v>
      </c>
      <c r="AF114" s="1" t="n">
        <f aca="false">IF(AE114&gt;85,0,IF(AE114&gt;5,58.1/TAN(RADIANS(AE114))-0.07/POWER(TAN(RADIANS(AE114)),3)+0.000086/POWER(TAN(RADIANS(AE114)),5),IF(AE114&gt;-0.575,1735+AE114*(-518.2+AE114*(103.4+AE114*(-12.79+AE114*0.711))),-20.772/TAN(RADIANS(AE114)))))/3600</f>
        <v>0.0316212015513492</v>
      </c>
      <c r="AG114" s="1" t="n">
        <f aca="false">AE114+AF114</f>
        <v>26.9626702376789</v>
      </c>
      <c r="AH114" s="1" t="n">
        <f aca="false">IF(AC114&gt;0,MOD(DEGREES(ACOS(((SIN(RADIANS($B$3))*COS(RADIANS(AD114)))-SIN(RADIANS(T114)))/(COS(RADIANS($B$3))*SIN(RADIANS(AD114)))))+180,360),MOD(540-DEGREES(ACOS(((SIN(RADIANS($B$3))*COS(RADIANS(AD114)))-SIN(RADIANS(T114)))/(COS(RADIANS($B$3))*SIN(RADIANS(AD114))))),360))</f>
        <v>16.4473221311664</v>
      </c>
    </row>
    <row r="115" customFormat="false" ht="15" hidden="false" customHeight="false" outlineLevel="0" collapsed="false">
      <c r="D115" s="6" t="n">
        <f aca="false">$B$7</f>
        <v>44003</v>
      </c>
      <c r="E115" s="7" t="n">
        <f aca="false">E114+0.1/24</f>
        <v>0.475</v>
      </c>
      <c r="F115" s="2" t="n">
        <f aca="false">D115+2415018.5+E115-$B$5/24</f>
        <v>2459021.55833333</v>
      </c>
      <c r="G115" s="8" t="n">
        <f aca="false">(F115-2451545)/36525</f>
        <v>0.204697011179564</v>
      </c>
      <c r="I115" s="1" t="n">
        <f aca="false">MOD(280.46646+G115*(36000.76983+G115*0.0003032),360)</f>
        <v>89.7164570687692</v>
      </c>
      <c r="J115" s="1" t="n">
        <f aca="false">357.52911+G115*(35999.05029-0.0001537*G115)</f>
        <v>7726.42710322566</v>
      </c>
      <c r="K115" s="1" t="n">
        <f aca="false">0.016708634-G115*(0.000042037+0.0000001267*G115)</f>
        <v>0.0167000238429013</v>
      </c>
      <c r="L115" s="1" t="n">
        <f aca="false">SIN(RADIANS(J115))*(1.914602-G115*(0.004817+0.000014*G115))+SIN(RADIANS(2*J115))*(0.019993-0.000101*G115)+SIN(RADIANS(3*J115))*0.000289</f>
        <v>0.440167708694517</v>
      </c>
      <c r="M115" s="1" t="n">
        <f aca="false">I115+L115</f>
        <v>90.1566247774637</v>
      </c>
      <c r="N115" s="1" t="n">
        <f aca="false">J115+L115</f>
        <v>7726.86727093436</v>
      </c>
      <c r="O115" s="1" t="n">
        <f aca="false">(1.000001018*(1-K115*K115))/(1+K115*COS(RADIANS(N115)))</f>
        <v>1.01624965632789</v>
      </c>
      <c r="P115" s="1" t="n">
        <f aca="false">M115-0.00569-0.00478*SIN(RADIANS(125.04-1934.136*G115))</f>
        <v>90.1461553308599</v>
      </c>
      <c r="Q115" s="1" t="n">
        <f aca="false">23+(26+((21.448-G115*(46.815+G115*(0.00059-G115*0.001813))))/60)/60</f>
        <v>23.4366291945139</v>
      </c>
      <c r="R115" s="1" t="n">
        <f aca="false">Q115+0.00256*COS(RADIANS(125.04-1934.136*G115))</f>
        <v>23.4366681480185</v>
      </c>
      <c r="S115" s="1" t="n">
        <f aca="false">DEGREES(ATAN2(COS(RADIANS(P115)),COS(RADIANS(R115))*SIN(RADIANS(P115))))</f>
        <v>90.159297251339</v>
      </c>
      <c r="T115" s="1" t="n">
        <f aca="false">DEGREES(ASIN(SIN(RADIANS(R115))*SIN(RADIANS(P115))))</f>
        <v>23.4365873382056</v>
      </c>
      <c r="U115" s="1" t="n">
        <f aca="false">TAN(RADIANS(R115/2))*TAN(RADIANS(R115/2))</f>
        <v>0.0430246243819661</v>
      </c>
      <c r="V115" s="1" t="n">
        <f aca="false">4*DEGREES(U115*SIN(2*RADIANS(I115))-2*K115*SIN(RADIANS(J115))+4*K115*U115*SIN(RADIANS(J115))*COS(2*RADIANS(I115))-0.5*U115*U115*SIN(4*RADIANS(I115))-1.25*K115*K115*SIN(2*RADIANS(J115)))</f>
        <v>-1.81275789843518</v>
      </c>
      <c r="W115" s="1" t="n">
        <f aca="false">DEGREES(ACOS(COS(RADIANS(90.833))/(COS(RADIANS($B$3))*COS(RADIANS(T115)))-TAN(RADIANS($B$3))*TAN(RADIANS(T115))))</f>
        <v>71.5523481985301</v>
      </c>
      <c r="X115" s="7" t="n">
        <f aca="false">(720-4*$B$4-V115+$B$5*60)/1440</f>
        <v>0.51519377354058</v>
      </c>
      <c r="Y115" s="7" t="n">
        <f aca="false">X115-W115*4/1440</f>
        <v>0.316437250766885</v>
      </c>
      <c r="Z115" s="7" t="n">
        <f aca="false">X115+W115*4/1440</f>
        <v>0.713950296314275</v>
      </c>
      <c r="AA115" s="9" t="n">
        <f aca="false">8*W115</f>
        <v>572.418785588241</v>
      </c>
      <c r="AB115" s="1" t="n">
        <f aca="false">MOD(E115*1440+V115+4*$B$4-60*$B$5,1440)</f>
        <v>662.120966101565</v>
      </c>
      <c r="AC115" s="1" t="n">
        <f aca="false">IF(AB115/4&lt;0,AB115/4+180,AB115/4-180)</f>
        <v>-14.4697584746088</v>
      </c>
      <c r="AD115" s="1" t="n">
        <f aca="false">DEGREES(ACOS(SIN(RADIANS($B$3))*SIN(RADIANS(T115))+COS(RADIANS($B$3))*COS(RADIANS(T115))*COS(RADIANS(AC115))))</f>
        <v>62.7484305074043</v>
      </c>
      <c r="AE115" s="1" t="n">
        <f aca="false">90-AD115</f>
        <v>27.2515694925957</v>
      </c>
      <c r="AF115" s="1" t="n">
        <f aca="false">IF(AE115&gt;85,0,IF(AE115&gt;5,58.1/TAN(RADIANS(AE115))-0.07/POWER(TAN(RADIANS(AE115)),3)+0.000086/POWER(TAN(RADIANS(AE115)),5),IF(AE115&gt;-0.575,1735+AE115*(-518.2+AE115*(103.4+AE115*(-12.79+AE115*0.711))),-20.772/TAN(RADIANS(AE115)))))/3600</f>
        <v>0.0311918409010065</v>
      </c>
      <c r="AG115" s="1" t="n">
        <f aca="false">AE115+AF115</f>
        <v>27.2827613334967</v>
      </c>
      <c r="AH115" s="1" t="n">
        <f aca="false">IF(AC115&gt;0,MOD(DEGREES(ACOS(((SIN(RADIANS($B$3))*COS(RADIANS(AD115)))-SIN(RADIANS(T115)))/(COS(RADIANS($B$3))*SIN(RADIANS(AD115)))))+180,360),MOD(540-DEGREES(ACOS(((SIN(RADIANS($B$3))*COS(RADIANS(AD115)))-SIN(RADIANS(T115)))/(COS(RADIANS($B$3))*SIN(RADIANS(AD115))))),360))</f>
        <v>14.9442045111152</v>
      </c>
    </row>
    <row r="116" customFormat="false" ht="15" hidden="false" customHeight="false" outlineLevel="0" collapsed="false">
      <c r="D116" s="6" t="n">
        <f aca="false">$B$7</f>
        <v>44003</v>
      </c>
      <c r="E116" s="7" t="n">
        <f aca="false">E115+0.1/24</f>
        <v>0.479166666666666</v>
      </c>
      <c r="F116" s="2" t="n">
        <f aca="false">D116+2415018.5+E116-$B$5/24</f>
        <v>2459021.5625</v>
      </c>
      <c r="G116" s="8" t="n">
        <f aca="false">(F116-2451545)/36525</f>
        <v>0.204697125256674</v>
      </c>
      <c r="I116" s="1" t="n">
        <f aca="false">MOD(280.46646+G116*(36000.76983+G116*0.0003032),360)</f>
        <v>89.7205639325384</v>
      </c>
      <c r="J116" s="1" t="n">
        <f aca="false">357.52911+G116*(35999.05029-0.0001537*G116)</f>
        <v>7726.43120989325</v>
      </c>
      <c r="K116" s="1" t="n">
        <f aca="false">0.016708634-G116*(0.000042037+0.0000001267*G116)</f>
        <v>0.0167000238380999</v>
      </c>
      <c r="L116" s="1" t="n">
        <f aca="false">SIN(RADIANS(J116))*(1.914602-G116*(0.004817+0.000014*G116))+SIN(RADIANS(2*J116))*(0.019993-0.000101*G116)+SIN(RADIANS(3*J116))*0.000289</f>
        <v>0.44003688046834</v>
      </c>
      <c r="M116" s="1" t="n">
        <f aca="false">I116+L116</f>
        <v>90.1606008130068</v>
      </c>
      <c r="N116" s="1" t="n">
        <f aca="false">J116+L116</f>
        <v>7726.87124677372</v>
      </c>
      <c r="O116" s="1" t="n">
        <f aca="false">(1.000001018*(1-K116*K116))/(1+K116*COS(RADIANS(N116)))</f>
        <v>1.01624992828211</v>
      </c>
      <c r="P116" s="1" t="n">
        <f aca="false">M116-0.00569-0.00478*SIN(RADIANS(125.04-1934.136*G116))</f>
        <v>90.1501313666831</v>
      </c>
      <c r="Q116" s="1" t="n">
        <f aca="false">23+(26+((21.448-G116*(46.815+G116*(0.00059-G116*0.001813))))/60)/60</f>
        <v>23.4366291930305</v>
      </c>
      <c r="R116" s="1" t="n">
        <f aca="false">Q116+0.00256*COS(RADIANS(125.04-1934.136*G116))</f>
        <v>23.4366681563922</v>
      </c>
      <c r="S116" s="1" t="n">
        <f aca="false">DEGREES(ATAN2(COS(RADIANS(P116)),COS(RADIANS(R116))*SIN(RADIANS(P116))))</f>
        <v>90.1636307986552</v>
      </c>
      <c r="T116" s="1" t="n">
        <f aca="false">DEGREES(ASIN(SIN(RADIANS(R116))*SIN(RADIANS(P116))))</f>
        <v>23.4365828900493</v>
      </c>
      <c r="U116" s="1" t="n">
        <f aca="false">TAN(RADIANS(R116/2))*TAN(RADIANS(R116/2))</f>
        <v>0.0430246244135851</v>
      </c>
      <c r="V116" s="1" t="n">
        <f aca="false">4*DEGREES(U116*SIN(2*RADIANS(I116))-2*K116*SIN(RADIANS(J116))+4*K116*U116*SIN(RADIANS(J116))*COS(2*RADIANS(I116))-0.5*U116*U116*SIN(4*RADIANS(I116))-1.25*K116*K116*SIN(2*RADIANS(J116)))</f>
        <v>-1.8136633918184</v>
      </c>
      <c r="W116" s="1" t="n">
        <f aca="false">DEGREES(ACOS(COS(RADIANS(90.833))/(COS(RADIANS($B$3))*COS(RADIANS(T116)))-TAN(RADIANS($B$3))*TAN(RADIANS(T116))))</f>
        <v>71.5523524816293</v>
      </c>
      <c r="X116" s="7" t="n">
        <f aca="false">(720-4*$B$4-V116+$B$5*60)/1440</f>
        <v>0.51519440235543</v>
      </c>
      <c r="Y116" s="7" t="n">
        <f aca="false">X116-W116*4/1440</f>
        <v>0.316437867684237</v>
      </c>
      <c r="Z116" s="7" t="n">
        <f aca="false">X116+W116*4/1440</f>
        <v>0.713950937026622</v>
      </c>
      <c r="AA116" s="9" t="n">
        <f aca="false">8*W116</f>
        <v>572.418819853035</v>
      </c>
      <c r="AB116" s="1" t="n">
        <f aca="false">MOD(E116*1440+V116+4*$B$4-60*$B$5,1440)</f>
        <v>668.120060608181</v>
      </c>
      <c r="AC116" s="1" t="n">
        <f aca="false">IF(AB116/4&lt;0,AB116/4+180,AB116/4-180)</f>
        <v>-12.9699848479548</v>
      </c>
      <c r="AD116" s="1" t="n">
        <f aca="false">DEGREES(ACOS(SIN(RADIANS($B$3))*SIN(RADIANS(T116))+COS(RADIANS($B$3))*COS(RADIANS(T116))*COS(RADIANS(AC116))))</f>
        <v>62.4580581969781</v>
      </c>
      <c r="AE116" s="1" t="n">
        <f aca="false">90-AD116</f>
        <v>27.5419418030219</v>
      </c>
      <c r="AF116" s="1" t="n">
        <f aca="false">IF(AE116&gt;85,0,IF(AE116&gt;5,58.1/TAN(RADIANS(AE116))-0.07/POWER(TAN(RADIANS(AE116)),3)+0.000086/POWER(TAN(RADIANS(AE116)),5),IF(AE116&gt;-0.575,1735+AE116*(-518.2+AE116*(103.4+AE116*(-12.79+AE116*0.711))),-20.772/TAN(RADIANS(AE116)))))/3600</f>
        <v>0.0308107042054291</v>
      </c>
      <c r="AG116" s="1" t="n">
        <f aca="false">AE116+AF116</f>
        <v>27.5727525072273</v>
      </c>
      <c r="AH116" s="1" t="n">
        <f aca="false">IF(AC116&gt;0,MOD(DEGREES(ACOS(((SIN(RADIANS($B$3))*COS(RADIANS(AD116)))-SIN(RADIANS(T116)))/(COS(RADIANS($B$3))*SIN(RADIANS(AD116)))))+180,360),MOD(540-DEGREES(ACOS(((SIN(RADIANS($B$3))*COS(RADIANS(AD116)))-SIN(RADIANS(T116)))/(COS(RADIANS($B$3))*SIN(RADIANS(AD116))))),360))</f>
        <v>13.4292244331779</v>
      </c>
    </row>
    <row r="117" customFormat="false" ht="15" hidden="false" customHeight="false" outlineLevel="0" collapsed="false">
      <c r="D117" s="6" t="n">
        <f aca="false">$B$7</f>
        <v>44003</v>
      </c>
      <c r="E117" s="7" t="n">
        <f aca="false">E116+0.1/24</f>
        <v>0.483333333333333</v>
      </c>
      <c r="F117" s="2" t="n">
        <f aca="false">D117+2415018.5+E117-$B$5/24</f>
        <v>2459021.56666667</v>
      </c>
      <c r="G117" s="8" t="n">
        <f aca="false">(F117-2451545)/36525</f>
        <v>0.204697239333796</v>
      </c>
      <c r="I117" s="1" t="n">
        <f aca="false">MOD(280.46646+G117*(36000.76983+G117*0.0003032),360)</f>
        <v>89.724670796767</v>
      </c>
      <c r="J117" s="1" t="n">
        <f aca="false">357.52911+G117*(35999.05029-0.0001537*G117)</f>
        <v>7726.4353165613</v>
      </c>
      <c r="K117" s="1" t="n">
        <f aca="false">0.016708634-G117*(0.000042037+0.0000001267*G117)</f>
        <v>0.0167000238332985</v>
      </c>
      <c r="L117" s="1" t="n">
        <f aca="false">SIN(RADIANS(J117))*(1.914602-G117*(0.004817+0.000014*G117))+SIN(RADIANS(2*J117))*(0.019993-0.000101*G117)+SIN(RADIANS(3*J117))*0.000289</f>
        <v>0.439906050099666</v>
      </c>
      <c r="M117" s="1" t="n">
        <f aca="false">I117+L117</f>
        <v>90.1645768468667</v>
      </c>
      <c r="N117" s="1" t="n">
        <f aca="false">J117+L117</f>
        <v>7726.8752226114</v>
      </c>
      <c r="O117" s="1" t="n">
        <f aca="false">(1.000001018*(1-K117*K117))/(1+K117*COS(RADIANS(N117)))</f>
        <v>1.01625020015546</v>
      </c>
      <c r="P117" s="1" t="n">
        <f aca="false">M117-0.00569-0.00478*SIN(RADIANS(125.04-1934.136*G117))</f>
        <v>90.1541074008232</v>
      </c>
      <c r="Q117" s="1" t="n">
        <f aca="false">23+(26+((21.448-G117*(46.815+G117*(0.00059-G117*0.001813))))/60)/60</f>
        <v>23.436629191547</v>
      </c>
      <c r="R117" s="1" t="n">
        <f aca="false">Q117+0.00256*COS(RADIANS(125.04-1934.136*G117))</f>
        <v>23.4366681647659</v>
      </c>
      <c r="S117" s="1" t="n">
        <f aca="false">DEGREES(ATAN2(COS(RADIANS(P117)),COS(RADIANS(R117))*SIN(RADIANS(P117))))</f>
        <v>90.1679643438413</v>
      </c>
      <c r="T117" s="1" t="n">
        <f aca="false">DEGREES(ASIN(SIN(RADIANS(R117))*SIN(RADIANS(P117))))</f>
        <v>23.4365783222861</v>
      </c>
      <c r="U117" s="1" t="n">
        <f aca="false">TAN(RADIANS(R117/2))*TAN(RADIANS(R117/2))</f>
        <v>0.0430246244452041</v>
      </c>
      <c r="V117" s="1" t="n">
        <f aca="false">4*DEGREES(U117*SIN(2*RADIANS(I117))-2*K117*SIN(RADIANS(J117))+4*K117*U117*SIN(RADIANS(J117))*COS(2*RADIANS(I117))-0.5*U117*U117*SIN(4*RADIANS(I117))-1.25*K117*K117*SIN(2*RADIANS(J117)))</f>
        <v>-1.81456887504706</v>
      </c>
      <c r="W117" s="1" t="n">
        <f aca="false">DEGREES(ACOS(COS(RADIANS(90.833))/(COS(RADIANS($B$3))*COS(RADIANS(T117)))-TAN(RADIANS($B$3))*TAN(RADIANS(T117))))</f>
        <v>71.5523568798969</v>
      </c>
      <c r="X117" s="7" t="n">
        <f aca="false">(720-4*$B$4-V117+$B$5*60)/1440</f>
        <v>0.515195031163227</v>
      </c>
      <c r="Y117" s="7" t="n">
        <f aca="false">X117-W117*4/1440</f>
        <v>0.316438484274625</v>
      </c>
      <c r="Z117" s="7" t="n">
        <f aca="false">X117+W117*4/1440</f>
        <v>0.713951578051829</v>
      </c>
      <c r="AA117" s="9" t="n">
        <f aca="false">8*W117</f>
        <v>572.418855039175</v>
      </c>
      <c r="AB117" s="1" t="n">
        <f aca="false">MOD(E117*1440+V117+4*$B$4-60*$B$5,1440)</f>
        <v>674.119155124953</v>
      </c>
      <c r="AC117" s="1" t="n">
        <f aca="false">IF(AB117/4&lt;0,AB117/4+180,AB117/4-180)</f>
        <v>-11.4702112187618</v>
      </c>
      <c r="AD117" s="1" t="n">
        <f aca="false">DEGREES(ACOS(SIN(RADIANS($B$3))*SIN(RADIANS(T117))+COS(RADIANS($B$3))*COS(RADIANS(T117))*COS(RADIANS(AC117))))</f>
        <v>62.1982645489725</v>
      </c>
      <c r="AE117" s="1" t="n">
        <f aca="false">90-AD117</f>
        <v>27.8017354510275</v>
      </c>
      <c r="AF117" s="1" t="n">
        <f aca="false">IF(AE117&gt;85,0,IF(AE117&gt;5,58.1/TAN(RADIANS(AE117))-0.07/POWER(TAN(RADIANS(AE117)),3)+0.000086/POWER(TAN(RADIANS(AE117)),5),IF(AE117&gt;-0.575,1735+AE117*(-518.2+AE117*(103.4+AE117*(-12.79+AE117*0.711))),-20.772/TAN(RADIANS(AE117)))))/3600</f>
        <v>0.0304758254811261</v>
      </c>
      <c r="AG117" s="1" t="n">
        <f aca="false">AE117+AF117</f>
        <v>27.8322112765086</v>
      </c>
      <c r="AH117" s="1" t="n">
        <f aca="false">IF(AC117&gt;0,MOD(DEGREES(ACOS(((SIN(RADIANS($B$3))*COS(RADIANS(AD117)))-SIN(RADIANS(T117)))/(COS(RADIANS($B$3))*SIN(RADIANS(AD117)))))+180,360),MOD(540-DEGREES(ACOS(((SIN(RADIANS($B$3))*COS(RADIANS(AD117)))-SIN(RADIANS(T117)))/(COS(RADIANS($B$3))*SIN(RADIANS(AD117))))),360))</f>
        <v>11.9034026859284</v>
      </c>
    </row>
    <row r="118" customFormat="false" ht="15" hidden="false" customHeight="false" outlineLevel="0" collapsed="false">
      <c r="D118" s="6" t="n">
        <f aca="false">$B$7</f>
        <v>44003</v>
      </c>
      <c r="E118" s="7" t="n">
        <f aca="false">E117+0.1/24</f>
        <v>0.4875</v>
      </c>
      <c r="F118" s="2" t="n">
        <f aca="false">D118+2415018.5+E118-$B$5/24</f>
        <v>2459021.57083333</v>
      </c>
      <c r="G118" s="8" t="n">
        <f aca="false">(F118-2451545)/36525</f>
        <v>0.204697353410905</v>
      </c>
      <c r="I118" s="1" t="n">
        <f aca="false">MOD(280.46646+G118*(36000.76983+G118*0.0003032),360)</f>
        <v>89.7287776605381</v>
      </c>
      <c r="J118" s="1" t="n">
        <f aca="false">357.52911+G118*(35999.05029-0.0001537*G118)</f>
        <v>7726.43942322889</v>
      </c>
      <c r="K118" s="1" t="n">
        <f aca="false">0.016708634-G118*(0.000042037+0.0000001267*G118)</f>
        <v>0.0167000238284971</v>
      </c>
      <c r="L118" s="1" t="n">
        <f aca="false">SIN(RADIANS(J118))*(1.914602-G118*(0.004817+0.000014*G118))+SIN(RADIANS(2*J118))*(0.019993-0.000101*G118)+SIN(RADIANS(3*J118))*0.000289</f>
        <v>0.439775217618338</v>
      </c>
      <c r="M118" s="1" t="n">
        <f aca="false">I118+L118</f>
        <v>90.1685528781564</v>
      </c>
      <c r="N118" s="1" t="n">
        <f aca="false">J118+L118</f>
        <v>7726.8791984465</v>
      </c>
      <c r="O118" s="1" t="n">
        <f aca="false">(1.000001018*(1-K118*K118))/(1+K118*COS(RADIANS(N118)))</f>
        <v>1.01625047194788</v>
      </c>
      <c r="P118" s="1" t="n">
        <f aca="false">M118-0.00569-0.00478*SIN(RADIANS(125.04-1934.136*G118))</f>
        <v>90.1580834323932</v>
      </c>
      <c r="Q118" s="1" t="n">
        <f aca="false">23+(26+((21.448-G118*(46.815+G118*(0.00059-G118*0.001813))))/60)/60</f>
        <v>23.4366291900635</v>
      </c>
      <c r="R118" s="1" t="n">
        <f aca="false">Q118+0.00256*COS(RADIANS(125.04-1934.136*G118))</f>
        <v>23.4366681731396</v>
      </c>
      <c r="S118" s="1" t="n">
        <f aca="false">DEGREES(ATAN2(COS(RADIANS(P118)),COS(RADIANS(R118))*SIN(RADIANS(P118))))</f>
        <v>90.1722978859227</v>
      </c>
      <c r="T118" s="1" t="n">
        <f aca="false">DEGREES(ASIN(SIN(RADIANS(R118))*SIN(RADIANS(P118))))</f>
        <v>23.4365736349172</v>
      </c>
      <c r="U118" s="1" t="n">
        <f aca="false">TAN(RADIANS(R118/2))*TAN(RADIANS(R118/2))</f>
        <v>0.0430246244768231</v>
      </c>
      <c r="V118" s="1" t="n">
        <f aca="false">4*DEGREES(U118*SIN(2*RADIANS(I118))-2*K118*SIN(RADIANS(J118))+4*K118*U118*SIN(RADIANS(J118))*COS(2*RADIANS(I118))-0.5*U118*U118*SIN(4*RADIANS(I118))-1.25*K118*K118*SIN(2*RADIANS(J118)))</f>
        <v>-1.8154743478906</v>
      </c>
      <c r="W118" s="1" t="n">
        <f aca="false">DEGREES(ACOS(COS(RADIANS(90.833))/(COS(RADIANS($B$3))*COS(RADIANS(T118)))-TAN(RADIANS($B$3))*TAN(RADIANS(T118))))</f>
        <v>71.5523613933314</v>
      </c>
      <c r="X118" s="7" t="n">
        <f aca="false">(720-4*$B$4-V118+$B$5*60)/1440</f>
        <v>0.515195659963813</v>
      </c>
      <c r="Y118" s="7" t="n">
        <f aca="false">X118-W118*4/1440</f>
        <v>0.316439100537892</v>
      </c>
      <c r="Z118" s="7" t="n">
        <f aca="false">X118+W118*4/1440</f>
        <v>0.713952219389733</v>
      </c>
      <c r="AA118" s="9" t="n">
        <f aca="false">8*W118</f>
        <v>572.418891146651</v>
      </c>
      <c r="AB118" s="1" t="n">
        <f aca="false">MOD(E118*1440+V118+4*$B$4-60*$B$5,1440)</f>
        <v>680.118249652109</v>
      </c>
      <c r="AC118" s="1" t="n">
        <f aca="false">IF(AB118/4&lt;0,AB118/4+180,AB118/4-180)</f>
        <v>-9.97043758697265</v>
      </c>
      <c r="AD118" s="1" t="n">
        <f aca="false">DEGREES(ACOS(SIN(RADIANS($B$3))*SIN(RADIANS(T118))+COS(RADIANS($B$3))*COS(RADIANS(T118))*COS(RADIANS(AC118))))</f>
        <v>61.9694415202105</v>
      </c>
      <c r="AE118" s="1" t="n">
        <f aca="false">90-AD118</f>
        <v>28.0305584797895</v>
      </c>
      <c r="AF118" s="1" t="n">
        <f aca="false">IF(AE118&gt;85,0,IF(AE118&gt;5,58.1/TAN(RADIANS(AE118))-0.07/POWER(TAN(RADIANS(AE118)),3)+0.000086/POWER(TAN(RADIANS(AE118)),5),IF(AE118&gt;-0.575,1735+AE118*(-518.2+AE118*(103.4+AE118*(-12.79+AE118*0.711))),-20.772/TAN(RADIANS(AE118)))))/3600</f>
        <v>0.0301855255824972</v>
      </c>
      <c r="AG118" s="1" t="n">
        <f aca="false">AE118+AF118</f>
        <v>28.060744005372</v>
      </c>
      <c r="AH118" s="1" t="n">
        <f aca="false">IF(AC118&gt;0,MOD(DEGREES(ACOS(((SIN(RADIANS($B$3))*COS(RADIANS(AD118)))-SIN(RADIANS(T118)))/(COS(RADIANS($B$3))*SIN(RADIANS(AD118)))))+180,360),MOD(540-DEGREES(ACOS(((SIN(RADIANS($B$3))*COS(RADIANS(AD118)))-SIN(RADIANS(T118)))/(COS(RADIANS($B$3))*SIN(RADIANS(AD118))))),360))</f>
        <v>10.3678241211824</v>
      </c>
    </row>
    <row r="119" customFormat="false" ht="15" hidden="false" customHeight="false" outlineLevel="0" collapsed="false">
      <c r="D119" s="6" t="n">
        <f aca="false">$B$7</f>
        <v>44003</v>
      </c>
      <c r="E119" s="7" t="n">
        <f aca="false">E118+0.1/24</f>
        <v>0.491666666666666</v>
      </c>
      <c r="F119" s="2" t="n">
        <f aca="false">D119+2415018.5+E119-$B$5/24</f>
        <v>2459021.575</v>
      </c>
      <c r="G119" s="8" t="n">
        <f aca="false">(F119-2451545)/36525</f>
        <v>0.204697467488027</v>
      </c>
      <c r="I119" s="1" t="n">
        <f aca="false">MOD(280.46646+G119*(36000.76983+G119*0.0003032),360)</f>
        <v>89.7328845247675</v>
      </c>
      <c r="J119" s="1" t="n">
        <f aca="false">357.52911+G119*(35999.05029-0.0001537*G119)</f>
        <v>7726.44352989693</v>
      </c>
      <c r="K119" s="1" t="n">
        <f aca="false">0.016708634-G119*(0.000042037+0.0000001267*G119)</f>
        <v>0.0167000238236958</v>
      </c>
      <c r="L119" s="1" t="n">
        <f aca="false">SIN(RADIANS(J119))*(1.914602-G119*(0.004817+0.000014*G119))+SIN(RADIANS(2*J119))*(0.019993-0.000101*G119)+SIN(RADIANS(3*J119))*0.000289</f>
        <v>0.439644382995834</v>
      </c>
      <c r="M119" s="1" t="n">
        <f aca="false">I119+L119</f>
        <v>90.1725289077634</v>
      </c>
      <c r="N119" s="1" t="n">
        <f aca="false">J119+L119</f>
        <v>7726.88317427993</v>
      </c>
      <c r="O119" s="1" t="n">
        <f aca="false">(1.000001018*(1-K119*K119))/(1+K119*COS(RADIANS(N119)))</f>
        <v>1.01625074365942</v>
      </c>
      <c r="P119" s="1" t="n">
        <f aca="false">M119-0.00569-0.00478*SIN(RADIANS(125.04-1934.136*G119))</f>
        <v>90.1620594622805</v>
      </c>
      <c r="Q119" s="1" t="n">
        <f aca="false">23+(26+((21.448-G119*(46.815+G119*(0.00059-G119*0.001813))))/60)/60</f>
        <v>23.43662918858</v>
      </c>
      <c r="R119" s="1" t="n">
        <f aca="false">Q119+0.00256*COS(RADIANS(125.04-1934.136*G119))</f>
        <v>23.4366681815133</v>
      </c>
      <c r="S119" s="1" t="n">
        <f aca="false">DEGREES(ATAN2(COS(RADIANS(P119)),COS(RADIANS(R119))*SIN(RADIANS(P119))))</f>
        <v>90.1766314258589</v>
      </c>
      <c r="T119" s="1" t="n">
        <f aca="false">DEGREES(ASIN(SIN(RADIANS(R119))*SIN(RADIANS(P119))))</f>
        <v>23.4365688279418</v>
      </c>
      <c r="U119" s="1" t="n">
        <f aca="false">TAN(RADIANS(R119/2))*TAN(RADIANS(R119/2))</f>
        <v>0.0430246245084421</v>
      </c>
      <c r="V119" s="1" t="n">
        <f aca="false">4*DEGREES(U119*SIN(2*RADIANS(I119))-2*K119*SIN(RADIANS(J119))+4*K119*U119*SIN(RADIANS(J119))*COS(2*RADIANS(I119))-0.5*U119*U119*SIN(4*RADIANS(I119))-1.25*K119*K119*SIN(2*RADIANS(J119)))</f>
        <v>-1.81637981052256</v>
      </c>
      <c r="W119" s="1" t="n">
        <f aca="false">DEGREES(ACOS(COS(RADIANS(90.833))/(COS(RADIANS($B$3))*COS(RADIANS(T119)))-TAN(RADIANS($B$3))*TAN(RADIANS(T119))))</f>
        <v>71.5523660219338</v>
      </c>
      <c r="X119" s="7" t="n">
        <f aca="false">(720-4*$B$4-V119+$B$5*60)/1440</f>
        <v>0.515196288757307</v>
      </c>
      <c r="Y119" s="7" t="n">
        <f aca="false">X119-W119*4/1440</f>
        <v>0.316439716474158</v>
      </c>
      <c r="Z119" s="7" t="n">
        <f aca="false">X119+W119*4/1440</f>
        <v>0.713952861040457</v>
      </c>
      <c r="AA119" s="9" t="n">
        <f aca="false">8*W119</f>
        <v>572.41892817547</v>
      </c>
      <c r="AB119" s="1" t="n">
        <f aca="false">MOD(E119*1440+V119+4*$B$4-60*$B$5,1440)</f>
        <v>686.117344189476</v>
      </c>
      <c r="AC119" s="1" t="n">
        <f aca="false">IF(AB119/4&lt;0,AB119/4+180,AB119/4-180)</f>
        <v>-8.4706639526309</v>
      </c>
      <c r="AD119" s="1" t="n">
        <f aca="false">DEGREES(ACOS(SIN(RADIANS($B$3))*SIN(RADIANS(T119))+COS(RADIANS($B$3))*COS(RADIANS(T119))*COS(RADIANS(AC119))))</f>
        <v>61.7719397548162</v>
      </c>
      <c r="AE119" s="1" t="n">
        <f aca="false">90-AD119</f>
        <v>28.2280602451838</v>
      </c>
      <c r="AF119" s="1" t="n">
        <f aca="false">IF(AE119&gt;85,0,IF(AE119&gt;5,58.1/TAN(RADIANS(AE119))-0.07/POWER(TAN(RADIANS(AE119)),3)+0.000086/POWER(TAN(RADIANS(AE119)),5),IF(AE119&gt;-0.575,1735+AE119*(-518.2+AE119*(103.4+AE119*(-12.79+AE119*0.711))),-20.772/TAN(RADIANS(AE119)))))/3600</f>
        <v>0.0299383851015839</v>
      </c>
      <c r="AG119" s="1" t="n">
        <f aca="false">AE119+AF119</f>
        <v>28.2579986302854</v>
      </c>
      <c r="AH119" s="1" t="n">
        <f aca="false">IF(AC119&gt;0,MOD(DEGREES(ACOS(((SIN(RADIANS($B$3))*COS(RADIANS(AD119)))-SIN(RADIANS(T119)))/(COS(RADIANS($B$3))*SIN(RADIANS(AD119)))))+180,360),MOD(540-DEGREES(ACOS(((SIN(RADIANS($B$3))*COS(RADIANS(AD119)))-SIN(RADIANS(T119)))/(COS(RADIANS($B$3))*SIN(RADIANS(AD119))))),360))</f>
        <v>8.82363267885455</v>
      </c>
    </row>
    <row r="120" customFormat="false" ht="15" hidden="false" customHeight="false" outlineLevel="0" collapsed="false">
      <c r="D120" s="6" t="n">
        <f aca="false">$B$7</f>
        <v>44003</v>
      </c>
      <c r="E120" s="7" t="n">
        <f aca="false">E119+0.1/24</f>
        <v>0.495833333333333</v>
      </c>
      <c r="F120" s="2" t="n">
        <f aca="false">D120+2415018.5+E120-$B$5/24</f>
        <v>2459021.57916667</v>
      </c>
      <c r="G120" s="8" t="n">
        <f aca="false">(F120-2451545)/36525</f>
        <v>0.204697581565136</v>
      </c>
      <c r="I120" s="1" t="n">
        <f aca="false">MOD(280.46646+G120*(36000.76983+G120*0.0003032),360)</f>
        <v>89.7369913885368</v>
      </c>
      <c r="J120" s="1" t="n">
        <f aca="false">357.52911+G120*(35999.05029-0.0001537*G120)</f>
        <v>7726.44763656452</v>
      </c>
      <c r="K120" s="1" t="n">
        <f aca="false">0.016708634-G120*(0.000042037+0.0000001267*G120)</f>
        <v>0.0167000238188944</v>
      </c>
      <c r="L120" s="1" t="n">
        <f aca="false">SIN(RADIANS(J120))*(1.914602-G120*(0.004817+0.000014*G120))+SIN(RADIANS(2*J120))*(0.019993-0.000101*G120)+SIN(RADIANS(3*J120))*0.000289</f>
        <v>0.439513546261997</v>
      </c>
      <c r="M120" s="1" t="n">
        <f aca="false">I120+L120</f>
        <v>90.1765049347988</v>
      </c>
      <c r="N120" s="1" t="n">
        <f aca="false">J120+L120</f>
        <v>7726.88715011078</v>
      </c>
      <c r="O120" s="1" t="n">
        <f aca="false">(1.000001018*(1-K120*K120))/(1+K120*COS(RADIANS(N120)))</f>
        <v>1.01625101529003</v>
      </c>
      <c r="P120" s="1" t="n">
        <f aca="false">M120-0.00569-0.00478*SIN(RADIANS(125.04-1934.136*G120))</f>
        <v>90.1660354895964</v>
      </c>
      <c r="Q120" s="1" t="n">
        <f aca="false">23+(26+((21.448-G120*(46.815+G120*(0.00059-G120*0.001813))))/60)/60</f>
        <v>23.4366291870966</v>
      </c>
      <c r="R120" s="1" t="n">
        <f aca="false">Q120+0.00256*COS(RADIANS(125.04-1934.136*G120))</f>
        <v>23.436668189887</v>
      </c>
      <c r="S120" s="1" t="n">
        <f aca="false">DEGREES(ATAN2(COS(RADIANS(P120)),COS(RADIANS(R120))*SIN(RADIANS(P120))))</f>
        <v>90.1809649626732</v>
      </c>
      <c r="T120" s="1" t="n">
        <f aca="false">DEGREES(ASIN(SIN(RADIANS(R120))*SIN(RADIANS(P120))))</f>
        <v>23.4365639013612</v>
      </c>
      <c r="U120" s="1" t="n">
        <f aca="false">TAN(RADIANS(R120/2))*TAN(RADIANS(R120/2))</f>
        <v>0.043024624540061</v>
      </c>
      <c r="V120" s="1" t="n">
        <f aca="false">4*DEGREES(U120*SIN(2*RADIANS(I120))-2*K120*SIN(RADIANS(J120))+4*K120*U120*SIN(RADIANS(J120))*COS(2*RADIANS(I120))-0.5*U120*U120*SIN(4*RADIANS(I120))-1.25*K120*K120*SIN(2*RADIANS(J120)))</f>
        <v>-1.81728526271171</v>
      </c>
      <c r="W120" s="1" t="n">
        <f aca="false">DEGREES(ACOS(COS(RADIANS(90.833))/(COS(RADIANS($B$3))*COS(RADIANS(T120)))-TAN(RADIANS($B$3))*TAN(RADIANS(T120))))</f>
        <v>71.5523707657026</v>
      </c>
      <c r="X120" s="7" t="n">
        <f aca="false">(720-4*$B$4-V120+$B$5*60)/1440</f>
        <v>0.51519691754355</v>
      </c>
      <c r="Y120" s="7" t="n">
        <f aca="false">X120-W120*4/1440</f>
        <v>0.316440332083265</v>
      </c>
      <c r="Z120" s="7" t="n">
        <f aca="false">X120+W120*4/1440</f>
        <v>0.713953503003835</v>
      </c>
      <c r="AA120" s="9" t="n">
        <f aca="false">8*W120</f>
        <v>572.418966125621</v>
      </c>
      <c r="AB120" s="1" t="n">
        <f aca="false">MOD(E120*1440+V120+4*$B$4-60*$B$5,1440)</f>
        <v>692.116438737288</v>
      </c>
      <c r="AC120" s="1" t="n">
        <f aca="false">IF(AB120/4&lt;0,AB120/4+180,AB120/4-180)</f>
        <v>-6.97089031567805</v>
      </c>
      <c r="AD120" s="1" t="n">
        <f aca="false">DEGREES(ACOS(SIN(RADIANS($B$3))*SIN(RADIANS(T120))+COS(RADIANS($B$3))*COS(RADIANS(T120))*COS(RADIANS(AC120))))</f>
        <v>61.6060660533884</v>
      </c>
      <c r="AE120" s="1" t="n">
        <f aca="false">90-AD120</f>
        <v>28.3939339466116</v>
      </c>
      <c r="AF120" s="1" t="n">
        <f aca="false">IF(AE120&gt;85,0,IF(AE120&gt;5,58.1/TAN(RADIANS(AE120))-0.07/POWER(TAN(RADIANS(AE120)),3)+0.000086/POWER(TAN(RADIANS(AE120)),5),IF(AE120&gt;-0.575,1735+AE120*(-518.2+AE120*(103.4+AE120*(-12.79+AE120*0.711))),-20.772/TAN(RADIANS(AE120)))))/3600</f>
        <v>0.029733221974468</v>
      </c>
      <c r="AG120" s="1" t="n">
        <f aca="false">AE120+AF120</f>
        <v>28.423667168586</v>
      </c>
      <c r="AH120" s="1" t="n">
        <f aca="false">IF(AC120&gt;0,MOD(DEGREES(ACOS(((SIN(RADIANS($B$3))*COS(RADIANS(AD120)))-SIN(RADIANS(T120)))/(COS(RADIANS($B$3))*SIN(RADIANS(AD120)))))+180,360),MOD(540-DEGREES(ACOS(((SIN(RADIANS($B$3))*COS(RADIANS(AD120)))-SIN(RADIANS(T120)))/(COS(RADIANS($B$3))*SIN(RADIANS(AD120))))),360))</f>
        <v>7.27202559991031</v>
      </c>
    </row>
    <row r="121" customFormat="false" ht="15" hidden="false" customHeight="false" outlineLevel="0" collapsed="false">
      <c r="D121" s="6" t="n">
        <f aca="false">$B$7</f>
        <v>44003</v>
      </c>
      <c r="E121" s="7" t="n">
        <f aca="false">E120+0.1/24</f>
        <v>0.499999999999999</v>
      </c>
      <c r="F121" s="2" t="n">
        <f aca="false">D121+2415018.5+E121-$B$5/24</f>
        <v>2459021.58333333</v>
      </c>
      <c r="G121" s="8" t="n">
        <f aca="false">(F121-2451545)/36525</f>
        <v>0.204697695642258</v>
      </c>
      <c r="I121" s="1" t="n">
        <f aca="false">MOD(280.46646+G121*(36000.76983+G121*0.0003032),360)</f>
        <v>89.7410982527663</v>
      </c>
      <c r="J121" s="1" t="n">
        <f aca="false">357.52911+G121*(35999.05029-0.0001537*G121)</f>
        <v>7726.45174323257</v>
      </c>
      <c r="K121" s="1" t="n">
        <f aca="false">0.016708634-G121*(0.000042037+0.0000001267*G121)</f>
        <v>0.016700023814093</v>
      </c>
      <c r="L121" s="1" t="n">
        <f aca="false">SIN(RADIANS(J121))*(1.914602-G121*(0.004817+0.000014*G121))+SIN(RADIANS(2*J121))*(0.019993-0.000101*G121)+SIN(RADIANS(3*J121))*0.000289</f>
        <v>0.439382707388202</v>
      </c>
      <c r="M121" s="1" t="n">
        <f aca="false">I121+L121</f>
        <v>90.1804809601545</v>
      </c>
      <c r="N121" s="1" t="n">
        <f aca="false">J121+L121</f>
        <v>7726.89112593996</v>
      </c>
      <c r="O121" s="1" t="n">
        <f aca="false">(1.000001018*(1-K121*K121))/(1+K121*COS(RADIANS(N121)))</f>
        <v>1.01625128683977</v>
      </c>
      <c r="P121" s="1" t="n">
        <f aca="false">M121-0.00569-0.00478*SIN(RADIANS(125.04-1934.136*G121))</f>
        <v>90.1700115152325</v>
      </c>
      <c r="Q121" s="1" t="n">
        <f aca="false">23+(26+((21.448-G121*(46.815+G121*(0.00059-G121*0.001813))))/60)/60</f>
        <v>23.4366291856131</v>
      </c>
      <c r="R121" s="1" t="n">
        <f aca="false">Q121+0.00256*COS(RADIANS(125.04-1934.136*G121))</f>
        <v>23.4366681982607</v>
      </c>
      <c r="S121" s="1" t="n">
        <f aca="false">DEGREES(ATAN2(COS(RADIANS(P121)),COS(RADIANS(R121))*SIN(RADIANS(P121))))</f>
        <v>90.1852984973299</v>
      </c>
      <c r="T121" s="1" t="n">
        <f aca="false">DEGREES(ASIN(SIN(RADIANS(R121))*SIN(RADIANS(P121))))</f>
        <v>23.4365588551746</v>
      </c>
      <c r="U121" s="1" t="n">
        <f aca="false">TAN(RADIANS(R121/2))*TAN(RADIANS(R121/2))</f>
        <v>0.04302462457168</v>
      </c>
      <c r="V121" s="1" t="n">
        <f aca="false">4*DEGREES(U121*SIN(2*RADIANS(I121))-2*K121*SIN(RADIANS(J121))+4*K121*U121*SIN(RADIANS(J121))*COS(2*RADIANS(I121))-0.5*U121*U121*SIN(4*RADIANS(I121))-1.25*K121*K121*SIN(2*RADIANS(J121)))</f>
        <v>-1.8181907046328</v>
      </c>
      <c r="W121" s="1" t="n">
        <f aca="false">DEGREES(ACOS(COS(RADIANS(90.833))/(COS(RADIANS($B$3))*COS(RADIANS(T121)))-TAN(RADIANS($B$3))*TAN(RADIANS(T121))))</f>
        <v>71.5523756246388</v>
      </c>
      <c r="X121" s="7" t="n">
        <f aca="false">(720-4*$B$4-V121+$B$5*60)/1440</f>
        <v>0.515197546322662</v>
      </c>
      <c r="Y121" s="7" t="n">
        <f aca="false">X121-W121*4/1440</f>
        <v>0.316440947365332</v>
      </c>
      <c r="Z121" s="7" t="n">
        <f aca="false">X121+W121*4/1440</f>
        <v>0.713954145279992</v>
      </c>
      <c r="AA121" s="9" t="n">
        <f aca="false">8*W121</f>
        <v>572.419004997111</v>
      </c>
      <c r="AB121" s="1" t="n">
        <f aca="false">MOD(E121*1440+V121+4*$B$4-60*$B$5,1440)</f>
        <v>698.115533295366</v>
      </c>
      <c r="AC121" s="1" t="n">
        <f aca="false">IF(AB121/4&lt;0,AB121/4+180,AB121/4-180)</f>
        <v>-5.47111667615855</v>
      </c>
      <c r="AD121" s="1" t="n">
        <f aca="false">DEGREES(ACOS(SIN(RADIANS($B$3))*SIN(RADIANS(T121))+COS(RADIANS($B$3))*COS(RADIANS(T121))*COS(RADIANS(AC121))))</f>
        <v>61.47208110578</v>
      </c>
      <c r="AE121" s="1" t="n">
        <f aca="false">90-AD121</f>
        <v>28.52791889422</v>
      </c>
      <c r="AF121" s="1" t="n">
        <f aca="false">IF(AE121&gt;85,0,IF(AE121&gt;5,58.1/TAN(RADIANS(AE121))-0.07/POWER(TAN(RADIANS(AE121)),3)+0.000086/POWER(TAN(RADIANS(AE121)),5),IF(AE121&gt;-0.575,1735+AE121*(-518.2+AE121*(103.4+AE121*(-12.79+AE121*0.711))),-20.772/TAN(RADIANS(AE121)))))/3600</f>
        <v>0.0295690731935813</v>
      </c>
      <c r="AG121" s="1" t="n">
        <f aca="false">AE121+AF121</f>
        <v>28.5574879674136</v>
      </c>
      <c r="AH121" s="1" t="n">
        <f aca="false">IF(AC121&gt;0,MOD(DEGREES(ACOS(((SIN(RADIANS($B$3))*COS(RADIANS(AD121)))-SIN(RADIANS(T121)))/(COS(RADIANS($B$3))*SIN(RADIANS(AD121)))))+180,360),MOD(540-DEGREES(ACOS(((SIN(RADIANS($B$3))*COS(RADIANS(AD121)))-SIN(RADIANS(T121)))/(COS(RADIANS($B$3))*SIN(RADIANS(AD121))))),360))</f>
        <v>5.71424688197692</v>
      </c>
    </row>
    <row r="122" customFormat="false" ht="15" hidden="false" customHeight="false" outlineLevel="0" collapsed="false">
      <c r="D122" s="6" t="n">
        <f aca="false">$B$7</f>
        <v>44003</v>
      </c>
      <c r="E122" s="7" t="n">
        <f aca="false">E121+0.1/24</f>
        <v>0.504166666666666</v>
      </c>
      <c r="F122" s="2" t="n">
        <f aca="false">D122+2415018.5+E122-$B$5/24</f>
        <v>2459021.5875</v>
      </c>
      <c r="G122" s="8" t="n">
        <f aca="false">(F122-2451545)/36525</f>
        <v>0.20469780971938</v>
      </c>
      <c r="I122" s="1" t="n">
        <f aca="false">MOD(280.46646+G122*(36000.76983+G122*0.0003032),360)</f>
        <v>89.7452051169948</v>
      </c>
      <c r="J122" s="1" t="n">
        <f aca="false">357.52911+G122*(35999.05029-0.0001537*G122)</f>
        <v>7726.45584990062</v>
      </c>
      <c r="K122" s="1" t="n">
        <f aca="false">0.016708634-G122*(0.000042037+0.0000001267*G122)</f>
        <v>0.0167000238092916</v>
      </c>
      <c r="L122" s="1" t="n">
        <f aca="false">SIN(RADIANS(J122))*(1.914602-G122*(0.004817+0.000014*G122))+SIN(RADIANS(2*J122))*(0.019993-0.000101*G122)+SIN(RADIANS(3*J122))*0.000289</f>
        <v>0.439251866389713</v>
      </c>
      <c r="M122" s="1" t="n">
        <f aca="false">I122+L122</f>
        <v>90.1844569833846</v>
      </c>
      <c r="N122" s="1" t="n">
        <f aca="false">J122+L122</f>
        <v>7726.89510176701</v>
      </c>
      <c r="O122" s="1" t="n">
        <f aca="false">(1.000001018*(1-K122*K122))/(1+K122*COS(RADIANS(N122)))</f>
        <v>1.0162515583086</v>
      </c>
      <c r="P122" s="1" t="n">
        <f aca="false">M122-0.00569-0.00478*SIN(RADIANS(125.04-1934.136*G122))</f>
        <v>90.1739875387431</v>
      </c>
      <c r="Q122" s="1" t="n">
        <f aca="false">23+(26+((21.448-G122*(46.815+G122*(0.00059-G122*0.001813))))/60)/60</f>
        <v>23.4366291841296</v>
      </c>
      <c r="R122" s="1" t="n">
        <f aca="false">Q122+0.00256*COS(RADIANS(125.04-1934.136*G122))</f>
        <v>23.4366682066344</v>
      </c>
      <c r="S122" s="1" t="n">
        <f aca="false">DEGREES(ATAN2(COS(RADIANS(P122)),COS(RADIANS(R122))*SIN(RADIANS(P122))))</f>
        <v>90.1896320293351</v>
      </c>
      <c r="T122" s="1" t="n">
        <f aca="false">DEGREES(ASIN(SIN(RADIANS(R122))*SIN(RADIANS(P122))))</f>
        <v>23.4365536893827</v>
      </c>
      <c r="U122" s="1" t="n">
        <f aca="false">TAN(RADIANS(R122/2))*TAN(RADIANS(R122/2))</f>
        <v>0.043024624603299</v>
      </c>
      <c r="V122" s="1" t="n">
        <f aca="false">4*DEGREES(U122*SIN(2*RADIANS(I122))-2*K122*SIN(RADIANS(J122))+4*K122*U122*SIN(RADIANS(J122))*COS(2*RADIANS(I122))-0.5*U122*U122*SIN(4*RADIANS(I122))-1.25*K122*K122*SIN(2*RADIANS(J122)))</f>
        <v>-1.81909613615543</v>
      </c>
      <c r="W122" s="1" t="n">
        <f aca="false">DEGREES(ACOS(COS(RADIANS(90.833))/(COS(RADIANS($B$3))*COS(RADIANS(T122)))-TAN(RADIANS($B$3))*TAN(RADIANS(T122))))</f>
        <v>71.5523805987415</v>
      </c>
      <c r="X122" s="7" t="n">
        <f aca="false">(720-4*$B$4-V122+$B$5*60)/1440</f>
        <v>0.515198175094552</v>
      </c>
      <c r="Y122" s="7" t="n">
        <f aca="false">X122-W122*4/1440</f>
        <v>0.31644156232027</v>
      </c>
      <c r="Z122" s="7" t="n">
        <f aca="false">X122+W122*4/1440</f>
        <v>0.713954787868834</v>
      </c>
      <c r="AA122" s="9" t="n">
        <f aca="false">8*W122</f>
        <v>572.419044789932</v>
      </c>
      <c r="AB122" s="1" t="n">
        <f aca="false">MOD(E122*1440+V122+4*$B$4-60*$B$5,1440)</f>
        <v>704.114627863844</v>
      </c>
      <c r="AC122" s="1" t="n">
        <f aca="false">IF(AB122/4&lt;0,AB122/4+180,AB122/4-180)</f>
        <v>-3.97134303403914</v>
      </c>
      <c r="AD122" s="1" t="n">
        <f aca="false">DEGREES(ACOS(SIN(RADIANS($B$3))*SIN(RADIANS(T122))+COS(RADIANS($B$3))*COS(RADIANS(T122))*COS(RADIANS(AC122))))</f>
        <v>61.3701975255764</v>
      </c>
      <c r="AE122" s="1" t="n">
        <f aca="false">90-AD122</f>
        <v>28.6298024744236</v>
      </c>
      <c r="AF122" s="1" t="n">
        <f aca="false">IF(AE122&gt;85,0,IF(AE122&gt;5,58.1/TAN(RADIANS(AE122))-0.07/POWER(TAN(RADIANS(AE122)),3)+0.000086/POWER(TAN(RADIANS(AE122)),5),IF(AE122&gt;-0.575,1735+AE122*(-518.2+AE122*(103.4+AE122*(-12.79+AE122*0.711))),-20.772/TAN(RADIANS(AE122)))))/3600</f>
        <v>0.0294451801523382</v>
      </c>
      <c r="AG122" s="1" t="n">
        <f aca="false">AE122+AF122</f>
        <v>28.659247654576</v>
      </c>
      <c r="AH122" s="1" t="n">
        <f aca="false">IF(AC122&gt;0,MOD(DEGREES(ACOS(((SIN(RADIANS($B$3))*COS(RADIANS(AD122)))-SIN(RADIANS(T122)))/(COS(RADIANS($B$3))*SIN(RADIANS(AD122)))))+180,360),MOD(540-DEGREES(ACOS(((SIN(RADIANS($B$3))*COS(RADIANS(AD122)))-SIN(RADIANS(T122)))/(COS(RADIANS($B$3))*SIN(RADIANS(AD122))))),360))</f>
        <v>4.15158005002922</v>
      </c>
    </row>
    <row r="123" customFormat="false" ht="15" hidden="false" customHeight="false" outlineLevel="0" collapsed="false">
      <c r="D123" s="6" t="n">
        <f aca="false">$B$7</f>
        <v>44003</v>
      </c>
      <c r="E123" s="7" t="n">
        <f aca="false">E122+0.1/24</f>
        <v>0.508333333333333</v>
      </c>
      <c r="F123" s="2" t="n">
        <f aca="false">D123+2415018.5+E123-$B$5/24</f>
        <v>2459021.59166667</v>
      </c>
      <c r="G123" s="8" t="n">
        <f aca="false">(F123-2451545)/36525</f>
        <v>0.20469792379649</v>
      </c>
      <c r="I123" s="1" t="n">
        <f aca="false">MOD(280.46646+G123*(36000.76983+G123*0.0003032),360)</f>
        <v>89.7493119807659</v>
      </c>
      <c r="J123" s="1" t="n">
        <f aca="false">357.52911+G123*(35999.05029-0.0001537*G123)</f>
        <v>7726.45995656821</v>
      </c>
      <c r="K123" s="1" t="n">
        <f aca="false">0.016708634-G123*(0.000042037+0.0000001267*G123)</f>
        <v>0.0167000238044903</v>
      </c>
      <c r="L123" s="1" t="n">
        <f aca="false">SIN(RADIANS(J123))*(1.914602-G123*(0.004817+0.000014*G123))+SIN(RADIANS(2*J123))*(0.019993-0.000101*G123)+SIN(RADIANS(3*J123))*0.000289</f>
        <v>0.439121023281745</v>
      </c>
      <c r="M123" s="1" t="n">
        <f aca="false">I123+L123</f>
        <v>90.1884330040477</v>
      </c>
      <c r="N123" s="1" t="n">
        <f aca="false">J123+L123</f>
        <v>7726.89907759149</v>
      </c>
      <c r="O123" s="1" t="n">
        <f aca="false">(1.000001018*(1-K123*K123))/(1+K123*COS(RADIANS(N123)))</f>
        <v>1.01625182969649</v>
      </c>
      <c r="P123" s="1" t="n">
        <f aca="false">M123-0.00569-0.00478*SIN(RADIANS(125.04-1934.136*G123))</f>
        <v>90.1779635596869</v>
      </c>
      <c r="Q123" s="1" t="n">
        <f aca="false">23+(26+((21.448-G123*(46.815+G123*(0.00059-G123*0.001813))))/60)/60</f>
        <v>23.4366291826461</v>
      </c>
      <c r="R123" s="1" t="n">
        <f aca="false">Q123+0.00256*COS(RADIANS(125.04-1934.136*G123))</f>
        <v>23.4366682150081</v>
      </c>
      <c r="S123" s="1" t="n">
        <f aca="false">DEGREES(ATAN2(COS(RADIANS(P123)),COS(RADIANS(R123))*SIN(RADIANS(P123))))</f>
        <v>90.1939655581999</v>
      </c>
      <c r="T123" s="1" t="n">
        <f aca="false">DEGREES(ASIN(SIN(RADIANS(R123))*SIN(RADIANS(P123))))</f>
        <v>23.4365484039863</v>
      </c>
      <c r="U123" s="1" t="n">
        <f aca="false">TAN(RADIANS(R123/2))*TAN(RADIANS(R123/2))</f>
        <v>0.0430246246349179</v>
      </c>
      <c r="V123" s="1" t="n">
        <f aca="false">4*DEGREES(U123*SIN(2*RADIANS(I123))-2*K123*SIN(RADIANS(J123))+4*K123*U123*SIN(RADIANS(J123))*COS(2*RADIANS(I123))-0.5*U123*U123*SIN(4*RADIANS(I123))-1.25*K123*K123*SIN(2*RADIANS(J123)))</f>
        <v>-1.82000155715066</v>
      </c>
      <c r="W123" s="1" t="n">
        <f aca="false">DEGREES(ACOS(COS(RADIANS(90.833))/(COS(RADIANS($B$3))*COS(RADIANS(T123)))-TAN(RADIANS($B$3))*TAN(RADIANS(T123))))</f>
        <v>71.55238568801</v>
      </c>
      <c r="X123" s="7" t="n">
        <f aca="false">(720-4*$B$4-V123+$B$5*60)/1440</f>
        <v>0.515198803859132</v>
      </c>
      <c r="Y123" s="7" t="n">
        <f aca="false">X123-W123*4/1440</f>
        <v>0.316442176947994</v>
      </c>
      <c r="Z123" s="7" t="n">
        <f aca="false">X123+W123*4/1440</f>
        <v>0.713955430770271</v>
      </c>
      <c r="AA123" s="9" t="n">
        <f aca="false">8*W123</f>
        <v>572.41908550408</v>
      </c>
      <c r="AB123" s="1" t="n">
        <f aca="false">MOD(E123*1440+V123+4*$B$4-60*$B$5,1440)</f>
        <v>710.113722442849</v>
      </c>
      <c r="AC123" s="1" t="n">
        <f aca="false">IF(AB123/4&lt;0,AB123/4+180,AB123/4-180)</f>
        <v>-2.47156938928782</v>
      </c>
      <c r="AD123" s="1" t="n">
        <f aca="false">DEGREES(ACOS(SIN(RADIANS($B$3))*SIN(RADIANS(T123))+COS(RADIANS($B$3))*COS(RADIANS(T123))*COS(RADIANS(AC123))))</f>
        <v>61.3005782204078</v>
      </c>
      <c r="AE123" s="1" t="n">
        <f aca="false">90-AD123</f>
        <v>28.6994217795922</v>
      </c>
      <c r="AF123" s="1" t="n">
        <f aca="false">IF(AE123&gt;85,0,IF(AE123&gt;5,58.1/TAN(RADIANS(AE123))-0.07/POWER(TAN(RADIANS(AE123)),3)+0.000086/POWER(TAN(RADIANS(AE123)),5),IF(AE123&gt;-0.575,1735+AE123*(-518.2+AE123*(103.4+AE123*(-12.79+AE123*0.711))),-20.772/TAN(RADIANS(AE123)))))/3600</f>
        <v>0.0293609772545079</v>
      </c>
      <c r="AG123" s="1" t="n">
        <f aca="false">AE123+AF123</f>
        <v>28.7287827568467</v>
      </c>
      <c r="AH123" s="1" t="n">
        <f aca="false">IF(AC123&gt;0,MOD(DEGREES(ACOS(((SIN(RADIANS($B$3))*COS(RADIANS(AD123)))-SIN(RADIANS(T123)))/(COS(RADIANS($B$3))*SIN(RADIANS(AD123)))))+180,360),MOD(540-DEGREES(ACOS(((SIN(RADIANS($B$3))*COS(RADIANS(AD123)))-SIN(RADIANS(T123)))/(COS(RADIANS($B$3))*SIN(RADIANS(AD123))))),360))</f>
        <v>2.58534033439724</v>
      </c>
    </row>
    <row r="124" customFormat="false" ht="15" hidden="false" customHeight="false" outlineLevel="0" collapsed="false">
      <c r="D124" s="6" t="n">
        <f aca="false">$B$7</f>
        <v>44003</v>
      </c>
      <c r="E124" s="7" t="n">
        <f aca="false">E123+0.1/24</f>
        <v>0.512499999999999</v>
      </c>
      <c r="F124" s="2" t="n">
        <f aca="false">D124+2415018.5+E124-$B$5/24</f>
        <v>2459021.59583333</v>
      </c>
      <c r="G124" s="8" t="n">
        <f aca="false">(F124-2451545)/36525</f>
        <v>0.204698037873612</v>
      </c>
      <c r="I124" s="1" t="n">
        <f aca="false">MOD(280.46646+G124*(36000.76983+G124*0.0003032),360)</f>
        <v>89.7534188449936</v>
      </c>
      <c r="J124" s="1" t="n">
        <f aca="false">357.52911+G124*(35999.05029-0.0001537*G124)</f>
        <v>7726.46406323625</v>
      </c>
      <c r="K124" s="1" t="n">
        <f aca="false">0.016708634-G124*(0.000042037+0.0000001267*G124)</f>
        <v>0.0167000237996889</v>
      </c>
      <c r="L124" s="1" t="n">
        <f aca="false">SIN(RADIANS(J124))*(1.914602-G124*(0.004817+0.000014*G124))+SIN(RADIANS(2*J124))*(0.019993-0.000101*G124)+SIN(RADIANS(3*J124))*0.000289</f>
        <v>0.438990178035825</v>
      </c>
      <c r="M124" s="1" t="n">
        <f aca="false">I124+L124</f>
        <v>90.1924090230294</v>
      </c>
      <c r="N124" s="1" t="n">
        <f aca="false">J124+L124</f>
        <v>7726.90305341429</v>
      </c>
      <c r="O124" s="1" t="n">
        <f aca="false">(1.000001018*(1-K124*K124))/(1+K124*COS(RADIANS(N124)))</f>
        <v>1.0162521010035</v>
      </c>
      <c r="P124" s="1" t="n">
        <f aca="false">M124-0.00569-0.00478*SIN(RADIANS(125.04-1934.136*G124))</f>
        <v>90.1819395789493</v>
      </c>
      <c r="Q124" s="1" t="n">
        <f aca="false">23+(26+((21.448-G124*(46.815+G124*(0.00059-G124*0.001813))))/60)/60</f>
        <v>23.4366291811626</v>
      </c>
      <c r="R124" s="1" t="n">
        <f aca="false">Q124+0.00256*COS(RADIANS(125.04-1934.136*G124))</f>
        <v>23.4366682233818</v>
      </c>
      <c r="S124" s="1" t="n">
        <f aca="false">DEGREES(ATAN2(COS(RADIANS(P124)),COS(RADIANS(R124))*SIN(RADIANS(P124))))</f>
        <v>90.1982990848817</v>
      </c>
      <c r="T124" s="1" t="n">
        <f aca="false">DEGREES(ASIN(SIN(RADIANS(R124))*SIN(RADIANS(P124))))</f>
        <v>23.4365429989845</v>
      </c>
      <c r="U124" s="1" t="n">
        <f aca="false">TAN(RADIANS(R124/2))*TAN(RADIANS(R124/2))</f>
        <v>0.0430246246665369</v>
      </c>
      <c r="V124" s="1" t="n">
        <f aca="false">4*DEGREES(U124*SIN(2*RADIANS(I124))-2*K124*SIN(RADIANS(J124))+4*K124*U124*SIN(RADIANS(J124))*COS(2*RADIANS(I124))-0.5*U124*U124*SIN(4*RADIANS(I124))-1.25*K124*K124*SIN(2*RADIANS(J124)))</f>
        <v>-1.82090696779156</v>
      </c>
      <c r="W124" s="1" t="n">
        <f aca="false">DEGREES(ACOS(COS(RADIANS(90.833))/(COS(RADIANS($B$3))*COS(RADIANS(T124)))-TAN(RADIANS($B$3))*TAN(RADIANS(T124))))</f>
        <v>71.552390892445</v>
      </c>
      <c r="X124" s="7" t="n">
        <f aca="false">(720-4*$B$4-V124+$B$5*60)/1440</f>
        <v>0.515199432616522</v>
      </c>
      <c r="Y124" s="7" t="n">
        <f aca="false">X124-W124*4/1440</f>
        <v>0.316442791248619</v>
      </c>
      <c r="Z124" s="7" t="n">
        <f aca="false">X124+W124*4/1440</f>
        <v>0.713956073984425</v>
      </c>
      <c r="AA124" s="9" t="n">
        <f aca="false">8*W124</f>
        <v>572.41912713956</v>
      </c>
      <c r="AB124" s="1" t="n">
        <f aca="false">MOD(E124*1440+V124+4*$B$4-60*$B$5,1440)</f>
        <v>716.112817032207</v>
      </c>
      <c r="AC124" s="1" t="n">
        <f aca="false">IF(AB124/4&lt;0,AB124/4+180,AB124/4-180)</f>
        <v>-0.971795741948256</v>
      </c>
      <c r="AD124" s="1" t="n">
        <f aca="false">DEGREES(ACOS(SIN(RADIANS($B$3))*SIN(RADIANS(T124))+COS(RADIANS($B$3))*COS(RADIANS(T124))*COS(RADIANS(AC124))))</f>
        <v>61.2633351269733</v>
      </c>
      <c r="AE124" s="1" t="n">
        <f aca="false">90-AD124</f>
        <v>28.7366648730267</v>
      </c>
      <c r="AF124" s="1" t="n">
        <f aca="false">IF(AE124&gt;85,0,IF(AE124&gt;5,58.1/TAN(RADIANS(AE124))-0.07/POWER(TAN(RADIANS(AE124)),3)+0.000086/POWER(TAN(RADIANS(AE124)),5),IF(AE124&gt;-0.575,1735+AE124*(-518.2+AE124*(103.4+AE124*(-12.79+AE124*0.711))),-20.772/TAN(RADIANS(AE124)))))/3600</f>
        <v>0.029316083510068</v>
      </c>
      <c r="AG124" s="1" t="n">
        <f aca="false">AE124+AF124</f>
        <v>28.7659809565368</v>
      </c>
      <c r="AH124" s="1" t="n">
        <f aca="false">IF(AC124&gt;0,MOD(DEGREES(ACOS(((SIN(RADIANS($B$3))*COS(RADIANS(AD124)))-SIN(RADIANS(T124)))/(COS(RADIANS($B$3))*SIN(RADIANS(AD124)))))+180,360),MOD(540-DEGREES(ACOS(((SIN(RADIANS($B$3))*COS(RADIANS(AD124)))-SIN(RADIANS(T124)))/(COS(RADIANS($B$3))*SIN(RADIANS(AD124))))),360))</f>
        <v>1.01686636381811</v>
      </c>
    </row>
    <row r="125" customFormat="false" ht="15" hidden="false" customHeight="false" outlineLevel="0" collapsed="false">
      <c r="D125" s="6" t="n">
        <f aca="false">$B$7</f>
        <v>44003</v>
      </c>
      <c r="E125" s="7" t="n">
        <f aca="false">E124+0.1/24</f>
        <v>0.516666666666666</v>
      </c>
      <c r="F125" s="2" t="n">
        <f aca="false">D125+2415018.5+E125-$B$5/24</f>
        <v>2459021.6</v>
      </c>
      <c r="G125" s="8" t="n">
        <f aca="false">(F125-2451545)/36525</f>
        <v>0.204698151950721</v>
      </c>
      <c r="I125" s="1" t="n">
        <f aca="false">MOD(280.46646+G125*(36000.76983+G125*0.0003032),360)</f>
        <v>89.7575257087647</v>
      </c>
      <c r="J125" s="1" t="n">
        <f aca="false">357.52911+G125*(35999.05029-0.0001537*G125)</f>
        <v>7726.46816990384</v>
      </c>
      <c r="K125" s="1" t="n">
        <f aca="false">0.016708634-G125*(0.000042037+0.0000001267*G125)</f>
        <v>0.0167000237948875</v>
      </c>
      <c r="L125" s="1" t="n">
        <f aca="false">SIN(RADIANS(J125))*(1.914602-G125*(0.004817+0.000014*G125))+SIN(RADIANS(2*J125))*(0.019993-0.000101*G125)+SIN(RADIANS(3*J125))*0.000289</f>
        <v>0.438859330681645</v>
      </c>
      <c r="M125" s="1" t="n">
        <f aca="false">I125+L125</f>
        <v>90.1963850394463</v>
      </c>
      <c r="N125" s="1" t="n">
        <f aca="false">J125+L125</f>
        <v>7726.90702923452</v>
      </c>
      <c r="O125" s="1" t="n">
        <f aca="false">(1.000001018*(1-K125*K125))/(1+K125*COS(RADIANS(N125)))</f>
        <v>1.01625237222957</v>
      </c>
      <c r="P125" s="1" t="n">
        <f aca="false">M125-0.00569-0.00478*SIN(RADIANS(125.04-1934.136*G125))</f>
        <v>90.185915595647</v>
      </c>
      <c r="Q125" s="1" t="n">
        <f aca="false">23+(26+((21.448-G125*(46.815+G125*(0.00059-G125*0.001813))))/60)/60</f>
        <v>23.4366291796792</v>
      </c>
      <c r="R125" s="1" t="n">
        <f aca="false">Q125+0.00256*COS(RADIANS(125.04-1934.136*G125))</f>
        <v>23.4366682317555</v>
      </c>
      <c r="S125" s="1" t="n">
        <f aca="false">DEGREES(ATAN2(COS(RADIANS(P125)),COS(RADIANS(R125))*SIN(RADIANS(P125))))</f>
        <v>90.2026326084098</v>
      </c>
      <c r="T125" s="1" t="n">
        <f aca="false">DEGREES(ASIN(SIN(RADIANS(R125))*SIN(RADIANS(P125))))</f>
        <v>23.4365374743787</v>
      </c>
      <c r="U125" s="1" t="n">
        <f aca="false">TAN(RADIANS(R125/2))*TAN(RADIANS(R125/2))</f>
        <v>0.0430246246981558</v>
      </c>
      <c r="V125" s="1" t="n">
        <f aca="false">4*DEGREES(U125*SIN(2*RADIANS(I125))-2*K125*SIN(RADIANS(J125))+4*K125*U125*SIN(RADIANS(J125))*COS(2*RADIANS(I125))-0.5*U125*U125*SIN(4*RADIANS(I125))-1.25*K125*K125*SIN(2*RADIANS(J125)))</f>
        <v>-1.82181236784824</v>
      </c>
      <c r="W125" s="1" t="n">
        <f aca="false">DEGREES(ACOS(COS(RADIANS(90.833))/(COS(RADIANS($B$3))*COS(RADIANS(T125)))-TAN(RADIANS($B$3))*TAN(RADIANS(T125))))</f>
        <v>71.5523962120451</v>
      </c>
      <c r="X125" s="7" t="n">
        <f aca="false">(720-4*$B$4-V125+$B$5*60)/1440</f>
        <v>0.515200061366561</v>
      </c>
      <c r="Y125" s="7" t="n">
        <f aca="false">X125-W125*4/1440</f>
        <v>0.316443405221992</v>
      </c>
      <c r="Z125" s="7" t="n">
        <f aca="false">X125+W125*4/1440</f>
        <v>0.713956717511131</v>
      </c>
      <c r="AA125" s="9" t="n">
        <f aca="false">8*W125</f>
        <v>572.419169696361</v>
      </c>
      <c r="AB125" s="1" t="n">
        <f aca="false">MOD(E125*1440+V125+4*$B$4-60*$B$5,1440)</f>
        <v>722.111911632151</v>
      </c>
      <c r="AC125" s="1" t="n">
        <f aca="false">IF(AB125/4&lt;0,AB125/4+180,AB125/4-180)</f>
        <v>0.527977908037713</v>
      </c>
      <c r="AD125" s="1" t="n">
        <f aca="false">DEGREES(ACOS(SIN(RADIANS($B$3))*SIN(RADIANS(T125))+COS(RADIANS($B$3))*COS(RADIANS(T125))*COS(RADIANS(AC125))))</f>
        <v>61.25852833364</v>
      </c>
      <c r="AE125" s="1" t="n">
        <f aca="false">90-AD125</f>
        <v>28.74147166636</v>
      </c>
      <c r="AF125" s="1" t="n">
        <f aca="false">IF(AE125&gt;85,0,IF(AE125&gt;5,58.1/TAN(RADIANS(AE125))-0.07/POWER(TAN(RADIANS(AE125)),3)+0.000086/POWER(TAN(RADIANS(AE125)),5),IF(AE125&gt;-0.575,1735+AE125*(-518.2+AE125*(103.4+AE125*(-12.79+AE125*0.711))),-20.772/TAN(RADIANS(AE125)))))/3600</f>
        <v>0.0293102969166755</v>
      </c>
      <c r="AG125" s="1" t="n">
        <f aca="false">AE125+AF125</f>
        <v>28.7707819632767</v>
      </c>
      <c r="AH125" s="1" t="n">
        <f aca="false">IF(AC125&gt;0,MOD(DEGREES(ACOS(((SIN(RADIANS($B$3))*COS(RADIANS(AD125)))-SIN(RADIANS(T125)))/(COS(RADIANS($B$3))*SIN(RADIANS(AD125)))))+180,360),MOD(540-DEGREES(ACOS(((SIN(RADIANS($B$3))*COS(RADIANS(AD125)))-SIN(RADIANS(T125)))/(COS(RADIANS($B$3))*SIN(RADIANS(AD125))))),360))</f>
        <v>359.447511495038</v>
      </c>
    </row>
    <row r="126" customFormat="false" ht="15" hidden="false" customHeight="false" outlineLevel="0" collapsed="false">
      <c r="D126" s="6" t="n">
        <f aca="false">$B$7</f>
        <v>44003</v>
      </c>
      <c r="E126" s="7" t="n">
        <f aca="false">E125+0.1/24</f>
        <v>0.520833333333333</v>
      </c>
      <c r="F126" s="2" t="n">
        <f aca="false">D126+2415018.5+E126-$B$5/24</f>
        <v>2459021.60416667</v>
      </c>
      <c r="G126" s="8" t="n">
        <f aca="false">(F126-2451545)/36525</f>
        <v>0.204698266027843</v>
      </c>
      <c r="I126" s="1" t="n">
        <f aca="false">MOD(280.46646+G126*(36000.76983+G126*0.0003032),360)</f>
        <v>89.7616325729941</v>
      </c>
      <c r="J126" s="1" t="n">
        <f aca="false">357.52911+G126*(35999.05029-0.0001537*G126)</f>
        <v>7726.47227657189</v>
      </c>
      <c r="K126" s="1" t="n">
        <f aca="false">0.016708634-G126*(0.000042037+0.0000001267*G126)</f>
        <v>0.0167000237900861</v>
      </c>
      <c r="L126" s="1" t="n">
        <f aca="false">SIN(RADIANS(J126))*(1.914602-G126*(0.004817+0.000014*G126))+SIN(RADIANS(2*J126))*(0.019993-0.000101*G126)+SIN(RADIANS(3*J126))*0.000289</f>
        <v>0.438728481190679</v>
      </c>
      <c r="M126" s="1" t="n">
        <f aca="false">I126+L126</f>
        <v>90.2003610541848</v>
      </c>
      <c r="N126" s="1" t="n">
        <f aca="false">J126+L126</f>
        <v>7726.91100505308</v>
      </c>
      <c r="O126" s="1" t="n">
        <f aca="false">(1.000001018*(1-K126*K126))/(1+K126*COS(RADIANS(N126)))</f>
        <v>1.01625264337476</v>
      </c>
      <c r="P126" s="1" t="n">
        <f aca="false">M126-0.00569-0.00478*SIN(RADIANS(125.04-1934.136*G126))</f>
        <v>90.1898916106663</v>
      </c>
      <c r="Q126" s="1" t="n">
        <f aca="false">23+(26+((21.448-G126*(46.815+G126*(0.00059-G126*0.001813))))/60)/60</f>
        <v>23.4366291781957</v>
      </c>
      <c r="R126" s="1" t="n">
        <f aca="false">Q126+0.00256*COS(RADIANS(125.04-1934.136*G126))</f>
        <v>23.4366682401291</v>
      </c>
      <c r="S126" s="1" t="n">
        <f aca="false">DEGREES(ATAN2(COS(RADIANS(P126)),COS(RADIANS(R126))*SIN(RADIANS(P126))))</f>
        <v>90.2069661297425</v>
      </c>
      <c r="T126" s="1" t="n">
        <f aca="false">DEGREES(ASIN(SIN(RADIANS(R126))*SIN(RADIANS(P126))))</f>
        <v>23.436531830168</v>
      </c>
      <c r="U126" s="1" t="n">
        <f aca="false">TAN(RADIANS(R126/2))*TAN(RADIANS(R126/2))</f>
        <v>0.0430246247297748</v>
      </c>
      <c r="V126" s="1" t="n">
        <f aca="false">4*DEGREES(U126*SIN(2*RADIANS(I126))-2*K126*SIN(RADIANS(J126))+4*K126*U126*SIN(RADIANS(J126))*COS(2*RADIANS(I126))-0.5*U126*U126*SIN(4*RADIANS(I126))-1.25*K126*K126*SIN(2*RADIANS(J126)))</f>
        <v>-1.82271775749389</v>
      </c>
      <c r="W126" s="1" t="n">
        <f aca="false">DEGREES(ACOS(COS(RADIANS(90.833))/(COS(RADIANS($B$3))*COS(RADIANS(T126)))-TAN(RADIANS($B$3))*TAN(RADIANS(T126))))</f>
        <v>71.5524016468114</v>
      </c>
      <c r="X126" s="7" t="n">
        <f aca="false">(720-4*$B$4-V126+$B$5*60)/1440</f>
        <v>0.515200690109371</v>
      </c>
      <c r="Y126" s="7" t="n">
        <f aca="false">X126-W126*4/1440</f>
        <v>0.316444018868228</v>
      </c>
      <c r="Z126" s="7" t="n">
        <f aca="false">X126+W126*4/1440</f>
        <v>0.713957361350514</v>
      </c>
      <c r="AA126" s="9" t="n">
        <f aca="false">8*W126</f>
        <v>572.419213174491</v>
      </c>
      <c r="AB126" s="1" t="n">
        <f aca="false">MOD(E126*1440+V126+4*$B$4-60*$B$5,1440)</f>
        <v>728.111006242506</v>
      </c>
      <c r="AC126" s="1" t="n">
        <f aca="false">IF(AB126/4&lt;0,AB126/4+180,AB126/4-180)</f>
        <v>2.02775156062637</v>
      </c>
      <c r="AD126" s="1" t="n">
        <f aca="false">DEGREES(ACOS(SIN(RADIANS($B$3))*SIN(RADIANS(T126))+COS(RADIANS($B$3))*COS(RADIANS(T126))*COS(RADIANS(AC126))))</f>
        <v>61.2861656066865</v>
      </c>
      <c r="AE126" s="1" t="n">
        <f aca="false">90-AD126</f>
        <v>28.7138343933135</v>
      </c>
      <c r="AF126" s="1" t="n">
        <f aca="false">IF(AE126&gt;85,0,IF(AE126&gt;5,58.1/TAN(RADIANS(AE126))-0.07/POWER(TAN(RADIANS(AE126)),3)+0.000086/POWER(TAN(RADIANS(AE126)),5),IF(AE126&gt;-0.575,1735+AE126*(-518.2+AE126*(103.4+AE126*(-12.79+AE126*0.711))),-20.772/TAN(RADIANS(AE126)))))/3600</f>
        <v>0.0293435914946019</v>
      </c>
      <c r="AG126" s="1" t="n">
        <f aca="false">AE126+AF126</f>
        <v>28.7431779848081</v>
      </c>
      <c r="AH126" s="1" t="n">
        <f aca="false">IF(AC126&gt;0,MOD(DEGREES(ACOS(((SIN(RADIANS($B$3))*COS(RADIANS(AD126)))-SIN(RADIANS(T126)))/(COS(RADIANS($B$3))*SIN(RADIANS(AD126)))))+180,360),MOD(540-DEGREES(ACOS(((SIN(RADIANS($B$3))*COS(RADIANS(AD126)))-SIN(RADIANS(T126)))/(COS(RADIANS($B$3))*SIN(RADIANS(AD126))))),360))</f>
        <v>357.878634911928</v>
      </c>
    </row>
    <row r="127" customFormat="false" ht="15" hidden="false" customHeight="false" outlineLevel="0" collapsed="false">
      <c r="D127" s="6" t="n">
        <f aca="false">$B$7</f>
        <v>44003</v>
      </c>
      <c r="E127" s="7" t="n">
        <f aca="false">E126+0.1/24</f>
        <v>0.524999999999999</v>
      </c>
      <c r="F127" s="2" t="n">
        <f aca="false">D127+2415018.5+E127-$B$5/24</f>
        <v>2459021.60833333</v>
      </c>
      <c r="G127" s="8" t="n">
        <f aca="false">(F127-2451545)/36525</f>
        <v>0.204698380104953</v>
      </c>
      <c r="I127" s="1" t="n">
        <f aca="false">MOD(280.46646+G127*(36000.76983+G127*0.0003032),360)</f>
        <v>89.7657394367634</v>
      </c>
      <c r="J127" s="1" t="n">
        <f aca="false">357.52911+G127*(35999.05029-0.0001537*G127)</f>
        <v>7726.47638323948</v>
      </c>
      <c r="K127" s="1" t="n">
        <f aca="false">0.016708634-G127*(0.000042037+0.0000001267*G127)</f>
        <v>0.0167000237852848</v>
      </c>
      <c r="L127" s="1" t="n">
        <f aca="false">SIN(RADIANS(J127))*(1.914602-G127*(0.004817+0.000014*G127))+SIN(RADIANS(2*J127))*(0.019993-0.000101*G127)+SIN(RADIANS(3*J127))*0.000289</f>
        <v>0.438597629592878</v>
      </c>
      <c r="M127" s="1" t="n">
        <f aca="false">I127+L127</f>
        <v>90.2043370663563</v>
      </c>
      <c r="N127" s="1" t="n">
        <f aca="false">J127+L127</f>
        <v>7726.91498086907</v>
      </c>
      <c r="O127" s="1" t="n">
        <f aca="false">(1.000001018*(1-K127*K127))/(1+K127*COS(RADIANS(N127)))</f>
        <v>1.01625291443901</v>
      </c>
      <c r="P127" s="1" t="n">
        <f aca="false">M127-0.00569-0.00478*SIN(RADIANS(125.04-1934.136*G127))</f>
        <v>90.1938676231187</v>
      </c>
      <c r="Q127" s="1" t="n">
        <f aca="false">23+(26+((21.448-G127*(46.815+G127*(0.00059-G127*0.001813))))/60)/60</f>
        <v>23.4366291767122</v>
      </c>
      <c r="R127" s="1" t="n">
        <f aca="false">Q127+0.00256*COS(RADIANS(125.04-1934.136*G127))</f>
        <v>23.4366682485028</v>
      </c>
      <c r="S127" s="1" t="n">
        <f aca="false">DEGREES(ATAN2(COS(RADIANS(P127)),COS(RADIANS(R127))*SIN(RADIANS(P127))))</f>
        <v>90.2112996479033</v>
      </c>
      <c r="T127" s="1" t="n">
        <f aca="false">DEGREES(ASIN(SIN(RADIANS(R127))*SIN(RADIANS(P127))))</f>
        <v>23.4365260663538</v>
      </c>
      <c r="U127" s="1" t="n">
        <f aca="false">TAN(RADIANS(R127/2))*TAN(RADIANS(R127/2))</f>
        <v>0.0430246247613937</v>
      </c>
      <c r="V127" s="1" t="n">
        <f aca="false">4*DEGREES(U127*SIN(2*RADIANS(I127))-2*K127*SIN(RADIANS(J127))+4*K127*U127*SIN(RADIANS(J127))*COS(2*RADIANS(I127))-0.5*U127*U127*SIN(4*RADIANS(I127))-1.25*K127*K127*SIN(2*RADIANS(J127)))</f>
        <v>-1.82362313649776</v>
      </c>
      <c r="W127" s="1" t="n">
        <f aca="false">DEGREES(ACOS(COS(RADIANS(90.833))/(COS(RADIANS($B$3))*COS(RADIANS(T127)))-TAN(RADIANS($B$3))*TAN(RADIANS(T127))))</f>
        <v>71.5524071967422</v>
      </c>
      <c r="X127" s="7" t="n">
        <f aca="false">(720-4*$B$4-V127+$B$5*60)/1440</f>
        <v>0.51520131884479</v>
      </c>
      <c r="Y127" s="7" t="n">
        <f aca="false">X127-W127*4/1440</f>
        <v>0.316444632187173</v>
      </c>
      <c r="Z127" s="7" t="n">
        <f aca="false">X127+W127*4/1440</f>
        <v>0.713958005502407</v>
      </c>
      <c r="AA127" s="9" t="n">
        <f aca="false">8*W127</f>
        <v>572.419257573938</v>
      </c>
      <c r="AB127" s="1" t="n">
        <f aca="false">MOD(E127*1440+V127+4*$B$4-60*$B$5,1440)</f>
        <v>734.110100863501</v>
      </c>
      <c r="AC127" s="1" t="n">
        <f aca="false">IF(AB127/4&lt;0,AB127/4+180,AB127/4-180)</f>
        <v>3.52752521587524</v>
      </c>
      <c r="AD127" s="1" t="n">
        <f aca="false">DEGREES(ACOS(SIN(RADIANS($B$3))*SIN(RADIANS(T127))+COS(RADIANS($B$3))*COS(RADIANS(T127))*COS(RADIANS(AC127))))</f>
        <v>61.3462023289335</v>
      </c>
      <c r="AE127" s="1" t="n">
        <f aca="false">90-AD127</f>
        <v>28.6537976710665</v>
      </c>
      <c r="AF127" s="1" t="n">
        <f aca="false">IF(AE127&gt;85,0,IF(AE127&gt;5,58.1/TAN(RADIANS(AE127))-0.07/POWER(TAN(RADIANS(AE127)),3)+0.000086/POWER(TAN(RADIANS(AE127)),5),IF(AE127&gt;-0.575,1735+AE127*(-518.2+AE127*(103.4+AE127*(-12.79+AE127*0.711))),-20.772/TAN(RADIANS(AE127)))))/3600</f>
        <v>0.0294161169060962</v>
      </c>
      <c r="AG127" s="1" t="n">
        <f aca="false">AE127+AF127</f>
        <v>28.6832137879726</v>
      </c>
      <c r="AH127" s="1" t="n">
        <f aca="false">IF(AC127&gt;0,MOD(DEGREES(ACOS(((SIN(RADIANS($B$3))*COS(RADIANS(AD127)))-SIN(RADIANS(T127)))/(COS(RADIANS($B$3))*SIN(RADIANS(AD127)))))+180,360),MOD(540-DEGREES(ACOS(((SIN(RADIANS($B$3))*COS(RADIANS(AD127)))-SIN(RADIANS(T127)))/(COS(RADIANS($B$3))*SIN(RADIANS(AD127))))),360))</f>
        <v>356.311592632307</v>
      </c>
    </row>
    <row r="128" customFormat="false" ht="15" hidden="false" customHeight="false" outlineLevel="0" collapsed="false">
      <c r="C128" s="1" t="n">
        <v>44866</v>
      </c>
      <c r="D128" s="6" t="n">
        <f aca="false">$B$7</f>
        <v>44003</v>
      </c>
      <c r="E128" s="7" t="n">
        <f aca="false">E127+0.1/24</f>
        <v>0.529166666666666</v>
      </c>
      <c r="F128" s="2" t="n">
        <f aca="false">D128+2415018.5+E128-$B$5/24</f>
        <v>2459021.6125</v>
      </c>
      <c r="G128" s="8" t="n">
        <f aca="false">(F128-2451545)/36525</f>
        <v>0.204698494182075</v>
      </c>
      <c r="I128" s="1" t="n">
        <f aca="false">MOD(280.46646+G128*(36000.76983+G128*0.0003032),360)</f>
        <v>89.769846300992</v>
      </c>
      <c r="J128" s="1" t="n">
        <f aca="false">357.52911+G128*(35999.05029-0.0001537*G128)</f>
        <v>7726.48048990752</v>
      </c>
      <c r="K128" s="1" t="n">
        <f aca="false">0.016708634-G128*(0.000042037+0.0000001267*G128)</f>
        <v>0.0167000237804834</v>
      </c>
      <c r="L128" s="1" t="n">
        <f aca="false">SIN(RADIANS(J128))*(1.914602-G128*(0.004817+0.000014*G128))+SIN(RADIANS(2*J128))*(0.019993-0.000101*G128)+SIN(RADIANS(3*J128))*0.000289</f>
        <v>0.438466775859561</v>
      </c>
      <c r="M128" s="1" t="n">
        <f aca="false">I128+L128</f>
        <v>90.2083130768515</v>
      </c>
      <c r="N128" s="1" t="n">
        <f aca="false">J128+L128</f>
        <v>7726.91895668338</v>
      </c>
      <c r="O128" s="1" t="n">
        <f aca="false">(1.000001018*(1-K128*K128))/(1+K128*COS(RADIANS(N128)))</f>
        <v>1.01625318542237</v>
      </c>
      <c r="P128" s="1" t="n">
        <f aca="false">M128-0.00569-0.00478*SIN(RADIANS(125.04-1934.136*G128))</f>
        <v>90.1978436338949</v>
      </c>
      <c r="Q128" s="1" t="n">
        <f aca="false">23+(26+((21.448-G128*(46.815+G128*(0.00059-G128*0.001813))))/60)/60</f>
        <v>23.4366291752287</v>
      </c>
      <c r="R128" s="1" t="n">
        <f aca="false">Q128+0.00256*COS(RADIANS(125.04-1934.136*G128))</f>
        <v>23.4366682568765</v>
      </c>
      <c r="S128" s="1" t="n">
        <f aca="false">DEGREES(ATAN2(COS(RADIANS(P128)),COS(RADIANS(R128))*SIN(RADIANS(P128))))</f>
        <v>90.2156331638555</v>
      </c>
      <c r="T128" s="1" t="n">
        <f aca="false">DEGREES(ASIN(SIN(RADIANS(R128))*SIN(RADIANS(P128))))</f>
        <v>23.4365201829351</v>
      </c>
      <c r="U128" s="1" t="n">
        <f aca="false">TAN(RADIANS(R128/2))*TAN(RADIANS(R128/2))</f>
        <v>0.0430246247930127</v>
      </c>
      <c r="V128" s="1" t="n">
        <f aca="false">4*DEGREES(U128*SIN(2*RADIANS(I128))-2*K128*SIN(RADIANS(J128))+4*K128*U128*SIN(RADIANS(J128))*COS(2*RADIANS(I128))-0.5*U128*U128*SIN(4*RADIANS(I128))-1.25*K128*K128*SIN(2*RADIANS(J128)))</f>
        <v>-1.82452850503402</v>
      </c>
      <c r="W128" s="1" t="n">
        <f aca="false">DEGREES(ACOS(COS(RADIANS(90.833))/(COS(RADIANS($B$3))*COS(RADIANS(T128)))-TAN(RADIANS($B$3))*TAN(RADIANS(T128))))</f>
        <v>71.5524128618387</v>
      </c>
      <c r="X128" s="7" t="n">
        <f aca="false">(720-4*$B$4-V128+$B$5*60)/1440</f>
        <v>0.51520194757294</v>
      </c>
      <c r="Y128" s="7" t="n">
        <f aca="false">X128-W128*4/1440</f>
        <v>0.316445245178944</v>
      </c>
      <c r="Z128" s="7" t="n">
        <f aca="false">X128+W128*4/1440</f>
        <v>0.713958649966937</v>
      </c>
      <c r="AA128" s="9" t="n">
        <f aca="false">8*W128</f>
        <v>572.419302894709</v>
      </c>
      <c r="AB128" s="1" t="n">
        <f aca="false">MOD(E128*1440+V128+4*$B$4-60*$B$5,1440)</f>
        <v>740.109195494965</v>
      </c>
      <c r="AC128" s="1" t="n">
        <f aca="false">IF(AB128/4&lt;0,AB128/4+180,AB128/4-180)</f>
        <v>5.0272988737413</v>
      </c>
      <c r="AD128" s="1" t="n">
        <f aca="false">DEGREES(ACOS(SIN(RADIANS($B$3))*SIN(RADIANS(T128))+COS(RADIANS($B$3))*COS(RADIANS(T128))*COS(RADIANS(AC128))))</f>
        <v>61.4385418518824</v>
      </c>
      <c r="AE128" s="1" t="n">
        <f aca="false">90-AD128</f>
        <v>28.5614581481176</v>
      </c>
      <c r="AF128" s="1" t="n">
        <f aca="false">IF(AE128&gt;85,0,IF(AE128&gt;5,58.1/TAN(RADIANS(AE128))-0.07/POWER(TAN(RADIANS(AE128)),3)+0.000086/POWER(TAN(RADIANS(AE128)),5),IF(AE128&gt;-0.575,1735+AE128*(-518.2+AE128*(103.4+AE128*(-12.79+AE128*0.711))),-20.772/TAN(RADIANS(AE128)))))/3600</f>
        <v>0.0295282006503271</v>
      </c>
      <c r="AG128" s="1" t="n">
        <f aca="false">AE128+AF128</f>
        <v>28.590986348768</v>
      </c>
      <c r="AH128" s="1" t="n">
        <f aca="false">IF(AC128&gt;0,MOD(DEGREES(ACOS(((SIN(RADIANS($B$3))*COS(RADIANS(AD128)))-SIN(RADIANS(T128)))/(COS(RADIANS($B$3))*SIN(RADIANS(AD128)))))+180,360),MOD(540-DEGREES(ACOS(((SIN(RADIANS($B$3))*COS(RADIANS(AD128)))-SIN(RADIANS(T128)))/(COS(RADIANS($B$3))*SIN(RADIANS(AD128))))),360))</f>
        <v>354.747728565157</v>
      </c>
    </row>
    <row r="129" customFormat="false" ht="15" hidden="false" customHeight="false" outlineLevel="0" collapsed="false">
      <c r="D129" s="6" t="n">
        <f aca="false">$B$7</f>
        <v>44003</v>
      </c>
      <c r="E129" s="7" t="n">
        <f aca="false">E128+0.1/24</f>
        <v>0.533333333333333</v>
      </c>
      <c r="F129" s="2" t="n">
        <f aca="false">D129+2415018.5+E129-$B$5/24</f>
        <v>2459021.61666667</v>
      </c>
      <c r="G129" s="8" t="n">
        <f aca="false">(F129-2451545)/36525</f>
        <v>0.204698608259184</v>
      </c>
      <c r="I129" s="1" t="n">
        <f aca="false">MOD(280.46646+G129*(36000.76983+G129*0.0003032),360)</f>
        <v>89.7739531647621</v>
      </c>
      <c r="J129" s="1" t="n">
        <f aca="false">357.52911+G129*(35999.05029-0.0001537*G129)</f>
        <v>7726.48459657511</v>
      </c>
      <c r="K129" s="1" t="n">
        <f aca="false">0.016708634-G129*(0.000042037+0.0000001267*G129)</f>
        <v>0.016700023775682</v>
      </c>
      <c r="L129" s="1" t="n">
        <f aca="false">SIN(RADIANS(J129))*(1.914602-G129*(0.004817+0.000014*G129))+SIN(RADIANS(2*J129))*(0.019993-0.000101*G129)+SIN(RADIANS(3*J129))*0.000289</f>
        <v>0.438335920020626</v>
      </c>
      <c r="M129" s="1" t="n">
        <f aca="false">I129+L129</f>
        <v>90.2122890847828</v>
      </c>
      <c r="N129" s="1" t="n">
        <f aca="false">J129+L129</f>
        <v>7726.92293249513</v>
      </c>
      <c r="O129" s="1" t="n">
        <f aca="false">(1.000001018*(1-K129*K129))/(1+K129*COS(RADIANS(N129)))</f>
        <v>1.01625345632479</v>
      </c>
      <c r="P129" s="1" t="n">
        <f aca="false">M129-0.00569-0.00478*SIN(RADIANS(125.04-1934.136*G129))</f>
        <v>90.2018196421072</v>
      </c>
      <c r="Q129" s="1" t="n">
        <f aca="false">23+(26+((21.448-G129*(46.815+G129*(0.00059-G129*0.001813))))/60)/60</f>
        <v>23.4366291737452</v>
      </c>
      <c r="R129" s="1" t="n">
        <f aca="false">Q129+0.00256*COS(RADIANS(125.04-1934.136*G129))</f>
        <v>23.4366682652502</v>
      </c>
      <c r="S129" s="1" t="n">
        <f aca="false">DEGREES(ATAN2(COS(RADIANS(P129)),COS(RADIANS(R129))*SIN(RADIANS(P129))))</f>
        <v>90.2199666766233</v>
      </c>
      <c r="T129" s="1" t="n">
        <f aca="false">DEGREES(ASIN(SIN(RADIANS(R129))*SIN(RADIANS(P129))))</f>
        <v>23.4365141799134</v>
      </c>
      <c r="U129" s="1" t="n">
        <f aca="false">TAN(RADIANS(R129/2))*TAN(RADIANS(R129/2))</f>
        <v>0.0430246248246317</v>
      </c>
      <c r="V129" s="1" t="n">
        <f aca="false">4*DEGREES(U129*SIN(2*RADIANS(I129))-2*K129*SIN(RADIANS(J129))+4*K129*U129*SIN(RADIANS(J129))*COS(2*RADIANS(I129))-0.5*U129*U129*SIN(4*RADIANS(I129))-1.25*K129*K129*SIN(2*RADIANS(J129)))</f>
        <v>-1.82543386287201</v>
      </c>
      <c r="W129" s="1" t="n">
        <f aca="false">DEGREES(ACOS(COS(RADIANS(90.833))/(COS(RADIANS($B$3))*COS(RADIANS(T129)))-TAN(RADIANS($B$3))*TAN(RADIANS(T129))))</f>
        <v>71.5524186420991</v>
      </c>
      <c r="X129" s="7" t="n">
        <f aca="false">(720-4*$B$4-V129+$B$5*60)/1440</f>
        <v>0.515202576293661</v>
      </c>
      <c r="Y129" s="7" t="n">
        <f aca="false">X129-W129*4/1440</f>
        <v>0.316445857843386</v>
      </c>
      <c r="Z129" s="7" t="n">
        <f aca="false">X129+W129*4/1440</f>
        <v>0.713959294743937</v>
      </c>
      <c r="AA129" s="9" t="n">
        <f aca="false">8*W129</f>
        <v>572.419349136793</v>
      </c>
      <c r="AB129" s="1" t="n">
        <f aca="false">MOD(E129*1440+V129+4*$B$4-60*$B$5,1440)</f>
        <v>746.108290137127</v>
      </c>
      <c r="AC129" s="1" t="n">
        <f aca="false">IF(AB129/4&lt;0,AB129/4+180,AB129/4-180)</f>
        <v>6.52707253428184</v>
      </c>
      <c r="AD129" s="1" t="n">
        <f aca="false">DEGREES(ACOS(SIN(RADIANS($B$3))*SIN(RADIANS(T129))+COS(RADIANS($B$3))*COS(RADIANS(T129))*COS(RADIANS(AC129))))</f>
        <v>61.5630362548864</v>
      </c>
      <c r="AE129" s="1" t="n">
        <f aca="false">90-AD129</f>
        <v>28.4369637451136</v>
      </c>
      <c r="AF129" s="1" t="n">
        <f aca="false">IF(AE129&gt;85,0,IF(AE129&gt;5,58.1/TAN(RADIANS(AE129))-0.07/POWER(TAN(RADIANS(AE129)),3)+0.000086/POWER(TAN(RADIANS(AE129)),5),IF(AE129&gt;-0.575,1735+AE129*(-518.2+AE129*(103.4+AE129*(-12.79+AE129*0.711))),-20.772/TAN(RADIANS(AE129)))))/3600</f>
        <v>0.0296803528849605</v>
      </c>
      <c r="AG129" s="1" t="n">
        <f aca="false">AE129+AF129</f>
        <v>28.4666440979986</v>
      </c>
      <c r="AH129" s="1" t="n">
        <f aca="false">IF(AC129&gt;0,MOD(DEGREES(ACOS(((SIN(RADIANS($B$3))*COS(RADIANS(AD129)))-SIN(RADIANS(T129)))/(COS(RADIANS($B$3))*SIN(RADIANS(AD129)))))+180,360),MOD(540-DEGREES(ACOS(((SIN(RADIANS($B$3))*COS(RADIANS(AD129)))-SIN(RADIANS(T129)))/(COS(RADIANS($B$3))*SIN(RADIANS(AD129))))),360))</f>
        <v>353.18836575761</v>
      </c>
    </row>
    <row r="130" customFormat="false" ht="15" hidden="false" customHeight="false" outlineLevel="0" collapsed="false">
      <c r="D130" s="6" t="n">
        <f aca="false">$B$7</f>
        <v>44003</v>
      </c>
      <c r="E130" s="7" t="n">
        <f aca="false">E129+0.1/24</f>
        <v>0.537499999999999</v>
      </c>
      <c r="F130" s="2" t="n">
        <f aca="false">D130+2415018.5+E130-$B$5/24</f>
        <v>2459021.62083333</v>
      </c>
      <c r="G130" s="8" t="n">
        <f aca="false">(F130-2451545)/36525</f>
        <v>0.204698722336306</v>
      </c>
      <c r="I130" s="1" t="n">
        <f aca="false">MOD(280.46646+G130*(36000.76983+G130*0.0003032),360)</f>
        <v>89.7780600289916</v>
      </c>
      <c r="J130" s="1" t="n">
        <f aca="false">357.52911+G130*(35999.05029-0.0001537*G130)</f>
        <v>7726.48870324316</v>
      </c>
      <c r="K130" s="1" t="n">
        <f aca="false">0.016708634-G130*(0.000042037+0.0000001267*G130)</f>
        <v>0.0167000237708806</v>
      </c>
      <c r="L130" s="1" t="n">
        <f aca="false">SIN(RADIANS(J130))*(1.914602-G130*(0.004817+0.000014*G130))+SIN(RADIANS(2*J130))*(0.019993-0.000101*G130)+SIN(RADIANS(3*J130))*0.000289</f>
        <v>0.438205062047445</v>
      </c>
      <c r="M130" s="1" t="n">
        <f aca="false">I130+L130</f>
        <v>90.2162650910391</v>
      </c>
      <c r="N130" s="1" t="n">
        <f aca="false">J130+L130</f>
        <v>7726.92690830521</v>
      </c>
      <c r="O130" s="1" t="n">
        <f aca="false">(1.000001018*(1-K130*K130))/(1+K130*COS(RADIANS(N130)))</f>
        <v>1.01625372714632</v>
      </c>
      <c r="P130" s="1" t="n">
        <f aca="false">M130-0.00569-0.00478*SIN(RADIANS(125.04-1934.136*G130))</f>
        <v>90.2057956486446</v>
      </c>
      <c r="Q130" s="1" t="n">
        <f aca="false">23+(26+((21.448-G130*(46.815+G130*(0.00059-G130*0.001813))))/60)/60</f>
        <v>23.4366291722618</v>
      </c>
      <c r="R130" s="1" t="n">
        <f aca="false">Q130+0.00256*COS(RADIANS(125.04-1934.136*G130))</f>
        <v>23.4366682736239</v>
      </c>
      <c r="S130" s="1" t="n">
        <f aca="false">DEGREES(ATAN2(COS(RADIANS(P130)),COS(RADIANS(R130))*SIN(RADIANS(P130))))</f>
        <v>90.2243001871682</v>
      </c>
      <c r="T130" s="1" t="n">
        <f aca="false">DEGREES(ASIN(SIN(RADIANS(R130))*SIN(RADIANS(P130))))</f>
        <v>23.4365080572876</v>
      </c>
      <c r="U130" s="1" t="n">
        <f aca="false">TAN(RADIANS(R130/2))*TAN(RADIANS(R130/2))</f>
        <v>0.0430246248562506</v>
      </c>
      <c r="V130" s="1" t="n">
        <f aca="false">4*DEGREES(U130*SIN(2*RADIANS(I130))-2*K130*SIN(RADIANS(J130))+4*K130*U130*SIN(RADIANS(J130))*COS(2*RADIANS(I130))-0.5*U130*U130*SIN(4*RADIANS(I130))-1.25*K130*K130*SIN(2*RADIANS(J130)))</f>
        <v>-1.82633921018547</v>
      </c>
      <c r="W130" s="1" t="n">
        <f aca="false">DEGREES(ACOS(COS(RADIANS(90.833))/(COS(RADIANS($B$3))*COS(RADIANS(T130)))-TAN(RADIANS($B$3))*TAN(RADIANS(T130))))</f>
        <v>71.5524245375247</v>
      </c>
      <c r="X130" s="7" t="n">
        <f aca="false">(720-4*$B$4-V130+$B$5*60)/1440</f>
        <v>0.515203205007073</v>
      </c>
      <c r="Y130" s="7" t="n">
        <f aca="false">X130-W130*4/1440</f>
        <v>0.316446470180616</v>
      </c>
      <c r="Z130" s="7" t="n">
        <f aca="false">X130+W130*4/1440</f>
        <v>0.713959939833531</v>
      </c>
      <c r="AA130" s="9" t="n">
        <f aca="false">8*W130</f>
        <v>572.419396300198</v>
      </c>
      <c r="AB130" s="1" t="n">
        <f aca="false">MOD(E130*1440+V130+4*$B$4-60*$B$5,1440)</f>
        <v>752.107384789813</v>
      </c>
      <c r="AC130" s="1" t="n">
        <f aca="false">IF(AB130/4&lt;0,AB130/4+180,AB130/4-180)</f>
        <v>8.02684619745327</v>
      </c>
      <c r="AD130" s="1" t="n">
        <f aca="false">DEGREES(ACOS(SIN(RADIANS($B$3))*SIN(RADIANS(T130))+COS(RADIANS($B$3))*COS(RADIANS(T130))*COS(RADIANS(AC130))))</f>
        <v>61.7194874973649</v>
      </c>
      <c r="AE130" s="1" t="n">
        <f aca="false">90-AD130</f>
        <v>28.2805125026351</v>
      </c>
      <c r="AF130" s="1" t="n">
        <f aca="false">IF(AE130&gt;85,0,IF(AE130&gt;5,58.1/TAN(RADIANS(AE130))-0.07/POWER(TAN(RADIANS(AE130)),3)+0.000086/POWER(TAN(RADIANS(AE130)),5),IF(AE130&gt;-0.575,1735+AE130*(-518.2+AE130*(103.4+AE130*(-12.79+AE130*0.711))),-20.772/TAN(RADIANS(AE130)))))/3600</f>
        <v>0.0298732739873093</v>
      </c>
      <c r="AG130" s="1" t="n">
        <f aca="false">AE130+AF130</f>
        <v>28.3103857766224</v>
      </c>
      <c r="AH130" s="1" t="n">
        <f aca="false">IF(AC130&gt;0,MOD(DEGREES(ACOS(((SIN(RADIANS($B$3))*COS(RADIANS(AD130)))-SIN(RADIANS(T130)))/(COS(RADIANS($B$3))*SIN(RADIANS(AD130)))))+180,360),MOD(540-DEGREES(ACOS(((SIN(RADIANS($B$3))*COS(RADIANS(AD130)))-SIN(RADIANS(T130)))/(COS(RADIANS($B$3))*SIN(RADIANS(AD130))))),360))</f>
        <v>351.634797967299</v>
      </c>
    </row>
    <row r="131" customFormat="false" ht="15" hidden="false" customHeight="false" outlineLevel="0" collapsed="false">
      <c r="D131" s="6" t="n">
        <f aca="false">$B$7</f>
        <v>44003</v>
      </c>
      <c r="E131" s="7" t="n">
        <f aca="false">E130+0.1/24</f>
        <v>0.541666666666666</v>
      </c>
      <c r="F131" s="2" t="n">
        <f aca="false">D131+2415018.5+E131-$B$5/24</f>
        <v>2459021.625</v>
      </c>
      <c r="G131" s="8" t="n">
        <f aca="false">(F131-2451545)/36525</f>
        <v>0.204698836413415</v>
      </c>
      <c r="I131" s="1" t="n">
        <f aca="false">MOD(280.46646+G131*(36000.76983+G131*0.0003032),360)</f>
        <v>89.7821668927618</v>
      </c>
      <c r="J131" s="1" t="n">
        <f aca="false">357.52911+G131*(35999.05029-0.0001537*G131)</f>
        <v>7726.49280991075</v>
      </c>
      <c r="K131" s="1" t="n">
        <f aca="false">0.016708634-G131*(0.000042037+0.0000001267*G131)</f>
        <v>0.0167000237660792</v>
      </c>
      <c r="L131" s="1" t="n">
        <f aca="false">SIN(RADIANS(J131))*(1.914602-G131*(0.004817+0.000014*G131))+SIN(RADIANS(2*J131))*(0.019993-0.000101*G131)+SIN(RADIANS(3*J131))*0.000289</f>
        <v>0.438074201969865</v>
      </c>
      <c r="M131" s="1" t="n">
        <f aca="false">I131+L131</f>
        <v>90.2202410947317</v>
      </c>
      <c r="N131" s="1" t="n">
        <f aca="false">J131+L131</f>
        <v>7726.93088411272</v>
      </c>
      <c r="O131" s="1" t="n">
        <f aca="false">(1.000001018*(1-K131*K131))/(1+K131*COS(RADIANS(N131)))</f>
        <v>1.01625399788691</v>
      </c>
      <c r="P131" s="1" t="n">
        <f aca="false">M131-0.00569-0.00478*SIN(RADIANS(125.04-1934.136*G131))</f>
        <v>90.2097716526184</v>
      </c>
      <c r="Q131" s="1" t="n">
        <f aca="false">23+(26+((21.448-G131*(46.815+G131*(0.00059-G131*0.001813))))/60)/60</f>
        <v>23.4366291707783</v>
      </c>
      <c r="R131" s="1" t="n">
        <f aca="false">Q131+0.00256*COS(RADIANS(125.04-1934.136*G131))</f>
        <v>23.4366682819976</v>
      </c>
      <c r="S131" s="1" t="n">
        <f aca="false">DEGREES(ATAN2(COS(RADIANS(P131)),COS(RADIANS(R131))*SIN(RADIANS(P131))))</f>
        <v>90.2286336945136</v>
      </c>
      <c r="T131" s="1" t="n">
        <f aca="false">DEGREES(ASIN(SIN(RADIANS(R131))*SIN(RADIANS(P131))))</f>
        <v>23.4365018150593</v>
      </c>
      <c r="U131" s="1" t="n">
        <f aca="false">TAN(RADIANS(R131/2))*TAN(RADIANS(R131/2))</f>
        <v>0.0430246248878695</v>
      </c>
      <c r="V131" s="1" t="n">
        <f aca="false">4*DEGREES(U131*SIN(2*RADIANS(I131))-2*K131*SIN(RADIANS(J131))+4*K131*U131*SIN(RADIANS(J131))*COS(2*RADIANS(I131))-0.5*U131*U131*SIN(4*RADIANS(I131))-1.25*K131*K131*SIN(2*RADIANS(J131)))</f>
        <v>-1.82724454674319</v>
      </c>
      <c r="W131" s="1" t="n">
        <f aca="false">DEGREES(ACOS(COS(RADIANS(90.833))/(COS(RADIANS($B$3))*COS(RADIANS(T131)))-TAN(RADIANS($B$3))*TAN(RADIANS(T131))))</f>
        <v>71.5524305481137</v>
      </c>
      <c r="X131" s="7" t="n">
        <f aca="false">(720-4*$B$4-V131+$B$5*60)/1440</f>
        <v>0.515203833713016</v>
      </c>
      <c r="Y131" s="7" t="n">
        <f aca="false">X131-W131*4/1440</f>
        <v>0.316447082190478</v>
      </c>
      <c r="Z131" s="7" t="n">
        <f aca="false">X131+W131*4/1440</f>
        <v>0.713960585235554</v>
      </c>
      <c r="AA131" s="9" t="n">
        <f aca="false">8*W131</f>
        <v>572.41944438491</v>
      </c>
      <c r="AB131" s="1" t="n">
        <f aca="false">MOD(E131*1440+V131+4*$B$4-60*$B$5,1440)</f>
        <v>758.106479453256</v>
      </c>
      <c r="AC131" s="1" t="n">
        <f aca="false">IF(AB131/4&lt;0,AB131/4+180,AB131/4-180)</f>
        <v>9.52661986331395</v>
      </c>
      <c r="AD131" s="1" t="n">
        <f aca="false">DEGREES(ACOS(SIN(RADIANS($B$3))*SIN(RADIANS(T131))+COS(RADIANS($B$3))*COS(RADIANS(T131))*COS(RADIANS(AC131))))</f>
        <v>61.9076489432187</v>
      </c>
      <c r="AE131" s="1" t="n">
        <f aca="false">90-AD131</f>
        <v>28.0923510567813</v>
      </c>
      <c r="AF131" s="1" t="n">
        <f aca="false">IF(AE131&gt;85,0,IF(AE131&gt;5,58.1/TAN(RADIANS(AE131))-0.07/POWER(TAN(RADIANS(AE131)),3)+0.000086/POWER(TAN(RADIANS(AE131)),5),IF(AE131&gt;-0.575,1735+AE131*(-518.2+AE131*(103.4+AE131*(-12.79+AE131*0.711))),-20.772/TAN(RADIANS(AE131)))))/3600</f>
        <v>0.0301078650349033</v>
      </c>
      <c r="AG131" s="1" t="n">
        <f aca="false">AE131+AF131</f>
        <v>28.1224589218162</v>
      </c>
      <c r="AH131" s="1" t="n">
        <f aca="false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350.088281684456</v>
      </c>
    </row>
    <row r="132" customFormat="false" ht="15" hidden="false" customHeight="false" outlineLevel="0" collapsed="false">
      <c r="D132" s="6" t="n">
        <f aca="false">$B$7</f>
        <v>44003</v>
      </c>
      <c r="E132" s="7" t="n">
        <f aca="false">E131+0.1/24</f>
        <v>0.545833333333333</v>
      </c>
      <c r="F132" s="2" t="n">
        <f aca="false">D132+2415018.5+E132-$B$5/24</f>
        <v>2459021.62916667</v>
      </c>
      <c r="G132" s="8" t="n">
        <f aca="false">(F132-2451545)/36525</f>
        <v>0.204698950490538</v>
      </c>
      <c r="I132" s="1" t="n">
        <f aca="false">MOD(280.46646+G132*(36000.76983+G132*0.0003032),360)</f>
        <v>89.7862737569894</v>
      </c>
      <c r="J132" s="1" t="n">
        <f aca="false">357.52911+G132*(35999.05029-0.0001537*G132)</f>
        <v>7726.4969165788</v>
      </c>
      <c r="K132" s="1" t="n">
        <f aca="false">0.016708634-G132*(0.000042037+0.0000001267*G132)</f>
        <v>0.0167000237612779</v>
      </c>
      <c r="L132" s="1" t="n">
        <f aca="false">SIN(RADIANS(J132))*(1.914602-G132*(0.004817+0.000014*G132))+SIN(RADIANS(2*J132))*(0.019993-0.000101*G132)+SIN(RADIANS(3*J132))*0.000289</f>
        <v>0.437943339759411</v>
      </c>
      <c r="M132" s="1" t="n">
        <f aca="false">I132+L132</f>
        <v>90.2242170967488</v>
      </c>
      <c r="N132" s="1" t="n">
        <f aca="false">J132+L132</f>
        <v>7726.93485991856</v>
      </c>
      <c r="O132" s="1" t="n">
        <f aca="false">(1.000001018*(1-K132*K132))/(1+K132*COS(RADIANS(N132)))</f>
        <v>1.0162542685466</v>
      </c>
      <c r="P132" s="1" t="n">
        <f aca="false">M132-0.00569-0.00478*SIN(RADIANS(125.04-1934.136*G132))</f>
        <v>90.2137476549168</v>
      </c>
      <c r="Q132" s="1" t="n">
        <f aca="false">23+(26+((21.448-G132*(46.815+G132*(0.00059-G132*0.001813))))/60)/60</f>
        <v>23.4366291692948</v>
      </c>
      <c r="R132" s="1" t="n">
        <f aca="false">Q132+0.00256*COS(RADIANS(125.04-1934.136*G132))</f>
        <v>23.4366682903713</v>
      </c>
      <c r="S132" s="1" t="n">
        <f aca="false">DEGREES(ATAN2(COS(RADIANS(P132)),COS(RADIANS(R132))*SIN(RADIANS(P132))))</f>
        <v>90.2329671996197</v>
      </c>
      <c r="T132" s="1" t="n">
        <f aca="false">DEGREES(ASIN(SIN(RADIANS(R132))*SIN(RADIANS(P132))))</f>
        <v>23.4364954532274</v>
      </c>
      <c r="U132" s="1" t="n">
        <f aca="false">TAN(RADIANS(R132/2))*TAN(RADIANS(R132/2))</f>
        <v>0.0430246249194885</v>
      </c>
      <c r="V132" s="1" t="n">
        <f aca="false">4*DEGREES(U132*SIN(2*RADIANS(I132))-2*K132*SIN(RADIANS(J132))+4*K132*U132*SIN(RADIANS(J132))*COS(2*RADIANS(I132))-0.5*U132*U132*SIN(4*RADIANS(I132))-1.25*K132*K132*SIN(2*RADIANS(J132)))</f>
        <v>-1.82814987271927</v>
      </c>
      <c r="W132" s="1" t="n">
        <f aca="false">DEGREES(ACOS(COS(RADIANS(90.833))/(COS(RADIANS($B$3))*COS(RADIANS(T132)))-TAN(RADIANS($B$3))*TAN(RADIANS(T132))))</f>
        <v>71.5524366738673</v>
      </c>
      <c r="X132" s="7" t="n">
        <f aca="false">(720-4*$B$4-V132+$B$5*60)/1440</f>
        <v>0.515204462411611</v>
      </c>
      <c r="Y132" s="7" t="n">
        <f aca="false">X132-W132*4/1440</f>
        <v>0.31644769387309</v>
      </c>
      <c r="Z132" s="7" t="n">
        <f aca="false">X132+W132*4/1440</f>
        <v>0.713961230950131</v>
      </c>
      <c r="AA132" s="9" t="n">
        <f aca="false">8*W132</f>
        <v>572.419493390938</v>
      </c>
      <c r="AB132" s="1" t="n">
        <f aca="false">MOD(E132*1440+V132+4*$B$4-60*$B$5,1440)</f>
        <v>764.10557412728</v>
      </c>
      <c r="AC132" s="1" t="n">
        <f aca="false">IF(AB132/4&lt;0,AB132/4+180,AB132/4-180)</f>
        <v>11.0263935318201</v>
      </c>
      <c r="AD132" s="1" t="n">
        <f aca="false">DEGREES(ACOS(SIN(RADIANS($B$3))*SIN(RADIANS(T132))+COS(RADIANS($B$3))*COS(RADIANS(T132))*COS(RADIANS(AC132))))</f>
        <v>62.1272272301515</v>
      </c>
      <c r="AE132" s="1" t="n">
        <f aca="false">90-AD132</f>
        <v>27.8727727698485</v>
      </c>
      <c r="AF132" s="1" t="n">
        <f aca="false">IF(AE132&gt;85,0,IF(AE132&gt;5,58.1/TAN(RADIANS(AE132))-0.07/POWER(TAN(RADIANS(AE132)),3)+0.000086/POWER(TAN(RADIANS(AE132)),5),IF(AE132&gt;-0.575,1735+AE132*(-518.2+AE132*(103.4+AE132*(-12.79+AE132*0.711))),-20.772/TAN(RADIANS(AE132)))))/3600</f>
        <v>0.0303852414595767</v>
      </c>
      <c r="AG132" s="1" t="n">
        <f aca="false">AE132+AF132</f>
        <v>27.9031580113081</v>
      </c>
      <c r="AH132" s="1" t="n">
        <f aca="false">IF(AC132&gt;0,MOD(DEGREES(ACOS(((SIN(RADIANS($B$3))*COS(RADIANS(AD132)))-SIN(RADIANS(T132)))/(COS(RADIANS($B$3))*SIN(RADIANS(AD132)))))+180,360),MOD(540-DEGREES(ACOS(((SIN(RADIANS($B$3))*COS(RADIANS(AD132)))-SIN(RADIANS(T132)))/(COS(RADIANS($B$3))*SIN(RADIANS(AD132))))),360))</f>
        <v>348.550028716987</v>
      </c>
    </row>
    <row r="133" customFormat="false" ht="15" hidden="false" customHeight="false" outlineLevel="0" collapsed="false">
      <c r="D133" s="6" t="n">
        <f aca="false">$B$7</f>
        <v>44003</v>
      </c>
      <c r="E133" s="7" t="n">
        <f aca="false">E132+0.1/24</f>
        <v>0.549999999999999</v>
      </c>
      <c r="F133" s="2" t="n">
        <f aca="false">D133+2415018.5+E133-$B$5/24</f>
        <v>2459021.63333333</v>
      </c>
      <c r="G133" s="8" t="n">
        <f aca="false">(F133-2451545)/36525</f>
        <v>0.204699064567647</v>
      </c>
      <c r="I133" s="1" t="n">
        <f aca="false">MOD(280.46646+G133*(36000.76983+G133*0.0003032),360)</f>
        <v>89.7903806207605</v>
      </c>
      <c r="J133" s="1" t="n">
        <f aca="false">357.52911+G133*(35999.05029-0.0001537*G133)</f>
        <v>7726.50102324639</v>
      </c>
      <c r="K133" s="1" t="n">
        <f aca="false">0.016708634-G133*(0.000042037+0.0000001267*G133)</f>
        <v>0.0167000237564765</v>
      </c>
      <c r="L133" s="1" t="n">
        <f aca="false">SIN(RADIANS(J133))*(1.914602-G133*(0.004817+0.000014*G133))+SIN(RADIANS(2*J133))*(0.019993-0.000101*G133)+SIN(RADIANS(3*J133))*0.000289</f>
        <v>0.437812475445777</v>
      </c>
      <c r="M133" s="1" t="n">
        <f aca="false">I133+L133</f>
        <v>90.2281930962063</v>
      </c>
      <c r="N133" s="1" t="n">
        <f aca="false">J133+L133</f>
        <v>7726.93883572183</v>
      </c>
      <c r="O133" s="1" t="n">
        <f aca="false">(1.000001018*(1-K133*K133))/(1+K133*COS(RADIANS(N133)))</f>
        <v>1.01625453912534</v>
      </c>
      <c r="P133" s="1" t="n">
        <f aca="false">M133-0.00569-0.00478*SIN(RADIANS(125.04-1934.136*G133))</f>
        <v>90.2177236546556</v>
      </c>
      <c r="Q133" s="1" t="n">
        <f aca="false">23+(26+((21.448-G133*(46.815+G133*(0.00059-G133*0.001813))))/60)/60</f>
        <v>23.4366291678113</v>
      </c>
      <c r="R133" s="1" t="n">
        <f aca="false">Q133+0.00256*COS(RADIANS(125.04-1934.136*G133))</f>
        <v>23.436668298745</v>
      </c>
      <c r="S133" s="1" t="n">
        <f aca="false">DEGREES(ATAN2(COS(RADIANS(P133)),COS(RADIANS(R133))*SIN(RADIANS(P133))))</f>
        <v>90.2373007015149</v>
      </c>
      <c r="T133" s="1" t="n">
        <f aca="false">DEGREES(ASIN(SIN(RADIANS(R133))*SIN(RADIANS(P133))))</f>
        <v>23.4364889717935</v>
      </c>
      <c r="U133" s="1" t="n">
        <f aca="false">TAN(RADIANS(R133/2))*TAN(RADIANS(R133/2))</f>
        <v>0.0430246249511074</v>
      </c>
      <c r="V133" s="1" t="n">
        <f aca="false">4*DEGREES(U133*SIN(2*RADIANS(I133))-2*K133*SIN(RADIANS(J133))+4*K133*U133*SIN(RADIANS(J133))*COS(2*RADIANS(I133))-0.5*U133*U133*SIN(4*RADIANS(I133))-1.25*K133*K133*SIN(2*RADIANS(J133)))</f>
        <v>-1.82905518788344</v>
      </c>
      <c r="W133" s="1" t="n">
        <f aca="false">DEGREES(ACOS(COS(RADIANS(90.833))/(COS(RADIANS($B$3))*COS(RADIANS(T133)))-TAN(RADIANS($B$3))*TAN(RADIANS(T133))))</f>
        <v>71.5524429147838</v>
      </c>
      <c r="X133" s="7" t="n">
        <f aca="false">(720-4*$B$4-V133+$B$5*60)/1440</f>
        <v>0.515205091102697</v>
      </c>
      <c r="Y133" s="7" t="n">
        <f aca="false">X133-W133*4/1440</f>
        <v>0.316448305228297</v>
      </c>
      <c r="Z133" s="7" t="n">
        <f aca="false">X133+W133*4/1440</f>
        <v>0.713961876977096</v>
      </c>
      <c r="AA133" s="9" t="n">
        <f aca="false">8*W133</f>
        <v>572.419543318271</v>
      </c>
      <c r="AB133" s="1" t="n">
        <f aca="false">MOD(E133*1440+V133+4*$B$4-60*$B$5,1440)</f>
        <v>770.104668812115</v>
      </c>
      <c r="AC133" s="1" t="n">
        <f aca="false">IF(AB133/4&lt;0,AB133/4+180,AB133/4-180)</f>
        <v>12.5261672030288</v>
      </c>
      <c r="AD133" s="1" t="n">
        <f aca="false">DEGREES(ACOS(SIN(RADIANS($B$3))*SIN(RADIANS(T133))+COS(RADIANS($B$3))*COS(RADIANS(T133))*COS(RADIANS(AC133))))</f>
        <v>62.3778844513591</v>
      </c>
      <c r="AE133" s="1" t="n">
        <f aca="false">90-AD133</f>
        <v>27.6221155486409</v>
      </c>
      <c r="AF133" s="1" t="n">
        <f aca="false">IF(AE133&gt;85,0,IF(AE133&gt;5,58.1/TAN(RADIANS(AE133))-0.07/POWER(TAN(RADIANS(AE133)),3)+0.000086/POWER(TAN(RADIANS(AE133)),5),IF(AE133&gt;-0.575,1735+AE133*(-518.2+AE133*(103.4+AE133*(-12.79+AE133*0.711))),-20.772/TAN(RADIANS(AE133)))))/3600</f>
        <v>0.0307067502148736</v>
      </c>
      <c r="AG133" s="1" t="n">
        <f aca="false">AE133+AF133</f>
        <v>27.6528222988558</v>
      </c>
      <c r="AH133" s="1" t="n">
        <f aca="false">IF(AC133&gt;0,MOD(DEGREES(ACOS(((SIN(RADIANS($B$3))*COS(RADIANS(AD133)))-SIN(RADIANS(T133)))/(COS(RADIANS($B$3))*SIN(RADIANS(AD133)))))+180,360),MOD(540-DEGREES(ACOS(((SIN(RADIANS($B$3))*COS(RADIANS(AD133)))-SIN(RADIANS(T133)))/(COS(RADIANS($B$3))*SIN(RADIANS(AD133))))),360))</f>
        <v>347.021199434364</v>
      </c>
    </row>
    <row r="134" customFormat="false" ht="15" hidden="false" customHeight="false" outlineLevel="0" collapsed="false">
      <c r="D134" s="6" t="n">
        <f aca="false">$B$7</f>
        <v>44003</v>
      </c>
      <c r="E134" s="7" t="n">
        <f aca="false">E133+0.1/24</f>
        <v>0.554166666666666</v>
      </c>
      <c r="F134" s="2" t="n">
        <f aca="false">D134+2415018.5+E134-$B$5/24</f>
        <v>2459021.6375</v>
      </c>
      <c r="G134" s="8" t="n">
        <f aca="false">(F134-2451545)/36525</f>
        <v>0.204699178644769</v>
      </c>
      <c r="I134" s="1" t="n">
        <f aca="false">MOD(280.46646+G134*(36000.76983+G134*0.0003032),360)</f>
        <v>89.79448748499</v>
      </c>
      <c r="J134" s="1" t="n">
        <f aca="false">357.52911+G134*(35999.05029-0.0001537*G134)</f>
        <v>7726.50512991443</v>
      </c>
      <c r="K134" s="1" t="n">
        <f aca="false">0.016708634-G134*(0.000042037+0.0000001267*G134)</f>
        <v>0.0167000237516751</v>
      </c>
      <c r="L134" s="1" t="n">
        <f aca="false">SIN(RADIANS(J134))*(1.914602-G134*(0.004817+0.000014*G134))+SIN(RADIANS(2*J134))*(0.019993-0.000101*G134)+SIN(RADIANS(3*J134))*0.000289</f>
        <v>0.437681609000487</v>
      </c>
      <c r="M134" s="1" t="n">
        <f aca="false">I134+L134</f>
        <v>90.2321690939905</v>
      </c>
      <c r="N134" s="1" t="n">
        <f aca="false">J134+L134</f>
        <v>7726.94281152343</v>
      </c>
      <c r="O134" s="1" t="n">
        <f aca="false">(1.000001018*(1-K134*K134))/(1+K134*COS(RADIANS(N134)))</f>
        <v>1.0162548096232</v>
      </c>
      <c r="P134" s="1" t="n">
        <f aca="false">M134-0.00569-0.00478*SIN(RADIANS(125.04-1934.136*G134))</f>
        <v>90.2216996527212</v>
      </c>
      <c r="Q134" s="1" t="n">
        <f aca="false">23+(26+((21.448-G134*(46.815+G134*(0.00059-G134*0.001813))))/60)/60</f>
        <v>23.4366291663279</v>
      </c>
      <c r="R134" s="1" t="n">
        <f aca="false">Q134+0.00256*COS(RADIANS(125.04-1934.136*G134))</f>
        <v>23.4366683071187</v>
      </c>
      <c r="S134" s="1" t="n">
        <f aca="false">DEGREES(ATAN2(COS(RADIANS(P134)),COS(RADIANS(R134))*SIN(RADIANS(P134))))</f>
        <v>90.2416342011576</v>
      </c>
      <c r="T134" s="1" t="n">
        <f aca="false">DEGREES(ASIN(SIN(RADIANS(R134))*SIN(RADIANS(P134))))</f>
        <v>23.4364823707564</v>
      </c>
      <c r="U134" s="1" t="n">
        <f aca="false">TAN(RADIANS(R134/2))*TAN(RADIANS(R134/2))</f>
        <v>0.0430246249827264</v>
      </c>
      <c r="V134" s="1" t="n">
        <f aca="false">4*DEGREES(U134*SIN(2*RADIANS(I134))-2*K134*SIN(RADIANS(J134))+4*K134*U134*SIN(RADIANS(J134))*COS(2*RADIANS(I134))-0.5*U134*U134*SIN(4*RADIANS(I134))-1.25*K134*K134*SIN(2*RADIANS(J134)))</f>
        <v>-1.82996049240915</v>
      </c>
      <c r="W134" s="1" t="n">
        <f aca="false">DEGREES(ACOS(COS(RADIANS(90.833))/(COS(RADIANS($B$3))*COS(RADIANS(T134)))-TAN(RADIANS($B$3))*TAN(RADIANS(T134))))</f>
        <v>71.5524492708643</v>
      </c>
      <c r="X134" s="7" t="n">
        <f aca="false">(720-4*$B$4-V134+$B$5*60)/1440</f>
        <v>0.515205719786395</v>
      </c>
      <c r="Y134" s="7" t="n">
        <f aca="false">X134-W134*4/1440</f>
        <v>0.316448916256216</v>
      </c>
      <c r="Z134" s="7" t="n">
        <f aca="false">X134+W134*4/1440</f>
        <v>0.713962523316574</v>
      </c>
      <c r="AA134" s="9" t="n">
        <f aca="false">8*W134</f>
        <v>572.419594166915</v>
      </c>
      <c r="AB134" s="1" t="n">
        <f aca="false">MOD(E134*1440+V134+4*$B$4-60*$B$5,1440)</f>
        <v>776.10376350759</v>
      </c>
      <c r="AC134" s="1" t="n">
        <f aca="false">IF(AB134/4&lt;0,AB134/4+180,AB134/4-180)</f>
        <v>14.0259408768975</v>
      </c>
      <c r="AD134" s="1" t="n">
        <f aca="false">DEGREES(ACOS(SIN(RADIANS($B$3))*SIN(RADIANS(T134))+COS(RADIANS($B$3))*COS(RADIANS(T134))*COS(RADIANS(AC134))))</f>
        <v>62.6592406123861</v>
      </c>
      <c r="AE134" s="1" t="n">
        <f aca="false">90-AD134</f>
        <v>27.3407593876139</v>
      </c>
      <c r="AF134" s="1" t="n">
        <f aca="false">IF(AE134&gt;85,0,IF(AE134&gt;5,58.1/TAN(RADIANS(AE134))-0.07/POWER(TAN(RADIANS(AE134)),3)+0.000086/POWER(TAN(RADIANS(AE134)),5),IF(AE134&gt;-0.575,1735+AE134*(-518.2+AE134*(103.4+AE134*(-12.79+AE134*0.711))),-20.772/TAN(RADIANS(AE134)))))/3600</f>
        <v>0.0310739908967523</v>
      </c>
      <c r="AG134" s="1" t="n">
        <f aca="false">AE134+AF134</f>
        <v>27.3718333785107</v>
      </c>
      <c r="AH134" s="1" t="n">
        <f aca="false">IF(AC134&gt;0,MOD(DEGREES(ACOS(((SIN(RADIANS($B$3))*COS(RADIANS(AD134)))-SIN(RADIANS(T134)))/(COS(RADIANS($B$3))*SIN(RADIANS(AD134)))))+180,360),MOD(540-DEGREES(ACOS(((SIN(RADIANS($B$3))*COS(RADIANS(AD134)))-SIN(RADIANS(T134)))/(COS(RADIANS($B$3))*SIN(RADIANS(AD134))))),360))</f>
        <v>345.502896749988</v>
      </c>
    </row>
    <row r="135" customFormat="false" ht="15" hidden="false" customHeight="false" outlineLevel="0" collapsed="false">
      <c r="D135" s="6" t="n">
        <f aca="false">$B$7</f>
        <v>44003</v>
      </c>
      <c r="E135" s="7" t="n">
        <f aca="false">E134+0.1/24</f>
        <v>0.558333333333333</v>
      </c>
      <c r="F135" s="2" t="n">
        <f aca="false">D135+2415018.5+E135-$B$5/24</f>
        <v>2459021.64166667</v>
      </c>
      <c r="G135" s="8" t="n">
        <f aca="false">(F135-2451545)/36525</f>
        <v>0.204699292721878</v>
      </c>
      <c r="I135" s="1" t="n">
        <f aca="false">MOD(280.46646+G135*(36000.76983+G135*0.0003032),360)</f>
        <v>89.7985943487602</v>
      </c>
      <c r="J135" s="1" t="n">
        <f aca="false">357.52911+G135*(35999.05029-0.0001537*G135)</f>
        <v>7726.50923658202</v>
      </c>
      <c r="K135" s="1" t="n">
        <f aca="false">0.016708634-G135*(0.000042037+0.0000001267*G135)</f>
        <v>0.0167000237468737</v>
      </c>
      <c r="L135" s="1" t="n">
        <f aca="false">SIN(RADIANS(J135))*(1.914602-G135*(0.004817+0.000014*G135))+SIN(RADIANS(2*J135))*(0.019993-0.000101*G135)+SIN(RADIANS(3*J135))*0.000289</f>
        <v>0.437550740453338</v>
      </c>
      <c r="M135" s="1" t="n">
        <f aca="false">I135+L135</f>
        <v>90.2361450892135</v>
      </c>
      <c r="N135" s="1" t="n">
        <f aca="false">J135+L135</f>
        <v>7726.94678732247</v>
      </c>
      <c r="O135" s="1" t="n">
        <f aca="false">(1.000001018*(1-K135*K135))/(1+K135*COS(RADIANS(N135)))</f>
        <v>1.0162550800401</v>
      </c>
      <c r="P135" s="1" t="n">
        <f aca="false">M135-0.00569-0.00478*SIN(RADIANS(125.04-1934.136*G135))</f>
        <v>90.2256756482257</v>
      </c>
      <c r="Q135" s="1" t="n">
        <f aca="false">23+(26+((21.448-G135*(46.815+G135*(0.00059-G135*0.001813))))/60)/60</f>
        <v>23.4366291648444</v>
      </c>
      <c r="R135" s="1" t="n">
        <f aca="false">Q135+0.00256*COS(RADIANS(125.04-1934.136*G135))</f>
        <v>23.4366683154924</v>
      </c>
      <c r="S135" s="1" t="n">
        <f aca="false">DEGREES(ATAN2(COS(RADIANS(P135)),COS(RADIANS(R135))*SIN(RADIANS(P135))))</f>
        <v>90.245967697572</v>
      </c>
      <c r="T135" s="1" t="n">
        <f aca="false">DEGREES(ASIN(SIN(RADIANS(R135))*SIN(RADIANS(P135))))</f>
        <v>23.4364756501178</v>
      </c>
      <c r="U135" s="1" t="n">
        <f aca="false">TAN(RADIANS(R135/2))*TAN(RADIANS(R135/2))</f>
        <v>0.0430246250143453</v>
      </c>
      <c r="V135" s="1" t="n">
        <f aca="false">4*DEGREES(U135*SIN(2*RADIANS(I135))-2*K135*SIN(RADIANS(J135))+4*K135*U135*SIN(RADIANS(J135))*COS(2*RADIANS(I135))-0.5*U135*U135*SIN(4*RADIANS(I135))-1.25*K135*K135*SIN(2*RADIANS(J135)))</f>
        <v>-1.83086578606531</v>
      </c>
      <c r="W135" s="1" t="n">
        <f aca="false">DEGREES(ACOS(COS(RADIANS(90.833))/(COS(RADIANS($B$3))*COS(RADIANS(T135)))-TAN(RADIANS($B$3))*TAN(RADIANS(T135))))</f>
        <v>71.5524557421072</v>
      </c>
      <c r="X135" s="7" t="n">
        <f aca="false">(720-4*$B$4-V135+$B$5*60)/1440</f>
        <v>0.515206348462545</v>
      </c>
      <c r="Y135" s="7" t="n">
        <f aca="false">X135-W135*4/1440</f>
        <v>0.316449526956692</v>
      </c>
      <c r="Z135" s="7" t="n">
        <f aca="false">X135+W135*4/1440</f>
        <v>0.713963169968399</v>
      </c>
      <c r="AA135" s="9" t="n">
        <f aca="false">8*W135</f>
        <v>572.419645936858</v>
      </c>
      <c r="AB135" s="1" t="n">
        <f aca="false">MOD(E135*1440+V135+4*$B$4-60*$B$5,1440)</f>
        <v>782.102858213934</v>
      </c>
      <c r="AC135" s="1" t="n">
        <f aca="false">IF(AB135/4&lt;0,AB135/4+180,AB135/4-180)</f>
        <v>15.5257145534836</v>
      </c>
      <c r="AD135" s="1" t="n">
        <f aca="false">DEGREES(ACOS(SIN(RADIANS($B$3))*SIN(RADIANS(T135))+COS(RADIANS($B$3))*COS(RADIANS(T135))*COS(RADIANS(AC135))))</f>
        <v>62.9708763228768</v>
      </c>
      <c r="AE135" s="1" t="n">
        <f aca="false">90-AD135</f>
        <v>27.0291236771232</v>
      </c>
      <c r="AF135" s="1" t="n">
        <f aca="false">IF(AE135&gt;85,0,IF(AE135&gt;5,58.1/TAN(RADIANS(AE135))-0.07/POWER(TAN(RADIANS(AE135)),3)+0.000086/POWER(TAN(RADIANS(AE135)),5),IF(AE135&gt;-0.575,1735+AE135*(-518.2+AE135*(103.4+AE135*(-12.79+AE135*0.711))),-20.772/TAN(RADIANS(AE135)))))/3600</f>
        <v>0.0314888413782864</v>
      </c>
      <c r="AG135" s="1" t="n">
        <f aca="false">AE135+AF135</f>
        <v>27.0606125185015</v>
      </c>
      <c r="AH135" s="1" t="n">
        <f aca="false">IF(AC135&gt;0,MOD(DEGREES(ACOS(((SIN(RADIANS($B$3))*COS(RADIANS(AD135)))-SIN(RADIANS(T135)))/(COS(RADIANS($B$3))*SIN(RADIANS(AD135)))))+180,360),MOD(540-DEGREES(ACOS(((SIN(RADIANS($B$3))*COS(RADIANS(AD135)))-SIN(RADIANS(T135)))/(COS(RADIANS($B$3))*SIN(RADIANS(AD135))))),360))</f>
        <v>343.996160900792</v>
      </c>
    </row>
    <row r="136" customFormat="false" ht="15" hidden="false" customHeight="false" outlineLevel="0" collapsed="false">
      <c r="D136" s="6" t="n">
        <f aca="false">$B$7</f>
        <v>44003</v>
      </c>
      <c r="E136" s="7" t="n">
        <f aca="false">E135+0.1/24</f>
        <v>0.562499999999999</v>
      </c>
      <c r="F136" s="2" t="n">
        <f aca="false">D136+2415018.5+E136-$B$5/24</f>
        <v>2459021.64583333</v>
      </c>
      <c r="G136" s="8" t="n">
        <f aca="false">(F136-2451545)/36525</f>
        <v>0.204699406799</v>
      </c>
      <c r="I136" s="1" t="n">
        <f aca="false">MOD(280.46646+G136*(36000.76983+G136*0.0003032),360)</f>
        <v>89.8027012129878</v>
      </c>
      <c r="J136" s="1" t="n">
        <f aca="false">357.52911+G136*(35999.05029-0.0001537*G136)</f>
        <v>7726.51334325007</v>
      </c>
      <c r="K136" s="1" t="n">
        <f aca="false">0.016708634-G136*(0.000042037+0.0000001267*G136)</f>
        <v>0.0167000237420724</v>
      </c>
      <c r="L136" s="1" t="n">
        <f aca="false">SIN(RADIANS(J136))*(1.914602-G136*(0.004817+0.000014*G136))+SIN(RADIANS(2*J136))*(0.019993-0.000101*G136)+SIN(RADIANS(3*J136))*0.000289</f>
        <v>0.437419869775803</v>
      </c>
      <c r="M136" s="1" t="n">
        <f aca="false">I136+L136</f>
        <v>90.2401210827636</v>
      </c>
      <c r="N136" s="1" t="n">
        <f aca="false">J136+L136</f>
        <v>7726.95076311985</v>
      </c>
      <c r="O136" s="1" t="n">
        <f aca="false">(1.000001018*(1-K136*K136))/(1+K136*COS(RADIANS(N136)))</f>
        <v>1.0162553503761</v>
      </c>
      <c r="P136" s="1" t="n">
        <f aca="false">M136-0.00569-0.00478*SIN(RADIANS(125.04-1934.136*G136))</f>
        <v>90.2296516420574</v>
      </c>
      <c r="Q136" s="1" t="n">
        <f aca="false">23+(26+((21.448-G136*(46.815+G136*(0.00059-G136*0.001813))))/60)/60</f>
        <v>23.4366291633609</v>
      </c>
      <c r="R136" s="1" t="n">
        <f aca="false">Q136+0.00256*COS(RADIANS(125.04-1934.136*G136))</f>
        <v>23.436668323866</v>
      </c>
      <c r="S136" s="1" t="n">
        <f aca="false">DEGREES(ATAN2(COS(RADIANS(P136)),COS(RADIANS(R136))*SIN(RADIANS(P136))))</f>
        <v>90.2503011917187</v>
      </c>
      <c r="T136" s="1" t="n">
        <f aca="false">DEGREES(ASIN(SIN(RADIANS(R136))*SIN(RADIANS(P136))))</f>
        <v>23.4364688098765</v>
      </c>
      <c r="U136" s="1" t="n">
        <f aca="false">TAN(RADIANS(R136/2))*TAN(RADIANS(R136/2))</f>
        <v>0.0430246250459642</v>
      </c>
      <c r="V136" s="1" t="n">
        <f aca="false">4*DEGREES(U136*SIN(2*RADIANS(I136))-2*K136*SIN(RADIANS(J136))+4*K136*U136*SIN(RADIANS(J136))*COS(2*RADIANS(I136))-0.5*U136*U136*SIN(4*RADIANS(I136))-1.25*K136*K136*SIN(2*RADIANS(J136)))</f>
        <v>-1.83177106902575</v>
      </c>
      <c r="W136" s="1" t="n">
        <f aca="false">DEGREES(ACOS(COS(RADIANS(90.833))/(COS(RADIANS($B$3))*COS(RADIANS(T136)))-TAN(RADIANS($B$3))*TAN(RADIANS(T136))))</f>
        <v>71.5524623285136</v>
      </c>
      <c r="X136" s="7" t="n">
        <f aca="false">(720-4*$B$4-V136+$B$5*60)/1440</f>
        <v>0.515206977131268</v>
      </c>
      <c r="Y136" s="7" t="n">
        <f aca="false">X136-W136*4/1440</f>
        <v>0.316450137329841</v>
      </c>
      <c r="Z136" s="7" t="n">
        <f aca="false">X136+W136*4/1440</f>
        <v>0.713963816932695</v>
      </c>
      <c r="AA136" s="9" t="n">
        <f aca="false">8*W136</f>
        <v>572.419698628108</v>
      </c>
      <c r="AB136" s="1" t="n">
        <f aca="false">MOD(E136*1440+V136+4*$B$4-60*$B$5,1440)</f>
        <v>788.101952930973</v>
      </c>
      <c r="AC136" s="1" t="n">
        <f aca="false">IF(AB136/4&lt;0,AB136/4+180,AB136/4-180)</f>
        <v>17.0254882327432</v>
      </c>
      <c r="AD136" s="1" t="n">
        <f aca="false">DEGREES(ACOS(SIN(RADIANS($B$3))*SIN(RADIANS(T136))+COS(RADIANS($B$3))*COS(RADIANS(T136))*COS(RADIANS(AC136))))</f>
        <v>63.31233568046</v>
      </c>
      <c r="AE136" s="1" t="n">
        <f aca="false">90-AD136</f>
        <v>26.68766431954</v>
      </c>
      <c r="AF136" s="1" t="n">
        <f aca="false">IF(AE136&gt;85,0,IF(AE136&gt;5,58.1/TAN(RADIANS(AE136))-0.07/POWER(TAN(RADIANS(AE136)),3)+0.000086/POWER(TAN(RADIANS(AE136)),5),IF(AE136&gt;-0.575,1735+AE136*(-518.2+AE136*(103.4+AE136*(-12.79+AE136*0.711))),-20.772/TAN(RADIANS(AE136)))))/3600</f>
        <v>0.0319534886651316</v>
      </c>
      <c r="AG136" s="1" t="n">
        <f aca="false">AE136+AF136</f>
        <v>26.7196178082051</v>
      </c>
      <c r="AH136" s="1" t="n">
        <f aca="false">IF(AC136&gt;0,MOD(DEGREES(ACOS(((SIN(RADIANS($B$3))*COS(RADIANS(AD136)))-SIN(RADIANS(T136)))/(COS(RADIANS($B$3))*SIN(RADIANS(AD136)))))+180,360),MOD(540-DEGREES(ACOS(((SIN(RADIANS($B$3))*COS(RADIANS(AD136)))-SIN(RADIANS(T136)))/(COS(RADIANS($B$3))*SIN(RADIANS(AD136))))),360))</f>
        <v>342.501965064603</v>
      </c>
    </row>
    <row r="137" customFormat="false" ht="15" hidden="false" customHeight="false" outlineLevel="0" collapsed="false">
      <c r="D137" s="6" t="n">
        <f aca="false">$B$7</f>
        <v>44003</v>
      </c>
      <c r="E137" s="7" t="n">
        <f aca="false">E136+0.1/24</f>
        <v>0.566666666666666</v>
      </c>
      <c r="F137" s="2" t="n">
        <f aca="false">D137+2415018.5+E137-$B$5/24</f>
        <v>2459021.65</v>
      </c>
      <c r="G137" s="8" t="n">
        <f aca="false">(F137-2451545)/36525</f>
        <v>0.204699520876122</v>
      </c>
      <c r="I137" s="1" t="n">
        <f aca="false">MOD(280.46646+G137*(36000.76983+G137*0.0003032),360)</f>
        <v>89.8068080772173</v>
      </c>
      <c r="J137" s="1" t="n">
        <f aca="false">357.52911+G137*(35999.05029-0.0001537*G137)</f>
        <v>7726.51744991812</v>
      </c>
      <c r="K137" s="1" t="n">
        <f aca="false">0.016708634-G137*(0.000042037+0.0000001267*G137)</f>
        <v>0.016700023737271</v>
      </c>
      <c r="L137" s="1" t="n">
        <f aca="false">SIN(RADIANS(J137))*(1.914602-G137*(0.004817+0.000014*G137))+SIN(RADIANS(2*J137))*(0.019993-0.000101*G137)+SIN(RADIANS(3*J137))*0.000289</f>
        <v>0.437288996983149</v>
      </c>
      <c r="M137" s="1" t="n">
        <f aca="false">I137+L137</f>
        <v>90.2440970742004</v>
      </c>
      <c r="N137" s="1" t="n">
        <f aca="false">J137+L137</f>
        <v>7726.9547389151</v>
      </c>
      <c r="O137" s="1" t="n">
        <f aca="false">(1.000001018*(1-K137*K137))/(1+K137*COS(RADIANS(N137)))</f>
        <v>1.01625562063118</v>
      </c>
      <c r="P137" s="1" t="n">
        <f aca="false">M137-0.00569-0.00478*SIN(RADIANS(125.04-1934.136*G137))</f>
        <v>90.2336276337758</v>
      </c>
      <c r="Q137" s="1" t="n">
        <f aca="false">23+(26+((21.448-G137*(46.815+G137*(0.00059-G137*0.001813))))/60)/60</f>
        <v>23.4366291618774</v>
      </c>
      <c r="R137" s="1" t="n">
        <f aca="false">Q137+0.00256*COS(RADIANS(125.04-1934.136*G137))</f>
        <v>23.4366683322397</v>
      </c>
      <c r="S137" s="1" t="n">
        <f aca="false">DEGREES(ATAN2(COS(RADIANS(P137)),COS(RADIANS(R137))*SIN(RADIANS(P137))))</f>
        <v>90.2546346831096</v>
      </c>
      <c r="T137" s="1" t="n">
        <f aca="false">DEGREES(ASIN(SIN(RADIANS(R137))*SIN(RADIANS(P137))))</f>
        <v>23.4364618500334</v>
      </c>
      <c r="U137" s="1" t="n">
        <f aca="false">TAN(RADIANS(R137/2))*TAN(RADIANS(R137/2))</f>
        <v>0.0430246250775832</v>
      </c>
      <c r="V137" s="1" t="n">
        <f aca="false">4*DEGREES(U137*SIN(2*RADIANS(I137))-2*K137*SIN(RADIANS(J137))+4*K137*U137*SIN(RADIANS(J137))*COS(2*RADIANS(I137))-0.5*U137*U137*SIN(4*RADIANS(I137))-1.25*K137*K137*SIN(2*RADIANS(J137)))</f>
        <v>-1.83267634116207</v>
      </c>
      <c r="W137" s="1" t="n">
        <f aca="false">DEGREES(ACOS(COS(RADIANS(90.833))/(COS(RADIANS($B$3))*COS(RADIANS(T137)))-TAN(RADIANS($B$3))*TAN(RADIANS(T137))))</f>
        <v>71.5524690300824</v>
      </c>
      <c r="X137" s="7" t="n">
        <f aca="false">(720-4*$B$4-V137+$B$5*60)/1440</f>
        <v>0.515207605792474</v>
      </c>
      <c r="Y137" s="7" t="n">
        <f aca="false">X137-W137*4/1440</f>
        <v>0.316450747375578</v>
      </c>
      <c r="Z137" s="7" t="n">
        <f aca="false">X137+W137*4/1440</f>
        <v>0.713964464209369</v>
      </c>
      <c r="AA137" s="9" t="n">
        <f aca="false">8*W137</f>
        <v>572.419752240659</v>
      </c>
      <c r="AB137" s="1" t="n">
        <f aca="false">MOD(E137*1440+V137+4*$B$4-60*$B$5,1440)</f>
        <v>794.101047658837</v>
      </c>
      <c r="AC137" s="1" t="n">
        <f aca="false">IF(AB137/4&lt;0,AB137/4+180,AB137/4-180)</f>
        <v>18.5252619147092</v>
      </c>
      <c r="AD137" s="1" t="n">
        <f aca="false">DEGREES(ACOS(SIN(RADIANS($B$3))*SIN(RADIANS(T137))+COS(RADIANS($B$3))*COS(RADIANS(T137))*COS(RADIANS(AC137))))</f>
        <v>63.683129303279</v>
      </c>
      <c r="AE137" s="1" t="n">
        <f aca="false">90-AD137</f>
        <v>26.316870696721</v>
      </c>
      <c r="AF137" s="1" t="n">
        <f aca="false">IF(AE137&gt;85,0,IF(AE137&gt;5,58.1/TAN(RADIANS(AE137))-0.07/POWER(TAN(RADIANS(AE137)),3)+0.000086/POWER(TAN(RADIANS(AE137)),5),IF(AE137&gt;-0.575,1735+AE137*(-518.2+AE137*(103.4+AE137*(-12.79+AE137*0.711))),-20.772/TAN(RADIANS(AE137)))))/3600</f>
        <v>0.0324704658593626</v>
      </c>
      <c r="AG137" s="1" t="n">
        <f aca="false">AE137+AF137</f>
        <v>26.3493411625804</v>
      </c>
      <c r="AH137" s="1" t="n">
        <f aca="false">IF(AC137&gt;0,MOD(DEGREES(ACOS(((SIN(RADIANS($B$3))*COS(RADIANS(AD137)))-SIN(RADIANS(T137)))/(COS(RADIANS($B$3))*SIN(RADIANS(AD137)))))+180,360),MOD(540-DEGREES(ACOS(((SIN(RADIANS($B$3))*COS(RADIANS(AD137)))-SIN(RADIANS(T137)))/(COS(RADIANS($B$3))*SIN(RADIANS(AD137))))),360))</f>
        <v>341.0212118345</v>
      </c>
    </row>
    <row r="138" customFormat="false" ht="15" hidden="false" customHeight="false" outlineLevel="0" collapsed="false">
      <c r="D138" s="6" t="n">
        <f aca="false">$B$7</f>
        <v>44003</v>
      </c>
      <c r="E138" s="7" t="n">
        <f aca="false">E137+0.1/24</f>
        <v>0.570833333333333</v>
      </c>
      <c r="F138" s="2" t="n">
        <f aca="false">D138+2415018.5+E138-$B$5/24</f>
        <v>2459021.65416667</v>
      </c>
      <c r="G138" s="8" t="n">
        <f aca="false">(F138-2451545)/36525</f>
        <v>0.204699634953232</v>
      </c>
      <c r="I138" s="1" t="n">
        <f aca="false">MOD(280.46646+G138*(36000.76983+G138*0.0003032),360)</f>
        <v>89.8109149409884</v>
      </c>
      <c r="J138" s="1" t="n">
        <f aca="false">357.52911+G138*(35999.05029-0.0001537*G138)</f>
        <v>7726.52155658571</v>
      </c>
      <c r="K138" s="1" t="n">
        <f aca="false">0.016708634-G138*(0.000042037+0.0000001267*G138)</f>
        <v>0.0167000237324696</v>
      </c>
      <c r="L138" s="1" t="n">
        <f aca="false">SIN(RADIANS(J138))*(1.914602-G138*(0.004817+0.000014*G138))+SIN(RADIANS(2*J138))*(0.019993-0.000101*G138)+SIN(RADIANS(3*J138))*0.000289</f>
        <v>0.43715812209049</v>
      </c>
      <c r="M138" s="1" t="n">
        <f aca="false">I138+L138</f>
        <v>90.2480730630789</v>
      </c>
      <c r="N138" s="1" t="n">
        <f aca="false">J138+L138</f>
        <v>7726.9587147078</v>
      </c>
      <c r="O138" s="1" t="n">
        <f aca="false">(1.000001018*(1-K138*K138))/(1+K138*COS(RADIANS(N138)))</f>
        <v>1.01625589080531</v>
      </c>
      <c r="P138" s="1" t="n">
        <f aca="false">M138-0.00569-0.00478*SIN(RADIANS(125.04-1934.136*G138))</f>
        <v>90.2376036229359</v>
      </c>
      <c r="Q138" s="1" t="n">
        <f aca="false">23+(26+((21.448-G138*(46.815+G138*(0.00059-G138*0.001813))))/60)/60</f>
        <v>23.4366291603939</v>
      </c>
      <c r="R138" s="1" t="n">
        <f aca="false">Q138+0.00256*COS(RADIANS(125.04-1934.136*G138))</f>
        <v>23.4366683406134</v>
      </c>
      <c r="S138" s="1" t="n">
        <f aca="false">DEGREES(ATAN2(COS(RADIANS(P138)),COS(RADIANS(R138))*SIN(RADIANS(P138))))</f>
        <v>90.2589681712519</v>
      </c>
      <c r="T138" s="1" t="n">
        <f aca="false">DEGREES(ASIN(SIN(RADIANS(R138))*SIN(RADIANS(P138))))</f>
        <v>23.4364547705897</v>
      </c>
      <c r="U138" s="1" t="n">
        <f aca="false">TAN(RADIANS(R138/2))*TAN(RADIANS(R138/2))</f>
        <v>0.0430246251092021</v>
      </c>
      <c r="V138" s="1" t="n">
        <f aca="false">4*DEGREES(U138*SIN(2*RADIANS(I138))-2*K138*SIN(RADIANS(J138))+4*K138*U138*SIN(RADIANS(J138))*COS(2*RADIANS(I138))-0.5*U138*U138*SIN(4*RADIANS(I138))-1.25*K138*K138*SIN(2*RADIANS(J138)))</f>
        <v>-1.83358160234356</v>
      </c>
      <c r="W138" s="1" t="n">
        <f aca="false">DEGREES(ACOS(COS(RADIANS(90.833))/(COS(RADIANS($B$3))*COS(RADIANS(T138)))-TAN(RADIANS($B$3))*TAN(RADIANS(T138))))</f>
        <v>71.5524758468127</v>
      </c>
      <c r="X138" s="7" t="n">
        <f aca="false">(720-4*$B$4-V138+$B$5*60)/1440</f>
        <v>0.515208234446072</v>
      </c>
      <c r="Y138" s="7" t="n">
        <f aca="false">X138-W138*4/1440</f>
        <v>0.316451357093814</v>
      </c>
      <c r="Z138" s="7" t="n">
        <f aca="false">X138+W138*4/1440</f>
        <v>0.713965111798329</v>
      </c>
      <c r="AA138" s="9" t="n">
        <f aca="false">8*W138</f>
        <v>572.419806774502</v>
      </c>
      <c r="AB138" s="1" t="n">
        <f aca="false">MOD(E138*1440+V138+4*$B$4-60*$B$5,1440)</f>
        <v>800.100142397656</v>
      </c>
      <c r="AC138" s="1" t="n">
        <f aca="false">IF(AB138/4&lt;0,AB138/4+180,AB138/4-180)</f>
        <v>20.025035599414</v>
      </c>
      <c r="AD138" s="1" t="n">
        <f aca="false">DEGREES(ACOS(SIN(RADIANS($B$3))*SIN(RADIANS(T138))+COS(RADIANS($B$3))*COS(RADIANS(T138))*COS(RADIANS(AC138))))</f>
        <v>64.0827374674166</v>
      </c>
      <c r="AE138" s="1" t="n">
        <f aca="false">90-AD138</f>
        <v>25.9172625325834</v>
      </c>
      <c r="AF138" s="1" t="n">
        <f aca="false">IF(AE138&gt;85,0,IF(AE138&gt;5,58.1/TAN(RADIANS(AE138))-0.07/POWER(TAN(RADIANS(AE138)),3)+0.000086/POWER(TAN(RADIANS(AE138)),5),IF(AE138&gt;-0.575,1735+AE138*(-518.2+AE138*(103.4+AE138*(-12.79+AE138*0.711))),-20.772/TAN(RADIANS(AE138)))))/3600</f>
        <v>0.033042696343479</v>
      </c>
      <c r="AG138" s="1" t="n">
        <f aca="false">AE138+AF138</f>
        <v>25.9503052289269</v>
      </c>
      <c r="AH138" s="1" t="n">
        <f aca="false">IF(AC138&gt;0,MOD(DEGREES(ACOS(((SIN(RADIANS($B$3))*COS(RADIANS(AD138)))-SIN(RADIANS(T138)))/(COS(RADIANS($B$3))*SIN(RADIANS(AD138)))))+180,360),MOD(540-DEGREES(ACOS(((SIN(RADIANS($B$3))*COS(RADIANS(AD138)))-SIN(RADIANS(T138)))/(COS(RADIANS($B$3))*SIN(RADIANS(AD138))))),360))</f>
        <v>339.554730551829</v>
      </c>
    </row>
    <row r="139" customFormat="false" ht="15" hidden="false" customHeight="false" outlineLevel="0" collapsed="false">
      <c r="D139" s="6" t="n">
        <f aca="false">$B$7</f>
        <v>44003</v>
      </c>
      <c r="E139" s="7" t="n">
        <f aca="false">E138+0.1/24</f>
        <v>0.574999999999999</v>
      </c>
      <c r="F139" s="2" t="n">
        <f aca="false">D139+2415018.5+E139-$B$5/24</f>
        <v>2459021.65833333</v>
      </c>
      <c r="G139" s="8" t="n">
        <f aca="false">(F139-2451545)/36525</f>
        <v>0.204699749030354</v>
      </c>
      <c r="I139" s="1" t="n">
        <f aca="false">MOD(280.46646+G139*(36000.76983+G139*0.0003032),360)</f>
        <v>89.8150218052178</v>
      </c>
      <c r="J139" s="1" t="n">
        <f aca="false">357.52911+G139*(35999.05029-0.0001537*G139)</f>
        <v>7726.52566325375</v>
      </c>
      <c r="K139" s="1" t="n">
        <f aca="false">0.016708634-G139*(0.000042037+0.0000001267*G139)</f>
        <v>0.0167000237276682</v>
      </c>
      <c r="L139" s="1" t="n">
        <f aca="false">SIN(RADIANS(J139))*(1.914602-G139*(0.004817+0.000014*G139))+SIN(RADIANS(2*J139))*(0.019993-0.000101*G139)+SIN(RADIANS(3*J139))*0.000289</f>
        <v>0.437027245069297</v>
      </c>
      <c r="M139" s="1" t="n">
        <f aca="false">I139+L139</f>
        <v>90.2520490502871</v>
      </c>
      <c r="N139" s="1" t="n">
        <f aca="false">J139+L139</f>
        <v>7726.96269049882</v>
      </c>
      <c r="O139" s="1" t="n">
        <f aca="false">(1.000001018*(1-K139*K139))/(1+K139*COS(RADIANS(N139)))</f>
        <v>1.01625616089853</v>
      </c>
      <c r="P139" s="1" t="n">
        <f aca="false">M139-0.00569-0.00478*SIN(RADIANS(125.04-1934.136*G139))</f>
        <v>90.2415796104259</v>
      </c>
      <c r="Q139" s="1" t="n">
        <f aca="false">23+(26+((21.448-G139*(46.815+G139*(0.00059-G139*0.001813))))/60)/60</f>
        <v>23.4366291589105</v>
      </c>
      <c r="R139" s="1" t="n">
        <f aca="false">Q139+0.00256*COS(RADIANS(125.04-1934.136*G139))</f>
        <v>23.4366683489871</v>
      </c>
      <c r="S139" s="1" t="n">
        <f aca="false">DEGREES(ATAN2(COS(RADIANS(P139)),COS(RADIANS(R139))*SIN(RADIANS(P139))))</f>
        <v>90.2633016571057</v>
      </c>
      <c r="T139" s="1" t="n">
        <f aca="false">DEGREES(ASIN(SIN(RADIANS(R139))*SIN(RADIANS(P139))))</f>
        <v>23.4364475715438</v>
      </c>
      <c r="U139" s="1" t="n">
        <f aca="false">TAN(RADIANS(R139/2))*TAN(RADIANS(R139/2))</f>
        <v>0.043024625140821</v>
      </c>
      <c r="V139" s="1" t="n">
        <f aca="false">4*DEGREES(U139*SIN(2*RADIANS(I139))-2*K139*SIN(RADIANS(J139))+4*K139*U139*SIN(RADIANS(J139))*COS(2*RADIANS(I139))-0.5*U139*U139*SIN(4*RADIANS(I139))-1.25*K139*K139*SIN(2*RADIANS(J139)))</f>
        <v>-1.83448685274407</v>
      </c>
      <c r="W139" s="1" t="n">
        <f aca="false">DEGREES(ACOS(COS(RADIANS(90.833))/(COS(RADIANS($B$3))*COS(RADIANS(T139)))-TAN(RADIANS($B$3))*TAN(RADIANS(T139))))</f>
        <v>71.5524827787057</v>
      </c>
      <c r="X139" s="7" t="n">
        <f aca="false">(720-4*$B$4-V139+$B$5*60)/1440</f>
        <v>0.515208863092183</v>
      </c>
      <c r="Y139" s="7" t="n">
        <f aca="false">X139-W139*4/1440</f>
        <v>0.316451966484668</v>
      </c>
      <c r="Z139" s="7" t="n">
        <f aca="false">X139+W139*4/1440</f>
        <v>0.713965759699699</v>
      </c>
      <c r="AA139" s="9" t="n">
        <f aca="false">8*W139</f>
        <v>572.419862229646</v>
      </c>
      <c r="AB139" s="1" t="n">
        <f aca="false">MOD(E139*1440+V139+4*$B$4-60*$B$5,1440)</f>
        <v>806.099237147254</v>
      </c>
      <c r="AC139" s="1" t="n">
        <f aca="false">IF(AB139/4&lt;0,AB139/4+180,AB139/4-180)</f>
        <v>21.5248092868136</v>
      </c>
      <c r="AD139" s="1" t="n">
        <f aca="false">DEGREES(ACOS(SIN(RADIANS($B$3))*SIN(RADIANS(T139))+COS(RADIANS($B$3))*COS(RADIANS(T139))*COS(RADIANS(AC139))))</f>
        <v>64.5106133067054</v>
      </c>
      <c r="AE139" s="1" t="n">
        <f aca="false">90-AD139</f>
        <v>25.4893866932946</v>
      </c>
      <c r="AF139" s="1" t="n">
        <f aca="false">IF(AE139&gt;85,0,IF(AE139&gt;5,58.1/TAN(RADIANS(AE139))-0.07/POWER(TAN(RADIANS(AE139)),3)+0.000086/POWER(TAN(RADIANS(AE139)),5),IF(AE139&gt;-0.575,1735+AE139*(-518.2+AE139*(103.4+AE139*(-12.79+AE139*0.711))),-20.772/TAN(RADIANS(AE139)))))/3600</f>
        <v>0.0336735465788454</v>
      </c>
      <c r="AG139" s="1" t="n">
        <f aca="false">AE139+AF139</f>
        <v>25.5230602398734</v>
      </c>
      <c r="AH139" s="1" t="n">
        <f aca="false">IF(AC139&gt;0,MOD(DEGREES(ACOS(((SIN(RADIANS($B$3))*COS(RADIANS(AD139)))-SIN(RADIANS(T139)))/(COS(RADIANS($B$3))*SIN(RADIANS(AD139)))))+180,360),MOD(540-DEGREES(ACOS(((SIN(RADIANS($B$3))*COS(RADIANS(AD139)))-SIN(RADIANS(T139)))/(COS(RADIANS($B$3))*SIN(RADIANS(AD139))))),360))</f>
        <v>338.103275481205</v>
      </c>
    </row>
    <row r="140" customFormat="false" ht="15" hidden="false" customHeight="false" outlineLevel="0" collapsed="false">
      <c r="D140" s="6" t="n">
        <f aca="false">$B$7</f>
        <v>44003</v>
      </c>
      <c r="E140" s="7" t="n">
        <f aca="false">E139+0.1/24</f>
        <v>0.579166666666666</v>
      </c>
      <c r="F140" s="2" t="n">
        <f aca="false">D140+2415018.5+E140-$B$5/24</f>
        <v>2459021.6625</v>
      </c>
      <c r="G140" s="8" t="n">
        <f aca="false">(F140-2451545)/36525</f>
        <v>0.204699863107463</v>
      </c>
      <c r="I140" s="1" t="n">
        <f aca="false">MOD(280.46646+G140*(36000.76983+G140*0.0003032),360)</f>
        <v>89.8191286689862</v>
      </c>
      <c r="J140" s="1" t="n">
        <f aca="false">357.52911+G140*(35999.05029-0.0001537*G140)</f>
        <v>7726.52976992134</v>
      </c>
      <c r="K140" s="1" t="n">
        <f aca="false">0.016708634-G140*(0.000042037+0.0000001267*G140)</f>
        <v>0.0167000237228668</v>
      </c>
      <c r="L140" s="1" t="n">
        <f aca="false">SIN(RADIANS(J140))*(1.914602-G140*(0.004817+0.000014*G140))+SIN(RADIANS(2*J140))*(0.019993-0.000101*G140)+SIN(RADIANS(3*J140))*0.000289</f>
        <v>0.436896365949526</v>
      </c>
      <c r="M140" s="1" t="n">
        <f aca="false">I140+L140</f>
        <v>90.2560250349357</v>
      </c>
      <c r="N140" s="1" t="n">
        <f aca="false">J140+L140</f>
        <v>7726.96666628729</v>
      </c>
      <c r="O140" s="1" t="n">
        <f aca="false">(1.000001018*(1-K140*K140))/(1+K140*COS(RADIANS(N140)))</f>
        <v>1.0162564309108</v>
      </c>
      <c r="P140" s="1" t="n">
        <f aca="false">M140-0.00569-0.00478*SIN(RADIANS(125.04-1934.136*G140))</f>
        <v>90.2455555953563</v>
      </c>
      <c r="Q140" s="1" t="n">
        <f aca="false">23+(26+((21.448-G140*(46.815+G140*(0.00059-G140*0.001813))))/60)/60</f>
        <v>23.436629157427</v>
      </c>
      <c r="R140" s="1" t="n">
        <f aca="false">Q140+0.00256*COS(RADIANS(125.04-1934.136*G140))</f>
        <v>23.4366683573608</v>
      </c>
      <c r="S140" s="1" t="n">
        <f aca="false">DEGREES(ATAN2(COS(RADIANS(P140)),COS(RADIANS(R140))*SIN(RADIANS(P140))))</f>
        <v>90.2676351396939</v>
      </c>
      <c r="T140" s="1" t="n">
        <f aca="false">DEGREES(ASIN(SIN(RADIANS(R140))*SIN(RADIANS(P140))))</f>
        <v>23.4364402528978</v>
      </c>
      <c r="U140" s="1" t="n">
        <f aca="false">TAN(RADIANS(R140/2))*TAN(RADIANS(R140/2))</f>
        <v>0.04302462517244</v>
      </c>
      <c r="V140" s="1" t="n">
        <f aca="false">4*DEGREES(U140*SIN(2*RADIANS(I140))-2*K140*SIN(RADIANS(J140))+4*K140*U140*SIN(RADIANS(J140))*COS(2*RADIANS(I140))-0.5*U140*U140*SIN(4*RADIANS(I140))-1.25*K140*K140*SIN(2*RADIANS(J140)))</f>
        <v>-1.83539209213255</v>
      </c>
      <c r="W140" s="1" t="n">
        <f aca="false">DEGREES(ACOS(COS(RADIANS(90.833))/(COS(RADIANS($B$3))*COS(RADIANS(T140)))-TAN(RADIANS($B$3))*TAN(RADIANS(T140))))</f>
        <v>71.5524898257596</v>
      </c>
      <c r="X140" s="7" t="n">
        <f aca="false">(720-4*$B$4-V140+$B$5*60)/1440</f>
        <v>0.515209491730648</v>
      </c>
      <c r="Y140" s="7" t="n">
        <f aca="false">X140-W140*4/1440</f>
        <v>0.316452575547982</v>
      </c>
      <c r="Z140" s="7" t="n">
        <f aca="false">X140+W140*4/1440</f>
        <v>0.713966407913313</v>
      </c>
      <c r="AA140" s="9" t="n">
        <f aca="false">8*W140</f>
        <v>572.419918606077</v>
      </c>
      <c r="AB140" s="1" t="n">
        <f aca="false">MOD(E140*1440+V140+4*$B$4-60*$B$5,1440)</f>
        <v>812.098331907866</v>
      </c>
      <c r="AC140" s="1" t="n">
        <f aca="false">IF(AB140/4&lt;0,AB140/4+180,AB140/4-180)</f>
        <v>23.0245829769666</v>
      </c>
      <c r="AD140" s="1" t="n">
        <f aca="false">DEGREES(ACOS(SIN(RADIANS($B$3))*SIN(RADIANS(T140))+COS(RADIANS($B$3))*COS(RADIANS(T140))*COS(RADIANS(AC140))))</f>
        <v>64.9661860344003</v>
      </c>
      <c r="AE140" s="1" t="n">
        <f aca="false">90-AD140</f>
        <v>25.0338139655997</v>
      </c>
      <c r="AF140" s="1" t="n">
        <f aca="false">IF(AE140&gt;85,0,IF(AE140&gt;5,58.1/TAN(RADIANS(AE140))-0.07/POWER(TAN(RADIANS(AE140)),3)+0.000086/POWER(TAN(RADIANS(AE140)),5),IF(AE140&gt;-0.575,1735+AE140*(-518.2+AE140*(103.4+AE140*(-12.79+AE140*0.711))),-20.772/TAN(RADIANS(AE140)))))/3600</f>
        <v>0.0343668892705685</v>
      </c>
      <c r="AG140" s="1" t="n">
        <f aca="false">AE140+AF140</f>
        <v>25.0681808548702</v>
      </c>
      <c r="AH140" s="1" t="n">
        <f aca="false">IF(AC140&gt;0,MOD(DEGREES(ACOS(((SIN(RADIANS($B$3))*COS(RADIANS(AD140)))-SIN(RADIANS(T140)))/(COS(RADIANS($B$3))*SIN(RADIANS(AD140)))))+180,360),MOD(540-DEGREES(ACOS(((SIN(RADIANS($B$3))*COS(RADIANS(AD140)))-SIN(RADIANS(T140)))/(COS(RADIANS($B$3))*SIN(RADIANS(AD140))))),360))</f>
        <v>336.667524795141</v>
      </c>
    </row>
    <row r="141" customFormat="false" ht="15" hidden="false" customHeight="false" outlineLevel="0" collapsed="false">
      <c r="D141" s="6" t="n">
        <f aca="false">$B$7</f>
        <v>44003</v>
      </c>
      <c r="E141" s="7" t="n">
        <f aca="false">E140+0.1/24</f>
        <v>0.583333333333333</v>
      </c>
      <c r="F141" s="2" t="n">
        <f aca="false">D141+2415018.5+E141-$B$5/24</f>
        <v>2459021.66666667</v>
      </c>
      <c r="G141" s="8" t="n">
        <f aca="false">(F141-2451545)/36525</f>
        <v>0.204699977184585</v>
      </c>
      <c r="I141" s="1" t="n">
        <f aca="false">MOD(280.46646+G141*(36000.76983+G141*0.0003032),360)</f>
        <v>89.8232355332157</v>
      </c>
      <c r="J141" s="1" t="n">
        <f aca="false">357.52911+G141*(35999.05029-0.0001537*G141)</f>
        <v>7726.53387658939</v>
      </c>
      <c r="K141" s="1" t="n">
        <f aca="false">0.016708634-G141*(0.000042037+0.0000001267*G141)</f>
        <v>0.0167000237180655</v>
      </c>
      <c r="L141" s="1" t="n">
        <f aca="false">SIN(RADIANS(J141))*(1.914602-G141*(0.004817+0.000014*G141))+SIN(RADIANS(2*J141))*(0.019993-0.000101*G141)+SIN(RADIANS(3*J141))*0.000289</f>
        <v>0.436765484702489</v>
      </c>
      <c r="M141" s="1" t="n">
        <f aca="false">I141+L141</f>
        <v>90.2600010179182</v>
      </c>
      <c r="N141" s="1" t="n">
        <f aca="false">J141+L141</f>
        <v>7726.97064207409</v>
      </c>
      <c r="O141" s="1" t="n">
        <f aca="false">(1.000001018*(1-K141*K141))/(1+K141*COS(RADIANS(N141)))</f>
        <v>1.01625670084216</v>
      </c>
      <c r="P141" s="1" t="n">
        <f aca="false">M141-0.00569-0.00478*SIN(RADIANS(125.04-1934.136*G141))</f>
        <v>90.2495315786207</v>
      </c>
      <c r="Q141" s="1" t="n">
        <f aca="false">23+(26+((21.448-G141*(46.815+G141*(0.00059-G141*0.001813))))/60)/60</f>
        <v>23.4366291559435</v>
      </c>
      <c r="R141" s="1" t="n">
        <f aca="false">Q141+0.00256*COS(RADIANS(125.04-1934.136*G141))</f>
        <v>23.4366683657345</v>
      </c>
      <c r="S141" s="1" t="n">
        <f aca="false">DEGREES(ATAN2(COS(RADIANS(P141)),COS(RADIANS(R141))*SIN(RADIANS(P141))))</f>
        <v>90.2719686199823</v>
      </c>
      <c r="T141" s="1" t="n">
        <f aca="false">DEGREES(ASIN(SIN(RADIANS(R141))*SIN(RADIANS(P141))))</f>
        <v>23.4364328146502</v>
      </c>
      <c r="U141" s="1" t="n">
        <f aca="false">TAN(RADIANS(R141/2))*TAN(RADIANS(R141/2))</f>
        <v>0.0430246252040589</v>
      </c>
      <c r="V141" s="1" t="n">
        <f aca="false">4*DEGREES(U141*SIN(2*RADIANS(I141))-2*K141*SIN(RADIANS(J141))+4*K141*U141*SIN(RADIANS(J141))*COS(2*RADIANS(I141))-0.5*U141*U141*SIN(4*RADIANS(I141))-1.25*K141*K141*SIN(2*RADIANS(J141)))</f>
        <v>-1.83629732068409</v>
      </c>
      <c r="W141" s="1" t="n">
        <f aca="false">DEGREES(ACOS(COS(RADIANS(90.833))/(COS(RADIANS($B$3))*COS(RADIANS(T141)))-TAN(RADIANS($B$3))*TAN(RADIANS(T141))))</f>
        <v>71.5524969879756</v>
      </c>
      <c r="X141" s="7" t="n">
        <f aca="false">(720-4*$B$4-V141+$B$5*60)/1440</f>
        <v>0.515210120361586</v>
      </c>
      <c r="Y141" s="7" t="n">
        <f aca="false">X141-W141*4/1440</f>
        <v>0.316453184283876</v>
      </c>
      <c r="Z141" s="7" t="n">
        <f aca="false">X141+W141*4/1440</f>
        <v>0.713967056439296</v>
      </c>
      <c r="AA141" s="9" t="n">
        <f aca="false">8*W141</f>
        <v>572.419975903805</v>
      </c>
      <c r="AB141" s="1" t="n">
        <f aca="false">MOD(E141*1440+V141+4*$B$4-60*$B$5,1440)</f>
        <v>818.097426679316</v>
      </c>
      <c r="AC141" s="1" t="n">
        <f aca="false">IF(AB141/4&lt;0,AB141/4+180,AB141/4-180)</f>
        <v>24.5243566698289</v>
      </c>
      <c r="AD141" s="1" t="n">
        <f aca="false">DEGREES(ACOS(SIN(RADIANS($B$3))*SIN(RADIANS(T141))+COS(RADIANS($B$3))*COS(RADIANS(T141))*COS(RADIANS(AC141))))</f>
        <v>65.4488641486022</v>
      </c>
      <c r="AE141" s="1" t="n">
        <f aca="false">90-AD141</f>
        <v>24.5511358513978</v>
      </c>
      <c r="AF141" s="1" t="n">
        <f aca="false">IF(AE141&gt;85,0,IF(AE141&gt;5,58.1/TAN(RADIANS(AE141))-0.07/POWER(TAN(RADIANS(AE141)),3)+0.000086/POWER(TAN(RADIANS(AE141)),5),IF(AE141&gt;-0.575,1735+AE141*(-518.2+AE141*(103.4+AE141*(-12.79+AE141*0.711))),-20.772/TAN(RADIANS(AE141)))))/3600</f>
        <v>0.0351271791073582</v>
      </c>
      <c r="AG141" s="1" t="n">
        <f aca="false">AE141+AF141</f>
        <v>24.5862630305052</v>
      </c>
      <c r="AH141" s="1" t="n">
        <f aca="false">IF(AC141&gt;0,MOD(DEGREES(ACOS(((SIN(RADIANS($B$3))*COS(RADIANS(AD141)))-SIN(RADIANS(T141)))/(COS(RADIANS($B$3))*SIN(RADIANS(AD141)))))+180,360),MOD(540-DEGREES(ACOS(((SIN(RADIANS($B$3))*COS(RADIANS(AD141)))-SIN(RADIANS(T141)))/(COS(RADIANS($B$3))*SIN(RADIANS(AD141))))),360))</f>
        <v>335.248080323438</v>
      </c>
    </row>
    <row r="142" customFormat="false" ht="15" hidden="false" customHeight="false" outlineLevel="0" collapsed="false">
      <c r="D142" s="6" t="n">
        <f aca="false">$B$7</f>
        <v>44003</v>
      </c>
      <c r="E142" s="7" t="n">
        <f aca="false">E141+0.1/24</f>
        <v>0.587499999999999</v>
      </c>
      <c r="F142" s="2" t="n">
        <f aca="false">D142+2415018.5+E142-$B$5/24</f>
        <v>2459021.67083333</v>
      </c>
      <c r="G142" s="8" t="n">
        <f aca="false">(F142-2451545)/36525</f>
        <v>0.204700091261695</v>
      </c>
      <c r="I142" s="1" t="n">
        <f aca="false">MOD(280.46646+G142*(36000.76983+G142*0.0003032),360)</f>
        <v>89.8273423969858</v>
      </c>
      <c r="J142" s="1" t="n">
        <f aca="false">357.52911+G142*(35999.05029-0.0001537*G142)</f>
        <v>7726.53798325698</v>
      </c>
      <c r="K142" s="1" t="n">
        <f aca="false">0.016708634-G142*(0.000042037+0.0000001267*G142)</f>
        <v>0.0167000237132641</v>
      </c>
      <c r="L142" s="1" t="n">
        <f aca="false">SIN(RADIANS(J142))*(1.914602-G142*(0.004817+0.000014*G142))+SIN(RADIANS(2*J142))*(0.019993-0.000101*G142)+SIN(RADIANS(3*J142))*0.000289</f>
        <v>0.436634601358093</v>
      </c>
      <c r="M142" s="1" t="n">
        <f aca="false">I142+L142</f>
        <v>90.2639769983439</v>
      </c>
      <c r="N142" s="1" t="n">
        <f aca="false">J142+L142</f>
        <v>7726.97461785834</v>
      </c>
      <c r="O142" s="1" t="n">
        <f aca="false">(1.000001018*(1-K142*K142))/(1+K142*COS(RADIANS(N142)))</f>
        <v>1.01625697069257</v>
      </c>
      <c r="P142" s="1" t="n">
        <f aca="false">M142-0.00569-0.00478*SIN(RADIANS(125.04-1934.136*G142))</f>
        <v>90.2535075593284</v>
      </c>
      <c r="Q142" s="1" t="n">
        <f aca="false">23+(26+((21.448-G142*(46.815+G142*(0.00059-G142*0.001813))))/60)/60</f>
        <v>23.43662915446</v>
      </c>
      <c r="R142" s="1" t="n">
        <f aca="false">Q142+0.00256*COS(RADIANS(125.04-1934.136*G142))</f>
        <v>23.4366683741082</v>
      </c>
      <c r="S142" s="1" t="n">
        <f aca="false">DEGREES(ATAN2(COS(RADIANS(P142)),COS(RADIANS(R142))*SIN(RADIANS(P142))))</f>
        <v>90.2763020969926</v>
      </c>
      <c r="T142" s="1" t="n">
        <f aca="false">DEGREES(ASIN(SIN(RADIANS(R142))*SIN(RADIANS(P142))))</f>
        <v>23.4364252568029</v>
      </c>
      <c r="U142" s="1" t="n">
        <f aca="false">TAN(RADIANS(R142/2))*TAN(RADIANS(R142/2))</f>
        <v>0.0430246252356778</v>
      </c>
      <c r="V142" s="1" t="n">
        <f aca="false">4*DEGREES(U142*SIN(2*RADIANS(I142))-2*K142*SIN(RADIANS(J142))+4*K142*U142*SIN(RADIANS(J142))*COS(2*RADIANS(I142))-0.5*U142*U142*SIN(4*RADIANS(I142))-1.25*K142*K142*SIN(2*RADIANS(J142)))</f>
        <v>-1.83720253816712</v>
      </c>
      <c r="W142" s="1" t="n">
        <f aca="false">DEGREES(ACOS(COS(RADIANS(90.833))/(COS(RADIANS($B$3))*COS(RADIANS(T142)))-TAN(RADIANS($B$3))*TAN(RADIANS(T142))))</f>
        <v>71.5525042653519</v>
      </c>
      <c r="X142" s="7" t="n">
        <f aca="false">(720-4*$B$4-V142+$B$5*60)/1440</f>
        <v>0.515210748984838</v>
      </c>
      <c r="Y142" s="7" t="n">
        <f aca="false">X142-W142*4/1440</f>
        <v>0.316453792692194</v>
      </c>
      <c r="Z142" s="7" t="n">
        <f aca="false">X142+W142*4/1440</f>
        <v>0.713967705277482</v>
      </c>
      <c r="AA142" s="9" t="n">
        <f aca="false">8*W142</f>
        <v>572.420034122815</v>
      </c>
      <c r="AB142" s="1" t="n">
        <f aca="false">MOD(E142*1440+V142+4*$B$4-60*$B$5,1440)</f>
        <v>824.096521461831</v>
      </c>
      <c r="AC142" s="1" t="n">
        <f aca="false">IF(AB142/4&lt;0,AB142/4+180,AB142/4-180)</f>
        <v>26.0241303654578</v>
      </c>
      <c r="AD142" s="1" t="n">
        <f aca="false">DEGREES(ACOS(SIN(RADIANS($B$3))*SIN(RADIANS(T142))+COS(RADIANS($B$3))*COS(RADIANS(T142))*COS(RADIANS(AC142))))</f>
        <v>65.9580385870744</v>
      </c>
      <c r="AE142" s="1" t="n">
        <f aca="false">90-AD142</f>
        <v>24.0419614129256</v>
      </c>
      <c r="AF142" s="1" t="n">
        <f aca="false">IF(AE142&gt;85,0,IF(AE142&gt;5,58.1/TAN(RADIANS(AE142))-0.07/POWER(TAN(RADIANS(AE142)),3)+0.000086/POWER(TAN(RADIANS(AE142)),5),IF(AE142&gt;-0.575,1735+AE142*(-518.2+AE142*(103.4+AE142*(-12.79+AE142*0.711))),-20.772/TAN(RADIANS(AE142)))))/3600</f>
        <v>0.0359595438740828</v>
      </c>
      <c r="AG142" s="1" t="n">
        <f aca="false">AE142+AF142</f>
        <v>24.0779209567997</v>
      </c>
      <c r="AH142" s="1" t="n">
        <f aca="false">IF(AC142&gt;0,MOD(DEGREES(ACOS(((SIN(RADIANS($B$3))*COS(RADIANS(AD142)))-SIN(RADIANS(T142)))/(COS(RADIANS($B$3))*SIN(RADIANS(AD142)))))+180,360),MOD(540-DEGREES(ACOS(((SIN(RADIANS($B$3))*COS(RADIANS(AD142)))-SIN(RADIANS(T142)))/(COS(RADIANS($B$3))*SIN(RADIANS(AD142))))),360))</f>
        <v>333.845468010087</v>
      </c>
    </row>
    <row r="143" customFormat="false" ht="15" hidden="false" customHeight="false" outlineLevel="0" collapsed="false">
      <c r="D143" s="6" t="n">
        <f aca="false">$B$7</f>
        <v>44003</v>
      </c>
      <c r="E143" s="7" t="n">
        <f aca="false">E142+0.1/24</f>
        <v>0.591666666666666</v>
      </c>
      <c r="F143" s="2" t="n">
        <f aca="false">D143+2415018.5+E143-$B$5/24</f>
        <v>2459021.675</v>
      </c>
      <c r="G143" s="8" t="n">
        <f aca="false">(F143-2451545)/36525</f>
        <v>0.204700205338817</v>
      </c>
      <c r="I143" s="1" t="n">
        <f aca="false">MOD(280.46646+G143*(36000.76983+G143*0.0003032),360)</f>
        <v>89.8314492612153</v>
      </c>
      <c r="J143" s="1" t="n">
        <f aca="false">357.52911+G143*(35999.05029-0.0001537*G143)</f>
        <v>7726.54208992503</v>
      </c>
      <c r="K143" s="1" t="n">
        <f aca="false">0.016708634-G143*(0.000042037+0.0000001267*G143)</f>
        <v>0.0167000237084627</v>
      </c>
      <c r="L143" s="1" t="n">
        <f aca="false">SIN(RADIANS(J143))*(1.914602-G143*(0.004817+0.000014*G143))+SIN(RADIANS(2*J143))*(0.019993-0.000101*G143)+SIN(RADIANS(3*J143))*0.000289</f>
        <v>0.4365037158877</v>
      </c>
      <c r="M143" s="1" t="n">
        <f aca="false">I143+L143</f>
        <v>90.267952977103</v>
      </c>
      <c r="N143" s="1" t="n">
        <f aca="false">J143+L143</f>
        <v>7726.97859364091</v>
      </c>
      <c r="O143" s="1" t="n">
        <f aca="false">(1.000001018*(1-K143*K143))/(1+K143*COS(RADIANS(N143)))</f>
        <v>1.01625724046207</v>
      </c>
      <c r="P143" s="1" t="n">
        <f aca="false">M143-0.00569-0.00478*SIN(RADIANS(125.04-1934.136*G143))</f>
        <v>90.2574835383695</v>
      </c>
      <c r="Q143" s="1" t="n">
        <f aca="false">23+(26+((21.448-G143*(46.815+G143*(0.00059-G143*0.001813))))/60)/60</f>
        <v>23.4366291529766</v>
      </c>
      <c r="R143" s="1" t="n">
        <f aca="false">Q143+0.00256*COS(RADIANS(125.04-1934.136*G143))</f>
        <v>23.4366683824818</v>
      </c>
      <c r="S143" s="1" t="n">
        <f aca="false">DEGREES(ATAN2(COS(RADIANS(P143)),COS(RADIANS(R143))*SIN(RADIANS(P143))))</f>
        <v>90.2806355716868</v>
      </c>
      <c r="T143" s="1" t="n">
        <f aca="false">DEGREES(ASIN(SIN(RADIANS(R143))*SIN(RADIANS(P143))))</f>
        <v>23.4364175793545</v>
      </c>
      <c r="U143" s="1" t="n">
        <f aca="false">TAN(RADIANS(R143/2))*TAN(RADIANS(R143/2))</f>
        <v>0.0430246252672967</v>
      </c>
      <c r="V143" s="1" t="n">
        <f aca="false">4*DEGREES(U143*SIN(2*RADIANS(I143))-2*K143*SIN(RADIANS(J143))+4*K143*U143*SIN(RADIANS(J143))*COS(2*RADIANS(I143))-0.5*U143*U143*SIN(4*RADIANS(I143))-1.25*K143*K143*SIN(2*RADIANS(J143)))</f>
        <v>-1.83810774475566</v>
      </c>
      <c r="W143" s="1" t="n">
        <f aca="false">DEGREES(ACOS(COS(RADIANS(90.833))/(COS(RADIANS($B$3))*COS(RADIANS(T143)))-TAN(RADIANS($B$3))*TAN(RADIANS(T143))))</f>
        <v>71.5525116578897</v>
      </c>
      <c r="X143" s="7" t="n">
        <f aca="false">(720-4*$B$4-V143+$B$5*60)/1440</f>
        <v>0.515211377600525</v>
      </c>
      <c r="Y143" s="7" t="n">
        <f aca="false">X143-W143*4/1440</f>
        <v>0.316454400773053</v>
      </c>
      <c r="Z143" s="7" t="n">
        <f aca="false">X143+W143*4/1440</f>
        <v>0.713968354427996</v>
      </c>
      <c r="AA143" s="9" t="n">
        <f aca="false">8*W143</f>
        <v>572.420093263118</v>
      </c>
      <c r="AB143" s="1" t="n">
        <f aca="false">MOD(E143*1440+V143+4*$B$4-60*$B$5,1440)</f>
        <v>830.095616255243</v>
      </c>
      <c r="AC143" s="1" t="n">
        <f aca="false">IF(AB143/4&lt;0,AB143/4+180,AB143/4-180)</f>
        <v>27.5239040638108</v>
      </c>
      <c r="AD143" s="1" t="n">
        <f aca="false">DEGREES(ACOS(SIN(RADIANS($B$3))*SIN(RADIANS(T143))+COS(RADIANS($B$3))*COS(RADIANS(T143))*COS(RADIANS(AC143))))</f>
        <v>66.4930858003131</v>
      </c>
      <c r="AE143" s="1" t="n">
        <f aca="false">90-AD143</f>
        <v>23.5069141996869</v>
      </c>
      <c r="AF143" s="1" t="n">
        <f aca="false">IF(AE143&gt;85,0,IF(AE143&gt;5,58.1/TAN(RADIANS(AE143))-0.07/POWER(TAN(RADIANS(AE143)),3)+0.000086/POWER(TAN(RADIANS(AE143)),5),IF(AE143&gt;-0.575,1735+AE143*(-518.2+AE143*(103.4+AE143*(-12.79+AE143*0.711))),-20.772/TAN(RADIANS(AE143)))))/3600</f>
        <v>0.0368698944979043</v>
      </c>
      <c r="AG143" s="1" t="n">
        <f aca="false">AE143+AF143</f>
        <v>23.5437840941848</v>
      </c>
      <c r="AH143" s="1" t="n">
        <f aca="false">IF(AC143&gt;0,MOD(DEGREES(ACOS(((SIN(RADIANS($B$3))*COS(RADIANS(AD143)))-SIN(RADIANS(T143)))/(COS(RADIANS($B$3))*SIN(RADIANS(AD143)))))+180,360),MOD(540-DEGREES(ACOS(((SIN(RADIANS($B$3))*COS(RADIANS(AD143)))-SIN(RADIANS(T143)))/(COS(RADIANS($B$3))*SIN(RADIANS(AD143))))),360))</f>
        <v>332.460139013566</v>
      </c>
    </row>
    <row r="144" customFormat="false" ht="15" hidden="false" customHeight="false" outlineLevel="0" collapsed="false">
      <c r="D144" s="6" t="n">
        <f aca="false">$B$7</f>
        <v>44003</v>
      </c>
      <c r="E144" s="7" t="n">
        <f aca="false">E143+0.1/24</f>
        <v>0.595833333333332</v>
      </c>
      <c r="F144" s="2" t="n">
        <f aca="false">D144+2415018.5+E144-$B$5/24</f>
        <v>2459021.67916667</v>
      </c>
      <c r="G144" s="8" t="n">
        <f aca="false">(F144-2451545)/36525</f>
        <v>0.204700319415926</v>
      </c>
      <c r="I144" s="1" t="n">
        <f aca="false">MOD(280.46646+G144*(36000.76983+G144*0.0003032),360)</f>
        <v>89.8355561249837</v>
      </c>
      <c r="J144" s="1" t="n">
        <f aca="false">357.52911+G144*(35999.05029-0.0001537*G144)</f>
        <v>7726.54619659261</v>
      </c>
      <c r="K144" s="1" t="n">
        <f aca="false">0.016708634-G144*(0.000042037+0.0000001267*G144)</f>
        <v>0.0167000237036613</v>
      </c>
      <c r="L144" s="1" t="n">
        <f aca="false">SIN(RADIANS(J144))*(1.914602-G144*(0.004817+0.000014*G144))+SIN(RADIANS(2*J144))*(0.019993-0.000101*G144)+SIN(RADIANS(3*J144))*0.000289</f>
        <v>0.436372828321167</v>
      </c>
      <c r="M144" s="1" t="n">
        <f aca="false">I144+L144</f>
        <v>90.2719289533048</v>
      </c>
      <c r="N144" s="1" t="n">
        <f aca="false">J144+L144</f>
        <v>7726.98256942093</v>
      </c>
      <c r="O144" s="1" t="n">
        <f aca="false">(1.000001018*(1-K144*K144))/(1+K144*COS(RADIANS(N144)))</f>
        <v>1.01625751015061</v>
      </c>
      <c r="P144" s="1" t="n">
        <f aca="false">M144-0.00569-0.00478*SIN(RADIANS(125.04-1934.136*G144))</f>
        <v>90.2614595148535</v>
      </c>
      <c r="Q144" s="1" t="n">
        <f aca="false">23+(26+((21.448-G144*(46.815+G144*(0.00059-G144*0.001813))))/60)/60</f>
        <v>23.4366291514931</v>
      </c>
      <c r="R144" s="1" t="n">
        <f aca="false">Q144+0.00256*COS(RADIANS(125.04-1934.136*G144))</f>
        <v>23.4366683908555</v>
      </c>
      <c r="S144" s="1" t="n">
        <f aca="false">DEGREES(ATAN2(COS(RADIANS(P144)),COS(RADIANS(R144))*SIN(RADIANS(P144))))</f>
        <v>90.2849690430867</v>
      </c>
      <c r="T144" s="1" t="n">
        <f aca="false">DEGREES(ASIN(SIN(RADIANS(R144))*SIN(RADIANS(P144))))</f>
        <v>23.4364097823069</v>
      </c>
      <c r="U144" s="1" t="n">
        <f aca="false">TAN(RADIANS(R144/2))*TAN(RADIANS(R144/2))</f>
        <v>0.0430246252989156</v>
      </c>
      <c r="V144" s="1" t="n">
        <f aca="false">4*DEGREES(U144*SIN(2*RADIANS(I144))-2*K144*SIN(RADIANS(J144))+4*K144*U144*SIN(RADIANS(J144))*COS(2*RADIANS(I144))-0.5*U144*U144*SIN(4*RADIANS(I144))-1.25*K144*K144*SIN(2*RADIANS(J144)))</f>
        <v>-1.83901294021789</v>
      </c>
      <c r="W144" s="1" t="n">
        <f aca="false">DEGREES(ACOS(COS(RADIANS(90.833))/(COS(RADIANS($B$3))*COS(RADIANS(T144)))-TAN(RADIANS($B$3))*TAN(RADIANS(T144))))</f>
        <v>71.5525191655872</v>
      </c>
      <c r="X144" s="7" t="n">
        <f aca="false">(720-4*$B$4-V144+$B$5*60)/1440</f>
        <v>0.515212006208485</v>
      </c>
      <c r="Y144" s="7" t="n">
        <f aca="false">X144-W144*4/1440</f>
        <v>0.316455008526298</v>
      </c>
      <c r="Z144" s="7" t="n">
        <f aca="false">X144+W144*4/1440</f>
        <v>0.713969003890671</v>
      </c>
      <c r="AA144" s="9" t="n">
        <f aca="false">8*W144</f>
        <v>572.420153324698</v>
      </c>
      <c r="AB144" s="1" t="n">
        <f aca="false">MOD(E144*1440+V144+4*$B$4-60*$B$5,1440)</f>
        <v>836.09471105978</v>
      </c>
      <c r="AC144" s="1" t="n">
        <f aca="false">IF(AB144/4&lt;0,AB144/4+180,AB144/4-180)</f>
        <v>29.023677764945</v>
      </c>
      <c r="AD144" s="1" t="n">
        <f aca="false">DEGREES(ACOS(SIN(RADIANS($B$3))*SIN(RADIANS(T144))+COS(RADIANS($B$3))*COS(RADIANS(T144))*COS(RADIANS(AC144))))</f>
        <v>67.0533707163251</v>
      </c>
      <c r="AE144" s="1" t="n">
        <f aca="false">90-AD144</f>
        <v>22.9466292836749</v>
      </c>
      <c r="AF144" s="1" t="n">
        <f aca="false">IF(AE144&gt;85,0,IF(AE144&gt;5,58.1/TAN(RADIANS(AE144))-0.07/POWER(TAN(RADIANS(AE144)),3)+0.000086/POWER(TAN(RADIANS(AE144)),5),IF(AE144&gt;-0.575,1735+AE144*(-518.2+AE144*(103.4+AE144*(-12.79+AE144*0.711))),-20.772/TAN(RADIANS(AE144)))))/3600</f>
        <v>0.0378650585895835</v>
      </c>
      <c r="AG144" s="1" t="n">
        <f aca="false">AE144+AF144</f>
        <v>22.9844943422645</v>
      </c>
      <c r="AH144" s="1" t="n">
        <f aca="false">IF(AC144&gt;0,MOD(DEGREES(ACOS(((SIN(RADIANS($B$3))*COS(RADIANS(AD144)))-SIN(RADIANS(T144)))/(COS(RADIANS($B$3))*SIN(RADIANS(AD144)))))+180,360),MOD(540-DEGREES(ACOS(((SIN(RADIANS($B$3))*COS(RADIANS(AD144)))-SIN(RADIANS(T144)))/(COS(RADIANS($B$3))*SIN(RADIANS(AD144))))),360))</f>
        <v>331.092471378938</v>
      </c>
    </row>
    <row r="145" customFormat="false" ht="15" hidden="false" customHeight="false" outlineLevel="0" collapsed="false">
      <c r="D145" s="6" t="n">
        <f aca="false">$B$7</f>
        <v>44003</v>
      </c>
      <c r="E145" s="7" t="n">
        <f aca="false">E144+0.1/24</f>
        <v>0.599999999999999</v>
      </c>
      <c r="F145" s="2" t="n">
        <f aca="false">D145+2415018.5+E145-$B$5/24</f>
        <v>2459021.68333333</v>
      </c>
      <c r="G145" s="8" t="n">
        <f aca="false">(F145-2451545)/36525</f>
        <v>0.204700433493048</v>
      </c>
      <c r="I145" s="1" t="n">
        <f aca="false">MOD(280.46646+G145*(36000.76983+G145*0.0003032),360)</f>
        <v>89.8396629892131</v>
      </c>
      <c r="J145" s="1" t="n">
        <f aca="false">357.52911+G145*(35999.05029-0.0001537*G145)</f>
        <v>7726.55030326066</v>
      </c>
      <c r="K145" s="1" t="n">
        <f aca="false">0.016708634-G145*(0.000042037+0.0000001267*G145)</f>
        <v>0.01670002369886</v>
      </c>
      <c r="L145" s="1" t="n">
        <f aca="false">SIN(RADIANS(J145))*(1.914602-G145*(0.004817+0.000014*G145))+SIN(RADIANS(2*J145))*(0.019993-0.000101*G145)+SIN(RADIANS(3*J145))*0.000289</f>
        <v>0.436241938629959</v>
      </c>
      <c r="M145" s="1" t="n">
        <f aca="false">I145+L145</f>
        <v>90.2759049278431</v>
      </c>
      <c r="N145" s="1" t="n">
        <f aca="false">J145+L145</f>
        <v>7726.98654519929</v>
      </c>
      <c r="O145" s="1" t="n">
        <f aca="false">(1.000001018*(1-K145*K145))/(1+K145*COS(RADIANS(N145)))</f>
        <v>1.01625777975824</v>
      </c>
      <c r="P145" s="1" t="n">
        <f aca="false">M145-0.00569-0.00478*SIN(RADIANS(125.04-1934.136*G145))</f>
        <v>90.2654354896739</v>
      </c>
      <c r="Q145" s="1" t="n">
        <f aca="false">23+(26+((21.448-G145*(46.815+G145*(0.00059-G145*0.001813))))/60)/60</f>
        <v>23.4366291500096</v>
      </c>
      <c r="R145" s="1" t="n">
        <f aca="false">Q145+0.00256*COS(RADIANS(125.04-1934.136*G145))</f>
        <v>23.4366683992292</v>
      </c>
      <c r="S145" s="1" t="n">
        <f aca="false">DEGREES(ATAN2(COS(RADIANS(P145)),COS(RADIANS(R145))*SIN(RADIANS(P145))))</f>
        <v>90.2893025121582</v>
      </c>
      <c r="T145" s="1" t="n">
        <f aca="false">DEGREES(ASIN(SIN(RADIANS(R145))*SIN(RADIANS(P145))))</f>
        <v>23.4364018656586</v>
      </c>
      <c r="U145" s="1" t="n">
        <f aca="false">TAN(RADIANS(R145/2))*TAN(RADIANS(R145/2))</f>
        <v>0.0430246253305346</v>
      </c>
      <c r="V145" s="1" t="n">
        <f aca="false">4*DEGREES(U145*SIN(2*RADIANS(I145))-2*K145*SIN(RADIANS(J145))+4*K145*U145*SIN(RADIANS(J145))*COS(2*RADIANS(I145))-0.5*U145*U145*SIN(4*RADIANS(I145))-1.25*K145*K145*SIN(2*RADIANS(J145)))</f>
        <v>-1.83991812472959</v>
      </c>
      <c r="W145" s="1" t="n">
        <f aca="false">DEGREES(ACOS(COS(RADIANS(90.833))/(COS(RADIANS($B$3))*COS(RADIANS(T145)))-TAN(RADIANS($B$3))*TAN(RADIANS(T145))))</f>
        <v>71.5525267884458</v>
      </c>
      <c r="X145" s="7" t="n">
        <f aca="false">(720-4*$B$4-V145+$B$5*60)/1440</f>
        <v>0.51521263480884</v>
      </c>
      <c r="Y145" s="7" t="n">
        <f aca="false">X145-W145*4/1440</f>
        <v>0.316455615952046</v>
      </c>
      <c r="Z145" s="7" t="n">
        <f aca="false">X145+W145*4/1440</f>
        <v>0.713969653665634</v>
      </c>
      <c r="AA145" s="9" t="n">
        <f aca="false">8*W145</f>
        <v>572.420214307566</v>
      </c>
      <c r="AB145" s="1" t="n">
        <f aca="false">MOD(E145*1440+V145+4*$B$4-60*$B$5,1440)</f>
        <v>842.093805875269</v>
      </c>
      <c r="AC145" s="1" t="n">
        <f aca="false">IF(AB145/4&lt;0,AB145/4+180,AB145/4-180)</f>
        <v>30.5234514688173</v>
      </c>
      <c r="AD145" s="1" t="n">
        <f aca="false">DEGREES(ACOS(SIN(RADIANS($B$3))*SIN(RADIANS(T145))+COS(RADIANS($B$3))*COS(RADIANS(T145))*COS(RADIANS(AC145))))</f>
        <v>67.6382495741634</v>
      </c>
      <c r="AE145" s="1" t="n">
        <f aca="false">90-AD145</f>
        <v>22.3617504258366</v>
      </c>
      <c r="AF145" s="1" t="n">
        <f aca="false">IF(AE145&gt;85,0,IF(AE145&gt;5,58.1/TAN(RADIANS(AE145))-0.07/POWER(TAN(RADIANS(AE145)),3)+0.000086/POWER(TAN(RADIANS(AE145)),5),IF(AE145&gt;-0.575,1735+AE145*(-518.2+AE145*(103.4+AE145*(-12.79+AE145*0.711))),-20.772/TAN(RADIANS(AE145)))))/3600</f>
        <v>0.038952943360125</v>
      </c>
      <c r="AG145" s="1" t="n">
        <f aca="false">AE145+AF145</f>
        <v>22.4007033691968</v>
      </c>
      <c r="AH145" s="1" t="n">
        <f aca="false">IF(AC145&gt;0,MOD(DEGREES(ACOS(((SIN(RADIANS($B$3))*COS(RADIANS(AD145)))-SIN(RADIANS(T145)))/(COS(RADIANS($B$3))*SIN(RADIANS(AD145)))))+180,360),MOD(540-DEGREES(ACOS(((SIN(RADIANS($B$3))*COS(RADIANS(AD145)))-SIN(RADIANS(T145)))/(COS(RADIANS($B$3))*SIN(RADIANS(AD145))))),360))</f>
        <v>329.742772208137</v>
      </c>
    </row>
    <row r="146" customFormat="false" ht="15" hidden="false" customHeight="false" outlineLevel="0" collapsed="false">
      <c r="D146" s="6" t="n">
        <f aca="false">$B$7</f>
        <v>44003</v>
      </c>
      <c r="E146" s="7" t="n">
        <f aca="false">E145+0.1/24</f>
        <v>0.604166666666666</v>
      </c>
      <c r="F146" s="2" t="n">
        <f aca="false">D146+2415018.5+E146-$B$5/24</f>
        <v>2459021.6875</v>
      </c>
      <c r="G146" s="8" t="n">
        <f aca="false">(F146-2451545)/36525</f>
        <v>0.204700547570157</v>
      </c>
      <c r="I146" s="1" t="n">
        <f aca="false">MOD(280.46646+G146*(36000.76983+G146*0.0003032),360)</f>
        <v>89.8437698529842</v>
      </c>
      <c r="J146" s="1" t="n">
        <f aca="false">357.52911+G146*(35999.05029-0.0001537*G146)</f>
        <v>7726.55440992825</v>
      </c>
      <c r="K146" s="1" t="n">
        <f aca="false">0.016708634-G146*(0.000042037+0.0000001267*G146)</f>
        <v>0.0167000236940586</v>
      </c>
      <c r="L146" s="1" t="n">
        <f aca="false">SIN(RADIANS(J146))*(1.914602-G146*(0.004817+0.000014*G146))+SIN(RADIANS(2*J146))*(0.019993-0.000101*G146)+SIN(RADIANS(3*J146))*0.000289</f>
        <v>0.436111046843932</v>
      </c>
      <c r="M146" s="1" t="n">
        <f aca="false">I146+L146</f>
        <v>90.2798808998282</v>
      </c>
      <c r="N146" s="1" t="n">
        <f aca="false">J146+L146</f>
        <v>7726.99052097509</v>
      </c>
      <c r="O146" s="1" t="n">
        <f aca="false">(1.000001018*(1-K146*K146))/(1+K146*COS(RADIANS(N146)))</f>
        <v>1.0162580492849</v>
      </c>
      <c r="P146" s="1" t="n">
        <f aca="false">M146-0.00569-0.00478*SIN(RADIANS(125.04-1934.136*G146))</f>
        <v>90.2694114619412</v>
      </c>
      <c r="Q146" s="1" t="n">
        <f aca="false">23+(26+((21.448-G146*(46.815+G146*(0.00059-G146*0.001813))))/60)/60</f>
        <v>23.4366291485261</v>
      </c>
      <c r="R146" s="1" t="n">
        <f aca="false">Q146+0.00256*COS(RADIANS(125.04-1934.136*G146))</f>
        <v>23.4366684076029</v>
      </c>
      <c r="S146" s="1" t="n">
        <f aca="false">DEGREES(ATAN2(COS(RADIANS(P146)),COS(RADIANS(R146))*SIN(RADIANS(P146))))</f>
        <v>90.2936359779241</v>
      </c>
      <c r="T146" s="1" t="n">
        <f aca="false">DEGREES(ASIN(SIN(RADIANS(R146))*SIN(RADIANS(P146))))</f>
        <v>23.4363938294117</v>
      </c>
      <c r="U146" s="1" t="n">
        <f aca="false">TAN(RADIANS(R146/2))*TAN(RADIANS(R146/2))</f>
        <v>0.0430246253621535</v>
      </c>
      <c r="V146" s="1" t="n">
        <f aca="false">4*DEGREES(U146*SIN(2*RADIANS(I146))-2*K146*SIN(RADIANS(J146))+4*K146*U146*SIN(RADIANS(J146))*COS(2*RADIANS(I146))-0.5*U146*U146*SIN(4*RADIANS(I146))-1.25*K146*K146*SIN(2*RADIANS(J146)))</f>
        <v>-1.84082329805928</v>
      </c>
      <c r="W146" s="1" t="n">
        <f aca="false">DEGREES(ACOS(COS(RADIANS(90.833))/(COS(RADIANS($B$3))*COS(RADIANS(T146)))-TAN(RADIANS($B$3))*TAN(RADIANS(T146))))</f>
        <v>71.5525345264633</v>
      </c>
      <c r="X146" s="7" t="n">
        <f aca="false">(720-4*$B$4-V146+$B$5*60)/1440</f>
        <v>0.51521326340143</v>
      </c>
      <c r="Y146" s="7" t="n">
        <f aca="false">X146-W146*4/1440</f>
        <v>0.316456223050143</v>
      </c>
      <c r="Z146" s="7" t="n">
        <f aca="false">X146+W146*4/1440</f>
        <v>0.713970303752717</v>
      </c>
      <c r="AA146" s="9" t="n">
        <f aca="false">8*W146</f>
        <v>572.420276211706</v>
      </c>
      <c r="AB146" s="1" t="n">
        <f aca="false">MOD(E146*1440+V146+4*$B$4-60*$B$5,1440)</f>
        <v>848.09290070194</v>
      </c>
      <c r="AC146" s="1" t="n">
        <f aca="false">IF(AB146/4&lt;0,AB146/4+180,AB146/4-180)</f>
        <v>32.0232251754849</v>
      </c>
      <c r="AD146" s="1" t="n">
        <f aca="false">DEGREES(ACOS(SIN(RADIANS($B$3))*SIN(RADIANS(T146))+COS(RADIANS($B$3))*COS(RADIANS(T146))*COS(RADIANS(AC146))))</f>
        <v>68.2470726080707</v>
      </c>
      <c r="AE146" s="1" t="n">
        <f aca="false">90-AD146</f>
        <v>21.7529273919293</v>
      </c>
      <c r="AF146" s="1" t="n">
        <f aca="false">IF(AE146&gt;85,0,IF(AE146&gt;5,58.1/TAN(RADIANS(AE146))-0.07/POWER(TAN(RADIANS(AE146)),3)+0.000086/POWER(TAN(RADIANS(AE146)),5),IF(AE146&gt;-0.575,1735+AE146*(-518.2+AE146*(103.4+AE146*(-12.79+AE146*0.711))),-20.772/TAN(RADIANS(AE146)))))/3600</f>
        <v>0.0401427355505444</v>
      </c>
      <c r="AG146" s="1" t="n">
        <f aca="false">AE146+AF146</f>
        <v>21.7930701274799</v>
      </c>
      <c r="AH146" s="1" t="n">
        <f aca="false">IF(AC146&gt;0,MOD(DEGREES(ACOS(((SIN(RADIANS($B$3))*COS(RADIANS(AD146)))-SIN(RADIANS(T146)))/(COS(RADIANS($B$3))*SIN(RADIANS(AD146)))))+180,360),MOD(540-DEGREES(ACOS(((SIN(RADIANS($B$3))*COS(RADIANS(AD146)))-SIN(RADIANS(T146)))/(COS(RADIANS($B$3))*SIN(RADIANS(AD146))))),360))</f>
        <v>328.411280252031</v>
      </c>
    </row>
    <row r="147" customFormat="false" ht="15" hidden="false" customHeight="false" outlineLevel="0" collapsed="false">
      <c r="D147" s="6" t="n">
        <f aca="false">$B$7</f>
        <v>44003</v>
      </c>
      <c r="E147" s="7" t="n">
        <f aca="false">E146+0.1/24</f>
        <v>0.608333333333332</v>
      </c>
      <c r="F147" s="2" t="n">
        <f aca="false">D147+2415018.5+E147-$B$5/24</f>
        <v>2459021.69166667</v>
      </c>
      <c r="G147" s="8" t="n">
        <f aca="false">(F147-2451545)/36525</f>
        <v>0.20470066164728</v>
      </c>
      <c r="I147" s="1" t="n">
        <f aca="false">MOD(280.46646+G147*(36000.76983+G147*0.0003032),360)</f>
        <v>89.8478767172137</v>
      </c>
      <c r="J147" s="1" t="n">
        <f aca="false">357.52911+G147*(35999.05029-0.0001537*G147)</f>
        <v>7726.5585165963</v>
      </c>
      <c r="K147" s="1" t="n">
        <f aca="false">0.016708634-G147*(0.000042037+0.0000001267*G147)</f>
        <v>0.0167000236892572</v>
      </c>
      <c r="L147" s="1" t="n">
        <f aca="false">SIN(RADIANS(J147))*(1.914602-G147*(0.004817+0.000014*G147))+SIN(RADIANS(2*J147))*(0.019993-0.000101*G147)+SIN(RADIANS(3*J147))*0.000289</f>
        <v>0.435980152934449</v>
      </c>
      <c r="M147" s="1" t="n">
        <f aca="false">I147+L147</f>
        <v>90.2838568701481</v>
      </c>
      <c r="N147" s="1" t="n">
        <f aca="false">J147+L147</f>
        <v>7726.99449674923</v>
      </c>
      <c r="O147" s="1" t="n">
        <f aca="false">(1.000001018*(1-K147*K147))/(1+K147*COS(RADIANS(N147)))</f>
        <v>1.01625831873066</v>
      </c>
      <c r="P147" s="1" t="n">
        <f aca="false">M147-0.00569-0.00478*SIN(RADIANS(125.04-1934.136*G147))</f>
        <v>90.2733874325435</v>
      </c>
      <c r="Q147" s="1" t="n">
        <f aca="false">23+(26+((21.448-G147*(46.815+G147*(0.00059-G147*0.001813))))/60)/60</f>
        <v>23.4366291470426</v>
      </c>
      <c r="R147" s="1" t="n">
        <f aca="false">Q147+0.00256*COS(RADIANS(125.04-1934.136*G147))</f>
        <v>23.4366684159766</v>
      </c>
      <c r="S147" s="1" t="n">
        <f aca="false">DEGREES(ATAN2(COS(RADIANS(P147)),COS(RADIANS(R147))*SIN(RADIANS(P147))))</f>
        <v>90.2979694413443</v>
      </c>
      <c r="T147" s="1" t="n">
        <f aca="false">DEGREES(ASIN(SIN(RADIANS(R147))*SIN(RADIANS(P147))))</f>
        <v>23.4363856735647</v>
      </c>
      <c r="U147" s="1" t="n">
        <f aca="false">TAN(RADIANS(R147/2))*TAN(RADIANS(R147/2))</f>
        <v>0.0430246253937724</v>
      </c>
      <c r="V147" s="1" t="n">
        <f aca="false">4*DEGREES(U147*SIN(2*RADIANS(I147))-2*K147*SIN(RADIANS(J147))+4*K147*U147*SIN(RADIANS(J147))*COS(2*RADIANS(I147))-0.5*U147*U147*SIN(4*RADIANS(I147))-1.25*K147*K147*SIN(2*RADIANS(J147)))</f>
        <v>-1.84172846038033</v>
      </c>
      <c r="W147" s="1" t="n">
        <f aca="false">DEGREES(ACOS(COS(RADIANS(90.833))/(COS(RADIANS($B$3))*COS(RADIANS(T147)))-TAN(RADIANS($B$3))*TAN(RADIANS(T147))))</f>
        <v>71.5525423796413</v>
      </c>
      <c r="X147" s="7" t="n">
        <f aca="false">(720-4*$B$4-V147+$B$5*60)/1440</f>
        <v>0.515213891986375</v>
      </c>
      <c r="Y147" s="7" t="n">
        <f aca="false">X147-W147*4/1440</f>
        <v>0.316456829820705</v>
      </c>
      <c r="Z147" s="7" t="n">
        <f aca="false">X147+W147*4/1440</f>
        <v>0.713970954152046</v>
      </c>
      <c r="AA147" s="9" t="n">
        <f aca="false">8*W147</f>
        <v>572.420339037131</v>
      </c>
      <c r="AB147" s="1" t="n">
        <f aca="false">MOD(E147*1440+V147+4*$B$4-60*$B$5,1440)</f>
        <v>854.091995539618</v>
      </c>
      <c r="AC147" s="1" t="n">
        <f aca="false">IF(AB147/4&lt;0,AB147/4+180,AB147/4-180)</f>
        <v>33.5229988849044</v>
      </c>
      <c r="AD147" s="1" t="n">
        <f aca="false">DEGREES(ACOS(SIN(RADIANS($B$3))*SIN(RADIANS(T147))+COS(RADIANS($B$3))*COS(RADIANS(T147))*COS(RADIANS(AC147))))</f>
        <v>68.8791865675347</v>
      </c>
      <c r="AE147" s="1" t="n">
        <f aca="false">90-AD147</f>
        <v>21.1208134324653</v>
      </c>
      <c r="AF147" s="1" t="n">
        <f aca="false">IF(AE147&gt;85,0,IF(AE147&gt;5,58.1/TAN(RADIANS(AE147))-0.07/POWER(TAN(RADIANS(AE147)),3)+0.000086/POWER(TAN(RADIANS(AE147)),5),IF(AE147&gt;-0.575,1735+AE147*(-518.2+AE147*(103.4+AE147*(-12.79+AE147*0.711))),-20.772/TAN(RADIANS(AE147)))))/3600</f>
        <v>0.0414451483711116</v>
      </c>
      <c r="AG147" s="1" t="n">
        <f aca="false">AE147+AF147</f>
        <v>21.1622585808364</v>
      </c>
      <c r="AH147" s="1" t="n">
        <f aca="false">IF(AC147&gt;0,MOD(DEGREES(ACOS(((SIN(RADIANS($B$3))*COS(RADIANS(AD147)))-SIN(RADIANS(T147)))/(COS(RADIANS($B$3))*SIN(RADIANS(AD147)))))+180,360),MOD(540-DEGREES(ACOS(((SIN(RADIANS($B$3))*COS(RADIANS(AD147)))-SIN(RADIANS(T147)))/(COS(RADIANS($B$3))*SIN(RADIANS(AD147))))),360))</f>
        <v>327.098168849931</v>
      </c>
    </row>
    <row r="148" customFormat="false" ht="15" hidden="false" customHeight="false" outlineLevel="0" collapsed="false">
      <c r="D148" s="6" t="n">
        <f aca="false">$B$7</f>
        <v>44003</v>
      </c>
      <c r="E148" s="7" t="n">
        <f aca="false">E147+0.1/24</f>
        <v>0.612499999999999</v>
      </c>
      <c r="F148" s="2" t="n">
        <f aca="false">D148+2415018.5+E148-$B$5/24</f>
        <v>2459021.69583333</v>
      </c>
      <c r="G148" s="8" t="n">
        <f aca="false">(F148-2451545)/36525</f>
        <v>0.204700775724389</v>
      </c>
      <c r="I148" s="1" t="n">
        <f aca="false">MOD(280.46646+G148*(36000.76983+G148*0.0003032),360)</f>
        <v>89.8519835809821</v>
      </c>
      <c r="J148" s="1" t="n">
        <f aca="false">357.52911+G148*(35999.05029-0.0001537*G148)</f>
        <v>7726.56262326389</v>
      </c>
      <c r="K148" s="1" t="n">
        <f aca="false">0.016708634-G148*(0.000042037+0.0000001267*G148)</f>
        <v>0.0167000236844558</v>
      </c>
      <c r="L148" s="1" t="n">
        <f aca="false">SIN(RADIANS(J148))*(1.914602-G148*(0.004817+0.000014*G148))+SIN(RADIANS(2*J148))*(0.019993-0.000101*G148)+SIN(RADIANS(3*J148))*0.000289</f>
        <v>0.435849256931417</v>
      </c>
      <c r="M148" s="1" t="n">
        <f aca="false">I148+L148</f>
        <v>90.2878328379135</v>
      </c>
      <c r="N148" s="1" t="n">
        <f aca="false">J148+L148</f>
        <v>7726.99847252082</v>
      </c>
      <c r="O148" s="1" t="n">
        <f aca="false">(1.000001018*(1-K148*K148))/(1+K148*COS(RADIANS(N148)))</f>
        <v>1.01625858809545</v>
      </c>
      <c r="P148" s="1" t="n">
        <f aca="false">M148-0.00569-0.00478*SIN(RADIANS(125.04-1934.136*G148))</f>
        <v>90.2773634005912</v>
      </c>
      <c r="Q148" s="1" t="n">
        <f aca="false">23+(26+((21.448-G148*(46.815+G148*(0.00059-G148*0.001813))))/60)/60</f>
        <v>23.4366291455592</v>
      </c>
      <c r="R148" s="1" t="n">
        <f aca="false">Q148+0.00256*COS(RADIANS(125.04-1934.136*G148))</f>
        <v>23.4366684243503</v>
      </c>
      <c r="S148" s="1" t="n">
        <f aca="false">DEGREES(ATAN2(COS(RADIANS(P148)),COS(RADIANS(R148))*SIN(RADIANS(P148))))</f>
        <v>90.3023029014415</v>
      </c>
      <c r="T148" s="1" t="n">
        <f aca="false">DEGREES(ASIN(SIN(RADIANS(R148))*SIN(RADIANS(P148))))</f>
        <v>23.4363773981195</v>
      </c>
      <c r="U148" s="1" t="n">
        <f aca="false">TAN(RADIANS(R148/2))*TAN(RADIANS(R148/2))</f>
        <v>0.0430246254253913</v>
      </c>
      <c r="V148" s="1" t="n">
        <f aca="false">4*DEGREES(U148*SIN(2*RADIANS(I148))-2*K148*SIN(RADIANS(J148))+4*K148*U148*SIN(RADIANS(J148))*COS(2*RADIANS(I148))-0.5*U148*U148*SIN(4*RADIANS(I148))-1.25*K148*K148*SIN(2*RADIANS(J148)))</f>
        <v>-1.84263361146148</v>
      </c>
      <c r="W148" s="1" t="n">
        <f aca="false">DEGREES(ACOS(COS(RADIANS(90.833))/(COS(RADIANS($B$3))*COS(RADIANS(T148)))-TAN(RADIANS($B$3))*TAN(RADIANS(T148))))</f>
        <v>71.5525503479778</v>
      </c>
      <c r="X148" s="7" t="n">
        <f aca="false">(720-4*$B$4-V148+$B$5*60)/1440</f>
        <v>0.515214520563515</v>
      </c>
      <c r="Y148" s="7" t="n">
        <f aca="false">X148-W148*4/1440</f>
        <v>0.316457436263577</v>
      </c>
      <c r="Z148" s="7" t="n">
        <f aca="false">X148+W148*4/1440</f>
        <v>0.713971604863453</v>
      </c>
      <c r="AA148" s="9" t="n">
        <f aca="false">8*W148</f>
        <v>572.420402783822</v>
      </c>
      <c r="AB148" s="1" t="n">
        <f aca="false">MOD(E148*1440+V148+4*$B$4-60*$B$5,1440)</f>
        <v>860.091090388537</v>
      </c>
      <c r="AC148" s="1" t="n">
        <f aca="false">IF(AB148/4&lt;0,AB148/4+180,AB148/4-180)</f>
        <v>35.0227725971343</v>
      </c>
      <c r="AD148" s="1" t="n">
        <f aca="false">DEGREES(ACOS(SIN(RADIANS($B$3))*SIN(RADIANS(T148))+COS(RADIANS($B$3))*COS(RADIANS(T148))*COS(RADIANS(AC148))))</f>
        <v>69.5339370631175</v>
      </c>
      <c r="AE148" s="1" t="n">
        <f aca="false">90-AD148</f>
        <v>20.4660629368825</v>
      </c>
      <c r="AF148" s="1" t="n">
        <f aca="false">IF(AE148&gt;85,0,IF(AE148&gt;5,58.1/TAN(RADIANS(AE148))-0.07/POWER(TAN(RADIANS(AE148)),3)+0.000086/POWER(TAN(RADIANS(AE148)),5),IF(AE148&gt;-0.575,1735+AE148*(-518.2+AE148*(103.4+AE148*(-12.79+AE148*0.711))),-20.772/TAN(RADIANS(AE148)))))/3600</f>
        <v>0.0428727286476326</v>
      </c>
      <c r="AG148" s="1" t="n">
        <f aca="false">AE148+AF148</f>
        <v>20.5089356655301</v>
      </c>
      <c r="AH148" s="1" t="n">
        <f aca="false">IF(AC148&gt;0,MOD(DEGREES(ACOS(((SIN(RADIANS($B$3))*COS(RADIANS(AD148)))-SIN(RADIANS(T148)))/(COS(RADIANS($B$3))*SIN(RADIANS(AD148)))))+180,360),MOD(540-DEGREES(ACOS(((SIN(RADIANS($B$3))*COS(RADIANS(AD148)))-SIN(RADIANS(T148)))/(COS(RADIANS($B$3))*SIN(RADIANS(AD148))))),360))</f>
        <v>325.803549143035</v>
      </c>
    </row>
    <row r="149" customFormat="false" ht="15" hidden="false" customHeight="false" outlineLevel="0" collapsed="false">
      <c r="D149" s="6" t="n">
        <f aca="false">$B$7</f>
        <v>44003</v>
      </c>
      <c r="E149" s="7" t="n">
        <f aca="false">E148+0.1/24</f>
        <v>0.616666666666666</v>
      </c>
      <c r="F149" s="2" t="n">
        <f aca="false">D149+2415018.5+E149-$B$5/24</f>
        <v>2459021.7</v>
      </c>
      <c r="G149" s="8" t="n">
        <f aca="false">(F149-2451545)/36525</f>
        <v>0.204700889801511</v>
      </c>
      <c r="I149" s="1" t="n">
        <f aca="false">MOD(280.46646+G149*(36000.76983+G149*0.0003032),360)</f>
        <v>89.8560904452115</v>
      </c>
      <c r="J149" s="1" t="n">
        <f aca="false">357.52911+G149*(35999.05029-0.0001537*G149)</f>
        <v>7726.56672993193</v>
      </c>
      <c r="K149" s="1" t="n">
        <f aca="false">0.016708634-G149*(0.000042037+0.0000001267*G149)</f>
        <v>0.0167000236796545</v>
      </c>
      <c r="L149" s="1" t="n">
        <f aca="false">SIN(RADIANS(J149))*(1.914602-G149*(0.004817+0.000014*G149))+SIN(RADIANS(2*J149))*(0.019993-0.000101*G149)+SIN(RADIANS(3*J149))*0.000289</f>
        <v>0.435718358806198</v>
      </c>
      <c r="M149" s="1" t="n">
        <f aca="false">I149+L149</f>
        <v>90.2918088040177</v>
      </c>
      <c r="N149" s="1" t="n">
        <f aca="false">J149+L149</f>
        <v>7727.00244829074</v>
      </c>
      <c r="O149" s="1" t="n">
        <f aca="false">(1.000001018*(1-K149*K149))/(1+K149*COS(RADIANS(N149)))</f>
        <v>1.01625885737932</v>
      </c>
      <c r="P149" s="1" t="n">
        <f aca="false">M149-0.00569-0.00478*SIN(RADIANS(125.04-1934.136*G149))</f>
        <v>90.281339366978</v>
      </c>
      <c r="Q149" s="1" t="n">
        <f aca="false">23+(26+((21.448-G149*(46.815+G149*(0.00059-G149*0.001813))))/60)/60</f>
        <v>23.4366291440757</v>
      </c>
      <c r="R149" s="1" t="n">
        <f aca="false">Q149+0.00256*COS(RADIANS(125.04-1934.136*G149))</f>
        <v>23.4366684327239</v>
      </c>
      <c r="S149" s="1" t="n">
        <f aca="false">DEGREES(ATAN2(COS(RADIANS(P149)),COS(RADIANS(R149))*SIN(RADIANS(P149))))</f>
        <v>90.3066363591819</v>
      </c>
      <c r="T149" s="1" t="n">
        <f aca="false">DEGREES(ASIN(SIN(RADIANS(R149))*SIN(RADIANS(P149))))</f>
        <v>23.4363690030746</v>
      </c>
      <c r="U149" s="1" t="n">
        <f aca="false">TAN(RADIANS(R149/2))*TAN(RADIANS(R149/2))</f>
        <v>0.0430246254570102</v>
      </c>
      <c r="V149" s="1" t="n">
        <f aca="false">4*DEGREES(U149*SIN(2*RADIANS(I149))-2*K149*SIN(RADIANS(J149))+4*K149*U149*SIN(RADIANS(J149))*COS(2*RADIANS(I149))-0.5*U149*U149*SIN(4*RADIANS(I149))-1.25*K149*K149*SIN(2*RADIANS(J149)))</f>
        <v>-1.84353875147804</v>
      </c>
      <c r="W149" s="1" t="n">
        <f aca="false">DEGREES(ACOS(COS(RADIANS(90.833))/(COS(RADIANS($B$3))*COS(RADIANS(T149)))-TAN(RADIANS($B$3))*TAN(RADIANS(T149))))</f>
        <v>71.5525584314741</v>
      </c>
      <c r="X149" s="7" t="n">
        <f aca="false">(720-4*$B$4-V149+$B$5*60)/1440</f>
        <v>0.515215149132971</v>
      </c>
      <c r="Y149" s="7" t="n">
        <f aca="false">X149-W149*4/1440</f>
        <v>0.316458042378876</v>
      </c>
      <c r="Z149" s="7" t="n">
        <f aca="false">X149+W149*4/1440</f>
        <v>0.713972255887066</v>
      </c>
      <c r="AA149" s="9" t="n">
        <f aca="false">8*W149</f>
        <v>572.420467451793</v>
      </c>
      <c r="AB149" s="1" t="n">
        <f aca="false">MOD(E149*1440+V149+4*$B$4-60*$B$5,1440)</f>
        <v>866.090185248521</v>
      </c>
      <c r="AC149" s="1" t="n">
        <f aca="false">IF(AB149/4&lt;0,AB149/4+180,AB149/4-180)</f>
        <v>36.5225463121303</v>
      </c>
      <c r="AD149" s="1" t="n">
        <f aca="false">DEGREES(ACOS(SIN(RADIANS($B$3))*SIN(RADIANS(T149))+COS(RADIANS($B$3))*COS(RADIANS(T149))*COS(RADIANS(AC149))))</f>
        <v>70.2106707308497</v>
      </c>
      <c r="AE149" s="1" t="n">
        <f aca="false">90-AD149</f>
        <v>19.7893292691503</v>
      </c>
      <c r="AF149" s="1" t="n">
        <f aca="false">IF(AE149&gt;85,0,IF(AE149&gt;5,58.1/TAN(RADIANS(AE149))-0.07/POWER(TAN(RADIANS(AE149)),3)+0.000086/POWER(TAN(RADIANS(AE149)),5),IF(AE149&gt;-0.575,1735+AE149*(-518.2+AE149*(103.4+AE149*(-12.79+AE149*0.711))),-20.772/TAN(RADIANS(AE149)))))/3600</f>
        <v>0.0444402417538271</v>
      </c>
      <c r="AG149" s="1" t="n">
        <f aca="false">AE149+AF149</f>
        <v>19.8337695109041</v>
      </c>
      <c r="AH149" s="1" t="n">
        <f aca="false">IF(AC149&gt;0,MOD(DEGREES(ACOS(((SIN(RADIANS($B$3))*COS(RADIANS(AD149)))-SIN(RADIANS(T149)))/(COS(RADIANS($B$3))*SIN(RADIANS(AD149)))))+180,360),MOD(540-DEGREES(ACOS(((SIN(RADIANS($B$3))*COS(RADIANS(AD149)))-SIN(RADIANS(T149)))/(COS(RADIANS($B$3))*SIN(RADIANS(AD149))))),360))</f>
        <v>324.52747349339</v>
      </c>
    </row>
    <row r="150" customFormat="false" ht="15" hidden="false" customHeight="false" outlineLevel="0" collapsed="false">
      <c r="D150" s="6" t="n">
        <f aca="false">$B$7</f>
        <v>44003</v>
      </c>
      <c r="E150" s="7" t="n">
        <f aca="false">E149+0.1/24</f>
        <v>0.620833333333332</v>
      </c>
      <c r="F150" s="2" t="n">
        <f aca="false">D150+2415018.5+E150-$B$5/24</f>
        <v>2459021.70416667</v>
      </c>
      <c r="G150" s="8" t="n">
        <f aca="false">(F150-2451545)/36525</f>
        <v>0.20470100387862</v>
      </c>
      <c r="I150" s="1" t="n">
        <f aca="false">MOD(280.46646+G150*(36000.76983+G150*0.0003032),360)</f>
        <v>89.8601973089826</v>
      </c>
      <c r="J150" s="1" t="n">
        <f aca="false">357.52911+G150*(35999.05029-0.0001537*G150)</f>
        <v>7726.57083659952</v>
      </c>
      <c r="K150" s="1" t="n">
        <f aca="false">0.016708634-G150*(0.000042037+0.0000001267*G150)</f>
        <v>0.0167000236748531</v>
      </c>
      <c r="L150" s="1" t="n">
        <f aca="false">SIN(RADIANS(J150))*(1.914602-G150*(0.004817+0.000014*G150))+SIN(RADIANS(2*J150))*(0.019993-0.000101*G150)+SIN(RADIANS(3*J150))*0.000289</f>
        <v>0.43558745858865</v>
      </c>
      <c r="M150" s="1" t="n">
        <f aca="false">I150+L150</f>
        <v>90.2957847675713</v>
      </c>
      <c r="N150" s="1" t="n">
        <f aca="false">J150+L150</f>
        <v>7727.00642405811</v>
      </c>
      <c r="O150" s="1" t="n">
        <f aca="false">(1.000001018*(1-K150*K150))/(1+K150*COS(RADIANS(N150)))</f>
        <v>1.01625912658223</v>
      </c>
      <c r="P150" s="1" t="n">
        <f aca="false">M150-0.00569-0.00478*SIN(RADIANS(125.04-1934.136*G150))</f>
        <v>90.285315330814</v>
      </c>
      <c r="Q150" s="1" t="n">
        <f aca="false">23+(26+((21.448-G150*(46.815+G150*(0.00059-G150*0.001813))))/60)/60</f>
        <v>23.4366291425922</v>
      </c>
      <c r="R150" s="1" t="n">
        <f aca="false">Q150+0.00256*COS(RADIANS(125.04-1934.136*G150))</f>
        <v>23.4366684410976</v>
      </c>
      <c r="S150" s="1" t="n">
        <f aca="false">DEGREES(ATAN2(COS(RADIANS(P150)),COS(RADIANS(R150))*SIN(RADIANS(P150))))</f>
        <v>90.3109698135878</v>
      </c>
      <c r="T150" s="1" t="n">
        <f aca="false">DEGREES(ASIN(SIN(RADIANS(R150))*SIN(RADIANS(P150))))</f>
        <v>23.4363604884321</v>
      </c>
      <c r="U150" s="1" t="n">
        <f aca="false">TAN(RADIANS(R150/2))*TAN(RADIANS(R150/2))</f>
        <v>0.0430246254886291</v>
      </c>
      <c r="V150" s="1" t="n">
        <f aca="false">4*DEGREES(U150*SIN(2*RADIANS(I150))-2*K150*SIN(RADIANS(J150))+4*K150*U150*SIN(RADIANS(J150))*COS(2*RADIANS(I150))-0.5*U150*U150*SIN(4*RADIANS(I150))-1.25*K150*K150*SIN(2*RADIANS(J150)))</f>
        <v>-1.84444388019856</v>
      </c>
      <c r="W150" s="1" t="n">
        <f aca="false">DEGREES(ACOS(COS(RADIANS(90.833))/(COS(RADIANS($B$3))*COS(RADIANS(T150)))-TAN(RADIANS($B$3))*TAN(RADIANS(T150))))</f>
        <v>71.5525666301283</v>
      </c>
      <c r="X150" s="7" t="n">
        <f aca="false">(720-4*$B$4-V150+$B$5*60)/1440</f>
        <v>0.515215777694582</v>
      </c>
      <c r="Y150" s="7" t="n">
        <f aca="false">X150-W150*4/1440</f>
        <v>0.316458648166448</v>
      </c>
      <c r="Z150" s="7" t="n">
        <f aca="false">X150+W150*4/1440</f>
        <v>0.713972907222716</v>
      </c>
      <c r="AA150" s="9" t="n">
        <f aca="false">8*W150</f>
        <v>572.420533041026</v>
      </c>
      <c r="AB150" s="1" t="n">
        <f aca="false">MOD(E150*1440+V150+4*$B$4-60*$B$5,1440)</f>
        <v>872.0892801198</v>
      </c>
      <c r="AC150" s="1" t="n">
        <f aca="false">IF(AB150/4&lt;0,AB150/4+180,AB150/4-180)</f>
        <v>38.0223200299499</v>
      </c>
      <c r="AD150" s="1" t="n">
        <f aca="false">DEGREES(ACOS(SIN(RADIANS($B$3))*SIN(RADIANS(T150))+COS(RADIANS($B$3))*COS(RADIANS(T150))*COS(RADIANS(AC150))))</f>
        <v>70.9087372120042</v>
      </c>
      <c r="AE150" s="1" t="n">
        <f aca="false">90-AD150</f>
        <v>19.0912627879958</v>
      </c>
      <c r="AF150" s="1" t="n">
        <f aca="false">IF(AE150&gt;85,0,IF(AE150&gt;5,58.1/TAN(RADIANS(AE150))-0.07/POWER(TAN(RADIANS(AE150)),3)+0.000086/POWER(TAN(RADIANS(AE150)),5),IF(AE150&gt;-0.575,1735+AE150*(-518.2+AE150*(103.4+AE150*(-12.79+AE150*0.711))),-20.772/TAN(RADIANS(AE150)))))/3600</f>
        <v>0.046165157976073</v>
      </c>
      <c r="AG150" s="1" t="n">
        <f aca="false">AE150+AF150</f>
        <v>19.1374279459719</v>
      </c>
      <c r="AH150" s="1" t="n">
        <f aca="false">IF(AC150&gt;0,MOD(DEGREES(ACOS(((SIN(RADIANS($B$3))*COS(RADIANS(AD150)))-SIN(RADIANS(T150)))/(COS(RADIANS($B$3))*SIN(RADIANS(AD150)))))+180,360),MOD(540-DEGREES(ACOS(((SIN(RADIANS($B$3))*COS(RADIANS(AD150)))-SIN(RADIANS(T150)))/(COS(RADIANS($B$3))*SIN(RADIANS(AD150))))),360))</f>
        <v>323.269939043217</v>
      </c>
    </row>
    <row r="151" customFormat="false" ht="15" hidden="false" customHeight="false" outlineLevel="0" collapsed="false">
      <c r="D151" s="6" t="n">
        <f aca="false">$B$7</f>
        <v>44003</v>
      </c>
      <c r="E151" s="7" t="n">
        <f aca="false">E150+0.1/24</f>
        <v>0.624999999999999</v>
      </c>
      <c r="F151" s="2" t="n">
        <f aca="false">D151+2415018.5+E151-$B$5/24</f>
        <v>2459021.70833333</v>
      </c>
      <c r="G151" s="8" t="n">
        <f aca="false">(F151-2451545)/36525</f>
        <v>0.204701117955742</v>
      </c>
      <c r="I151" s="1" t="n">
        <f aca="false">MOD(280.46646+G151*(36000.76983+G151*0.0003032),360)</f>
        <v>89.8643041732121</v>
      </c>
      <c r="J151" s="1" t="n">
        <f aca="false">357.52911+G151*(35999.05029-0.0001537*G151)</f>
        <v>7726.57494326757</v>
      </c>
      <c r="K151" s="1" t="n">
        <f aca="false">0.016708634-G151*(0.000042037+0.0000001267*G151)</f>
        <v>0.0167000236700517</v>
      </c>
      <c r="L151" s="1" t="n">
        <f aca="false">SIN(RADIANS(J151))*(1.914602-G151*(0.004817+0.000014*G151))+SIN(RADIANS(2*J151))*(0.019993-0.000101*G151)+SIN(RADIANS(3*J151))*0.000289</f>
        <v>0.435456556250236</v>
      </c>
      <c r="M151" s="1" t="n">
        <f aca="false">I151+L151</f>
        <v>90.2997607294623</v>
      </c>
      <c r="N151" s="1" t="n">
        <f aca="false">J151+L151</f>
        <v>7727.01039982382</v>
      </c>
      <c r="O151" s="1" t="n">
        <f aca="false">(1.000001018*(1-K151*K151))/(1+K151*COS(RADIANS(N151)))</f>
        <v>1.01625939570422</v>
      </c>
      <c r="P151" s="1" t="n">
        <f aca="false">M151-0.00569-0.00478*SIN(RADIANS(125.04-1934.136*G151))</f>
        <v>90.2892912929877</v>
      </c>
      <c r="Q151" s="1" t="n">
        <f aca="false">23+(26+((21.448-G151*(46.815+G151*(0.00059-G151*0.001813))))/60)/60</f>
        <v>23.4366291411087</v>
      </c>
      <c r="R151" s="1" t="n">
        <f aca="false">Q151+0.00256*COS(RADIANS(125.04-1934.136*G151))</f>
        <v>23.4366684494713</v>
      </c>
      <c r="S151" s="1" t="n">
        <f aca="false">DEGREES(ATAN2(COS(RADIANS(P151)),COS(RADIANS(R151))*SIN(RADIANS(P151))))</f>
        <v>90.3153032656196</v>
      </c>
      <c r="T151" s="1" t="n">
        <f aca="false">DEGREES(ASIN(SIN(RADIANS(R151))*SIN(RADIANS(P151))))</f>
        <v>23.4363518541904</v>
      </c>
      <c r="U151" s="1" t="n">
        <f aca="false">TAN(RADIANS(R151/2))*TAN(RADIANS(R151/2))</f>
        <v>0.043024625520248</v>
      </c>
      <c r="V151" s="1" t="n">
        <f aca="false">4*DEGREES(U151*SIN(2*RADIANS(I151))-2*K151*SIN(RADIANS(J151))+4*K151*U151*SIN(RADIANS(J151))*COS(2*RADIANS(I151))-0.5*U151*U151*SIN(4*RADIANS(I151))-1.25*K151*K151*SIN(2*RADIANS(J151)))</f>
        <v>-1.84534899779683</v>
      </c>
      <c r="W151" s="1" t="n">
        <f aca="false">DEGREES(ACOS(COS(RADIANS(90.833))/(COS(RADIANS($B$3))*COS(RADIANS(T151)))-TAN(RADIANS($B$3))*TAN(RADIANS(T151))))</f>
        <v>71.5525749439417</v>
      </c>
      <c r="X151" s="7" t="n">
        <f aca="false">(720-4*$B$4-V151+$B$5*60)/1440</f>
        <v>0.51521640624847</v>
      </c>
      <c r="Y151" s="7" t="n">
        <f aca="false">X151-W151*4/1440</f>
        <v>0.31645925362641</v>
      </c>
      <c r="Z151" s="7" t="n">
        <f aca="false">X151+W151*4/1440</f>
        <v>0.71397355887053</v>
      </c>
      <c r="AA151" s="9" t="n">
        <f aca="false">8*W151</f>
        <v>572.420599551534</v>
      </c>
      <c r="AB151" s="1" t="n">
        <f aca="false">MOD(E151*1440+V151+4*$B$4-60*$B$5,1440)</f>
        <v>878.088375002202</v>
      </c>
      <c r="AC151" s="1" t="n">
        <f aca="false">IF(AB151/4&lt;0,AB151/4+180,AB151/4-180)</f>
        <v>39.5220937505504</v>
      </c>
      <c r="AD151" s="1" t="n">
        <f aca="false">DEGREES(ACOS(SIN(RADIANS($B$3))*SIN(RADIANS(T151))+COS(RADIANS($B$3))*COS(RADIANS(T151))*COS(RADIANS(AC151))))</f>
        <v>71.6274909472499</v>
      </c>
      <c r="AE151" s="1" t="n">
        <f aca="false">90-AD151</f>
        <v>18.3725090527501</v>
      </c>
      <c r="AF151" s="1" t="n">
        <f aca="false">IF(AE151&gt;85,0,IF(AE151&gt;5,58.1/TAN(RADIANS(AE151))-0.07/POWER(TAN(RADIANS(AE151)),3)+0.000086/POWER(TAN(RADIANS(AE151)),5),IF(AE151&gt;-0.575,1735+AE151*(-518.2+AE151*(103.4+AE151*(-12.79+AE151*0.711))),-20.772/TAN(RADIANS(AE151)))))/3600</f>
        <v>0.0480682724422964</v>
      </c>
      <c r="AG151" s="1" t="n">
        <f aca="false">AE151+AF151</f>
        <v>18.4205773251924</v>
      </c>
      <c r="AH151" s="1" t="n">
        <f aca="false">IF(AC151&gt;0,MOD(DEGREES(ACOS(((SIN(RADIANS($B$3))*COS(RADIANS(AD151)))-SIN(RADIANS(T151)))/(COS(RADIANS($B$3))*SIN(RADIANS(AD151)))))+180,360),MOD(540-DEGREES(ACOS(((SIN(RADIANS($B$3))*COS(RADIANS(AD151)))-SIN(RADIANS(T151)))/(COS(RADIANS($B$3))*SIN(RADIANS(AD151))))),360))</f>
        <v>322.03089135628</v>
      </c>
    </row>
    <row r="152" customFormat="false" ht="15" hidden="false" customHeight="false" outlineLevel="0" collapsed="false">
      <c r="D152" s="6" t="n">
        <f aca="false">$B$7</f>
        <v>44003</v>
      </c>
      <c r="E152" s="7" t="n">
        <f aca="false">E151+0.1/24</f>
        <v>0.629166666666666</v>
      </c>
      <c r="F152" s="2" t="n">
        <f aca="false">D152+2415018.5+E152-$B$5/24</f>
        <v>2459021.7125</v>
      </c>
      <c r="G152" s="8" t="n">
        <f aca="false">(F152-2451545)/36525</f>
        <v>0.204701232032864</v>
      </c>
      <c r="I152" s="1" t="n">
        <f aca="false">MOD(280.46646+G152*(36000.76983+G152*0.0003032),360)</f>
        <v>89.8684110374397</v>
      </c>
      <c r="J152" s="1" t="n">
        <f aca="false">357.52911+G152*(35999.05029-0.0001537*G152)</f>
        <v>7726.57904993562</v>
      </c>
      <c r="K152" s="1" t="n">
        <f aca="false">0.016708634-G152*(0.000042037+0.0000001267*G152)</f>
        <v>0.0167000236652503</v>
      </c>
      <c r="L152" s="1" t="n">
        <f aca="false">SIN(RADIANS(J152))*(1.914602-G152*(0.004817+0.000014*G152))+SIN(RADIANS(2*J152))*(0.019993-0.000101*G152)+SIN(RADIANS(3*J152))*0.000289</f>
        <v>0.435325651806176</v>
      </c>
      <c r="M152" s="1" t="n">
        <f aca="false">I152+L152</f>
        <v>90.3037366892459</v>
      </c>
      <c r="N152" s="1" t="n">
        <f aca="false">J152+L152</f>
        <v>7727.01437558742</v>
      </c>
      <c r="O152" s="1" t="n">
        <f aca="false">(1.000001018*(1-K152*K152))/(1+K152*COS(RADIANS(N152)))</f>
        <v>1.01625966474527</v>
      </c>
      <c r="P152" s="1" t="n">
        <f aca="false">M152-0.00569-0.00478*SIN(RADIANS(125.04-1934.136*G152))</f>
        <v>90.293267253054</v>
      </c>
      <c r="Q152" s="1" t="n">
        <f aca="false">23+(26+((21.448-G152*(46.815+G152*(0.00059-G152*0.001813))))/60)/60</f>
        <v>23.4366291396252</v>
      </c>
      <c r="R152" s="1" t="n">
        <f aca="false">Q152+0.00256*COS(RADIANS(125.04-1934.136*G152))</f>
        <v>23.436668457845</v>
      </c>
      <c r="S152" s="1" t="n">
        <f aca="false">DEGREES(ATAN2(COS(RADIANS(P152)),COS(RADIANS(R152))*SIN(RADIANS(P152))))</f>
        <v>90.3196367147844</v>
      </c>
      <c r="T152" s="1" t="n">
        <f aca="false">DEGREES(ASIN(SIN(RADIANS(R152))*SIN(RADIANS(P152))))</f>
        <v>23.4363431003507</v>
      </c>
      <c r="U152" s="1" t="n">
        <f aca="false">TAN(RADIANS(R152/2))*TAN(RADIANS(R152/2))</f>
        <v>0.0430246255518669</v>
      </c>
      <c r="V152" s="1" t="n">
        <f aca="false">4*DEGREES(U152*SIN(2*RADIANS(I152))-2*K152*SIN(RADIANS(J152))+4*K152*U152*SIN(RADIANS(J152))*COS(2*RADIANS(I152))-0.5*U152*U152*SIN(4*RADIANS(I152))-1.25*K152*K152*SIN(2*RADIANS(J152)))</f>
        <v>-1.84625410414262</v>
      </c>
      <c r="W152" s="1" t="n">
        <f aca="false">DEGREES(ACOS(COS(RADIANS(90.833))/(COS(RADIANS($B$3))*COS(RADIANS(T152)))-TAN(RADIANS($B$3))*TAN(RADIANS(T152))))</f>
        <v>71.5525833729133</v>
      </c>
      <c r="X152" s="7" t="n">
        <f aca="false">(720-4*$B$4-V152+$B$5*60)/1440</f>
        <v>0.515217034794544</v>
      </c>
      <c r="Y152" s="7" t="n">
        <f aca="false">X152-W152*4/1440</f>
        <v>0.316459858758673</v>
      </c>
      <c r="Z152" s="7" t="n">
        <f aca="false">X152+W152*4/1440</f>
        <v>0.713974210830414</v>
      </c>
      <c r="AA152" s="9" t="n">
        <f aca="false">8*W152</f>
        <v>572.420666983306</v>
      </c>
      <c r="AB152" s="1" t="n">
        <f aca="false">MOD(E152*1440+V152+4*$B$4-60*$B$5,1440)</f>
        <v>884.087469895856</v>
      </c>
      <c r="AC152" s="1" t="n">
        <f aca="false">IF(AB152/4&lt;0,AB152/4+180,AB152/4-180)</f>
        <v>41.0218674739641</v>
      </c>
      <c r="AD152" s="1" t="n">
        <f aca="false">DEGREES(ACOS(SIN(RADIANS($B$3))*SIN(RADIANS(T152))+COS(RADIANS($B$3))*COS(RADIANS(T152))*COS(RADIANS(AC152))))</f>
        <v>72.3662927875047</v>
      </c>
      <c r="AE152" s="1" t="n">
        <f aca="false">90-AD152</f>
        <v>17.6337072124953</v>
      </c>
      <c r="AF152" s="1" t="n">
        <f aca="false">IF(AE152&gt;85,0,IF(AE152&gt;5,58.1/TAN(RADIANS(AE152))-0.07/POWER(TAN(RADIANS(AE152)),3)+0.000086/POWER(TAN(RADIANS(AE152)),5),IF(AE152&gt;-0.575,1735+AE152*(-518.2+AE152*(103.4+AE152*(-12.79+AE152*0.711))),-20.772/TAN(RADIANS(AE152)))))/3600</f>
        <v>0.0501745027602274</v>
      </c>
      <c r="AG152" s="1" t="n">
        <f aca="false">AE152+AF152</f>
        <v>17.6838817152556</v>
      </c>
      <c r="AH152" s="1" t="n">
        <f aca="false">IF(AC152&gt;0,MOD(DEGREES(ACOS(((SIN(RADIANS($B$3))*COS(RADIANS(AD152)))-SIN(RADIANS(T152)))/(COS(RADIANS($B$3))*SIN(RADIANS(AD152)))))+180,360),MOD(540-DEGREES(ACOS(((SIN(RADIANS($B$3))*COS(RADIANS(AD152)))-SIN(RADIANS(T152)))/(COS(RADIANS($B$3))*SIN(RADIANS(AD152))))),360))</f>
        <v>320.810228087601</v>
      </c>
    </row>
    <row r="153" customFormat="false" ht="15" hidden="false" customHeight="false" outlineLevel="0" collapsed="false">
      <c r="D153" s="6" t="n">
        <f aca="false">$B$7</f>
        <v>44003</v>
      </c>
      <c r="E153" s="7" t="n">
        <f aca="false">E152+0.1/24</f>
        <v>0.633333333333332</v>
      </c>
      <c r="F153" s="2" t="n">
        <f aca="false">D153+2415018.5+E153-$B$5/24</f>
        <v>2459021.71666667</v>
      </c>
      <c r="G153" s="8" t="n">
        <f aca="false">(F153-2451545)/36525</f>
        <v>0.204701346109974</v>
      </c>
      <c r="I153" s="1" t="n">
        <f aca="false">MOD(280.46646+G153*(36000.76983+G153*0.0003032),360)</f>
        <v>89.8725179012099</v>
      </c>
      <c r="J153" s="1" t="n">
        <f aca="false">357.52911+G153*(35999.05029-0.0001537*G153)</f>
        <v>7726.58315660321</v>
      </c>
      <c r="K153" s="1" t="n">
        <f aca="false">0.016708634-G153*(0.000042037+0.0000001267*G153)</f>
        <v>0.0167000236604489</v>
      </c>
      <c r="L153" s="1" t="n">
        <f aca="false">SIN(RADIANS(J153))*(1.914602-G153*(0.004817+0.000014*G153))+SIN(RADIANS(2*J153))*(0.019993-0.000101*G153)+SIN(RADIANS(3*J153))*0.000289</f>
        <v>0.435194745271693</v>
      </c>
      <c r="M153" s="1" t="n">
        <f aca="false">I153+L153</f>
        <v>90.3077126464816</v>
      </c>
      <c r="N153" s="1" t="n">
        <f aca="false">J153+L153</f>
        <v>7727.01835134848</v>
      </c>
      <c r="O153" s="1" t="n">
        <f aca="false">(1.000001018*(1-K153*K153))/(1+K153*COS(RADIANS(N153)))</f>
        <v>1.01625993370534</v>
      </c>
      <c r="P153" s="1" t="n">
        <f aca="false">M153-0.00569-0.00478*SIN(RADIANS(125.04-1934.136*G153))</f>
        <v>90.2972432105724</v>
      </c>
      <c r="Q153" s="1" t="n">
        <f aca="false">23+(26+((21.448-G153*(46.815+G153*(0.00059-G153*0.001813))))/60)/60</f>
        <v>23.4366291381418</v>
      </c>
      <c r="R153" s="1" t="n">
        <f aca="false">Q153+0.00256*COS(RADIANS(125.04-1934.136*G153))</f>
        <v>23.4366684662187</v>
      </c>
      <c r="S153" s="1" t="n">
        <f aca="false">DEGREES(ATAN2(COS(RADIANS(P153)),COS(RADIANS(R153))*SIN(RADIANS(P153))))</f>
        <v>90.3239701605944</v>
      </c>
      <c r="T153" s="1" t="n">
        <f aca="false">DEGREES(ASIN(SIN(RADIANS(R153))*SIN(RADIANS(P153))))</f>
        <v>23.4363342269141</v>
      </c>
      <c r="U153" s="1" t="n">
        <f aca="false">TAN(RADIANS(R153/2))*TAN(RADIANS(R153/2))</f>
        <v>0.0430246255834858</v>
      </c>
      <c r="V153" s="1" t="n">
        <f aca="false">4*DEGREES(U153*SIN(2*RADIANS(I153))-2*K153*SIN(RADIANS(J153))+4*K153*U153*SIN(RADIANS(J153))*COS(2*RADIANS(I153))-0.5*U153*U153*SIN(4*RADIANS(I153))-1.25*K153*K153*SIN(2*RADIANS(J153)))</f>
        <v>-1.84715919910731</v>
      </c>
      <c r="W153" s="1" t="n">
        <f aca="false">DEGREES(ACOS(COS(RADIANS(90.833))/(COS(RADIANS($B$3))*COS(RADIANS(T153)))-TAN(RADIANS($B$3))*TAN(RADIANS(T153))))</f>
        <v>71.5525919170416</v>
      </c>
      <c r="X153" s="7" t="n">
        <f aca="false">(720-4*$B$4-V153+$B$5*60)/1440</f>
        <v>0.515217663332714</v>
      </c>
      <c r="Y153" s="7" t="n">
        <f aca="false">X153-W153*4/1440</f>
        <v>0.316460463563154</v>
      </c>
      <c r="Z153" s="7" t="n">
        <f aca="false">X153+W153*4/1440</f>
        <v>0.713974863102273</v>
      </c>
      <c r="AA153" s="9" t="n">
        <f aca="false">8*W153</f>
        <v>572.420735336333</v>
      </c>
      <c r="AB153" s="1" t="n">
        <f aca="false">MOD(E153*1440+V153+4*$B$4-60*$B$5,1440)</f>
        <v>890.086564800891</v>
      </c>
      <c r="AC153" s="1" t="n">
        <f aca="false">IF(AB153/4&lt;0,AB153/4+180,AB153/4-180)</f>
        <v>42.5216412002227</v>
      </c>
      <c r="AD153" s="1" t="n">
        <f aca="false">DEGREES(ACOS(SIN(RADIANS($B$3))*SIN(RADIANS(T153))+COS(RADIANS($B$3))*COS(RADIANS(T153))*COS(RADIANS(AC153))))</f>
        <v>73.1245114252988</v>
      </c>
      <c r="AE153" s="1" t="n">
        <f aca="false">90-AD153</f>
        <v>16.8754885747012</v>
      </c>
      <c r="AF153" s="1" t="n">
        <f aca="false">IF(AE153&gt;85,0,IF(AE153&gt;5,58.1/TAN(RADIANS(AE153))-0.07/POWER(TAN(RADIANS(AE153)),3)+0.000086/POWER(TAN(RADIANS(AE153)),5),IF(AE153&gt;-0.575,1735+AE153*(-518.2+AE153*(103.4+AE153*(-12.79+AE153*0.711))),-20.772/TAN(RADIANS(AE153)))))/3600</f>
        <v>0.0525139257128118</v>
      </c>
      <c r="AG153" s="1" t="n">
        <f aca="false">AE153+AF153</f>
        <v>16.928002500414</v>
      </c>
      <c r="AH153" s="1" t="n">
        <f aca="false">IF(AC153&gt;0,MOD(DEGREES(ACOS(((SIN(RADIANS($B$3))*COS(RADIANS(AD153)))-SIN(RADIANS(T153)))/(COS(RADIANS($B$3))*SIN(RADIANS(AD153)))))+180,360),MOD(540-DEGREES(ACOS(((SIN(RADIANS($B$3))*COS(RADIANS(AD153)))-SIN(RADIANS(T153)))/(COS(RADIANS($B$3))*SIN(RADIANS(AD153))))),360))</f>
        <v>319.607802635151</v>
      </c>
    </row>
    <row r="154" customFormat="false" ht="15" hidden="false" customHeight="false" outlineLevel="0" collapsed="false">
      <c r="D154" s="6" t="n">
        <f aca="false">$B$7</f>
        <v>44003</v>
      </c>
      <c r="E154" s="7" t="n">
        <f aca="false">E153+0.1/24</f>
        <v>0.637499999999999</v>
      </c>
      <c r="F154" s="2" t="n">
        <f aca="false">D154+2415018.5+E154-$B$5/24</f>
        <v>2459021.72083333</v>
      </c>
      <c r="G154" s="8" t="n">
        <f aca="false">(F154-2451545)/36525</f>
        <v>0.204701460187096</v>
      </c>
      <c r="I154" s="1" t="n">
        <f aca="false">MOD(280.46646+G154*(36000.76983+G154*0.0003032),360)</f>
        <v>89.8766247654394</v>
      </c>
      <c r="J154" s="1" t="n">
        <f aca="false">357.52911+G154*(35999.05029-0.0001537*G154)</f>
        <v>7726.58726327125</v>
      </c>
      <c r="K154" s="1" t="n">
        <f aca="false">0.016708634-G154*(0.000042037+0.0000001267*G154)</f>
        <v>0.0167000236556476</v>
      </c>
      <c r="L154" s="1" t="n">
        <f aca="false">SIN(RADIANS(J154))*(1.914602-G154*(0.004817+0.000014*G154))+SIN(RADIANS(2*J154))*(0.019993-0.000101*G154)+SIN(RADIANS(3*J154))*0.000289</f>
        <v>0.435063836618301</v>
      </c>
      <c r="M154" s="1" t="n">
        <f aca="false">I154+L154</f>
        <v>90.3116886020577</v>
      </c>
      <c r="N154" s="1" t="n">
        <f aca="false">J154+L154</f>
        <v>7727.02232710787</v>
      </c>
      <c r="O154" s="1" t="n">
        <f aca="false">(1.000001018*(1-K154*K154))/(1+K154*COS(RADIANS(N154)))</f>
        <v>1.0162602025845</v>
      </c>
      <c r="P154" s="1" t="n">
        <f aca="false">M154-0.00569-0.00478*SIN(RADIANS(125.04-1934.136*G154))</f>
        <v>90.3012191664313</v>
      </c>
      <c r="Q154" s="1" t="n">
        <f aca="false">23+(26+((21.448-G154*(46.815+G154*(0.00059-G154*0.001813))))/60)/60</f>
        <v>23.4366291366583</v>
      </c>
      <c r="R154" s="1" t="n">
        <f aca="false">Q154+0.00256*COS(RADIANS(125.04-1934.136*G154))</f>
        <v>23.4366684745923</v>
      </c>
      <c r="S154" s="1" t="n">
        <f aca="false">DEGREES(ATAN2(COS(RADIANS(P154)),COS(RADIANS(R154))*SIN(RADIANS(P154))))</f>
        <v>90.3283036040099</v>
      </c>
      <c r="T154" s="1" t="n">
        <f aca="false">DEGREES(ASIN(SIN(RADIANS(R154))*SIN(RADIANS(P154))))</f>
        <v>23.4363252338791</v>
      </c>
      <c r="U154" s="1" t="n">
        <f aca="false">TAN(RADIANS(R154/2))*TAN(RADIANS(R154/2))</f>
        <v>0.0430246256151047</v>
      </c>
      <c r="V154" s="1" t="n">
        <f aca="false">4*DEGREES(U154*SIN(2*RADIANS(I154))-2*K154*SIN(RADIANS(J154))+4*K154*U154*SIN(RADIANS(J154))*COS(2*RADIANS(I154))-0.5*U154*U154*SIN(4*RADIANS(I154))-1.25*K154*K154*SIN(2*RADIANS(J154)))</f>
        <v>-1.84806428286495</v>
      </c>
      <c r="W154" s="1" t="n">
        <f aca="false">DEGREES(ACOS(COS(RADIANS(90.833))/(COS(RADIANS($B$3))*COS(RADIANS(T154)))-TAN(RADIANS($B$3))*TAN(RADIANS(T154))))</f>
        <v>71.5526005763284</v>
      </c>
      <c r="X154" s="7" t="n">
        <f aca="false">(720-4*$B$4-V154+$B$5*60)/1440</f>
        <v>0.515218291863101</v>
      </c>
      <c r="Y154" s="7" t="n">
        <f aca="false">X154-W154*4/1440</f>
        <v>0.316461068039966</v>
      </c>
      <c r="Z154" s="7" t="n">
        <f aca="false">X154+W154*4/1440</f>
        <v>0.713975515686235</v>
      </c>
      <c r="AA154" s="9" t="n">
        <f aca="false">8*W154</f>
        <v>572.420804610627</v>
      </c>
      <c r="AB154" s="1" t="n">
        <f aca="false">MOD(E154*1440+V154+4*$B$4-60*$B$5,1440)</f>
        <v>896.085659717134</v>
      </c>
      <c r="AC154" s="1" t="n">
        <f aca="false">IF(AB154/4&lt;0,AB154/4+180,AB154/4-180)</f>
        <v>44.0214149292834</v>
      </c>
      <c r="AD154" s="1" t="n">
        <f aca="false">DEGREES(ACOS(SIN(RADIANS($B$3))*SIN(RADIANS(T154))+COS(RADIANS($B$3))*COS(RADIANS(T154))*COS(RADIANS(AC154))))</f>
        <v>73.9015246526835</v>
      </c>
      <c r="AE154" s="1" t="n">
        <f aca="false">90-AD154</f>
        <v>16.0984753473165</v>
      </c>
      <c r="AF154" s="1" t="n">
        <f aca="false">IF(AE154&gt;85,0,IF(AE154&gt;5,58.1/TAN(RADIANS(AE154))-0.07/POWER(TAN(RADIANS(AE154)),3)+0.000086/POWER(TAN(RADIANS(AE154)),5),IF(AE154&gt;-0.575,1735+AE154*(-518.2+AE154*(103.4+AE154*(-12.79+AE154*0.711))),-20.772/TAN(RADIANS(AE154)))))/3600</f>
        <v>0.0551231393072033</v>
      </c>
      <c r="AG154" s="1" t="n">
        <f aca="false">AE154+AF154</f>
        <v>16.1535984866237</v>
      </c>
      <c r="AH154" s="1" t="n">
        <f aca="false">IF(AC154&gt;0,MOD(DEGREES(ACOS(((SIN(RADIANS($B$3))*COS(RADIANS(AD154)))-SIN(RADIANS(T154)))/(COS(RADIANS($B$3))*SIN(RADIANS(AD154)))))+180,360),MOD(540-DEGREES(ACOS(((SIN(RADIANS($B$3))*COS(RADIANS(AD154)))-SIN(RADIANS(T154)))/(COS(RADIANS($B$3))*SIN(RADIANS(AD154))))),360))</f>
        <v>318.423427732699</v>
      </c>
    </row>
    <row r="155" customFormat="false" ht="15" hidden="false" customHeight="false" outlineLevel="0" collapsed="false">
      <c r="D155" s="6" t="n">
        <f aca="false">$B$7</f>
        <v>44003</v>
      </c>
      <c r="E155" s="7" t="n">
        <f aca="false">E154+0.1/24</f>
        <v>0.641666666666666</v>
      </c>
      <c r="F155" s="2" t="n">
        <f aca="false">D155+2415018.5+E155-$B$5/24</f>
        <v>2459021.725</v>
      </c>
      <c r="G155" s="8" t="n">
        <f aca="false">(F155-2451545)/36525</f>
        <v>0.204701574264205</v>
      </c>
      <c r="I155" s="1" t="n">
        <f aca="false">MOD(280.46646+G155*(36000.76983+G155*0.0003032),360)</f>
        <v>89.8807316292096</v>
      </c>
      <c r="J155" s="1" t="n">
        <f aca="false">357.52911+G155*(35999.05029-0.0001537*G155)</f>
        <v>7726.59136993884</v>
      </c>
      <c r="K155" s="1" t="n">
        <f aca="false">0.016708634-G155*(0.000042037+0.0000001267*G155)</f>
        <v>0.0167000236508462</v>
      </c>
      <c r="L155" s="1" t="n">
        <f aca="false">SIN(RADIANS(J155))*(1.914602-G155*(0.004817+0.000014*G155))+SIN(RADIANS(2*J155))*(0.019993-0.000101*G155)+SIN(RADIANS(3*J155))*0.000289</f>
        <v>0.434932925875704</v>
      </c>
      <c r="M155" s="1" t="n">
        <f aca="false">I155+L155</f>
        <v>90.3156645550853</v>
      </c>
      <c r="N155" s="1" t="n">
        <f aca="false">J155+L155</f>
        <v>7727.02630286472</v>
      </c>
      <c r="O155" s="1" t="n">
        <f aca="false">(1.000001018*(1-K155*K155))/(1+K155*COS(RADIANS(N155)))</f>
        <v>1.01626047138267</v>
      </c>
      <c r="P155" s="1" t="n">
        <f aca="false">M155-0.00569-0.00478*SIN(RADIANS(125.04-1934.136*G155))</f>
        <v>90.3051951197418</v>
      </c>
      <c r="Q155" s="1" t="n">
        <f aca="false">23+(26+((21.448-G155*(46.815+G155*(0.00059-G155*0.001813))))/60)/60</f>
        <v>23.4366291351748</v>
      </c>
      <c r="R155" s="1" t="n">
        <f aca="false">Q155+0.00256*COS(RADIANS(125.04-1934.136*G155))</f>
        <v>23.436668482966</v>
      </c>
      <c r="S155" s="1" t="n">
        <f aca="false">DEGREES(ATAN2(COS(RADIANS(P155)),COS(RADIANS(R155))*SIN(RADIANS(P155))))</f>
        <v>90.3326370440542</v>
      </c>
      <c r="T155" s="1" t="n">
        <f aca="false">DEGREES(ASIN(SIN(RADIANS(R155))*SIN(RADIANS(P155))))</f>
        <v>23.4363161212478</v>
      </c>
      <c r="U155" s="1" t="n">
        <f aca="false">TAN(RADIANS(R155/2))*TAN(RADIANS(R155/2))</f>
        <v>0.0430246256467236</v>
      </c>
      <c r="V155" s="1" t="n">
        <f aca="false">4*DEGREES(U155*SIN(2*RADIANS(I155))-2*K155*SIN(RADIANS(J155))+4*K155*U155*SIN(RADIANS(J155))*COS(2*RADIANS(I155))-0.5*U155*U155*SIN(4*RADIANS(I155))-1.25*K155*K155*SIN(2*RADIANS(J155)))</f>
        <v>-1.84896935518372</v>
      </c>
      <c r="W155" s="1" t="n">
        <f aca="false">DEGREES(ACOS(COS(RADIANS(90.833))/(COS(RADIANS($B$3))*COS(RADIANS(T155)))-TAN(RADIANS($B$3))*TAN(RADIANS(T155))))</f>
        <v>71.5526093507714</v>
      </c>
      <c r="X155" s="7" t="n">
        <f aca="false">(720-4*$B$4-V155+$B$5*60)/1440</f>
        <v>0.515218920385544</v>
      </c>
      <c r="Y155" s="7" t="n">
        <f aca="false">X155-W155*4/1440</f>
        <v>0.316461672188957</v>
      </c>
      <c r="Z155" s="7" t="n">
        <f aca="false">X155+W155*4/1440</f>
        <v>0.713976168582132</v>
      </c>
      <c r="AA155" s="9" t="n">
        <f aca="false">8*W155</f>
        <v>572.420874806171</v>
      </c>
      <c r="AB155" s="1" t="n">
        <f aca="false">MOD(E155*1440+V155+4*$B$4-60*$B$5,1440)</f>
        <v>902.084754644815</v>
      </c>
      <c r="AC155" s="1" t="n">
        <f aca="false">IF(AB155/4&lt;0,AB155/4+180,AB155/4-180)</f>
        <v>45.5211886612038</v>
      </c>
      <c r="AD155" s="1" t="n">
        <f aca="false">DEGREES(ACOS(SIN(RADIANS($B$3))*SIN(RADIANS(T155))+COS(RADIANS($B$3))*COS(RADIANS(T155))*COS(RADIANS(AC155))))</f>
        <v>74.6967204531859</v>
      </c>
      <c r="AE155" s="1" t="n">
        <f aca="false">90-AD155</f>
        <v>15.3032795468141</v>
      </c>
      <c r="AF155" s="1" t="n">
        <f aca="false">IF(AE155&gt;85,0,IF(AE155&gt;5,58.1/TAN(RADIANS(AE155))-0.07/POWER(TAN(RADIANS(AE155)),3)+0.000086/POWER(TAN(RADIANS(AE155)),5),IF(AE155&gt;-0.575,1735+AE155*(-518.2+AE155*(103.4+AE155*(-12.79+AE155*0.711))),-20.772/TAN(RADIANS(AE155)))))/3600</f>
        <v>0.0580470731113497</v>
      </c>
      <c r="AG155" s="1" t="n">
        <f aca="false">AE155+AF155</f>
        <v>15.3613266199255</v>
      </c>
      <c r="AH155" s="1" t="n">
        <f aca="false">IF(AC155&gt;0,MOD(DEGREES(ACOS(((SIN(RADIANS($B$3))*COS(RADIANS(AD155)))-SIN(RADIANS(T155)))/(COS(RADIANS($B$3))*SIN(RADIANS(AD155)))))+180,360),MOD(540-DEGREES(ACOS(((SIN(RADIANS($B$3))*COS(RADIANS(AD155)))-SIN(RADIANS(T155)))/(COS(RADIANS($B$3))*SIN(RADIANS(AD155))))),360))</f>
        <v>317.256878949078</v>
      </c>
    </row>
    <row r="156" customFormat="false" ht="15" hidden="false" customHeight="false" outlineLevel="0" collapsed="false">
      <c r="D156" s="6" t="n">
        <f aca="false">$B$7</f>
        <v>44003</v>
      </c>
      <c r="E156" s="7" t="n">
        <f aca="false">E155+0.1/24</f>
        <v>0.645833333333332</v>
      </c>
      <c r="F156" s="2" t="n">
        <f aca="false">D156+2415018.5+E156-$B$5/24</f>
        <v>2459021.72916667</v>
      </c>
      <c r="G156" s="8" t="n">
        <f aca="false">(F156-2451545)/36525</f>
        <v>0.204701688341327</v>
      </c>
      <c r="I156" s="1" t="n">
        <f aca="false">MOD(280.46646+G156*(36000.76983+G156*0.0003032),360)</f>
        <v>89.884838493439</v>
      </c>
      <c r="J156" s="1" t="n">
        <f aca="false">357.52911+G156*(35999.05029-0.0001537*G156)</f>
        <v>7726.59547660689</v>
      </c>
      <c r="K156" s="1" t="n">
        <f aca="false">0.016708634-G156*(0.000042037+0.0000001267*G156)</f>
        <v>0.0167000236460448</v>
      </c>
      <c r="L156" s="1" t="n">
        <f aca="false">SIN(RADIANS(J156))*(1.914602-G156*(0.004817+0.000014*G156))+SIN(RADIANS(2*J156))*(0.019993-0.000101*G156)+SIN(RADIANS(3*J156))*0.000289</f>
        <v>0.434802013015416</v>
      </c>
      <c r="M156" s="1" t="n">
        <f aca="false">I156+L156</f>
        <v>90.3196405064544</v>
      </c>
      <c r="N156" s="1" t="n">
        <f aca="false">J156+L156</f>
        <v>7727.0302786199</v>
      </c>
      <c r="O156" s="1" t="n">
        <f aca="false">(1.000001018*(1-K156*K156))/(1+K156*COS(RADIANS(N156)))</f>
        <v>1.01626074009993</v>
      </c>
      <c r="P156" s="1" t="n">
        <f aca="false">M156-0.00569-0.00478*SIN(RADIANS(125.04-1934.136*G156))</f>
        <v>90.3091710713939</v>
      </c>
      <c r="Q156" s="1" t="n">
        <f aca="false">23+(26+((21.448-G156*(46.815+G156*(0.00059-G156*0.001813))))/60)/60</f>
        <v>23.4366291336913</v>
      </c>
      <c r="R156" s="1" t="n">
        <f aca="false">Q156+0.00256*COS(RADIANS(125.04-1934.136*G156))</f>
        <v>23.4366684913397</v>
      </c>
      <c r="S156" s="1" t="n">
        <f aca="false">DEGREES(ATAN2(COS(RADIANS(P156)),COS(RADIANS(R156))*SIN(RADIANS(P156))))</f>
        <v>90.3369704816896</v>
      </c>
      <c r="T156" s="1" t="n">
        <f aca="false">DEGREES(ASIN(SIN(RADIANS(R156))*SIN(RADIANS(P156))))</f>
        <v>23.4363068890185</v>
      </c>
      <c r="U156" s="1" t="n">
        <f aca="false">TAN(RADIANS(R156/2))*TAN(RADIANS(R156/2))</f>
        <v>0.0430246256783425</v>
      </c>
      <c r="V156" s="1" t="n">
        <f aca="false">4*DEGREES(U156*SIN(2*RADIANS(I156))-2*K156*SIN(RADIANS(J156))+4*K156*U156*SIN(RADIANS(J156))*COS(2*RADIANS(I156))-0.5*U156*U156*SIN(4*RADIANS(I156))-1.25*K156*K156*SIN(2*RADIANS(J156)))</f>
        <v>-1.84987441623829</v>
      </c>
      <c r="W156" s="1" t="n">
        <f aca="false">DEGREES(ACOS(COS(RADIANS(90.833))/(COS(RADIANS($B$3))*COS(RADIANS(T156)))-TAN(RADIANS($B$3))*TAN(RADIANS(T156))))</f>
        <v>71.5526182403723</v>
      </c>
      <c r="X156" s="7" t="n">
        <f aca="false">(720-4*$B$4-V156+$B$5*60)/1440</f>
        <v>0.515219548900166</v>
      </c>
      <c r="Y156" s="7" t="n">
        <f aca="false">X156-W156*4/1440</f>
        <v>0.316462276010243</v>
      </c>
      <c r="Z156" s="7" t="n">
        <f aca="false">X156+W156*4/1440</f>
        <v>0.713976821790089</v>
      </c>
      <c r="AA156" s="9" t="n">
        <f aca="false">8*W156</f>
        <v>572.420945922978</v>
      </c>
      <c r="AB156" s="1" t="n">
        <f aca="false">MOD(E156*1440+V156+4*$B$4-60*$B$5,1440)</f>
        <v>908.08384958376</v>
      </c>
      <c r="AC156" s="1" t="n">
        <f aca="false">IF(AB156/4&lt;0,AB156/4+180,AB156/4-180)</f>
        <v>47.0209623959399</v>
      </c>
      <c r="AD156" s="1" t="n">
        <f aca="false">DEGREES(ACOS(SIN(RADIANS($B$3))*SIN(RADIANS(T156))+COS(RADIANS($B$3))*COS(RADIANS(T156))*COS(RADIANS(AC156))))</f>
        <v>75.5094979359363</v>
      </c>
      <c r="AE156" s="1" t="n">
        <f aca="false">90-AD156</f>
        <v>14.4905020640637</v>
      </c>
      <c r="AF156" s="1" t="n">
        <f aca="false">IF(AE156&gt;85,0,IF(AE156&gt;5,58.1/TAN(RADIANS(AE156))-0.07/POWER(TAN(RADIANS(AE156)),3)+0.000086/POWER(TAN(RADIANS(AE156)),5),IF(AE156&gt;-0.575,1735+AE156*(-518.2+AE156*(103.4+AE156*(-12.79+AE156*0.711))),-20.772/TAN(RADIANS(AE156)))))/3600</f>
        <v>0.0613414243028568</v>
      </c>
      <c r="AG156" s="1" t="n">
        <f aca="false">AE156+AF156</f>
        <v>14.5518434883666</v>
      </c>
      <c r="AH156" s="1" t="n">
        <f aca="false">IF(AC156&gt;0,MOD(DEGREES(ACOS(((SIN(RADIANS($B$3))*COS(RADIANS(AD156)))-SIN(RADIANS(T156)))/(COS(RADIANS($B$3))*SIN(RADIANS(AD156)))))+180,360),MOD(540-DEGREES(ACOS(((SIN(RADIANS($B$3))*COS(RADIANS(AD156)))-SIN(RADIANS(T156)))/(COS(RADIANS($B$3))*SIN(RADIANS(AD156))))),360))</f>
        <v>316.107898065691</v>
      </c>
    </row>
    <row r="157" customFormat="false" ht="15" hidden="false" customHeight="false" outlineLevel="0" collapsed="false">
      <c r="D157" s="6" t="n">
        <f aca="false">$B$7</f>
        <v>44003</v>
      </c>
      <c r="E157" s="7" t="n">
        <f aca="false">E156+0.1/24</f>
        <v>0.649999999999999</v>
      </c>
      <c r="F157" s="2" t="n">
        <f aca="false">D157+2415018.5+E157-$B$5/24</f>
        <v>2459021.73333333</v>
      </c>
      <c r="G157" s="8" t="n">
        <f aca="false">(F157-2451545)/36525</f>
        <v>0.204701802418437</v>
      </c>
      <c r="I157" s="1" t="n">
        <f aca="false">MOD(280.46646+G157*(36000.76983+G157*0.0003032),360)</f>
        <v>89.8889453572074</v>
      </c>
      <c r="J157" s="1" t="n">
        <f aca="false">357.52911+G157*(35999.05029-0.0001537*G157)</f>
        <v>7726.59958327448</v>
      </c>
      <c r="K157" s="1" t="n">
        <f aca="false">0.016708634-G157*(0.000042037+0.0000001267*G157)</f>
        <v>0.0167000236412434</v>
      </c>
      <c r="L157" s="1" t="n">
        <f aca="false">SIN(RADIANS(J157))*(1.914602-G157*(0.004817+0.000014*G157))+SIN(RADIANS(2*J157))*(0.019993-0.000101*G157)+SIN(RADIANS(3*J157))*0.000289</f>
        <v>0.434671098067297</v>
      </c>
      <c r="M157" s="1" t="n">
        <f aca="false">I157+L157</f>
        <v>90.3236164552747</v>
      </c>
      <c r="N157" s="1" t="n">
        <f aca="false">J157+L157</f>
        <v>7727.03425437254</v>
      </c>
      <c r="O157" s="1" t="n">
        <f aca="false">(1.000001018*(1-K157*K157))/(1+K157*COS(RADIANS(N157)))</f>
        <v>1.01626100873621</v>
      </c>
      <c r="P157" s="1" t="n">
        <f aca="false">M157-0.00569-0.00478*SIN(RADIANS(125.04-1934.136*G157))</f>
        <v>90.3131470204972</v>
      </c>
      <c r="Q157" s="1" t="n">
        <f aca="false">23+(26+((21.448-G157*(46.815+G157*(0.00059-G157*0.001813))))/60)/60</f>
        <v>23.4366291322079</v>
      </c>
      <c r="R157" s="1" t="n">
        <f aca="false">Q157+0.00256*COS(RADIANS(125.04-1934.136*G157))</f>
        <v>23.4366684997134</v>
      </c>
      <c r="S157" s="1" t="n">
        <f aca="false">DEGREES(ATAN2(COS(RADIANS(P157)),COS(RADIANS(R157))*SIN(RADIANS(P157))))</f>
        <v>90.3413039159376</v>
      </c>
      <c r="T157" s="1" t="n">
        <f aca="false">DEGREES(ASIN(SIN(RADIANS(R157))*SIN(RADIANS(P157))))</f>
        <v>23.4362975371935</v>
      </c>
      <c r="U157" s="1" t="n">
        <f aca="false">TAN(RADIANS(R157/2))*TAN(RADIANS(R157/2))</f>
        <v>0.0430246257099614</v>
      </c>
      <c r="V157" s="1" t="n">
        <f aca="false">4*DEGREES(U157*SIN(2*RADIANS(I157))-2*K157*SIN(RADIANS(J157))+4*K157*U157*SIN(RADIANS(J157))*COS(2*RADIANS(I157))-0.5*U157*U157*SIN(4*RADIANS(I157))-1.25*K157*K157*SIN(2*RADIANS(J157)))</f>
        <v>-1.85077946579688</v>
      </c>
      <c r="W157" s="1" t="n">
        <f aca="false">DEGREES(ACOS(COS(RADIANS(90.833))/(COS(RADIANS($B$3))*COS(RADIANS(T157)))-TAN(RADIANS($B$3))*TAN(RADIANS(T157))))</f>
        <v>71.5526272451286</v>
      </c>
      <c r="X157" s="7" t="n">
        <f aca="false">(720-4*$B$4-V157+$B$5*60)/1440</f>
        <v>0.515220177406803</v>
      </c>
      <c r="Y157" s="7" t="n">
        <f aca="false">X157-W157*4/1440</f>
        <v>0.316462879503668</v>
      </c>
      <c r="Z157" s="7" t="n">
        <f aca="false">X157+W157*4/1440</f>
        <v>0.713977475309938</v>
      </c>
      <c r="AA157" s="9" t="n">
        <f aca="false">8*W157</f>
        <v>572.421017961029</v>
      </c>
      <c r="AB157" s="1" t="n">
        <f aca="false">MOD(E157*1440+V157+4*$B$4-60*$B$5,1440)</f>
        <v>914.082944534202</v>
      </c>
      <c r="AC157" s="1" t="n">
        <f aca="false">IF(AB157/4&lt;0,AB157/4+180,AB157/4-180)</f>
        <v>48.5207361335504</v>
      </c>
      <c r="AD157" s="1" t="n">
        <f aca="false">DEGREES(ACOS(SIN(RADIANS($B$3))*SIN(RADIANS(T157))+COS(RADIANS($B$3))*COS(RADIANS(T157))*COS(RADIANS(AC157))))</f>
        <v>76.3392681216717</v>
      </c>
      <c r="AE157" s="1" t="n">
        <f aca="false">90-AD157</f>
        <v>13.6607318783283</v>
      </c>
      <c r="AF157" s="1" t="n">
        <f aca="false">IF(AE157&gt;85,0,IF(AE157&gt;5,58.1/TAN(RADIANS(AE157))-0.07/POWER(TAN(RADIANS(AE157)),3)+0.000086/POWER(TAN(RADIANS(AE157)),5),IF(AE157&gt;-0.575,1735+AE157*(-518.2+AE157*(103.4+AE157*(-12.79+AE157*0.711))),-20.772/TAN(RADIANS(AE157)))))/3600</f>
        <v>0.065075978911062</v>
      </c>
      <c r="AG157" s="1" t="n">
        <f aca="false">AE157+AF157</f>
        <v>13.7258078572394</v>
      </c>
      <c r="AH157" s="1" t="n">
        <f aca="false">IF(AC157&gt;0,MOD(DEGREES(ACOS(((SIN(RADIANS($B$3))*COS(RADIANS(AD157)))-SIN(RADIANS(T157)))/(COS(RADIANS($B$3))*SIN(RADIANS(AD157)))))+180,360),MOD(540-DEGREES(ACOS(((SIN(RADIANS($B$3))*COS(RADIANS(AD157)))-SIN(RADIANS(T157)))/(COS(RADIANS($B$3))*SIN(RADIANS(AD157))))),360))</f>
        <v>314.976196308447</v>
      </c>
    </row>
    <row r="158" customFormat="false" ht="15" hidden="false" customHeight="false" outlineLevel="0" collapsed="false">
      <c r="D158" s="6" t="n">
        <f aca="false">$B$7</f>
        <v>44003</v>
      </c>
      <c r="E158" s="7" t="n">
        <f aca="false">E157+0.1/24</f>
        <v>0.654166666666666</v>
      </c>
      <c r="F158" s="2" t="n">
        <f aca="false">D158+2415018.5+E158-$B$5/24</f>
        <v>2459021.7375</v>
      </c>
      <c r="G158" s="8" t="n">
        <f aca="false">(F158-2451545)/36525</f>
        <v>0.204701916495559</v>
      </c>
      <c r="I158" s="1" t="n">
        <f aca="false">MOD(280.46646+G158*(36000.76983+G158*0.0003032),360)</f>
        <v>89.8930522214369</v>
      </c>
      <c r="J158" s="1" t="n">
        <f aca="false">357.52911+G158*(35999.05029-0.0001537*G158)</f>
        <v>7726.60368994253</v>
      </c>
      <c r="K158" s="1" t="n">
        <f aca="false">0.016708634-G158*(0.000042037+0.0000001267*G158)</f>
        <v>0.0167000236364421</v>
      </c>
      <c r="L158" s="1" t="n">
        <f aca="false">SIN(RADIANS(J158))*(1.914602-G158*(0.004817+0.000014*G158))+SIN(RADIANS(2*J158))*(0.019993-0.000101*G158)+SIN(RADIANS(3*J158))*0.000289</f>
        <v>0.434540181002653</v>
      </c>
      <c r="M158" s="1" t="n">
        <f aca="false">I158+L158</f>
        <v>90.3275924024395</v>
      </c>
      <c r="N158" s="1" t="n">
        <f aca="false">J158+L158</f>
        <v>7727.03823012353</v>
      </c>
      <c r="O158" s="1" t="n">
        <f aca="false">(1.000001018*(1-K158*K158))/(1+K158*COS(RADIANS(N158)))</f>
        <v>1.01626127729157</v>
      </c>
      <c r="P158" s="1" t="n">
        <f aca="false">M158-0.00569-0.00478*SIN(RADIANS(125.04-1934.136*G158))</f>
        <v>90.3171229679451</v>
      </c>
      <c r="Q158" s="1" t="n">
        <f aca="false">23+(26+((21.448-G158*(46.815+G158*(0.00059-G158*0.001813))))/60)/60</f>
        <v>23.4366291307244</v>
      </c>
      <c r="R158" s="1" t="n">
        <f aca="false">Q158+0.00256*COS(RADIANS(125.04-1934.136*G158))</f>
        <v>23.436668508087</v>
      </c>
      <c r="S158" s="1" t="n">
        <f aca="false">DEGREES(ATAN2(COS(RADIANS(P158)),COS(RADIANS(R158))*SIN(RADIANS(P158))))</f>
        <v>90.3456373477644</v>
      </c>
      <c r="T158" s="1" t="n">
        <f aca="false">DEGREES(ASIN(SIN(RADIANS(R158))*SIN(RADIANS(P158))))</f>
        <v>23.4362880657709</v>
      </c>
      <c r="U158" s="1" t="n">
        <f aca="false">TAN(RADIANS(R158/2))*TAN(RADIANS(R158/2))</f>
        <v>0.0430246257415802</v>
      </c>
      <c r="V158" s="1" t="n">
        <f aca="false">4*DEGREES(U158*SIN(2*RADIANS(I158))-2*K158*SIN(RADIANS(J158))+4*K158*U158*SIN(RADIANS(J158))*COS(2*RADIANS(I158))-0.5*U158*U158*SIN(4*RADIANS(I158))-1.25*K158*K158*SIN(2*RADIANS(J158)))</f>
        <v>-1.85168450403457</v>
      </c>
      <c r="W158" s="1" t="n">
        <f aca="false">DEGREES(ACOS(COS(RADIANS(90.833))/(COS(RADIANS($B$3))*COS(RADIANS(T158)))-TAN(RADIANS($B$3))*TAN(RADIANS(T158))))</f>
        <v>71.5526363650422</v>
      </c>
      <c r="X158" s="7" t="n">
        <f aca="false">(720-4*$B$4-V158+$B$5*60)/1440</f>
        <v>0.51522080590558</v>
      </c>
      <c r="Y158" s="7" t="n">
        <f aca="false">X158-W158*4/1440</f>
        <v>0.316463482669351</v>
      </c>
      <c r="Z158" s="7" t="n">
        <f aca="false">X158+W158*4/1440</f>
        <v>0.713978129141808</v>
      </c>
      <c r="AA158" s="9" t="n">
        <f aca="false">8*W158</f>
        <v>572.421090920338</v>
      </c>
      <c r="AB158" s="1" t="n">
        <f aca="false">MOD(E158*1440+V158+4*$B$4-60*$B$5,1440)</f>
        <v>920.082039495965</v>
      </c>
      <c r="AC158" s="1" t="n">
        <f aca="false">IF(AB158/4&lt;0,AB158/4+180,AB158/4-180)</f>
        <v>50.0205098739912</v>
      </c>
      <c r="AD158" s="1" t="n">
        <f aca="false">DEGREES(ACOS(SIN(RADIANS($B$3))*SIN(RADIANS(T158))+COS(RADIANS($B$3))*COS(RADIANS(T158))*COS(RADIANS(AC158))))</f>
        <v>77.18545458996</v>
      </c>
      <c r="AE158" s="1" t="n">
        <f aca="false">90-AD158</f>
        <v>12.8145454100401</v>
      </c>
      <c r="AF158" s="1" t="n">
        <f aca="false">IF(AE158&gt;85,0,IF(AE158&gt;5,58.1/TAN(RADIANS(AE158))-0.07/POWER(TAN(RADIANS(AE158)),3)+0.000086/POWER(TAN(RADIANS(AE158)),5),IF(AE158&gt;-0.575,1735+AE158*(-518.2+AE158*(103.4+AE158*(-12.79+AE158*0.711))),-20.772/TAN(RADIANS(AE158)))))/3600</f>
        <v>0.0693392026728787</v>
      </c>
      <c r="AG158" s="1" t="n">
        <f aca="false">AE158+AF158</f>
        <v>12.8838846127129</v>
      </c>
      <c r="AH158" s="1" t="n">
        <f aca="false">IF(AC158&gt;0,MOD(DEGREES(ACOS(((SIN(RADIANS($B$3))*COS(RADIANS(AD158)))-SIN(RADIANS(T158)))/(COS(RADIANS($B$3))*SIN(RADIANS(AD158)))))+180,360),MOD(540-DEGREES(ACOS(((SIN(RADIANS($B$3))*COS(RADIANS(AD158)))-SIN(RADIANS(T158)))/(COS(RADIANS($B$3))*SIN(RADIANS(AD158))))),360))</f>
        <v>313.861457416593</v>
      </c>
    </row>
    <row r="159" customFormat="false" ht="15" hidden="false" customHeight="false" outlineLevel="0" collapsed="false">
      <c r="D159" s="6" t="n">
        <f aca="false">$B$7</f>
        <v>44003</v>
      </c>
      <c r="E159" s="7" t="n">
        <f aca="false">E158+0.1/24</f>
        <v>0.658333333333332</v>
      </c>
      <c r="F159" s="2" t="n">
        <f aca="false">D159+2415018.5+E159-$B$5/24</f>
        <v>2459021.74166667</v>
      </c>
      <c r="G159" s="8" t="n">
        <f aca="false">(F159-2451545)/36525</f>
        <v>0.204702030572668</v>
      </c>
      <c r="I159" s="1" t="n">
        <f aca="false">MOD(280.46646+G159*(36000.76983+G159*0.0003032),360)</f>
        <v>89.8971590852079</v>
      </c>
      <c r="J159" s="1" t="n">
        <f aca="false">357.52911+G159*(35999.05029-0.0001537*G159)</f>
        <v>7726.60779661011</v>
      </c>
      <c r="K159" s="1" t="n">
        <f aca="false">0.016708634-G159*(0.000042037+0.0000001267*G159)</f>
        <v>0.0167000236316407</v>
      </c>
      <c r="L159" s="1" t="n">
        <f aca="false">SIN(RADIANS(J159))*(1.914602-G159*(0.004817+0.000014*G159))+SIN(RADIANS(2*J159))*(0.019993-0.000101*G159)+SIN(RADIANS(3*J159))*0.000289</f>
        <v>0.434409261851501</v>
      </c>
      <c r="M159" s="1" t="n">
        <f aca="false">I159+L159</f>
        <v>90.3315683470594</v>
      </c>
      <c r="N159" s="1" t="n">
        <f aca="false">J159+L159</f>
        <v>7727.04220587196</v>
      </c>
      <c r="O159" s="1" t="n">
        <f aca="false">(1.000001018*(1-K159*K159))/(1+K159*COS(RADIANS(N159)))</f>
        <v>1.01626154576594</v>
      </c>
      <c r="P159" s="1" t="n">
        <f aca="false">M159-0.00569-0.00478*SIN(RADIANS(125.04-1934.136*G159))</f>
        <v>90.3210989128482</v>
      </c>
      <c r="Q159" s="1" t="n">
        <f aca="false">23+(26+((21.448-G159*(46.815+G159*(0.00059-G159*0.001813))))/60)/60</f>
        <v>23.4366291292409</v>
      </c>
      <c r="R159" s="1" t="n">
        <f aca="false">Q159+0.00256*COS(RADIANS(125.04-1934.136*G159))</f>
        <v>23.4366685164607</v>
      </c>
      <c r="S159" s="1" t="n">
        <f aca="false">DEGREES(ATAN2(COS(RADIANS(P159)),COS(RADIANS(R159))*SIN(RADIANS(P159))))</f>
        <v>90.3499707761924</v>
      </c>
      <c r="T159" s="1" t="n">
        <f aca="false">DEGREES(ASIN(SIN(RADIANS(R159))*SIN(RADIANS(P159))))</f>
        <v>23.4362784747532</v>
      </c>
      <c r="U159" s="1" t="n">
        <f aca="false">TAN(RADIANS(R159/2))*TAN(RADIANS(R159/2))</f>
        <v>0.0430246257731991</v>
      </c>
      <c r="V159" s="1" t="n">
        <f aca="false">4*DEGREES(U159*SIN(2*RADIANS(I159))-2*K159*SIN(RADIANS(J159))+4*K159*U159*SIN(RADIANS(J159))*COS(2*RADIANS(I159))-0.5*U159*U159*SIN(4*RADIANS(I159))-1.25*K159*K159*SIN(2*RADIANS(J159)))</f>
        <v>-1.85258953072059</v>
      </c>
      <c r="W159" s="1" t="n">
        <f aca="false">DEGREES(ACOS(COS(RADIANS(90.833))/(COS(RADIANS($B$3))*COS(RADIANS(T159)))-TAN(RADIANS($B$3))*TAN(RADIANS(T159))))</f>
        <v>71.5526456001107</v>
      </c>
      <c r="X159" s="7" t="n">
        <f aca="false">(720-4*$B$4-V159+$B$5*60)/1440</f>
        <v>0.515221434396334</v>
      </c>
      <c r="Y159" s="7" t="n">
        <f aca="false">X159-W159*4/1440</f>
        <v>0.316464085507137</v>
      </c>
      <c r="Z159" s="7" t="n">
        <f aca="false">X159+W159*4/1440</f>
        <v>0.71397878328553</v>
      </c>
      <c r="AA159" s="9" t="n">
        <f aca="false">8*W159</f>
        <v>572.421164800886</v>
      </c>
      <c r="AB159" s="1" t="n">
        <f aca="false">MOD(E159*1440+V159+4*$B$4-60*$B$5,1440)</f>
        <v>926.081134469278</v>
      </c>
      <c r="AC159" s="1" t="n">
        <f aca="false">IF(AB159/4&lt;0,AB159/4+180,AB159/4-180)</f>
        <v>51.5202836173194</v>
      </c>
      <c r="AD159" s="1" t="n">
        <f aca="false">DEGREES(ACOS(SIN(RADIANS($B$3))*SIN(RADIANS(T159))+COS(RADIANS($B$3))*COS(RADIANS(T159))*COS(RADIANS(AC159))))</f>
        <v>78.0474939982132</v>
      </c>
      <c r="AE159" s="1" t="n">
        <f aca="false">90-AD159</f>
        <v>11.9525060017868</v>
      </c>
      <c r="AF159" s="1" t="n">
        <f aca="false">IF(AE159&gt;85,0,IF(AE159&gt;5,58.1/TAN(RADIANS(AE159))-0.07/POWER(TAN(RADIANS(AE159)),3)+0.000086/POWER(TAN(RADIANS(AE159)),5),IF(AE159&gt;-0.575,1735+AE159*(-518.2+AE159*(103.4+AE159*(-12.79+AE159*0.711))),-20.772/TAN(RADIANS(AE159)))))/3600</f>
        <v>0.0742446778304799</v>
      </c>
      <c r="AG159" s="1" t="n">
        <f aca="false">AE159+AF159</f>
        <v>12.0267506796173</v>
      </c>
      <c r="AH159" s="1" t="n">
        <f aca="false">IF(AC159&gt;0,MOD(DEGREES(ACOS(((SIN(RADIANS($B$3))*COS(RADIANS(AD159)))-SIN(RADIANS(T159)))/(COS(RADIANS($B$3))*SIN(RADIANS(AD159)))))+180,360),MOD(540-DEGREES(ACOS(((SIN(RADIANS($B$3))*COS(RADIANS(AD159)))-SIN(RADIANS(T159)))/(COS(RADIANS($B$3))*SIN(RADIANS(AD159))))),360))</f>
        <v>312.763340534228</v>
      </c>
    </row>
    <row r="160" customFormat="false" ht="15" hidden="false" customHeight="false" outlineLevel="0" collapsed="false">
      <c r="D160" s="6" t="n">
        <f aca="false">$B$7</f>
        <v>44003</v>
      </c>
      <c r="E160" s="7" t="n">
        <f aca="false">E159+0.1/24</f>
        <v>0.662499999999999</v>
      </c>
      <c r="F160" s="2" t="n">
        <f aca="false">D160+2415018.5+E160-$B$5/24</f>
        <v>2459021.74583333</v>
      </c>
      <c r="G160" s="8" t="n">
        <f aca="false">(F160-2451545)/36525</f>
        <v>0.20470214464979</v>
      </c>
      <c r="I160" s="1" t="n">
        <f aca="false">MOD(280.46646+G160*(36000.76983+G160*0.0003032),360)</f>
        <v>89.9012659494374</v>
      </c>
      <c r="J160" s="1" t="n">
        <f aca="false">357.52911+G160*(35999.05029-0.0001537*G160)</f>
        <v>7726.61190327816</v>
      </c>
      <c r="K160" s="1" t="n">
        <f aca="false">0.016708634-G160*(0.000042037+0.0000001267*G160)</f>
        <v>0.0167000236268393</v>
      </c>
      <c r="L160" s="1" t="n">
        <f aca="false">SIN(RADIANS(J160))*(1.914602-G160*(0.004817+0.000014*G160))+SIN(RADIANS(2*J160))*(0.019993-0.000101*G160)+SIN(RADIANS(3*J160))*0.000289</f>
        <v>0.434278340585145</v>
      </c>
      <c r="M160" s="1" t="n">
        <f aca="false">I160+L160</f>
        <v>90.3355442900225</v>
      </c>
      <c r="N160" s="1" t="n">
        <f aca="false">J160+L160</f>
        <v>7727.04618161875</v>
      </c>
      <c r="O160" s="1" t="n">
        <f aca="false">(1.000001018*(1-K160*K160))/(1+K160*COS(RADIANS(N160)))</f>
        <v>1.01626181415939</v>
      </c>
      <c r="P160" s="1" t="n">
        <f aca="false">M160-0.00569-0.00478*SIN(RADIANS(125.04-1934.136*G160))</f>
        <v>90.3250748560946</v>
      </c>
      <c r="Q160" s="1" t="n">
        <f aca="false">23+(26+((21.448-G160*(46.815+G160*(0.00059-G160*0.001813))))/60)/60</f>
        <v>23.4366291277574</v>
      </c>
      <c r="R160" s="1" t="n">
        <f aca="false">Q160+0.00256*COS(RADIANS(125.04-1934.136*G160))</f>
        <v>23.4366685248344</v>
      </c>
      <c r="S160" s="1" t="n">
        <f aca="false">DEGREES(ATAN2(COS(RADIANS(P160)),COS(RADIANS(R160))*SIN(RADIANS(P160))))</f>
        <v>90.3543042021821</v>
      </c>
      <c r="T160" s="1" t="n">
        <f aca="false">DEGREES(ASIN(SIN(RADIANS(R160))*SIN(RADIANS(P160))))</f>
        <v>23.4362687641385</v>
      </c>
      <c r="U160" s="1" t="n">
        <f aca="false">TAN(RADIANS(R160/2))*TAN(RADIANS(R160/2))</f>
        <v>0.043024625804818</v>
      </c>
      <c r="V160" s="1" t="n">
        <f aca="false">4*DEGREES(U160*SIN(2*RADIANS(I160))-2*K160*SIN(RADIANS(J160))+4*K160*U160*SIN(RADIANS(J160))*COS(2*RADIANS(I160))-0.5*U160*U160*SIN(4*RADIANS(I160))-1.25*K160*K160*SIN(2*RADIANS(J160)))</f>
        <v>-1.85349454602803</v>
      </c>
      <c r="W160" s="1" t="n">
        <f aca="false">DEGREES(ACOS(COS(RADIANS(90.833))/(COS(RADIANS($B$3))*COS(RADIANS(T160)))-TAN(RADIANS($B$3))*TAN(RADIANS(T160))))</f>
        <v>71.5526549503359</v>
      </c>
      <c r="X160" s="7" t="n">
        <f aca="false">(720-4*$B$4-V160+$B$5*60)/1440</f>
        <v>0.515222062879186</v>
      </c>
      <c r="Y160" s="7" t="n">
        <f aca="false">X160-W160*4/1440</f>
        <v>0.316464688017142</v>
      </c>
      <c r="Z160" s="7" t="n">
        <f aca="false">X160+W160*4/1440</f>
        <v>0.71397943774123</v>
      </c>
      <c r="AA160" s="9" t="n">
        <f aca="false">8*W160</f>
        <v>572.421239602687</v>
      </c>
      <c r="AB160" s="1" t="n">
        <f aca="false">MOD(E160*1440+V160+4*$B$4-60*$B$5,1440)</f>
        <v>932.08022945397</v>
      </c>
      <c r="AC160" s="1" t="n">
        <f aca="false">IF(AB160/4&lt;0,AB160/4+180,AB160/4-180)</f>
        <v>53.0200573634926</v>
      </c>
      <c r="AD160" s="1" t="n">
        <f aca="false">DEGREES(ACOS(SIN(RADIANS($B$3))*SIN(RADIANS(T160))+COS(RADIANS($B$3))*COS(RADIANS(T160))*COS(RADIANS(AC160))))</f>
        <v>78.9248364821982</v>
      </c>
      <c r="AE160" s="1" t="n">
        <f aca="false">90-AD160</f>
        <v>11.0751635178018</v>
      </c>
      <c r="AF160" s="1" t="n">
        <f aca="false">IF(AE160&gt;85,0,IF(AE160&gt;5,58.1/TAN(RADIANS(AE160))-0.07/POWER(TAN(RADIANS(AE160)),3)+0.000086/POWER(TAN(RADIANS(AE160)),5),IF(AE160&gt;-0.575,1735+AE160*(-518.2+AE160*(103.4+AE160*(-12.79+AE160*0.711))),-20.772/TAN(RADIANS(AE160)))))/3600</f>
        <v>0.0799402580274977</v>
      </c>
      <c r="AG160" s="1" t="n">
        <f aca="false">AE160+AF160</f>
        <v>11.1551037758293</v>
      </c>
      <c r="AH160" s="1" t="n">
        <f aca="false">IF(AC160&gt;0,MOD(DEGREES(ACOS(((SIN(RADIANS($B$3))*COS(RADIANS(AD160)))-SIN(RADIANS(T160)))/(COS(RADIANS($B$3))*SIN(RADIANS(AD160)))))+180,360),MOD(540-DEGREES(ACOS(((SIN(RADIANS($B$3))*COS(RADIANS(AD160)))-SIN(RADIANS(T160)))/(COS(RADIANS($B$3))*SIN(RADIANS(AD160))))),360))</f>
        <v>311.681482915541</v>
      </c>
    </row>
    <row r="161" customFormat="false" ht="15" hidden="false" customHeight="false" outlineLevel="0" collapsed="false">
      <c r="D161" s="6" t="n">
        <f aca="false">$B$7</f>
        <v>44003</v>
      </c>
      <c r="E161" s="7" t="n">
        <f aca="false">E160+0.1/24</f>
        <v>0.666666666666666</v>
      </c>
      <c r="F161" s="2" t="n">
        <f aca="false">D161+2415018.5+E161-$B$5/24</f>
        <v>2459021.75</v>
      </c>
      <c r="G161" s="8" t="n">
        <f aca="false">(F161-2451545)/36525</f>
        <v>0.204702258726899</v>
      </c>
      <c r="I161" s="1" t="n">
        <f aca="false">MOD(280.46646+G161*(36000.76983+G161*0.0003032),360)</f>
        <v>89.9053728132058</v>
      </c>
      <c r="J161" s="1" t="n">
        <f aca="false">357.52911+G161*(35999.05029-0.0001537*G161)</f>
        <v>7726.61600994575</v>
      </c>
      <c r="K161" s="1" t="n">
        <f aca="false">0.016708634-G161*(0.000042037+0.0000001267*G161)</f>
        <v>0.0167000236220379</v>
      </c>
      <c r="L161" s="1" t="n">
        <f aca="false">SIN(RADIANS(J161))*(1.914602-G161*(0.004817+0.000014*G161))+SIN(RADIANS(2*J161))*(0.019993-0.000101*G161)+SIN(RADIANS(3*J161))*0.000289</f>
        <v>0.4341474172335</v>
      </c>
      <c r="M161" s="1" t="n">
        <f aca="false">I161+L161</f>
        <v>90.3395202304393</v>
      </c>
      <c r="N161" s="1" t="n">
        <f aca="false">J161+L161</f>
        <v>7727.05015736298</v>
      </c>
      <c r="O161" s="1" t="n">
        <f aca="false">(1.000001018*(1-K161*K161))/(1+K161*COS(RADIANS(N161)))</f>
        <v>1.01626208247185</v>
      </c>
      <c r="P161" s="1" t="n">
        <f aca="false">M161-0.00569-0.00478*SIN(RADIANS(125.04-1934.136*G161))</f>
        <v>90.3290507967946</v>
      </c>
      <c r="Q161" s="1" t="n">
        <f aca="false">23+(26+((21.448-G161*(46.815+G161*(0.00059-G161*0.001813))))/60)/60</f>
        <v>23.4366291262739</v>
      </c>
      <c r="R161" s="1" t="n">
        <f aca="false">Q161+0.00256*COS(RADIANS(125.04-1934.136*G161))</f>
        <v>23.4366685332081</v>
      </c>
      <c r="S161" s="1" t="n">
        <f aca="false">DEGREES(ATAN2(COS(RADIANS(P161)),COS(RADIANS(R161))*SIN(RADIANS(P161))))</f>
        <v>90.3586376247557</v>
      </c>
      <c r="T161" s="1" t="n">
        <f aca="false">DEGREES(ASIN(SIN(RADIANS(R161))*SIN(RADIANS(P161))))</f>
        <v>23.4362589339291</v>
      </c>
      <c r="U161" s="1" t="n">
        <f aca="false">TAN(RADIANS(R161/2))*TAN(RADIANS(R161/2))</f>
        <v>0.0430246258364369</v>
      </c>
      <c r="V161" s="1" t="n">
        <f aca="false">4*DEGREES(U161*SIN(2*RADIANS(I161))-2*K161*SIN(RADIANS(J161))+4*K161*U161*SIN(RADIANS(J161))*COS(2*RADIANS(I161))-0.5*U161*U161*SIN(4*RADIANS(I161))-1.25*K161*K161*SIN(2*RADIANS(J161)))</f>
        <v>-1.85439954972569</v>
      </c>
      <c r="W161" s="1" t="n">
        <f aca="false">DEGREES(ACOS(COS(RADIANS(90.833))/(COS(RADIANS($B$3))*COS(RADIANS(T161)))-TAN(RADIANS($B$3))*TAN(RADIANS(T161))))</f>
        <v>71.5526644157152</v>
      </c>
      <c r="X161" s="7" t="n">
        <f aca="false">(720-4*$B$4-V161+$B$5*60)/1440</f>
        <v>0.515222691353976</v>
      </c>
      <c r="Y161" s="7" t="n">
        <f aca="false">X161-W161*4/1440</f>
        <v>0.316465290199212</v>
      </c>
      <c r="Z161" s="7" t="n">
        <f aca="false">X161+W161*4/1440</f>
        <v>0.713980092508741</v>
      </c>
      <c r="AA161" s="9" t="n">
        <f aca="false">8*W161</f>
        <v>572.421315325722</v>
      </c>
      <c r="AB161" s="1" t="n">
        <f aca="false">MOD(E161*1440+V161+4*$B$4-60*$B$5,1440)</f>
        <v>938.079324450273</v>
      </c>
      <c r="AC161" s="1" t="n">
        <f aca="false">IF(AB161/4&lt;0,AB161/4+180,AB161/4-180)</f>
        <v>54.5198311125683</v>
      </c>
      <c r="AD161" s="1" t="n">
        <f aca="false">DEGREES(ACOS(SIN(RADIANS($B$3))*SIN(RADIANS(T161))+COS(RADIANS($B$3))*COS(RADIANS(T161))*COS(RADIANS(AC161))))</f>
        <v>79.8169459486284</v>
      </c>
      <c r="AE161" s="1" t="n">
        <f aca="false">90-AD161</f>
        <v>10.1830540513716</v>
      </c>
      <c r="AF161" s="1" t="n">
        <f aca="false">IF(AE161&gt;85,0,IF(AE161&gt;5,58.1/TAN(RADIANS(AE161))-0.07/POWER(TAN(RADIANS(AE161)),3)+0.000086/POWER(TAN(RADIANS(AE161)),5),IF(AE161&gt;-0.575,1735+AE161*(-518.2+AE161*(103.4+AE161*(-12.79+AE161*0.711))),-20.772/TAN(RADIANS(AE161)))))/3600</f>
        <v>0.0866212667810145</v>
      </c>
      <c r="AG161" s="1" t="n">
        <f aca="false">AE161+AF161</f>
        <v>10.2696753181526</v>
      </c>
      <c r="AH161" s="1" t="n">
        <f aca="false">IF(AC161&gt;0,MOD(DEGREES(ACOS(((SIN(RADIANS($B$3))*COS(RADIANS(AD161)))-SIN(RADIANS(T161)))/(COS(RADIANS($B$3))*SIN(RADIANS(AD161)))))+180,360),MOD(540-DEGREES(ACOS(((SIN(RADIANS($B$3))*COS(RADIANS(AD161)))-SIN(RADIANS(T161)))/(COS(RADIANS($B$3))*SIN(RADIANS(AD161))))),360))</f>
        <v>310.6155024372</v>
      </c>
    </row>
    <row r="162" customFormat="false" ht="15" hidden="false" customHeight="false" outlineLevel="0" collapsed="false">
      <c r="D162" s="6" t="n">
        <f aca="false">$B$7</f>
        <v>44003</v>
      </c>
      <c r="E162" s="7" t="n">
        <f aca="false">E161+0.1/24</f>
        <v>0.670833333333332</v>
      </c>
      <c r="F162" s="2" t="n">
        <f aca="false">D162+2415018.5+E162-$B$5/24</f>
        <v>2459021.75416667</v>
      </c>
      <c r="G162" s="8" t="n">
        <f aca="false">(F162-2451545)/36525</f>
        <v>0.204702372804021</v>
      </c>
      <c r="I162" s="1" t="n">
        <f aca="false">MOD(280.46646+G162*(36000.76983+G162*0.0003032),360)</f>
        <v>89.9094796774352</v>
      </c>
      <c r="J162" s="1" t="n">
        <f aca="false">357.52911+G162*(35999.05029-0.0001537*G162)</f>
        <v>7726.6201166138</v>
      </c>
      <c r="K162" s="1" t="n">
        <f aca="false">0.016708634-G162*(0.000042037+0.0000001267*G162)</f>
        <v>0.0167000236172366</v>
      </c>
      <c r="L162" s="1" t="n">
        <f aca="false">SIN(RADIANS(J162))*(1.914602-G162*(0.004817+0.000014*G162))+SIN(RADIANS(2*J162))*(0.019993-0.000101*G162)+SIN(RADIANS(3*J162))*0.000289</f>
        <v>0.434016491767869</v>
      </c>
      <c r="M162" s="1" t="n">
        <f aca="false">I162+L162</f>
        <v>90.3434961692031</v>
      </c>
      <c r="N162" s="1" t="n">
        <f aca="false">J162+L162</f>
        <v>7727.05413310556</v>
      </c>
      <c r="O162" s="1" t="n">
        <f aca="false">(1.000001018*(1-K162*K162))/(1+K162*COS(RADIANS(N162)))</f>
        <v>1.01626235070339</v>
      </c>
      <c r="P162" s="1" t="n">
        <f aca="false">M162-0.00569-0.00478*SIN(RADIANS(125.04-1934.136*G162))</f>
        <v>90.3330267358418</v>
      </c>
      <c r="Q162" s="1" t="n">
        <f aca="false">23+(26+((21.448-G162*(46.815+G162*(0.00059-G162*0.001813))))/60)/60</f>
        <v>23.4366291247905</v>
      </c>
      <c r="R162" s="1" t="n">
        <f aca="false">Q162+0.00256*COS(RADIANS(125.04-1934.136*G162))</f>
        <v>23.4366685415817</v>
      </c>
      <c r="S162" s="1" t="n">
        <f aca="false">DEGREES(ATAN2(COS(RADIANS(P162)),COS(RADIANS(R162))*SIN(RADIANS(P162))))</f>
        <v>90.3629710448794</v>
      </c>
      <c r="T162" s="1" t="n">
        <f aca="false">DEGREES(ASIN(SIN(RADIANS(R162))*SIN(RADIANS(P162))))</f>
        <v>23.4362489841232</v>
      </c>
      <c r="U162" s="1" t="n">
        <f aca="false">TAN(RADIANS(R162/2))*TAN(RADIANS(R162/2))</f>
        <v>0.0430246258680558</v>
      </c>
      <c r="V162" s="1" t="n">
        <f aca="false">4*DEGREES(U162*SIN(2*RADIANS(I162))-2*K162*SIN(RADIANS(J162))+4*K162*U162*SIN(RADIANS(J162))*COS(2*RADIANS(I162))-0.5*U162*U162*SIN(4*RADIANS(I162))-1.25*K162*K162*SIN(2*RADIANS(J162)))</f>
        <v>-1.85530454198863</v>
      </c>
      <c r="W162" s="1" t="n">
        <f aca="false">DEGREES(ACOS(COS(RADIANS(90.833))/(COS(RADIANS($B$3))*COS(RADIANS(T162)))-TAN(RADIANS($B$3))*TAN(RADIANS(T162))))</f>
        <v>71.5526739962505</v>
      </c>
      <c r="X162" s="7" t="n">
        <f aca="false">(720-4*$B$4-V162+$B$5*60)/1440</f>
        <v>0.515223319820826</v>
      </c>
      <c r="Y162" s="7" t="n">
        <f aca="false">X162-W162*4/1440</f>
        <v>0.316465892053463</v>
      </c>
      <c r="Z162" s="7" t="n">
        <f aca="false">X162+W162*4/1440</f>
        <v>0.713980747588188</v>
      </c>
      <c r="AA162" s="9" t="n">
        <f aca="false">8*W162</f>
        <v>572.421391970004</v>
      </c>
      <c r="AB162" s="1" t="n">
        <f aca="false">MOD(E162*1440+V162+4*$B$4-60*$B$5,1440)</f>
        <v>944.078419458009</v>
      </c>
      <c r="AC162" s="1" t="n">
        <f aca="false">IF(AB162/4&lt;0,AB162/4+180,AB162/4-180)</f>
        <v>56.0196048645023</v>
      </c>
      <c r="AD162" s="1" t="n">
        <f aca="false">DEGREES(ACOS(SIN(RADIANS($B$3))*SIN(RADIANS(T162))+COS(RADIANS($B$3))*COS(RADIANS(T162))*COS(RADIANS(AC162))))</f>
        <v>80.7233002692259</v>
      </c>
      <c r="AE162" s="1" t="n">
        <f aca="false">90-AD162</f>
        <v>9.27669973077411</v>
      </c>
      <c r="AF162" s="1" t="n">
        <f aca="false">IF(AE162&gt;85,0,IF(AE162&gt;5,58.1/TAN(RADIANS(AE162))-0.07/POWER(TAN(RADIANS(AE162)),3)+0.000086/POWER(TAN(RADIANS(AE162)),5),IF(AE162&gt;-0.575,1735+AE162*(-518.2+AE162*(103.4+AE162*(-12.79+AE162*0.711))),-20.772/TAN(RADIANS(AE162)))))/3600</f>
        <v>0.09454974257766</v>
      </c>
      <c r="AG162" s="1" t="n">
        <f aca="false">AE162+AF162</f>
        <v>9.37124947335177</v>
      </c>
      <c r="AH162" s="1" t="n">
        <f aca="false">IF(AC162&gt;0,MOD(DEGREES(ACOS(((SIN(RADIANS($B$3))*COS(RADIANS(AD162)))-SIN(RADIANS(T162)))/(COS(RADIANS($B$3))*SIN(RADIANS(AD162)))))+180,360),MOD(540-DEGREES(ACOS(((SIN(RADIANS($B$3))*COS(RADIANS(AD162)))-SIN(RADIANS(T162)))/(COS(RADIANS($B$3))*SIN(RADIANS(AD162))))),360))</f>
        <v>309.56499991547</v>
      </c>
    </row>
    <row r="163" customFormat="false" ht="15" hidden="false" customHeight="false" outlineLevel="0" collapsed="false">
      <c r="D163" s="6" t="n">
        <f aca="false">$B$7</f>
        <v>44003</v>
      </c>
      <c r="E163" s="7" t="n">
        <f aca="false">E162+0.1/24</f>
        <v>0.674999999999999</v>
      </c>
      <c r="F163" s="2" t="n">
        <f aca="false">D163+2415018.5+E163-$B$5/24</f>
        <v>2459021.75833333</v>
      </c>
      <c r="G163" s="8" t="n">
        <f aca="false">(F163-2451545)/36525</f>
        <v>0.204702486881131</v>
      </c>
      <c r="I163" s="1" t="n">
        <f aca="false">MOD(280.46646+G163*(36000.76983+G163*0.0003032),360)</f>
        <v>89.9135865412063</v>
      </c>
      <c r="J163" s="1" t="n">
        <f aca="false">357.52911+G163*(35999.05029-0.0001537*G163)</f>
        <v>7726.62422328139</v>
      </c>
      <c r="K163" s="1" t="n">
        <f aca="false">0.016708634-G163*(0.000042037+0.0000001267*G163)</f>
        <v>0.0167000236124352</v>
      </c>
      <c r="L163" s="1" t="n">
        <f aca="false">SIN(RADIANS(J163))*(1.914602-G163*(0.004817+0.000014*G163))+SIN(RADIANS(2*J163))*(0.019993-0.000101*G163)+SIN(RADIANS(3*J163))*0.000289</f>
        <v>0.433885564218272</v>
      </c>
      <c r="M163" s="1" t="n">
        <f aca="false">I163+L163</f>
        <v>90.3474721054246</v>
      </c>
      <c r="N163" s="1" t="n">
        <f aca="false">J163+L163</f>
        <v>7727.0581088456</v>
      </c>
      <c r="O163" s="1" t="n">
        <f aca="false">(1.000001018*(1-K163*K163))/(1+K163*COS(RADIANS(N163)))</f>
        <v>1.01626261885394</v>
      </c>
      <c r="P163" s="1" t="n">
        <f aca="false">M163-0.00569-0.00478*SIN(RADIANS(125.04-1934.136*G163))</f>
        <v>90.3370026723468</v>
      </c>
      <c r="Q163" s="1" t="n">
        <f aca="false">23+(26+((21.448-G163*(46.815+G163*(0.00059-G163*0.001813))))/60)/60</f>
        <v>23.436629123307</v>
      </c>
      <c r="R163" s="1" t="n">
        <f aca="false">Q163+0.00256*COS(RADIANS(125.04-1934.136*G163))</f>
        <v>23.4366685499554</v>
      </c>
      <c r="S163" s="1" t="n">
        <f aca="false">DEGREES(ATAN2(COS(RADIANS(P163)),COS(RADIANS(R163))*SIN(RADIANS(P163))))</f>
        <v>90.367304461576</v>
      </c>
      <c r="T163" s="1" t="n">
        <f aca="false">DEGREES(ASIN(SIN(RADIANS(R163))*SIN(RADIANS(P163))))</f>
        <v>23.4362389147233</v>
      </c>
      <c r="U163" s="1" t="n">
        <f aca="false">TAN(RADIANS(R163/2))*TAN(RADIANS(R163/2))</f>
        <v>0.0430246258996746</v>
      </c>
      <c r="V163" s="1" t="n">
        <f aca="false">4*DEGREES(U163*SIN(2*RADIANS(I163))-2*K163*SIN(RADIANS(J163))+4*K163*U163*SIN(RADIANS(J163))*COS(2*RADIANS(I163))-0.5*U163*U163*SIN(4*RADIANS(I163))-1.25*K163*K163*SIN(2*RADIANS(J163)))</f>
        <v>-1.85620952258608</v>
      </c>
      <c r="W163" s="1" t="n">
        <f aca="false">DEGREES(ACOS(COS(RADIANS(90.833))/(COS(RADIANS($B$3))*COS(RADIANS(T163)))-TAN(RADIANS($B$3))*TAN(RADIANS(T163))))</f>
        <v>71.5526836919394</v>
      </c>
      <c r="X163" s="7" t="n">
        <f aca="false">(720-4*$B$4-V163+$B$5*60)/1440</f>
        <v>0.515223948279574</v>
      </c>
      <c r="Y163" s="7" t="n">
        <f aca="false">X163-W163*4/1440</f>
        <v>0.316466493579742</v>
      </c>
      <c r="Z163" s="7" t="n">
        <f aca="false">X163+W163*4/1440</f>
        <v>0.713981402979406</v>
      </c>
      <c r="AA163" s="9" t="n">
        <f aca="false">8*W163</f>
        <v>572.421469535516</v>
      </c>
      <c r="AB163" s="1" t="n">
        <f aca="false">MOD(E163*1440+V163+4*$B$4-60*$B$5,1440)</f>
        <v>950.077514477413</v>
      </c>
      <c r="AC163" s="1" t="n">
        <f aca="false">IF(AB163/4&lt;0,AB163/4+180,AB163/4-180)</f>
        <v>57.5193786193531</v>
      </c>
      <c r="AD163" s="1" t="n">
        <f aca="false">DEGREES(ACOS(SIN(RADIANS($B$3))*SIN(RADIANS(T163))+COS(RADIANS($B$3))*COS(RADIANS(T163))*COS(RADIANS(AC163))))</f>
        <v>81.6433913862931</v>
      </c>
      <c r="AE163" s="1" t="n">
        <f aca="false">90-AD163</f>
        <v>8.35660861370687</v>
      </c>
      <c r="AF163" s="1" t="n">
        <f aca="false">IF(AE163&gt;85,0,IF(AE163&gt;5,58.1/TAN(RADIANS(AE163))-0.07/POWER(TAN(RADIANS(AE163)),3)+0.000086/POWER(TAN(RADIANS(AE163)),5),IF(AE163&gt;-0.575,1735+AE163*(-518.2+AE163*(103.4+AE163*(-12.79+AE163*0.711))),-20.772/TAN(RADIANS(AE163)))))/3600</f>
        <v>0.104082685407017</v>
      </c>
      <c r="AG163" s="1" t="n">
        <f aca="false">AE163+AF163</f>
        <v>8.46069129911389</v>
      </c>
      <c r="AH163" s="1" t="n">
        <f aca="false">IF(AC163&gt;0,MOD(DEGREES(ACOS(((SIN(RADIANS($B$3))*COS(RADIANS(AD163)))-SIN(RADIANS(T163)))/(COS(RADIANS($B$3))*SIN(RADIANS(AD163)))))+180,360),MOD(540-DEGREES(ACOS(((SIN(RADIANS($B$3))*COS(RADIANS(AD163)))-SIN(RADIANS(T163)))/(COS(RADIANS($B$3))*SIN(RADIANS(AD163))))),360))</f>
        <v>308.52956122709</v>
      </c>
    </row>
    <row r="164" customFormat="false" ht="15" hidden="false" customHeight="false" outlineLevel="0" collapsed="false">
      <c r="D164" s="6" t="n">
        <f aca="false">$B$7</f>
        <v>44003</v>
      </c>
      <c r="E164" s="7" t="n">
        <f aca="false">E163+0.1/24</f>
        <v>0.679166666666666</v>
      </c>
      <c r="F164" s="2" t="n">
        <f aca="false">D164+2415018.5+E164-$B$5/24</f>
        <v>2459021.7625</v>
      </c>
      <c r="G164" s="8" t="n">
        <f aca="false">(F164-2451545)/36525</f>
        <v>0.204702600958253</v>
      </c>
      <c r="I164" s="1" t="n">
        <f aca="false">MOD(280.46646+G164*(36000.76983+G164*0.0003032),360)</f>
        <v>89.9176934054358</v>
      </c>
      <c r="J164" s="1" t="n">
        <f aca="false">357.52911+G164*(35999.05029-0.0001537*G164)</f>
        <v>7726.62832994943</v>
      </c>
      <c r="K164" s="1" t="n">
        <f aca="false">0.016708634-G164*(0.000042037+0.0000001267*G164)</f>
        <v>0.0167000236076338</v>
      </c>
      <c r="L164" s="1" t="n">
        <f aca="false">SIN(RADIANS(J164))*(1.914602-G164*(0.004817+0.000014*G164))+SIN(RADIANS(2*J164))*(0.019993-0.000101*G164)+SIN(RADIANS(3*J164))*0.000289</f>
        <v>0.433754634556011</v>
      </c>
      <c r="M164" s="1" t="n">
        <f aca="false">I164+L164</f>
        <v>90.3514480399918</v>
      </c>
      <c r="N164" s="1" t="n">
        <f aca="false">J164+L164</f>
        <v>7727.06208458399</v>
      </c>
      <c r="O164" s="1" t="n">
        <f aca="false">(1.000001018*(1-K164*K164))/(1+K164*COS(RADIANS(N164)))</f>
        <v>1.01626288692356</v>
      </c>
      <c r="P164" s="1" t="n">
        <f aca="false">M164-0.00569-0.00478*SIN(RADIANS(125.04-1934.136*G164))</f>
        <v>90.3409786071975</v>
      </c>
      <c r="Q164" s="1" t="n">
        <f aca="false">23+(26+((21.448-G164*(46.815+G164*(0.00059-G164*0.001813))))/60)/60</f>
        <v>23.4366291218235</v>
      </c>
      <c r="R164" s="1" t="n">
        <f aca="false">Q164+0.00256*COS(RADIANS(125.04-1934.136*G164))</f>
        <v>23.4366685583291</v>
      </c>
      <c r="S164" s="1" t="n">
        <f aca="false">DEGREES(ATAN2(COS(RADIANS(P164)),COS(RADIANS(R164))*SIN(RADIANS(P164))))</f>
        <v>90.3716378758054</v>
      </c>
      <c r="T164" s="1" t="n">
        <f aca="false">DEGREES(ASIN(SIN(RADIANS(R164))*SIN(RADIANS(P164))))</f>
        <v>23.4362287257273</v>
      </c>
      <c r="U164" s="1" t="n">
        <f aca="false">TAN(RADIANS(R164/2))*TAN(RADIANS(R164/2))</f>
        <v>0.0430246259312935</v>
      </c>
      <c r="V164" s="1" t="n">
        <f aca="false">4*DEGREES(U164*SIN(2*RADIANS(I164))-2*K164*SIN(RADIANS(J164))+4*K164*U164*SIN(RADIANS(J164))*COS(2*RADIANS(I164))-0.5*U164*U164*SIN(4*RADIANS(I164))-1.25*K164*K164*SIN(2*RADIANS(J164)))</f>
        <v>-1.85711449169115</v>
      </c>
      <c r="W164" s="1" t="n">
        <f aca="false">DEGREES(ACOS(COS(RADIANS(90.833))/(COS(RADIANS($B$3))*COS(RADIANS(T164)))-TAN(RADIANS($B$3))*TAN(RADIANS(T164))))</f>
        <v>71.5526935027837</v>
      </c>
      <c r="X164" s="7" t="n">
        <f aca="false">(720-4*$B$4-V164+$B$5*60)/1440</f>
        <v>0.515224576730341</v>
      </c>
      <c r="Y164" s="7" t="n">
        <f aca="false">X164-W164*4/1440</f>
        <v>0.316467094778164</v>
      </c>
      <c r="Z164" s="7" t="n">
        <f aca="false">X164+W164*4/1440</f>
        <v>0.713982058682518</v>
      </c>
      <c r="AA164" s="9" t="n">
        <f aca="false">8*W164</f>
        <v>572.42154802227</v>
      </c>
      <c r="AB164" s="1" t="n">
        <f aca="false">MOD(E164*1440+V164+4*$B$4-60*$B$5,1440)</f>
        <v>956.076609508308</v>
      </c>
      <c r="AC164" s="1" t="n">
        <f aca="false">IF(AB164/4&lt;0,AB164/4+180,AB164/4-180)</f>
        <v>59.019152377077</v>
      </c>
      <c r="AD164" s="1" t="n">
        <f aca="false">DEGREES(ACOS(SIN(RADIANS($B$3))*SIN(RADIANS(T164))+COS(RADIANS($B$3))*COS(RADIANS(T164))*COS(RADIANS(AC164))))</f>
        <v>82.5767253383922</v>
      </c>
      <c r="AE164" s="1" t="n">
        <f aca="false">90-AD164</f>
        <v>7.42327466160785</v>
      </c>
      <c r="AF164" s="1" t="n">
        <f aca="false">IF(AE164&gt;85,0,IF(AE164&gt;5,58.1/TAN(RADIANS(AE164))-0.07/POWER(TAN(RADIANS(AE164)),3)+0.000086/POWER(TAN(RADIANS(AE164)),5),IF(AE164&gt;-0.575,1735+AE164*(-518.2+AE164*(103.4+AE164*(-12.79+AE164*0.711))),-20.772/TAN(RADIANS(AE164)))))/3600</f>
        <v>0.115713436390327</v>
      </c>
      <c r="AG164" s="1" t="n">
        <f aca="false">AE164+AF164</f>
        <v>7.53898809799818</v>
      </c>
      <c r="AH164" s="1" t="n">
        <f aca="false">IF(AC164&gt;0,MOD(DEGREES(ACOS(((SIN(RADIANS($B$3))*COS(RADIANS(AD164)))-SIN(RADIANS(T164)))/(COS(RADIANS($B$3))*SIN(RADIANS(AD164)))))+180,360),MOD(540-DEGREES(ACOS(((SIN(RADIANS($B$3))*COS(RADIANS(AD164)))-SIN(RADIANS(T164)))/(COS(RADIANS($B$3))*SIN(RADIANS(AD164))))),360))</f>
        <v>307.508759236155</v>
      </c>
    </row>
    <row r="165" customFormat="false" ht="15" hidden="false" customHeight="false" outlineLevel="0" collapsed="false">
      <c r="D165" s="6" t="n">
        <f aca="false">$B$7</f>
        <v>44003</v>
      </c>
      <c r="E165" s="7" t="n">
        <f aca="false">E164+0.1/24</f>
        <v>0.683333333333332</v>
      </c>
      <c r="F165" s="2" t="n">
        <f aca="false">D165+2415018.5+E165-$B$5/24</f>
        <v>2459021.76666667</v>
      </c>
      <c r="G165" s="8" t="n">
        <f aca="false">(F165-2451545)/36525</f>
        <v>0.204702715035362</v>
      </c>
      <c r="I165" s="1" t="n">
        <f aca="false">MOD(280.46646+G165*(36000.76983+G165*0.0003032),360)</f>
        <v>89.9218002692041</v>
      </c>
      <c r="J165" s="1" t="n">
        <f aca="false">357.52911+G165*(35999.05029-0.0001537*G165)</f>
        <v>7726.63243661702</v>
      </c>
      <c r="K165" s="1" t="n">
        <f aca="false">0.016708634-G165*(0.000042037+0.0000001267*G165)</f>
        <v>0.0167000236028324</v>
      </c>
      <c r="L165" s="1" t="n">
        <f aca="false">SIN(RADIANS(J165))*(1.914602-G165*(0.004817+0.000014*G165))+SIN(RADIANS(2*J165))*(0.019993-0.000101*G165)+SIN(RADIANS(3*J165))*0.000289</f>
        <v>0.433623702811003</v>
      </c>
      <c r="M165" s="1" t="n">
        <f aca="false">I165+L165</f>
        <v>90.3554239720152</v>
      </c>
      <c r="N165" s="1" t="n">
        <f aca="false">J165+L165</f>
        <v>7727.06606031983</v>
      </c>
      <c r="O165" s="1" t="n">
        <f aca="false">(1.000001018*(1-K165*K165))/(1+K165*COS(RADIANS(N165)))</f>
        <v>1.01626315491219</v>
      </c>
      <c r="P165" s="1" t="n">
        <f aca="false">M165-0.00569-0.00478*SIN(RADIANS(125.04-1934.136*G165))</f>
        <v>90.3449545395044</v>
      </c>
      <c r="Q165" s="1" t="n">
        <f aca="false">23+(26+((21.448-G165*(46.815+G165*(0.00059-G165*0.001813))))/60)/60</f>
        <v>23.43662912034</v>
      </c>
      <c r="R165" s="1" t="n">
        <f aca="false">Q165+0.00256*COS(RADIANS(125.04-1934.136*G165))</f>
        <v>23.4366685667027</v>
      </c>
      <c r="S165" s="1" t="n">
        <f aca="false">DEGREES(ATAN2(COS(RADIANS(P165)),COS(RADIANS(R165))*SIN(RADIANS(P165))))</f>
        <v>90.3759712865902</v>
      </c>
      <c r="T165" s="1" t="n">
        <f aca="false">DEGREES(ASIN(SIN(RADIANS(R165))*SIN(RADIANS(P165))))</f>
        <v>23.4362184171378</v>
      </c>
      <c r="U165" s="1" t="n">
        <f aca="false">TAN(RADIANS(R165/2))*TAN(RADIANS(R165/2))</f>
        <v>0.0430246259629124</v>
      </c>
      <c r="V165" s="1" t="n">
        <f aca="false">4*DEGREES(U165*SIN(2*RADIANS(I165))-2*K165*SIN(RADIANS(J165))+4*K165*U165*SIN(RADIANS(J165))*COS(2*RADIANS(I165))-0.5*U165*U165*SIN(4*RADIANS(I165))-1.25*K165*K165*SIN(2*RADIANS(J165)))</f>
        <v>-1.85801944907262</v>
      </c>
      <c r="W165" s="1" t="n">
        <f aca="false">DEGREES(ACOS(COS(RADIANS(90.833))/(COS(RADIANS($B$3))*COS(RADIANS(T165)))-TAN(RADIANS($B$3))*TAN(RADIANS(T165))))</f>
        <v>71.5527034287809</v>
      </c>
      <c r="X165" s="7" t="n">
        <f aca="false">(720-4*$B$4-V165+$B$5*60)/1440</f>
        <v>0.515225205172967</v>
      </c>
      <c r="Y165" s="7" t="n">
        <f aca="false">X165-W165*4/1440</f>
        <v>0.316467695648576</v>
      </c>
      <c r="Z165" s="7" t="n">
        <f aca="false">X165+W165*4/1440</f>
        <v>0.713982714697359</v>
      </c>
      <c r="AA165" s="9" t="n">
        <f aca="false">8*W165</f>
        <v>572.421627430247</v>
      </c>
      <c r="AB165" s="1" t="n">
        <f aca="false">MOD(E165*1440+V165+4*$B$4-60*$B$5,1440)</f>
        <v>962.075704550925</v>
      </c>
      <c r="AC165" s="1" t="n">
        <f aca="false">IF(AB165/4&lt;0,AB165/4+180,AB165/4-180)</f>
        <v>60.5189261377313</v>
      </c>
      <c r="AD165" s="1" t="n">
        <f aca="false">DEGREES(ACOS(SIN(RADIANS($B$3))*SIN(RADIANS(T165))+COS(RADIANS($B$3))*COS(RADIANS(T165))*COS(RADIANS(AC165))))</f>
        <v>83.5228222152746</v>
      </c>
      <c r="AE165" s="1" t="n">
        <f aca="false">90-AD165</f>
        <v>6.47717778472543</v>
      </c>
      <c r="AF165" s="1" t="n">
        <f aca="false">IF(AE165&gt;85,0,IF(AE165&gt;5,58.1/TAN(RADIANS(AE165))-0.07/POWER(TAN(RADIANS(AE165)),3)+0.000086/POWER(TAN(RADIANS(AE165)),5),IF(AE165&gt;-0.575,1735+AE165*(-518.2+AE165*(103.4+AE165*(-12.79+AE165*0.711))),-20.772/TAN(RADIANS(AE165)))))/3600</f>
        <v>0.13013172571371</v>
      </c>
      <c r="AG165" s="1" t="n">
        <f aca="false">AE165+AF165</f>
        <v>6.60730951043914</v>
      </c>
      <c r="AH165" s="1" t="n">
        <f aca="false">IF(AC165&gt;0,MOD(DEGREES(ACOS(((SIN(RADIANS($B$3))*COS(RADIANS(AD165)))-SIN(RADIANS(T165)))/(COS(RADIANS($B$3))*SIN(RADIANS(AD165)))))+180,360),MOD(540-DEGREES(ACOS(((SIN(RADIANS($B$3))*COS(RADIANS(AD165)))-SIN(RADIANS(T165)))/(COS(RADIANS($B$3))*SIN(RADIANS(AD165))))),360))</f>
        <v>306.502155529831</v>
      </c>
    </row>
    <row r="166" customFormat="false" ht="15" hidden="false" customHeight="false" outlineLevel="0" collapsed="false">
      <c r="D166" s="6" t="n">
        <f aca="false">$B$7</f>
        <v>44003</v>
      </c>
      <c r="E166" s="7" t="n">
        <f aca="false">E165+0.1/24</f>
        <v>0.687499999999999</v>
      </c>
      <c r="F166" s="2" t="n">
        <f aca="false">D166+2415018.5+E166-$B$5/24</f>
        <v>2459021.77083333</v>
      </c>
      <c r="G166" s="8" t="n">
        <f aca="false">(F166-2451545)/36525</f>
        <v>0.204702829112484</v>
      </c>
      <c r="I166" s="1" t="n">
        <f aca="false">MOD(280.46646+G166*(36000.76983+G166*0.0003032),360)</f>
        <v>89.9259071334336</v>
      </c>
      <c r="J166" s="1" t="n">
        <f aca="false">357.52911+G166*(35999.05029-0.0001537*G166)</f>
        <v>7726.63654328507</v>
      </c>
      <c r="K166" s="1" t="n">
        <f aca="false">0.016708634-G166*(0.000042037+0.0000001267*G166)</f>
        <v>0.016700023598031</v>
      </c>
      <c r="L166" s="1" t="n">
        <f aca="false">SIN(RADIANS(J166))*(1.914602-G166*(0.004817+0.000014*G166))+SIN(RADIANS(2*J166))*(0.019993-0.000101*G166)+SIN(RADIANS(3*J166))*0.000289</f>
        <v>0.4334927689546</v>
      </c>
      <c r="M166" s="1" t="n">
        <f aca="false">I166+L166</f>
        <v>90.3593999023882</v>
      </c>
      <c r="N166" s="1" t="n">
        <f aca="false">J166+L166</f>
        <v>7727.07003605402</v>
      </c>
      <c r="O166" s="1" t="n">
        <f aca="false">(1.000001018*(1-K166*K166))/(1+K166*COS(RADIANS(N166)))</f>
        <v>1.01626342281988</v>
      </c>
      <c r="P166" s="1" t="n">
        <f aca="false">M166-0.00569-0.00478*SIN(RADIANS(125.04-1934.136*G166))</f>
        <v>90.3489304701612</v>
      </c>
      <c r="Q166" s="1" t="n">
        <f aca="false">23+(26+((21.448-G166*(46.815+G166*(0.00059-G166*0.001813))))/60)/60</f>
        <v>23.4366291188565</v>
      </c>
      <c r="R166" s="1" t="n">
        <f aca="false">Q166+0.00256*COS(RADIANS(125.04-1934.136*G166))</f>
        <v>23.4366685750764</v>
      </c>
      <c r="S166" s="1" t="n">
        <f aca="false">DEGREES(ATAN2(COS(RADIANS(P166)),COS(RADIANS(R166))*SIN(RADIANS(P166))))</f>
        <v>90.3803046948967</v>
      </c>
      <c r="T166" s="1" t="n">
        <f aca="false">DEGREES(ASIN(SIN(RADIANS(R166))*SIN(RADIANS(P166))))</f>
        <v>23.4362079889527</v>
      </c>
      <c r="U166" s="1" t="n">
        <f aca="false">TAN(RADIANS(R166/2))*TAN(RADIANS(R166/2))</f>
        <v>0.0430246259945313</v>
      </c>
      <c r="V166" s="1" t="n">
        <f aca="false">4*DEGREES(U166*SIN(2*RADIANS(I166))-2*K166*SIN(RADIANS(J166))+4*K166*U166*SIN(RADIANS(J166))*COS(2*RADIANS(I166))-0.5*U166*U166*SIN(4*RADIANS(I166))-1.25*K166*K166*SIN(2*RADIANS(J166)))</f>
        <v>-1.85892439490579</v>
      </c>
      <c r="W166" s="1" t="n">
        <f aca="false">DEGREES(ACOS(COS(RADIANS(90.833))/(COS(RADIANS($B$3))*COS(RADIANS(T166)))-TAN(RADIANS($B$3))*TAN(RADIANS(T166))))</f>
        <v>71.5527134699328</v>
      </c>
      <c r="X166" s="7" t="n">
        <f aca="false">(720-4*$B$4-V166+$B$5*60)/1440</f>
        <v>0.515225833607574</v>
      </c>
      <c r="Y166" s="7" t="n">
        <f aca="false">X166-W166*4/1440</f>
        <v>0.316468296191093</v>
      </c>
      <c r="Z166" s="7" t="n">
        <f aca="false">X166+W166*4/1440</f>
        <v>0.713983371024054</v>
      </c>
      <c r="AA166" s="9" t="n">
        <f aca="false">8*W166</f>
        <v>572.421707759463</v>
      </c>
      <c r="AB166" s="1" t="n">
        <f aca="false">MOD(E166*1440+V166+4*$B$4-60*$B$5,1440)</f>
        <v>968.074799605093</v>
      </c>
      <c r="AC166" s="1" t="n">
        <f aca="false">IF(AB166/4&lt;0,AB166/4+180,AB166/4-180)</f>
        <v>62.0186999012732</v>
      </c>
      <c r="AD166" s="1" t="n">
        <f aca="false">DEGREES(ACOS(SIN(RADIANS($B$3))*SIN(RADIANS(T166))+COS(RADIANS($B$3))*COS(RADIANS(T166))*COS(RADIANS(AC166))))</f>
        <v>84.481216049618</v>
      </c>
      <c r="AE166" s="1" t="n">
        <f aca="false">90-AD166</f>
        <v>5.51878395038204</v>
      </c>
      <c r="AF166" s="1" t="n">
        <f aca="false">IF(AE166&gt;85,0,IF(AE166&gt;5,58.1/TAN(RADIANS(AE166))-0.07/POWER(TAN(RADIANS(AE166)),3)+0.000086/POWER(TAN(RADIANS(AE166)),5),IF(AE166&gt;-0.575,1735+AE166*(-518.2+AE166*(103.4+AE166*(-12.79+AE166*0.711))),-20.772/TAN(RADIANS(AE166)))))/3600</f>
        <v>0.148314438510156</v>
      </c>
      <c r="AG166" s="1" t="n">
        <f aca="false">AE166+AF166</f>
        <v>5.6670983888922</v>
      </c>
      <c r="AH166" s="1" t="n">
        <f aca="false">IF(AC166&gt;0,MOD(DEGREES(ACOS(((SIN(RADIANS($B$3))*COS(RADIANS(AD166)))-SIN(RADIANS(T166)))/(COS(RADIANS($B$3))*SIN(RADIANS(AD166)))))+180,360),MOD(540-DEGREES(ACOS(((SIN(RADIANS($B$3))*COS(RADIANS(AD166)))-SIN(RADIANS(T166)))/(COS(RADIANS($B$3))*SIN(RADIANS(AD166))))),360))</f>
        <v>305.509301968132</v>
      </c>
    </row>
    <row r="167" customFormat="false" ht="15" hidden="false" customHeight="false" outlineLevel="0" collapsed="false">
      <c r="D167" s="6" t="n">
        <f aca="false">$B$7</f>
        <v>44003</v>
      </c>
      <c r="E167" s="7" t="n">
        <f aca="false">E166+0.1/24</f>
        <v>0.691666666666665</v>
      </c>
      <c r="F167" s="2" t="n">
        <f aca="false">D167+2415018.5+E167-$B$5/24</f>
        <v>2459021.775</v>
      </c>
      <c r="G167" s="8" t="n">
        <f aca="false">(F167-2451545)/36525</f>
        <v>0.204702943189606</v>
      </c>
      <c r="I167" s="1" t="n">
        <f aca="false">MOD(280.46646+G167*(36000.76983+G167*0.0003032),360)</f>
        <v>89.9300139976631</v>
      </c>
      <c r="J167" s="1" t="n">
        <f aca="false">357.52911+G167*(35999.05029-0.0001537*G167)</f>
        <v>7726.64064995312</v>
      </c>
      <c r="K167" s="1" t="n">
        <f aca="false">0.016708634-G167*(0.000042037+0.0000001267*G167)</f>
        <v>0.0167000235932297</v>
      </c>
      <c r="L167" s="1" t="n">
        <f aca="false">SIN(RADIANS(J167))*(1.914602-G167*(0.004817+0.000014*G167))+SIN(RADIANS(2*J167))*(0.019993-0.000101*G167)+SIN(RADIANS(3*J167))*0.000289</f>
        <v>0.433361833002027</v>
      </c>
      <c r="M167" s="1" t="n">
        <f aca="false">I167+L167</f>
        <v>90.3633758306651</v>
      </c>
      <c r="N167" s="1" t="n">
        <f aca="false">J167+L167</f>
        <v>7727.07401178612</v>
      </c>
      <c r="O167" s="1" t="n">
        <f aca="false">(1.000001018*(1-K167*K167))/(1+K167*COS(RADIANS(N167)))</f>
        <v>1.01626369064662</v>
      </c>
      <c r="P167" s="1" t="n">
        <f aca="false">M167-0.00569-0.00478*SIN(RADIANS(125.04-1934.136*G167))</f>
        <v>90.3529063987218</v>
      </c>
      <c r="Q167" s="1" t="n">
        <f aca="false">23+(26+((21.448-G167*(46.815+G167*(0.00059-G167*0.001813))))/60)/60</f>
        <v>23.4366291173731</v>
      </c>
      <c r="R167" s="1" t="n">
        <f aca="false">Q167+0.00256*COS(RADIANS(125.04-1934.136*G167))</f>
        <v>23.4366685834501</v>
      </c>
      <c r="S167" s="1" t="n">
        <f aca="false">DEGREES(ATAN2(COS(RADIANS(P167)),COS(RADIANS(R167))*SIN(RADIANS(P167))))</f>
        <v>90.3846381002308</v>
      </c>
      <c r="T167" s="1" t="n">
        <f aca="false">DEGREES(ASIN(SIN(RADIANS(R167))*SIN(RADIANS(P167))))</f>
        <v>23.4361974411735</v>
      </c>
      <c r="U167" s="1" t="n">
        <f aca="false">TAN(RADIANS(R167/2))*TAN(RADIANS(R167/2))</f>
        <v>0.0430246260261501</v>
      </c>
      <c r="V167" s="1" t="n">
        <f aca="false">4*DEGREES(U167*SIN(2*RADIANS(I167))-2*K167*SIN(RADIANS(J167))+4*K167*U167*SIN(RADIANS(J167))*COS(2*RADIANS(I167))-0.5*U167*U167*SIN(4*RADIANS(I167))-1.25*K167*K167*SIN(2*RADIANS(J167)))</f>
        <v>-1.8598293290601</v>
      </c>
      <c r="W167" s="1" t="n">
        <f aca="false">DEGREES(ACOS(COS(RADIANS(90.833))/(COS(RADIANS($B$3))*COS(RADIANS(T167)))-TAN(RADIANS($B$3))*TAN(RADIANS(T167))))</f>
        <v>71.5527236262381</v>
      </c>
      <c r="X167" s="7" t="n">
        <f aca="false">(720-4*$B$4-V167+$B$5*60)/1440</f>
        <v>0.51522646203407</v>
      </c>
      <c r="Y167" s="7" t="n">
        <f aca="false">X167-W167*4/1440</f>
        <v>0.316468896405631</v>
      </c>
      <c r="Z167" s="7" t="n">
        <f aca="false">X167+W167*4/1440</f>
        <v>0.713984027662509</v>
      </c>
      <c r="AA167" s="9" t="n">
        <f aca="false">8*W167</f>
        <v>572.421789009905</v>
      </c>
      <c r="AB167" s="1" t="n">
        <f aca="false">MOD(E167*1440+V167+4*$B$4-60*$B$5,1440)</f>
        <v>974.073894670938</v>
      </c>
      <c r="AC167" s="1" t="n">
        <f aca="false">IF(AB167/4&lt;0,AB167/4+180,AB167/4-180)</f>
        <v>63.5184736677344</v>
      </c>
      <c r="AD167" s="1" t="n">
        <f aca="false">DEGREES(ACOS(SIN(RADIANS($B$3))*SIN(RADIANS(T167))+COS(RADIANS($B$3))*COS(RADIANS(T167))*COS(RADIANS(AC167))))</f>
        <v>85.4514546535967</v>
      </c>
      <c r="AE167" s="1" t="n">
        <f aca="false">90-AD167</f>
        <v>4.54854534640332</v>
      </c>
      <c r="AF167" s="1" t="n">
        <f aca="false">IF(AE167&gt;85,0,IF(AE167&gt;5,58.1/TAN(RADIANS(AE167))-0.07/POWER(TAN(RADIANS(AE167)),3)+0.000086/POWER(TAN(RADIANS(AE167)),5),IF(AE167&gt;-0.575,1735+AE167*(-518.2+AE167*(103.4+AE167*(-12.79+AE167*0.711))),-20.772/TAN(RADIANS(AE167)))))/3600</f>
        <v>0.171649377847466</v>
      </c>
      <c r="AG167" s="1" t="n">
        <f aca="false">AE167+AF167</f>
        <v>4.72019472425078</v>
      </c>
      <c r="AH167" s="1" t="n">
        <f aca="false">IF(AC167&gt;0,MOD(DEGREES(ACOS(((SIN(RADIANS($B$3))*COS(RADIANS(AD167)))-SIN(RADIANS(T167)))/(COS(RADIANS($B$3))*SIN(RADIANS(AD167)))))+180,360),MOD(540-DEGREES(ACOS(((SIN(RADIANS($B$3))*COS(RADIANS(AD167)))-SIN(RADIANS(T167)))/(COS(RADIANS($B$3))*SIN(RADIANS(AD167))))),360))</f>
        <v>304.529742052903</v>
      </c>
    </row>
    <row r="168" customFormat="false" ht="15" hidden="false" customHeight="false" outlineLevel="0" collapsed="false">
      <c r="D168" s="6" t="n">
        <f aca="false">$B$7</f>
        <v>44003</v>
      </c>
      <c r="E168" s="7" t="n">
        <f aca="false">E167+0.1/24</f>
        <v>0.695833333333332</v>
      </c>
      <c r="F168" s="2" t="n">
        <f aca="false">D168+2415018.5+E168-$B$5/24</f>
        <v>2459021.77916667</v>
      </c>
      <c r="G168" s="8" t="n">
        <f aca="false">(F168-2451545)/36525</f>
        <v>0.204703057266716</v>
      </c>
      <c r="I168" s="1" t="n">
        <f aca="false">MOD(280.46646+G168*(36000.76983+G168*0.0003032),360)</f>
        <v>89.9341208614342</v>
      </c>
      <c r="J168" s="1" t="n">
        <f aca="false">357.52911+G168*(35999.05029-0.0001537*G168)</f>
        <v>7726.6447566207</v>
      </c>
      <c r="K168" s="1" t="n">
        <f aca="false">0.016708634-G168*(0.000042037+0.0000001267*G168)</f>
        <v>0.0167000235884283</v>
      </c>
      <c r="L168" s="1" t="n">
        <f aca="false">SIN(RADIANS(J168))*(1.914602-G168*(0.004817+0.000014*G168))+SIN(RADIANS(2*J168))*(0.019993-0.000101*G168)+SIN(RADIANS(3*J168))*0.000289</f>
        <v>0.433230894968665</v>
      </c>
      <c r="M168" s="1" t="n">
        <f aca="false">I168+L168</f>
        <v>90.3673517564028</v>
      </c>
      <c r="N168" s="1" t="n">
        <f aca="false">J168+L168</f>
        <v>7727.07798751567</v>
      </c>
      <c r="O168" s="1" t="n">
        <f aca="false">(1.000001018*(1-K168*K168))/(1+K168*COS(RADIANS(N168)))</f>
        <v>1.01626395839236</v>
      </c>
      <c r="P168" s="1" t="n">
        <f aca="false">M168-0.00569-0.00478*SIN(RADIANS(125.04-1934.136*G168))</f>
        <v>90.3568823247434</v>
      </c>
      <c r="Q168" s="1" t="n">
        <f aca="false">23+(26+((21.448-G168*(46.815+G168*(0.00059-G168*0.001813))))/60)/60</f>
        <v>23.4366291158896</v>
      </c>
      <c r="R168" s="1" t="n">
        <f aca="false">Q168+0.00256*COS(RADIANS(125.04-1934.136*G168))</f>
        <v>23.4366685918237</v>
      </c>
      <c r="S168" s="1" t="n">
        <f aca="false">DEGREES(ATAN2(COS(RADIANS(P168)),COS(RADIANS(R168))*SIN(RADIANS(P168))))</f>
        <v>90.388971502102</v>
      </c>
      <c r="T168" s="1" t="n">
        <f aca="false">DEGREES(ASIN(SIN(RADIANS(R168))*SIN(RADIANS(P168))))</f>
        <v>23.4361867738017</v>
      </c>
      <c r="U168" s="1" t="n">
        <f aca="false">TAN(RADIANS(R168/2))*TAN(RADIANS(R168/2))</f>
        <v>0.043024626057769</v>
      </c>
      <c r="V168" s="1" t="n">
        <f aca="false">4*DEGREES(U168*SIN(2*RADIANS(I168))-2*K168*SIN(RADIANS(J168))+4*K168*U168*SIN(RADIANS(J168))*COS(2*RADIANS(I168))-0.5*U168*U168*SIN(4*RADIANS(I168))-1.25*K168*K168*SIN(2*RADIANS(J168)))</f>
        <v>-1.86073425140667</v>
      </c>
      <c r="W168" s="1" t="n">
        <f aca="false">DEGREES(ACOS(COS(RADIANS(90.833))/(COS(RADIANS($B$3))*COS(RADIANS(T168)))-TAN(RADIANS($B$3))*TAN(RADIANS(T168))))</f>
        <v>71.5527338976952</v>
      </c>
      <c r="X168" s="7" t="n">
        <f aca="false">(720-4*$B$4-V168+$B$5*60)/1440</f>
        <v>0.515227090452366</v>
      </c>
      <c r="Y168" s="7" t="n">
        <f aca="false">X168-W168*4/1440</f>
        <v>0.316469496292102</v>
      </c>
      <c r="Z168" s="7" t="n">
        <f aca="false">X168+W168*4/1440</f>
        <v>0.71398468461263</v>
      </c>
      <c r="AA168" s="9" t="n">
        <f aca="false">8*W168</f>
        <v>572.421871181561</v>
      </c>
      <c r="AB168" s="1" t="n">
        <f aca="false">MOD(E168*1440+V168+4*$B$4-60*$B$5,1440)</f>
        <v>980.072989748591</v>
      </c>
      <c r="AC168" s="1" t="n">
        <f aca="false">IF(AB168/4&lt;0,AB168/4+180,AB168/4-180)</f>
        <v>65.0182474371478</v>
      </c>
      <c r="AD168" s="1" t="n">
        <f aca="false">DEGREES(ACOS(SIN(RADIANS($B$3))*SIN(RADIANS(T168))+COS(RADIANS($B$3))*COS(RADIANS(T168))*COS(RADIANS(AC168))))</f>
        <v>86.4330994068084</v>
      </c>
      <c r="AE168" s="1" t="n">
        <f aca="false">90-AD168</f>
        <v>3.5669005931916</v>
      </c>
      <c r="AF168" s="1" t="n">
        <f aca="false">IF(AE168&gt;85,0,IF(AE168&gt;5,58.1/TAN(RADIANS(AE168))-0.07/POWER(TAN(RADIANS(AE168)),3)+0.000086/POWER(TAN(RADIANS(AE168)),5),IF(AE168&gt;-0.575,1735+AE168*(-518.2+AE168*(103.4+AE168*(-12.79+AE168*0.711))),-20.772/TAN(RADIANS(AE168)))))/3600</f>
        <v>0.204676361675585</v>
      </c>
      <c r="AG168" s="1" t="n">
        <f aca="false">AE168+AF168</f>
        <v>3.77157695486719</v>
      </c>
      <c r="AH168" s="1" t="n">
        <f aca="false">IF(AC168&gt;0,MOD(DEGREES(ACOS(((SIN(RADIANS($B$3))*COS(RADIANS(AD168)))-SIN(RADIANS(T168)))/(COS(RADIANS($B$3))*SIN(RADIANS(AD168)))))+180,360),MOD(540-DEGREES(ACOS(((SIN(RADIANS($B$3))*COS(RADIANS(AD168)))-SIN(RADIANS(T168)))/(COS(RADIANS($B$3))*SIN(RADIANS(AD168))))),360))</f>
        <v>303.563012122751</v>
      </c>
    </row>
    <row r="169" customFormat="false" ht="15" hidden="false" customHeight="false" outlineLevel="0" collapsed="false">
      <c r="D169" s="6" t="n">
        <f aca="false">$B$7</f>
        <v>44003</v>
      </c>
      <c r="E169" s="7" t="n">
        <f aca="false">E168+0.1/24</f>
        <v>0.699999999999999</v>
      </c>
      <c r="F169" s="2" t="n">
        <f aca="false">D169+2415018.5+E169-$B$5/24</f>
        <v>2459021.78333333</v>
      </c>
      <c r="G169" s="8" t="n">
        <f aca="false">(F169-2451545)/36525</f>
        <v>0.204703171343838</v>
      </c>
      <c r="I169" s="1" t="n">
        <f aca="false">MOD(280.46646+G169*(36000.76983+G169*0.0003032),360)</f>
        <v>89.9382277256618</v>
      </c>
      <c r="J169" s="1" t="n">
        <f aca="false">357.52911+G169*(35999.05029-0.0001537*G169)</f>
        <v>7726.64886328875</v>
      </c>
      <c r="K169" s="1" t="n">
        <f aca="false">0.016708634-G169*(0.000042037+0.0000001267*G169)</f>
        <v>0.0167000235836269</v>
      </c>
      <c r="L169" s="1" t="n">
        <f aca="false">SIN(RADIANS(J169))*(1.914602-G169*(0.004817+0.000014*G169))+SIN(RADIANS(2*J169))*(0.019993-0.000101*G169)+SIN(RADIANS(3*J169))*0.000289</f>
        <v>0.433099954825814</v>
      </c>
      <c r="M169" s="1" t="n">
        <f aca="false">I169+L169</f>
        <v>90.3713276804876</v>
      </c>
      <c r="N169" s="1" t="n">
        <f aca="false">J169+L169</f>
        <v>7727.08196324358</v>
      </c>
      <c r="O169" s="1" t="n">
        <f aca="false">(1.000001018*(1-K169*K169))/(1+K169*COS(RADIANS(N169)))</f>
        <v>1.01626422605716</v>
      </c>
      <c r="P169" s="1" t="n">
        <f aca="false">M169-0.00569-0.00478*SIN(RADIANS(125.04-1934.136*G169))</f>
        <v>90.360858249112</v>
      </c>
      <c r="Q169" s="1" t="n">
        <f aca="false">23+(26+((21.448-G169*(46.815+G169*(0.00059-G169*0.001813))))/60)/60</f>
        <v>23.4366291144061</v>
      </c>
      <c r="R169" s="1" t="n">
        <f aca="false">Q169+0.00256*COS(RADIANS(125.04-1934.136*G169))</f>
        <v>23.4366686001974</v>
      </c>
      <c r="S169" s="1" t="n">
        <f aca="false">DEGREES(ATAN2(COS(RADIANS(P169)),COS(RADIANS(R169))*SIN(RADIANS(P169))))</f>
        <v>90.3933049014683</v>
      </c>
      <c r="T169" s="1" t="n">
        <f aca="false">DEGREES(ASIN(SIN(RADIANS(R169))*SIN(RADIANS(P169))))</f>
        <v>23.436175986835</v>
      </c>
      <c r="U169" s="1" t="n">
        <f aca="false">TAN(RADIANS(R169/2))*TAN(RADIANS(R169/2))</f>
        <v>0.0430246260893879</v>
      </c>
      <c r="V169" s="1" t="n">
        <f aca="false">4*DEGREES(U169*SIN(2*RADIANS(I169))-2*K169*SIN(RADIANS(J169))+4*K169*U169*SIN(RADIANS(J169))*COS(2*RADIANS(I169))-0.5*U169*U169*SIN(4*RADIANS(I169))-1.25*K169*K169*SIN(2*RADIANS(J169)))</f>
        <v>-1.86163916211794</v>
      </c>
      <c r="W169" s="1" t="n">
        <f aca="false">DEGREES(ACOS(COS(RADIANS(90.833))/(COS(RADIANS($B$3))*COS(RADIANS(T169)))-TAN(RADIANS($B$3))*TAN(RADIANS(T169))))</f>
        <v>71.5527442843061</v>
      </c>
      <c r="X169" s="7" t="n">
        <f aca="false">(720-4*$B$4-V169+$B$5*60)/1440</f>
        <v>0.515227718862582</v>
      </c>
      <c r="Y169" s="7" t="n">
        <f aca="false">X169-W169*4/1440</f>
        <v>0.316470095850621</v>
      </c>
      <c r="Z169" s="7" t="n">
        <f aca="false">X169+W169*4/1440</f>
        <v>0.713985341874543</v>
      </c>
      <c r="AA169" s="9" t="n">
        <f aca="false">8*W169</f>
        <v>572.421954274449</v>
      </c>
      <c r="AB169" s="1" t="n">
        <f aca="false">MOD(E169*1440+V169+4*$B$4-60*$B$5,1440)</f>
        <v>986.072084837881</v>
      </c>
      <c r="AC169" s="1" t="n">
        <f aca="false">IF(AB169/4&lt;0,AB169/4+180,AB169/4-180)</f>
        <v>66.5180212094701</v>
      </c>
      <c r="AD169" s="1" t="n">
        <f aca="false">DEGREES(ACOS(SIN(RADIANS($B$3))*SIN(RADIANS(T169))+COS(RADIANS($B$3))*COS(RADIANS(T169))*COS(RADIANS(AC169))))</f>
        <v>87.425725002064</v>
      </c>
      <c r="AE169" s="1" t="n">
        <f aca="false">90-AD169</f>
        <v>2.57427499793603</v>
      </c>
      <c r="AF169" s="1" t="n">
        <f aca="false">IF(AE169&gt;85,0,IF(AE169&gt;5,58.1/TAN(RADIANS(AE169))-0.07/POWER(TAN(RADIANS(AE169)),3)+0.000086/POWER(TAN(RADIANS(AE169)),5),IF(AE169&gt;-0.575,1735+AE169*(-518.2+AE169*(103.4+AE169*(-12.79+AE169*0.711))),-20.772/TAN(RADIANS(AE169)))))/3600</f>
        <v>0.249795861919213</v>
      </c>
      <c r="AG169" s="1" t="n">
        <f aca="false">AE169+AF169</f>
        <v>2.82407085985524</v>
      </c>
      <c r="AH169" s="1" t="n">
        <f aca="false">IF(AC169&gt;0,MOD(DEGREES(ACOS(((SIN(RADIANS($B$3))*COS(RADIANS(AD169)))-SIN(RADIANS(T169)))/(COS(RADIANS($B$3))*SIN(RADIANS(AD169)))))+180,360),MOD(540-DEGREES(ACOS(((SIN(RADIANS($B$3))*COS(RADIANS(AD169)))-SIN(RADIANS(T169)))/(COS(RADIANS($B$3))*SIN(RADIANS(AD169))))),360))</f>
        <v>302.608642380482</v>
      </c>
    </row>
    <row r="170" customFormat="false" ht="15" hidden="false" customHeight="false" outlineLevel="0" collapsed="false">
      <c r="D170" s="6" t="n">
        <f aca="false">$B$7</f>
        <v>44003</v>
      </c>
      <c r="E170" s="7" t="n">
        <f aca="false">E169+0.1/24</f>
        <v>0.704166666666665</v>
      </c>
      <c r="F170" s="2" t="n">
        <f aca="false">D170+2415018.5+E170-$B$5/24</f>
        <v>2459021.7875</v>
      </c>
      <c r="G170" s="8" t="n">
        <f aca="false">(F170-2451545)/36525</f>
        <v>0.204703285420947</v>
      </c>
      <c r="I170" s="1" t="n">
        <f aca="false">MOD(280.46646+G170*(36000.76983+G170*0.0003032),360)</f>
        <v>89.942334589432</v>
      </c>
      <c r="J170" s="1" t="n">
        <f aca="false">357.52911+G170*(35999.05029-0.0001537*G170)</f>
        <v>7726.65296995634</v>
      </c>
      <c r="K170" s="1" t="n">
        <f aca="false">0.016708634-G170*(0.000042037+0.0000001267*G170)</f>
        <v>0.0167000235788255</v>
      </c>
      <c r="L170" s="1" t="n">
        <f aca="false">SIN(RADIANS(J170))*(1.914602-G170*(0.004817+0.000014*G170))+SIN(RADIANS(2*J170))*(0.019993-0.000101*G170)+SIN(RADIANS(3*J170))*0.000289</f>
        <v>0.432969012603393</v>
      </c>
      <c r="M170" s="1" t="n">
        <f aca="false">I170+L170</f>
        <v>90.3753036020354</v>
      </c>
      <c r="N170" s="1" t="n">
        <f aca="false">J170+L170</f>
        <v>7727.08593896894</v>
      </c>
      <c r="O170" s="1" t="n">
        <f aca="false">(1.000001018*(1-K170*K170))/(1+K170*COS(RADIANS(N170)))</f>
        <v>1.01626449364097</v>
      </c>
      <c r="P170" s="1" t="n">
        <f aca="false">M170-0.00569-0.00478*SIN(RADIANS(125.04-1934.136*G170))</f>
        <v>90.3648341709437</v>
      </c>
      <c r="Q170" s="1" t="n">
        <f aca="false">23+(26+((21.448-G170*(46.815+G170*(0.00059-G170*0.001813))))/60)/60</f>
        <v>23.4366291129226</v>
      </c>
      <c r="R170" s="1" t="n">
        <f aca="false">Q170+0.00256*COS(RADIANS(125.04-1934.136*G170))</f>
        <v>23.4366686085711</v>
      </c>
      <c r="S170" s="1" t="n">
        <f aca="false">DEGREES(ATAN2(COS(RADIANS(P170)),COS(RADIANS(R170))*SIN(RADIANS(P170))))</f>
        <v>90.3976382973583</v>
      </c>
      <c r="T170" s="1" t="n">
        <f aca="false">DEGREES(ASIN(SIN(RADIANS(R170))*SIN(RADIANS(P170))))</f>
        <v>23.4361650802763</v>
      </c>
      <c r="U170" s="1" t="n">
        <f aca="false">TAN(RADIANS(R170/2))*TAN(RADIANS(R170/2))</f>
        <v>0.0430246261210067</v>
      </c>
      <c r="V170" s="1" t="n">
        <f aca="false">4*DEGREES(U170*SIN(2*RADIANS(I170))-2*K170*SIN(RADIANS(J170))+4*K170*U170*SIN(RADIANS(J170))*COS(2*RADIANS(I170))-0.5*U170*U170*SIN(4*RADIANS(I170))-1.25*K170*K170*SIN(2*RADIANS(J170)))</f>
        <v>-1.86254406096467</v>
      </c>
      <c r="W170" s="1" t="n">
        <f aca="false">DEGREES(ACOS(COS(RADIANS(90.833))/(COS(RADIANS($B$3))*COS(RADIANS(T170)))-TAN(RADIANS($B$3))*TAN(RADIANS(T170))))</f>
        <v>71.5527547860681</v>
      </c>
      <c r="X170" s="7" t="n">
        <f aca="false">(720-4*$B$4-V170+$B$5*60)/1440</f>
        <v>0.515228347264559</v>
      </c>
      <c r="Y170" s="7" t="n">
        <f aca="false">X170-W170*4/1440</f>
        <v>0.316470695081036</v>
      </c>
      <c r="Z170" s="7" t="n">
        <f aca="false">X170+W170*4/1440</f>
        <v>0.713985999448081</v>
      </c>
      <c r="AA170" s="9" t="n">
        <f aca="false">8*W170</f>
        <v>572.422038288545</v>
      </c>
      <c r="AB170" s="1" t="n">
        <f aca="false">MOD(E170*1440+V170+4*$B$4-60*$B$5,1440)</f>
        <v>992.071179939033</v>
      </c>
      <c r="AC170" s="1" t="n">
        <f aca="false">IF(AB170/4&lt;0,AB170/4+180,AB170/4-180)</f>
        <v>68.0177949847583</v>
      </c>
      <c r="AD170" s="1" t="n">
        <f aca="false">DEGREES(ACOS(SIN(RADIANS($B$3))*SIN(RADIANS(T170))+COS(RADIANS($B$3))*COS(RADIANS(T170))*COS(RADIANS(AC170))))</f>
        <v>88.4289191549908</v>
      </c>
      <c r="AE170" s="1" t="n">
        <f aca="false">90-AD170</f>
        <v>1.57108084500925</v>
      </c>
      <c r="AF170" s="1" t="n">
        <f aca="false">IF(AE170&gt;85,0,IF(AE170&gt;5,58.1/TAN(RADIANS(AE170))-0.07/POWER(TAN(RADIANS(AE170)),3)+0.000086/POWER(TAN(RADIANS(AE170)),5),IF(AE170&gt;-0.575,1735+AE170*(-518.2+AE170*(103.4+AE170*(-12.79+AE170*0.711))),-20.772/TAN(RADIANS(AE170)))))/3600</f>
        <v>0.314116982943669</v>
      </c>
      <c r="AG170" s="1" t="n">
        <f aca="false">AE170+AF170</f>
        <v>1.88519782795292</v>
      </c>
      <c r="AH170" s="1" t="n">
        <f aca="false">IF(AC170&gt;0,MOD(DEGREES(ACOS(((SIN(RADIANS($B$3))*COS(RADIANS(AD170)))-SIN(RADIANS(T170)))/(COS(RADIANS($B$3))*SIN(RADIANS(AD170)))))+180,360),MOD(540-DEGREES(ACOS(((SIN(RADIANS($B$3))*COS(RADIANS(AD170)))-SIN(RADIANS(T170)))/(COS(RADIANS($B$3))*SIN(RADIANS(AD170))))),360))</f>
        <v>301.666157759806</v>
      </c>
    </row>
    <row r="171" customFormat="false" ht="15" hidden="false" customHeight="false" outlineLevel="0" collapsed="false">
      <c r="D171" s="6" t="n">
        <f aca="false">$B$7</f>
        <v>44003</v>
      </c>
      <c r="E171" s="7" t="n">
        <f aca="false">E170+0.1/24</f>
        <v>0.708333333333332</v>
      </c>
      <c r="F171" s="2" t="n">
        <f aca="false">D171+2415018.5+E171-$B$5/24</f>
        <v>2459021.79166667</v>
      </c>
      <c r="G171" s="8" t="n">
        <f aca="false">(F171-2451545)/36525</f>
        <v>0.204703399498069</v>
      </c>
      <c r="I171" s="1" t="n">
        <f aca="false">MOD(280.46646+G171*(36000.76983+G171*0.0003032),360)</f>
        <v>89.9464414536615</v>
      </c>
      <c r="J171" s="1" t="n">
        <f aca="false">357.52911+G171*(35999.05029-0.0001537*G171)</f>
        <v>7726.65707662439</v>
      </c>
      <c r="K171" s="1" t="n">
        <f aca="false">0.016708634-G171*(0.000042037+0.0000001267*G171)</f>
        <v>0.0167000235740242</v>
      </c>
      <c r="L171" s="1" t="n">
        <f aca="false">SIN(RADIANS(J171))*(1.914602-G171*(0.004817+0.000014*G171))+SIN(RADIANS(2*J171))*(0.019993-0.000101*G171)+SIN(RADIANS(3*J171))*0.000289</f>
        <v>0.432838068272752</v>
      </c>
      <c r="M171" s="1" t="n">
        <f aca="false">I171+L171</f>
        <v>90.3792795219342</v>
      </c>
      <c r="N171" s="1" t="n">
        <f aca="false">J171+L171</f>
        <v>7727.08991469266</v>
      </c>
      <c r="O171" s="1" t="n">
        <f aca="false">(1.000001018*(1-K171*K171))/(1+K171*COS(RADIANS(N171)))</f>
        <v>1.01626476114384</v>
      </c>
      <c r="P171" s="1" t="n">
        <f aca="false">M171-0.00569-0.00478*SIN(RADIANS(125.04-1934.136*G171))</f>
        <v>90.3688100911266</v>
      </c>
      <c r="Q171" s="1" t="n">
        <f aca="false">23+(26+((21.448-G171*(46.815+G171*(0.00059-G171*0.001813))))/60)/60</f>
        <v>23.4366291114392</v>
      </c>
      <c r="R171" s="1" t="n">
        <f aca="false">Q171+0.00256*COS(RADIANS(125.04-1934.136*G171))</f>
        <v>23.4366686169448</v>
      </c>
      <c r="S171" s="1" t="n">
        <f aca="false">DEGREES(ATAN2(COS(RADIANS(P171)),COS(RADIANS(R171))*SIN(RADIANS(P171))))</f>
        <v>90.4019716907322</v>
      </c>
      <c r="T171" s="1" t="n">
        <f aca="false">DEGREES(ASIN(SIN(RADIANS(R171))*SIN(RADIANS(P171))))</f>
        <v>23.4361540541233</v>
      </c>
      <c r="U171" s="1" t="n">
        <f aca="false">TAN(RADIANS(R171/2))*TAN(RADIANS(R171/2))</f>
        <v>0.0430246261526256</v>
      </c>
      <c r="V171" s="1" t="n">
        <f aca="false">4*DEGREES(U171*SIN(2*RADIANS(I171))-2*K171*SIN(RADIANS(J171))+4*K171*U171*SIN(RADIANS(J171))*COS(2*RADIANS(I171))-0.5*U171*U171*SIN(4*RADIANS(I171))-1.25*K171*K171*SIN(2*RADIANS(J171)))</f>
        <v>-1.86344894812017</v>
      </c>
      <c r="W171" s="1" t="n">
        <f aca="false">DEGREES(ACOS(COS(RADIANS(90.833))/(COS(RADIANS($B$3))*COS(RADIANS(T171)))-TAN(RADIANS($B$3))*TAN(RADIANS(T171))))</f>
        <v>71.5527654029834</v>
      </c>
      <c r="X171" s="7" t="n">
        <f aca="false">(720-4*$B$4-V171+$B$5*60)/1440</f>
        <v>0.515228975658417</v>
      </c>
      <c r="Y171" s="7" t="n">
        <f aca="false">X171-W171*4/1440</f>
        <v>0.316471293983463</v>
      </c>
      <c r="Z171" s="7" t="n">
        <f aca="false">X171+W171*4/1440</f>
        <v>0.713986657333371</v>
      </c>
      <c r="AA171" s="9" t="n">
        <f aca="false">8*W171</f>
        <v>572.422123223867</v>
      </c>
      <c r="AB171" s="1" t="n">
        <f aca="false">MOD(E171*1440+V171+4*$B$4-60*$B$5,1440)</f>
        <v>998.070275051878</v>
      </c>
      <c r="AC171" s="1" t="n">
        <f aca="false">IF(AB171/4&lt;0,AB171/4+180,AB171/4-180)</f>
        <v>69.5175687629695</v>
      </c>
      <c r="AD171" s="1" t="n">
        <f aca="false">DEGREES(ACOS(SIN(RADIANS($B$3))*SIN(RADIANS(T171))+COS(RADIANS($B$3))*COS(RADIANS(T171))*COS(RADIANS(AC171))))</f>
        <v>89.4422822822154</v>
      </c>
      <c r="AE171" s="1" t="n">
        <f aca="false">90-AD171</f>
        <v>0.55771771778457</v>
      </c>
      <c r="AF171" s="1" t="n">
        <f aca="false">IF(AE171&gt;85,0,IF(AE171&gt;5,58.1/TAN(RADIANS(AE171))-0.07/POWER(TAN(RADIANS(AE171)),3)+0.000086/POWER(TAN(RADIANS(AE171)),5),IF(AE171&gt;-0.575,1735+AE171*(-518.2+AE171*(103.4+AE171*(-12.79+AE171*0.711))),-20.772/TAN(RADIANS(AE171)))))/3600</f>
        <v>0.410000878591674</v>
      </c>
      <c r="AG171" s="1" t="n">
        <f aca="false">AE171+AF171</f>
        <v>0.967718596376244</v>
      </c>
      <c r="AH171" s="1" t="n">
        <f aca="false">IF(AC171&gt;0,MOD(DEGREES(ACOS(((SIN(RADIANS($B$3))*COS(RADIANS(AD171)))-SIN(RADIANS(T171)))/(COS(RADIANS($B$3))*SIN(RADIANS(AD171)))))+180,360),MOD(540-DEGREES(ACOS(((SIN(RADIANS($B$3))*COS(RADIANS(AD171)))-SIN(RADIANS(T171)))/(COS(RADIANS($B$3))*SIN(RADIANS(AD171))))),360))</f>
        <v>300.735078638564</v>
      </c>
    </row>
    <row r="172" customFormat="false" ht="15" hidden="false" customHeight="false" outlineLevel="0" collapsed="false">
      <c r="D172" s="6" t="n">
        <f aca="false">$B$7</f>
        <v>44003</v>
      </c>
      <c r="E172" s="7" t="n">
        <f aca="false">E171+0.1/24</f>
        <v>0.712499999999999</v>
      </c>
      <c r="F172" s="2" t="n">
        <f aca="false">D172+2415018.5+E172-$B$5/24</f>
        <v>2459021.79583333</v>
      </c>
      <c r="G172" s="8" t="n">
        <f aca="false">(F172-2451545)/36525</f>
        <v>0.204703513575179</v>
      </c>
      <c r="I172" s="1" t="n">
        <f aca="false">MOD(280.46646+G172*(36000.76983+G172*0.0003032),360)</f>
        <v>89.9505483174316</v>
      </c>
      <c r="J172" s="1" t="n">
        <f aca="false">357.52911+G172*(35999.05029-0.0001537*G172)</f>
        <v>7726.66118329198</v>
      </c>
      <c r="K172" s="1" t="n">
        <f aca="false">0.016708634-G172*(0.000042037+0.0000001267*G172)</f>
        <v>0.0167000235692228</v>
      </c>
      <c r="L172" s="1" t="n">
        <f aca="false">SIN(RADIANS(J172))*(1.914602-G172*(0.004817+0.000014*G172))+SIN(RADIANS(2*J172))*(0.019993-0.000101*G172)+SIN(RADIANS(3*J172))*0.000289</f>
        <v>0.43270712186376</v>
      </c>
      <c r="M172" s="1" t="n">
        <f aca="false">I172+L172</f>
        <v>90.3832554392954</v>
      </c>
      <c r="N172" s="1" t="n">
        <f aca="false">J172+L172</f>
        <v>7727.09389041384</v>
      </c>
      <c r="O172" s="1" t="n">
        <f aca="false">(1.000001018*(1-K172*K172))/(1+K172*COS(RADIANS(N172)))</f>
        <v>1.01626502856571</v>
      </c>
      <c r="P172" s="1" t="n">
        <f aca="false">M172-0.00569-0.00478*SIN(RADIANS(125.04-1934.136*G172))</f>
        <v>90.3727860087719</v>
      </c>
      <c r="Q172" s="1" t="n">
        <f aca="false">23+(26+((21.448-G172*(46.815+G172*(0.00059-G172*0.001813))))/60)/60</f>
        <v>23.4366291099557</v>
      </c>
      <c r="R172" s="1" t="n">
        <f aca="false">Q172+0.00256*COS(RADIANS(125.04-1934.136*G172))</f>
        <v>23.4366686253184</v>
      </c>
      <c r="S172" s="1" t="n">
        <f aca="false">DEGREES(ATAN2(COS(RADIANS(P172)),COS(RADIANS(R172))*SIN(RADIANS(P172))))</f>
        <v>90.4063050806134</v>
      </c>
      <c r="T172" s="1" t="n">
        <f aca="false">DEGREES(ASIN(SIN(RADIANS(R172))*SIN(RADIANS(P172))))</f>
        <v>23.4361429083788</v>
      </c>
      <c r="U172" s="1" t="n">
        <f aca="false">TAN(RADIANS(R172/2))*TAN(RADIANS(R172/2))</f>
        <v>0.0430246261842444</v>
      </c>
      <c r="V172" s="1" t="n">
        <f aca="false">4*DEGREES(U172*SIN(2*RADIANS(I172))-2*K172*SIN(RADIANS(J172))+4*K172*U172*SIN(RADIANS(J172))*COS(2*RADIANS(I172))-0.5*U172*U172*SIN(4*RADIANS(I172))-1.25*K172*K172*SIN(2*RADIANS(J172)))</f>
        <v>-1.86435382335336</v>
      </c>
      <c r="W172" s="1" t="n">
        <f aca="false">DEGREES(ACOS(COS(RADIANS(90.833))/(COS(RADIANS($B$3))*COS(RADIANS(T172)))-TAN(RADIANS($B$3))*TAN(RADIANS(T172))))</f>
        <v>71.552776135049</v>
      </c>
      <c r="X172" s="7" t="n">
        <f aca="false">(720-4*$B$4-V172+$B$5*60)/1440</f>
        <v>0.515229604043995</v>
      </c>
      <c r="Y172" s="7" t="n">
        <f aca="false">X172-W172*4/1440</f>
        <v>0.316471892557748</v>
      </c>
      <c r="Z172" s="7" t="n">
        <f aca="false">X172+W172*4/1440</f>
        <v>0.713987315530243</v>
      </c>
      <c r="AA172" s="9" t="n">
        <f aca="false">8*W172</f>
        <v>572.422209080392</v>
      </c>
      <c r="AB172" s="1" t="n">
        <f aca="false">MOD(E172*1440+V172+4*$B$4-60*$B$5,1440)</f>
        <v>1004.06937017665</v>
      </c>
      <c r="AC172" s="1" t="n">
        <f aca="false">IF(AB172/4&lt;0,AB172/4+180,AB172/4-180)</f>
        <v>71.0173425441613</v>
      </c>
      <c r="AD172" s="1" t="n">
        <f aca="false">DEGREES(ACOS(SIN(RADIANS($B$3))*SIN(RADIANS(T172))+COS(RADIANS($B$3))*COS(RADIANS(T172))*COS(RADIANS(AC172))))</f>
        <v>90.4654271533198</v>
      </c>
      <c r="AE172" s="1" t="n">
        <f aca="false">90-AD172</f>
        <v>-0.465427153319837</v>
      </c>
      <c r="AF172" s="1" t="n">
        <f aca="false">IF(AE172&gt;85,0,IF(AE172&gt;5,58.1/TAN(RADIANS(AE172))-0.07/POWER(TAN(RADIANS(AE172)),3)+0.000086/POWER(TAN(RADIANS(AE172)),5),IF(AE172&gt;-0.575,1735+AE172*(-518.2+AE172*(103.4+AE172*(-12.79+AE172*0.711))),-20.772/TAN(RADIANS(AE172)))))/3600</f>
        <v>0.555529440949539</v>
      </c>
      <c r="AG172" s="1" t="n">
        <f aca="false">AE172+AF172</f>
        <v>0.0901022876297023</v>
      </c>
      <c r="AH172" s="1" t="n">
        <f aca="false">IF(AC172&gt;0,MOD(DEGREES(ACOS(((SIN(RADIANS($B$3))*COS(RADIANS(AD172)))-SIN(RADIANS(T172)))/(COS(RADIANS($B$3))*SIN(RADIANS(AD172)))))+180,360),MOD(540-DEGREES(ACOS(((SIN(RADIANS($B$3))*COS(RADIANS(AD172)))-SIN(RADIANS(T172)))/(COS(RADIANS($B$3))*SIN(RADIANS(AD172))))),360))</f>
        <v>299.814921404713</v>
      </c>
    </row>
    <row r="173" customFormat="false" ht="15" hidden="false" customHeight="false" outlineLevel="0" collapsed="false">
      <c r="D173" s="6" t="n">
        <f aca="false">$B$7</f>
        <v>44003</v>
      </c>
      <c r="E173" s="7" t="n">
        <f aca="false">E172+0.1/24</f>
        <v>0.716666666666665</v>
      </c>
      <c r="F173" s="2" t="n">
        <f aca="false">D173+2415018.5+E173-$B$5/24</f>
        <v>2459021.8</v>
      </c>
      <c r="G173" s="8" t="n">
        <f aca="false">(F173-2451545)/36525</f>
        <v>0.204703627652301</v>
      </c>
      <c r="I173" s="1" t="n">
        <f aca="false">MOD(280.46646+G173*(36000.76983+G173*0.0003032),360)</f>
        <v>89.9546551816602</v>
      </c>
      <c r="J173" s="1" t="n">
        <f aca="false">357.52911+G173*(35999.05029-0.0001537*G173)</f>
        <v>7726.66528996002</v>
      </c>
      <c r="K173" s="1" t="n">
        <f aca="false">0.016708634-G173*(0.000042037+0.0000001267*G173)</f>
        <v>0.0167000235644214</v>
      </c>
      <c r="L173" s="1" t="n">
        <f aca="false">SIN(RADIANS(J173))*(1.914602-G173*(0.004817+0.000014*G173))+SIN(RADIANS(2*J173))*(0.019993-0.000101*G173)+SIN(RADIANS(3*J173))*0.000289</f>
        <v>0.43257617334787</v>
      </c>
      <c r="M173" s="1" t="n">
        <f aca="false">I173+L173</f>
        <v>90.3872313550081</v>
      </c>
      <c r="N173" s="1" t="n">
        <f aca="false">J173+L173</f>
        <v>7727.09786613337</v>
      </c>
      <c r="O173" s="1" t="n">
        <f aca="false">(1.000001018*(1-K173*K173))/(1+K173*COS(RADIANS(N173)))</f>
        <v>1.01626529590664</v>
      </c>
      <c r="P173" s="1" t="n">
        <f aca="false">M173-0.00569-0.00478*SIN(RADIANS(125.04-1934.136*G173))</f>
        <v>90.3767619247687</v>
      </c>
      <c r="Q173" s="1" t="n">
        <f aca="false">23+(26+((21.448-G173*(46.815+G173*(0.00059-G173*0.001813))))/60)/60</f>
        <v>23.4366291084722</v>
      </c>
      <c r="R173" s="1" t="n">
        <f aca="false">Q173+0.00256*COS(RADIANS(125.04-1934.136*G173))</f>
        <v>23.4366686336921</v>
      </c>
      <c r="S173" s="1" t="n">
        <f aca="false">DEGREES(ATAN2(COS(RADIANS(P173)),COS(RADIANS(R173))*SIN(RADIANS(P173))))</f>
        <v>90.4106384679632</v>
      </c>
      <c r="T173" s="1" t="n">
        <f aca="false">DEGREES(ASIN(SIN(RADIANS(R173))*SIN(RADIANS(P173))))</f>
        <v>23.4361316430404</v>
      </c>
      <c r="U173" s="1" t="n">
        <f aca="false">TAN(RADIANS(R173/2))*TAN(RADIANS(R173/2))</f>
        <v>0.0430246262158633</v>
      </c>
      <c r="V173" s="1" t="n">
        <f aca="false">4*DEGREES(U173*SIN(2*RADIANS(I173))-2*K173*SIN(RADIANS(J173))+4*K173*U173*SIN(RADIANS(J173))*COS(2*RADIANS(I173))-0.5*U173*U173*SIN(4*RADIANS(I173))-1.25*K173*K173*SIN(2*RADIANS(J173)))</f>
        <v>-1.86525868683831</v>
      </c>
      <c r="W173" s="1" t="n">
        <f aca="false">DEGREES(ACOS(COS(RADIANS(90.833))/(COS(RADIANS($B$3))*COS(RADIANS(T173)))-TAN(RADIANS($B$3))*TAN(RADIANS(T173))))</f>
        <v>71.5527869822672</v>
      </c>
      <c r="X173" s="7" t="n">
        <f aca="false">(720-4*$B$4-V173+$B$5*60)/1440</f>
        <v>0.515230232421416</v>
      </c>
      <c r="Y173" s="7" t="n">
        <f aca="false">X173-W173*4/1440</f>
        <v>0.316472490804007</v>
      </c>
      <c r="Z173" s="7" t="n">
        <f aca="false">X173+W173*4/1440</f>
        <v>0.713987974038824</v>
      </c>
      <c r="AA173" s="9" t="n">
        <f aca="false">8*W173</f>
        <v>572.422295858138</v>
      </c>
      <c r="AB173" s="1" t="n">
        <f aca="false">MOD(E173*1440+V173+4*$B$4-60*$B$5,1440)</f>
        <v>1010.06846531316</v>
      </c>
      <c r="AC173" s="1" t="n">
        <f aca="false">IF(AB173/4&lt;0,AB173/4+180,AB173/4-180)</f>
        <v>72.5171163282898</v>
      </c>
      <c r="AD173" s="1" t="n">
        <f aca="false">DEGREES(ACOS(SIN(RADIANS($B$3))*SIN(RADIANS(T173))+COS(RADIANS($B$3))*COS(RADIANS(T173))*COS(RADIANS(AC173))))</f>
        <v>91.4979785201345</v>
      </c>
      <c r="AE173" s="1" t="n">
        <f aca="false">90-AD173</f>
        <v>-1.49797852013454</v>
      </c>
      <c r="AF173" s="1" t="n">
        <f aca="false">IF(AE173&gt;85,0,IF(AE173&gt;5,58.1/TAN(RADIANS(AE173))-0.07/POWER(TAN(RADIANS(AE173)),3)+0.000086/POWER(TAN(RADIANS(AE173)),5),IF(AE173&gt;-0.575,1735+AE173*(-518.2+AE173*(103.4+AE173*(-12.79+AE173*0.711))),-20.772/TAN(RADIANS(AE173)))))/3600</f>
        <v>0.220644898594141</v>
      </c>
      <c r="AG173" s="1" t="n">
        <f aca="false">AE173+AF173</f>
        <v>-1.2773336215404</v>
      </c>
      <c r="AH173" s="1" t="n">
        <f aca="false">IF(AC173&gt;0,MOD(DEGREES(ACOS(((SIN(RADIANS($B$3))*COS(RADIANS(AD173)))-SIN(RADIANS(T173)))/(COS(RADIANS($B$3))*SIN(RADIANS(AD173)))))+180,360),MOD(540-DEGREES(ACOS(((SIN(RADIANS($B$3))*COS(RADIANS(AD173)))-SIN(RADIANS(T173)))/(COS(RADIANS($B$3))*SIN(RADIANS(AD173))))),360))</f>
        <v>298.905198881868</v>
      </c>
    </row>
    <row r="174" customFormat="false" ht="15" hidden="false" customHeight="false" outlineLevel="0" collapsed="false">
      <c r="D174" s="6" t="n">
        <f aca="false">$B$7</f>
        <v>44003</v>
      </c>
      <c r="E174" s="7" t="n">
        <f aca="false">E173+0.1/24</f>
        <v>0.720833333333332</v>
      </c>
      <c r="F174" s="2" t="n">
        <f aca="false">D174+2415018.5+E174-$B$5/24</f>
        <v>2459021.80416667</v>
      </c>
      <c r="G174" s="8" t="n">
        <f aca="false">(F174-2451545)/36525</f>
        <v>0.20470374172941</v>
      </c>
      <c r="I174" s="1" t="n">
        <f aca="false">MOD(280.46646+G174*(36000.76983+G174*0.0003032),360)</f>
        <v>89.9587620454304</v>
      </c>
      <c r="J174" s="1" t="n">
        <f aca="false">357.52911+G174*(35999.05029-0.0001537*G174)</f>
        <v>7726.66939662761</v>
      </c>
      <c r="K174" s="1" t="n">
        <f aca="false">0.016708634-G174*(0.000042037+0.0000001267*G174)</f>
        <v>0.01670002355962</v>
      </c>
      <c r="L174" s="1" t="n">
        <f aca="false">SIN(RADIANS(J174))*(1.914602-G174*(0.004817+0.000014*G174))+SIN(RADIANS(2*J174))*(0.019993-0.000101*G174)+SIN(RADIANS(3*J174))*0.000289</f>
        <v>0.432445222754901</v>
      </c>
      <c r="M174" s="1" t="n">
        <f aca="false">I174+L174</f>
        <v>90.3912072681853</v>
      </c>
      <c r="N174" s="1" t="n">
        <f aca="false">J174+L174</f>
        <v>7727.10184185037</v>
      </c>
      <c r="O174" s="1" t="n">
        <f aca="false">(1.000001018*(1-K174*K174))/(1+K174*COS(RADIANS(N174)))</f>
        <v>1.01626556316657</v>
      </c>
      <c r="P174" s="1" t="n">
        <f aca="false">M174-0.00569-0.00478*SIN(RADIANS(125.04-1934.136*G174))</f>
        <v>90.3807378382302</v>
      </c>
      <c r="Q174" s="1" t="n">
        <f aca="false">23+(26+((21.448-G174*(46.815+G174*(0.00059-G174*0.001813))))/60)/60</f>
        <v>23.4366291069887</v>
      </c>
      <c r="R174" s="1" t="n">
        <f aca="false">Q174+0.00256*COS(RADIANS(125.04-1934.136*G174))</f>
        <v>23.4366686420657</v>
      </c>
      <c r="S174" s="1" t="n">
        <f aca="false">DEGREES(ATAN2(COS(RADIANS(P174)),COS(RADIANS(R174))*SIN(RADIANS(P174))))</f>
        <v>90.414971851807</v>
      </c>
      <c r="T174" s="1" t="n">
        <f aca="false">DEGREES(ASIN(SIN(RADIANS(R174))*SIN(RADIANS(P174))))</f>
        <v>23.4361202581112</v>
      </c>
      <c r="U174" s="1" t="n">
        <f aca="false">TAN(RADIANS(R174/2))*TAN(RADIANS(R174/2))</f>
        <v>0.0430246262474821</v>
      </c>
      <c r="V174" s="1" t="n">
        <f aca="false">4*DEGREES(U174*SIN(2*RADIANS(I174))-2*K174*SIN(RADIANS(J174))+4*K174*U174*SIN(RADIANS(J174))*COS(2*RADIANS(I174))-0.5*U174*U174*SIN(4*RADIANS(I174))-1.25*K174*K174*SIN(2*RADIANS(J174)))</f>
        <v>-1.86616353834437</v>
      </c>
      <c r="W174" s="1" t="n">
        <f aca="false">DEGREES(ACOS(COS(RADIANS(90.833))/(COS(RADIANS($B$3))*COS(RADIANS(T174)))-TAN(RADIANS($B$3))*TAN(RADIANS(T174))))</f>
        <v>71.5527979446352</v>
      </c>
      <c r="X174" s="7" t="n">
        <f aca="false">(720-4*$B$4-V174+$B$5*60)/1440</f>
        <v>0.515230860790517</v>
      </c>
      <c r="Y174" s="7" t="n">
        <f aca="false">X174-W174*4/1440</f>
        <v>0.316473088722086</v>
      </c>
      <c r="Z174" s="7" t="n">
        <f aca="false">X174+W174*4/1440</f>
        <v>0.713988632858948</v>
      </c>
      <c r="AA174" s="9" t="n">
        <f aca="false">8*W174</f>
        <v>572.422383557081</v>
      </c>
      <c r="AB174" s="1" t="n">
        <f aca="false">MOD(E174*1440+V174+4*$B$4-60*$B$5,1440)</f>
        <v>1016.06756046165</v>
      </c>
      <c r="AC174" s="1" t="n">
        <f aca="false">IF(AB174/4&lt;0,AB174/4+180,AB174/4-180)</f>
        <v>74.0168901154135</v>
      </c>
      <c r="AD174" s="1" t="n">
        <f aca="false">DEGREES(ACOS(SIN(RADIANS($B$3))*SIN(RADIANS(T174))+COS(RADIANS($B$3))*COS(RADIANS(T174))*COS(RADIANS(AC174))))</f>
        <v>92.5395727275661</v>
      </c>
      <c r="AE174" s="1" t="n">
        <f aca="false">90-AD174</f>
        <v>-2.53957272756608</v>
      </c>
      <c r="AF174" s="1" t="n">
        <f aca="false">IF(AE174&gt;85,0,IF(AE174&gt;5,58.1/TAN(RADIANS(AE174))-0.07/POWER(TAN(RADIANS(AE174)),3)+0.000086/POWER(TAN(RADIANS(AE174)),5),IF(AE174&gt;-0.575,1735+AE174*(-518.2+AE174*(103.4+AE174*(-12.79+AE174*0.711))),-20.772/TAN(RADIANS(AE174)))))/3600</f>
        <v>0.130092797961367</v>
      </c>
      <c r="AG174" s="1" t="n">
        <f aca="false">AE174+AF174</f>
        <v>-2.40947992960471</v>
      </c>
      <c r="AH174" s="1" t="n">
        <f aca="false">IF(AC174&gt;0,MOD(DEGREES(ACOS(((SIN(RADIANS($B$3))*COS(RADIANS(AD174)))-SIN(RADIANS(T174)))/(COS(RADIANS($B$3))*SIN(RADIANS(AD174)))))+180,360),MOD(540-DEGREES(ACOS(((SIN(RADIANS($B$3))*COS(RADIANS(AD174)))-SIN(RADIANS(T174)))/(COS(RADIANS($B$3))*SIN(RADIANS(AD174))))),360))</f>
        <v>298.005420619837</v>
      </c>
    </row>
    <row r="175" customFormat="false" ht="15" hidden="false" customHeight="false" outlineLevel="0" collapsed="false">
      <c r="D175" s="6" t="n">
        <f aca="false">$B$7</f>
        <v>44003</v>
      </c>
      <c r="E175" s="7" t="n">
        <f aca="false">E174+0.1/24</f>
        <v>0.724999999999999</v>
      </c>
      <c r="F175" s="2" t="n">
        <f aca="false">D175+2415018.5+E175-$B$5/24</f>
        <v>2459021.80833333</v>
      </c>
      <c r="G175" s="8" t="n">
        <f aca="false">(F175-2451545)/36525</f>
        <v>0.204703855806532</v>
      </c>
      <c r="I175" s="1" t="n">
        <f aca="false">MOD(280.46646+G175*(36000.76983+G175*0.0003032),360)</f>
        <v>89.9628689096589</v>
      </c>
      <c r="J175" s="1" t="n">
        <f aca="false">357.52911+G175*(35999.05029-0.0001537*G175)</f>
        <v>7726.67350329566</v>
      </c>
      <c r="K175" s="1" t="n">
        <f aca="false">0.016708634-G175*(0.000042037+0.0000001267*G175)</f>
        <v>0.0167000235548187</v>
      </c>
      <c r="L175" s="1" t="n">
        <f aca="false">SIN(RADIANS(J175))*(1.914602-G175*(0.004817+0.000014*G175))+SIN(RADIANS(2*J175))*(0.019993-0.000101*G175)+SIN(RADIANS(3*J175))*0.000289</f>
        <v>0.432314270056303</v>
      </c>
      <c r="M175" s="1" t="n">
        <f aca="false">I175+L175</f>
        <v>90.3951831797153</v>
      </c>
      <c r="N175" s="1" t="n">
        <f aca="false">J175+L175</f>
        <v>7727.10581756572</v>
      </c>
      <c r="O175" s="1" t="n">
        <f aca="false">(1.000001018*(1-K175*K175))/(1+K175*COS(RADIANS(N175)))</f>
        <v>1.01626583034555</v>
      </c>
      <c r="P175" s="1" t="n">
        <f aca="false">M175-0.00569-0.00478*SIN(RADIANS(125.04-1934.136*G175))</f>
        <v>90.3847137500444</v>
      </c>
      <c r="Q175" s="1" t="n">
        <f aca="false">23+(26+((21.448-G175*(46.815+G175*(0.00059-G175*0.001813))))/60)/60</f>
        <v>23.4366291055052</v>
      </c>
      <c r="R175" s="1" t="n">
        <f aca="false">Q175+0.00256*COS(RADIANS(125.04-1934.136*G175))</f>
        <v>23.4366686504394</v>
      </c>
      <c r="S175" s="1" t="n">
        <f aca="false">DEGREES(ATAN2(COS(RADIANS(P175)),COS(RADIANS(R175))*SIN(RADIANS(P175))))</f>
        <v>90.4193052331052</v>
      </c>
      <c r="T175" s="1" t="n">
        <f aca="false">DEGREES(ASIN(SIN(RADIANS(R175))*SIN(RADIANS(P175))))</f>
        <v>23.4361087535887</v>
      </c>
      <c r="U175" s="1" t="n">
        <f aca="false">TAN(RADIANS(R175/2))*TAN(RADIANS(R175/2))</f>
        <v>0.043024626279101</v>
      </c>
      <c r="V175" s="1" t="n">
        <f aca="false">4*DEGREES(U175*SIN(2*RADIANS(I175))-2*K175*SIN(RADIANS(J175))+4*K175*U175*SIN(RADIANS(J175))*COS(2*RADIANS(I175))-0.5*U175*U175*SIN(4*RADIANS(I175))-1.25*K175*K175*SIN(2*RADIANS(J175)))</f>
        <v>-1.86706837804529</v>
      </c>
      <c r="W175" s="1" t="n">
        <f aca="false">DEGREES(ACOS(COS(RADIANS(90.833))/(COS(RADIANS($B$3))*COS(RADIANS(T175)))-TAN(RADIANS($B$3))*TAN(RADIANS(T175))))</f>
        <v>71.552809022155</v>
      </c>
      <c r="X175" s="7" t="n">
        <f aca="false">(720-4*$B$4-V175+$B$5*60)/1440</f>
        <v>0.51523148915142</v>
      </c>
      <c r="Y175" s="7" t="n">
        <f aca="false">X175-W175*4/1440</f>
        <v>0.316473686312101</v>
      </c>
      <c r="Z175" s="7" t="n">
        <f aca="false">X175+W175*4/1440</f>
        <v>0.71398929199074</v>
      </c>
      <c r="AA175" s="9" t="n">
        <f aca="false">8*W175</f>
        <v>572.42247217724</v>
      </c>
      <c r="AB175" s="1" t="n">
        <f aca="false">MOD(E175*1440+V175+4*$B$4-60*$B$5,1440)</f>
        <v>1022.06665562195</v>
      </c>
      <c r="AC175" s="1" t="n">
        <f aca="false">IF(AB175/4&lt;0,AB175/4+180,AB175/4-180)</f>
        <v>75.5166639054883</v>
      </c>
      <c r="AD175" s="1" t="n">
        <f aca="false">DEGREES(ACOS(SIN(RADIANS($B$3))*SIN(RADIANS(T175))+COS(RADIANS($B$3))*COS(RADIANS(T175))*COS(RADIANS(AC175))))</f>
        <v>93.589857308525</v>
      </c>
      <c r="AE175" s="1" t="n">
        <f aca="false">90-AD175</f>
        <v>-3.58985730852503</v>
      </c>
      <c r="AF175" s="1" t="n">
        <f aca="false">IF(AE175&gt;85,0,IF(AE175&gt;5,58.1/TAN(RADIANS(AE175))-0.07/POWER(TAN(RADIANS(AE175)),3)+0.000086/POWER(TAN(RADIANS(AE175)),5),IF(AE175&gt;-0.575,1735+AE175*(-518.2+AE175*(103.4+AE175*(-12.79+AE175*0.711))),-20.772/TAN(RADIANS(AE175)))))/3600</f>
        <v>0.0919713254241449</v>
      </c>
      <c r="AG175" s="1" t="n">
        <f aca="false">AE175+AF175</f>
        <v>-3.49788598310088</v>
      </c>
      <c r="AH175" s="1" t="n">
        <f aca="false">IF(AC175&gt;0,MOD(DEGREES(ACOS(((SIN(RADIANS($B$3))*COS(RADIANS(AD175)))-SIN(RADIANS(T175)))/(COS(RADIANS($B$3))*SIN(RADIANS(AD175)))))+180,360),MOD(540-DEGREES(ACOS(((SIN(RADIANS($B$3))*COS(RADIANS(AD175)))-SIN(RADIANS(T175)))/(COS(RADIANS($B$3))*SIN(RADIANS(AD175))))),360))</f>
        <v>297.115093055919</v>
      </c>
    </row>
    <row r="176" customFormat="false" ht="15" hidden="false" customHeight="false" outlineLevel="0" collapsed="false">
      <c r="D176" s="6" t="n">
        <f aca="false">$B$7</f>
        <v>44003</v>
      </c>
      <c r="E176" s="7" t="n">
        <f aca="false">E175+0.1/24</f>
        <v>0.729166666666665</v>
      </c>
      <c r="F176" s="2" t="n">
        <f aca="false">D176+2415018.5+E176-$B$5/24</f>
        <v>2459021.8125</v>
      </c>
      <c r="G176" s="8" t="n">
        <f aca="false">(F176-2451545)/36525</f>
        <v>0.204703969883641</v>
      </c>
      <c r="I176" s="1" t="n">
        <f aca="false">MOD(280.46646+G176*(36000.76983+G176*0.0003032),360)</f>
        <v>89.96697577343</v>
      </c>
      <c r="J176" s="1" t="n">
        <f aca="false">357.52911+G176*(35999.05029-0.0001537*G176)</f>
        <v>7726.67760996325</v>
      </c>
      <c r="K176" s="1" t="n">
        <f aca="false">0.016708634-G176*(0.000042037+0.0000001267*G176)</f>
        <v>0.0167000235500173</v>
      </c>
      <c r="L176" s="1" t="n">
        <f aca="false">SIN(RADIANS(J176))*(1.914602-G176*(0.004817+0.000014*G176))+SIN(RADIANS(2*J176))*(0.019993-0.000101*G176)+SIN(RADIANS(3*J176))*0.000289</f>
        <v>0.432183315281949</v>
      </c>
      <c r="M176" s="1" t="n">
        <f aca="false">I176+L176</f>
        <v>90.399159088712</v>
      </c>
      <c r="N176" s="1" t="n">
        <f aca="false">J176+L176</f>
        <v>7727.10979327853</v>
      </c>
      <c r="O176" s="1" t="n">
        <f aca="false">(1.000001018*(1-K176*K176))/(1+K176*COS(RADIANS(N176)))</f>
        <v>1.01626609744353</v>
      </c>
      <c r="P176" s="1" t="n">
        <f aca="false">M176-0.00569-0.00478*SIN(RADIANS(125.04-1934.136*G176))</f>
        <v>90.3886896593255</v>
      </c>
      <c r="Q176" s="1" t="n">
        <f aca="false">23+(26+((21.448-G176*(46.815+G176*(0.00059-G176*0.001813))))/60)/60</f>
        <v>23.4366291040218</v>
      </c>
      <c r="R176" s="1" t="n">
        <f aca="false">Q176+0.00256*COS(RADIANS(125.04-1934.136*G176))</f>
        <v>23.4366686588131</v>
      </c>
      <c r="S176" s="1" t="n">
        <f aca="false">DEGREES(ATAN2(COS(RADIANS(P176)),COS(RADIANS(R176))*SIN(RADIANS(P176))))</f>
        <v>90.4236386108841</v>
      </c>
      <c r="T176" s="1" t="n">
        <f aca="false">DEGREES(ASIN(SIN(RADIANS(R176))*SIN(RADIANS(P176))))</f>
        <v>23.4360971294757</v>
      </c>
      <c r="U176" s="1" t="n">
        <f aca="false">TAN(RADIANS(R176/2))*TAN(RADIANS(R176/2))</f>
        <v>0.0430246263107198</v>
      </c>
      <c r="V176" s="1" t="n">
        <f aca="false">4*DEGREES(U176*SIN(2*RADIANS(I176))-2*K176*SIN(RADIANS(J176))+4*K176*U176*SIN(RADIANS(J176))*COS(2*RADIANS(I176))-0.5*U176*U176*SIN(4*RADIANS(I176))-1.25*K176*K176*SIN(2*RADIANS(J176)))</f>
        <v>-1.86797320571098</v>
      </c>
      <c r="W176" s="1" t="n">
        <f aca="false">DEGREES(ACOS(COS(RADIANS(90.833))/(COS(RADIANS($B$3))*COS(RADIANS(T176)))-TAN(RADIANS($B$3))*TAN(RADIANS(T176))))</f>
        <v>71.5528202148238</v>
      </c>
      <c r="X176" s="7" t="n">
        <f aca="false">(720-4*$B$4-V176+$B$5*60)/1440</f>
        <v>0.515232117503966</v>
      </c>
      <c r="Y176" s="7" t="n">
        <f aca="false">X176-W176*4/1440</f>
        <v>0.3164742835739</v>
      </c>
      <c r="Z176" s="7" t="n">
        <f aca="false">X176+W176*4/1440</f>
        <v>0.713989951434032</v>
      </c>
      <c r="AA176" s="9" t="n">
        <f aca="false">8*W176</f>
        <v>572.42256171859</v>
      </c>
      <c r="AB176" s="1" t="n">
        <f aca="false">MOD(E176*1440+V176+4*$B$4-60*$B$5,1440)</f>
        <v>1028.06575079429</v>
      </c>
      <c r="AC176" s="1" t="n">
        <f aca="false">IF(AB176/4&lt;0,AB176/4+180,AB176/4-180)</f>
        <v>77.0164376985716</v>
      </c>
      <c r="AD176" s="1" t="n">
        <f aca="false">DEGREES(ACOS(SIN(RADIANS($B$3))*SIN(RADIANS(T176))+COS(RADIANS($B$3))*COS(RADIANS(T176))*COS(RADIANS(AC176))))</f>
        <v>94.6484905662397</v>
      </c>
      <c r="AE176" s="1" t="n">
        <f aca="false">90-AD176</f>
        <v>-4.64849056623973</v>
      </c>
      <c r="AF176" s="1" t="n">
        <f aca="false">IF(AE176&gt;85,0,IF(AE176&gt;5,58.1/TAN(RADIANS(AE176))-0.07/POWER(TAN(RADIANS(AE176)),3)+0.000086/POWER(TAN(RADIANS(AE176)),5),IF(AE176&gt;-0.575,1735+AE176*(-518.2+AE176*(103.4+AE176*(-12.79+AE176*0.711))),-20.772/TAN(RADIANS(AE176)))))/3600</f>
        <v>0.0709630278601014</v>
      </c>
      <c r="AG176" s="1" t="n">
        <f aca="false">AE176+AF176</f>
        <v>-4.57752753837963</v>
      </c>
      <c r="AH176" s="1" t="n">
        <f aca="false">IF(AC176&gt;0,MOD(DEGREES(ACOS(((SIN(RADIANS($B$3))*COS(RADIANS(AD176)))-SIN(RADIANS(T176)))/(COS(RADIANS($B$3))*SIN(RADIANS(AD176)))))+180,360),MOD(540-DEGREES(ACOS(((SIN(RADIANS($B$3))*COS(RADIANS(AD176)))-SIN(RADIANS(T176)))/(COS(RADIANS($B$3))*SIN(RADIANS(AD176))))),360))</f>
        <v>296.233719551168</v>
      </c>
    </row>
    <row r="177" customFormat="false" ht="15" hidden="false" customHeight="false" outlineLevel="0" collapsed="false">
      <c r="D177" s="6" t="n">
        <f aca="false">$B$7</f>
        <v>44003</v>
      </c>
      <c r="E177" s="7" t="n">
        <f aca="false">E176+0.1/24</f>
        <v>0.733333333333332</v>
      </c>
      <c r="F177" s="2" t="n">
        <f aca="false">D177+2415018.5+E177-$B$5/24</f>
        <v>2459021.81666667</v>
      </c>
      <c r="G177" s="8" t="n">
        <f aca="false">(F177-2451545)/36525</f>
        <v>0.204704083960763</v>
      </c>
      <c r="I177" s="1" t="n">
        <f aca="false">MOD(280.46646+G177*(36000.76983+G177*0.0003032),360)</f>
        <v>89.9710826376577</v>
      </c>
      <c r="J177" s="1" t="n">
        <f aca="false">357.52911+G177*(35999.05029-0.0001537*G177)</f>
        <v>7726.6817166313</v>
      </c>
      <c r="K177" s="1" t="n">
        <f aca="false">0.016708634-G177*(0.000042037+0.0000001267*G177)</f>
        <v>0.0167000235452159</v>
      </c>
      <c r="L177" s="1" t="n">
        <f aca="false">SIN(RADIANS(J177))*(1.914602-G177*(0.004817+0.000014*G177))+SIN(RADIANS(2*J177))*(0.019993-0.000101*G177)+SIN(RADIANS(3*J177))*0.000289</f>
        <v>0.432052358403185</v>
      </c>
      <c r="M177" s="1" t="n">
        <f aca="false">I177+L177</f>
        <v>90.4031349960609</v>
      </c>
      <c r="N177" s="1" t="n">
        <f aca="false">J177+L177</f>
        <v>7727.1137689897</v>
      </c>
      <c r="O177" s="1" t="n">
        <f aca="false">(1.000001018*(1-K177*K177))/(1+K177*COS(RADIANS(N177)))</f>
        <v>1.01626636446057</v>
      </c>
      <c r="P177" s="1" t="n">
        <f aca="false">M177-0.00569-0.00478*SIN(RADIANS(125.04-1934.136*G177))</f>
        <v>90.3926655669589</v>
      </c>
      <c r="Q177" s="1" t="n">
        <f aca="false">23+(26+((21.448-G177*(46.815+G177*(0.00059-G177*0.001813))))/60)/60</f>
        <v>23.4366291025383</v>
      </c>
      <c r="R177" s="1" t="n">
        <f aca="false">Q177+0.00256*COS(RADIANS(125.04-1934.136*G177))</f>
        <v>23.4366686671867</v>
      </c>
      <c r="S177" s="1" t="n">
        <f aca="false">DEGREES(ATAN2(COS(RADIANS(P177)),COS(RADIANS(R177))*SIN(RADIANS(P177))))</f>
        <v>90.427971986101</v>
      </c>
      <c r="T177" s="1" t="n">
        <f aca="false">DEGREES(ASIN(SIN(RADIANS(R177))*SIN(RADIANS(P177))))</f>
        <v>23.4360853857701</v>
      </c>
      <c r="U177" s="1" t="n">
        <f aca="false">TAN(RADIANS(R177/2))*TAN(RADIANS(R177/2))</f>
        <v>0.0430246263423387</v>
      </c>
      <c r="V177" s="1" t="n">
        <f aca="false">4*DEGREES(U177*SIN(2*RADIANS(I177))-2*K177*SIN(RADIANS(J177))+4*K177*U177*SIN(RADIANS(J177))*COS(2*RADIANS(I177))-0.5*U177*U177*SIN(4*RADIANS(I177))-1.25*K177*K177*SIN(2*RADIANS(J177)))</f>
        <v>-1.86887802151374</v>
      </c>
      <c r="W177" s="1" t="n">
        <f aca="false">DEGREES(ACOS(COS(RADIANS(90.833))/(COS(RADIANS($B$3))*COS(RADIANS(T177)))-TAN(RADIANS($B$3))*TAN(RADIANS(T177))))</f>
        <v>71.5528315226438</v>
      </c>
      <c r="X177" s="7" t="n">
        <f aca="false">(720-4*$B$4-V177+$B$5*60)/1440</f>
        <v>0.515232745848274</v>
      </c>
      <c r="Y177" s="7" t="n">
        <f aca="false">X177-W177*4/1440</f>
        <v>0.316474880507596</v>
      </c>
      <c r="Z177" s="7" t="n">
        <f aca="false">X177+W177*4/1440</f>
        <v>0.713990611188951</v>
      </c>
      <c r="AA177" s="9" t="n">
        <f aca="false">8*W177</f>
        <v>572.42265218115</v>
      </c>
      <c r="AB177" s="1" t="n">
        <f aca="false">MOD(E177*1440+V177+4*$B$4-60*$B$5,1440)</f>
        <v>1034.06484597848</v>
      </c>
      <c r="AC177" s="1" t="n">
        <f aca="false">IF(AB177/4&lt;0,AB177/4+180,AB177/4-180)</f>
        <v>78.5162114946211</v>
      </c>
      <c r="AD177" s="1" t="n">
        <f aca="false">DEGREES(ACOS(SIN(RADIANS($B$3))*SIN(RADIANS(T177))+COS(RADIANS($B$3))*COS(RADIANS(T177))*COS(RADIANS(AC177))))</f>
        <v>95.7151411456386</v>
      </c>
      <c r="AE177" s="1" t="n">
        <f aca="false">90-AD177</f>
        <v>-5.71514114563861</v>
      </c>
      <c r="AF177" s="1" t="n">
        <f aca="false">IF(AE177&gt;85,0,IF(AE177&gt;5,58.1/TAN(RADIANS(AE177))-0.07/POWER(TAN(RADIANS(AE177)),3)+0.000086/POWER(TAN(RADIANS(AE177)),5),IF(AE177&gt;-0.575,1735+AE177*(-518.2+AE177*(103.4+AE177*(-12.79+AE177*0.711))),-20.772/TAN(RADIANS(AE177)))))/3600</f>
        <v>0.0576537777382734</v>
      </c>
      <c r="AG177" s="1" t="n">
        <f aca="false">AE177+AF177</f>
        <v>-5.65748736790034</v>
      </c>
      <c r="AH177" s="1" t="n">
        <f aca="false">IF(AC177&gt;0,MOD(DEGREES(ACOS(((SIN(RADIANS($B$3))*COS(RADIANS(AD177)))-SIN(RADIANS(T177)))/(COS(RADIANS($B$3))*SIN(RADIANS(AD177)))))+180,360),MOD(540-DEGREES(ACOS(((SIN(RADIANS($B$3))*COS(RADIANS(AD177)))-SIN(RADIANS(T177)))/(COS(RADIANS($B$3))*SIN(RADIANS(AD177))))),360))</f>
        <v>295.360800305989</v>
      </c>
    </row>
    <row r="178" customFormat="false" ht="15" hidden="false" customHeight="false" outlineLevel="0" collapsed="false">
      <c r="D178" s="6" t="n">
        <f aca="false">$B$7</f>
        <v>44003</v>
      </c>
      <c r="E178" s="7" t="n">
        <f aca="false">E177+0.1/24</f>
        <v>0.737499999999999</v>
      </c>
      <c r="F178" s="2" t="n">
        <f aca="false">D178+2415018.5+E178-$B$5/24</f>
        <v>2459021.82083333</v>
      </c>
      <c r="G178" s="8" t="n">
        <f aca="false">(F178-2451545)/36525</f>
        <v>0.204704198037873</v>
      </c>
      <c r="I178" s="1" t="n">
        <f aca="false">MOD(280.46646+G178*(36000.76983+G178*0.0003032),360)</f>
        <v>89.9751895014288</v>
      </c>
      <c r="J178" s="1" t="n">
        <f aca="false">357.52911+G178*(35999.05029-0.0001537*G178)</f>
        <v>7726.68582329889</v>
      </c>
      <c r="K178" s="1" t="n">
        <f aca="false">0.016708634-G178*(0.000042037+0.0000001267*G178)</f>
        <v>0.0167000235404145</v>
      </c>
      <c r="L178" s="1" t="n">
        <f aca="false">SIN(RADIANS(J178))*(1.914602-G178*(0.004817+0.000014*G178))+SIN(RADIANS(2*J178))*(0.019993-0.000101*G178)+SIN(RADIANS(3*J178))*0.000289</f>
        <v>0.431921399449935</v>
      </c>
      <c r="M178" s="1" t="n">
        <f aca="false">I178+L178</f>
        <v>90.4071109008787</v>
      </c>
      <c r="N178" s="1" t="n">
        <f aca="false">J178+L178</f>
        <v>7727.11774469834</v>
      </c>
      <c r="O178" s="1" t="n">
        <f aca="false">(1.000001018*(1-K178*K178))/(1+K178*COS(RADIANS(N178)))</f>
        <v>1.0162666313966</v>
      </c>
      <c r="P178" s="1" t="n">
        <f aca="false">M178-0.00569-0.00478*SIN(RADIANS(125.04-1934.136*G178))</f>
        <v>90.3966414720612</v>
      </c>
      <c r="Q178" s="1" t="n">
        <f aca="false">23+(26+((21.448-G178*(46.815+G178*(0.00059-G178*0.001813))))/60)/60</f>
        <v>23.4366291010548</v>
      </c>
      <c r="R178" s="1" t="n">
        <f aca="false">Q178+0.00256*COS(RADIANS(125.04-1934.136*G178))</f>
        <v>23.4366686755604</v>
      </c>
      <c r="S178" s="1" t="n">
        <f aca="false">DEGREES(ATAN2(COS(RADIANS(P178)),COS(RADIANS(R178))*SIN(RADIANS(P178))))</f>
        <v>90.4323053577854</v>
      </c>
      <c r="T178" s="1" t="n">
        <f aca="false">DEGREES(ASIN(SIN(RADIANS(R178))*SIN(RADIANS(P178))))</f>
        <v>23.4360735224747</v>
      </c>
      <c r="U178" s="1" t="n">
        <f aca="false">TAN(RADIANS(R178/2))*TAN(RADIANS(R178/2))</f>
        <v>0.0430246263739575</v>
      </c>
      <c r="V178" s="1" t="n">
        <f aca="false">4*DEGREES(U178*SIN(2*RADIANS(I178))-2*K178*SIN(RADIANS(J178))+4*K178*U178*SIN(RADIANS(J178))*COS(2*RADIANS(I178))-0.5*U178*U178*SIN(4*RADIANS(I178))-1.25*K178*K178*SIN(2*RADIANS(J178)))</f>
        <v>-1.8697828252247</v>
      </c>
      <c r="W178" s="1" t="n">
        <f aca="false">DEGREES(ACOS(COS(RADIANS(90.833))/(COS(RADIANS($B$3))*COS(RADIANS(T178)))-TAN(RADIANS($B$3))*TAN(RADIANS(T178))))</f>
        <v>71.5528429456121</v>
      </c>
      <c r="X178" s="7" t="n">
        <f aca="false">(720-4*$B$4-V178+$B$5*60)/1440</f>
        <v>0.515233374184184</v>
      </c>
      <c r="Y178" s="7" t="n">
        <f aca="false">X178-W178*4/1440</f>
        <v>0.316475477113039</v>
      </c>
      <c r="Z178" s="7" t="n">
        <f aca="false">X178+W178*4/1440</f>
        <v>0.713991271255329</v>
      </c>
      <c r="AA178" s="9" t="n">
        <f aca="false">8*W178</f>
        <v>572.422743564897</v>
      </c>
      <c r="AB178" s="1" t="n">
        <f aca="false">MOD(E178*1440+V178+4*$B$4-60*$B$5,1440)</f>
        <v>1040.06394117477</v>
      </c>
      <c r="AC178" s="1" t="n">
        <f aca="false">IF(AB178/4&lt;0,AB178/4+180,AB178/4-180)</f>
        <v>80.0159852936935</v>
      </c>
      <c r="AD178" s="1" t="n">
        <f aca="false">DEGREES(ACOS(SIN(RADIANS($B$3))*SIN(RADIANS(T178))+COS(RADIANS($B$3))*COS(RADIANS(T178))*COS(RADIANS(AC178))))</f>
        <v>96.78948759626</v>
      </c>
      <c r="AE178" s="1" t="n">
        <f aca="false">90-AD178</f>
        <v>-6.78948759626</v>
      </c>
      <c r="AF178" s="1" t="n">
        <f aca="false">IF(AE178&gt;85,0,IF(AE178&gt;5,58.1/TAN(RADIANS(AE178))-0.07/POWER(TAN(RADIANS(AE178)),3)+0.000086/POWER(TAN(RADIANS(AE178)),5),IF(AE178&gt;-0.575,1735+AE178*(-518.2+AE178*(103.4+AE178*(-12.79+AE178*0.711))),-20.772/TAN(RADIANS(AE178)))))/3600</f>
        <v>0.04846430319377</v>
      </c>
      <c r="AG178" s="1" t="n">
        <f aca="false">AE178+AF178</f>
        <v>-6.74102329306623</v>
      </c>
      <c r="AH178" s="1" t="n">
        <f aca="false">IF(AC178&gt;0,MOD(DEGREES(ACOS(((SIN(RADIANS($B$3))*COS(RADIANS(AD178)))-SIN(RADIANS(T178)))/(COS(RADIANS($B$3))*SIN(RADIANS(AD178)))))+180,360),MOD(540-DEGREES(ACOS(((SIN(RADIANS($B$3))*COS(RADIANS(AD178)))-SIN(RADIANS(T178)))/(COS(RADIANS($B$3))*SIN(RADIANS(AD178))))),360))</f>
        <v>294.495832157742</v>
      </c>
    </row>
    <row r="179" customFormat="false" ht="15" hidden="false" customHeight="false" outlineLevel="0" collapsed="false">
      <c r="D179" s="6" t="n">
        <f aca="false">$B$7</f>
        <v>44003</v>
      </c>
      <c r="E179" s="7" t="n">
        <f aca="false">E178+0.1/24</f>
        <v>0.741666666666665</v>
      </c>
      <c r="F179" s="2" t="n">
        <f aca="false">D179+2415018.5+E179-$B$5/24</f>
        <v>2459021.825</v>
      </c>
      <c r="G179" s="8" t="n">
        <f aca="false">(F179-2451545)/36525</f>
        <v>0.204704312114995</v>
      </c>
      <c r="I179" s="1" t="n">
        <f aca="false">MOD(280.46646+G179*(36000.76983+G179*0.0003032),360)</f>
        <v>89.9792963656582</v>
      </c>
      <c r="J179" s="1" t="n">
        <f aca="false">357.52911+G179*(35999.05029-0.0001537*G179)</f>
        <v>7726.68992996693</v>
      </c>
      <c r="K179" s="1" t="n">
        <f aca="false">0.016708634-G179*(0.000042037+0.0000001267*G179)</f>
        <v>0.0167000235356131</v>
      </c>
      <c r="L179" s="1" t="n">
        <f aca="false">SIN(RADIANS(J179))*(1.914602-G179*(0.004817+0.000014*G179))+SIN(RADIANS(2*J179))*(0.019993-0.000101*G179)+SIN(RADIANS(3*J179))*0.000289</f>
        <v>0.431790438393494</v>
      </c>
      <c r="M179" s="1" t="n">
        <f aca="false">I179+L179</f>
        <v>90.4110868040517</v>
      </c>
      <c r="N179" s="1" t="n">
        <f aca="false">J179+L179</f>
        <v>7727.12172040533</v>
      </c>
      <c r="O179" s="1" t="n">
        <f aca="false">(1.000001018*(1-K179*K179))/(1+K179*COS(RADIANS(N179)))</f>
        <v>1.01626689825168</v>
      </c>
      <c r="P179" s="1" t="n">
        <f aca="false">M179-0.00569-0.00478*SIN(RADIANS(125.04-1934.136*G179))</f>
        <v>90.4006173755188</v>
      </c>
      <c r="Q179" s="1" t="n">
        <f aca="false">23+(26+((21.448-G179*(46.815+G179*(0.00059-G179*0.001813))))/60)/60</f>
        <v>23.4366290995713</v>
      </c>
      <c r="R179" s="1" t="n">
        <f aca="false">Q179+0.00256*COS(RADIANS(125.04-1934.136*G179))</f>
        <v>23.4366686839341</v>
      </c>
      <c r="S179" s="1" t="n">
        <f aca="false">DEGREES(ATAN2(COS(RADIANS(P179)),COS(RADIANS(R179))*SIN(RADIANS(P179))))</f>
        <v>90.4366387268954</v>
      </c>
      <c r="T179" s="1" t="n">
        <f aca="false">DEGREES(ASIN(SIN(RADIANS(R179))*SIN(RADIANS(P179))))</f>
        <v>23.436061539587</v>
      </c>
      <c r="U179" s="1" t="n">
        <f aca="false">TAN(RADIANS(R179/2))*TAN(RADIANS(R179/2))</f>
        <v>0.0430246264055764</v>
      </c>
      <c r="V179" s="1" t="n">
        <f aca="false">4*DEGREES(U179*SIN(2*RADIANS(I179))-2*K179*SIN(RADIANS(J179))+4*K179*U179*SIN(RADIANS(J179))*COS(2*RADIANS(I179))-0.5*U179*U179*SIN(4*RADIANS(I179))-1.25*K179*K179*SIN(2*RADIANS(J179)))</f>
        <v>-1.87068761701627</v>
      </c>
      <c r="W179" s="1" t="n">
        <f aca="false">DEGREES(ACOS(COS(RADIANS(90.833))/(COS(RADIANS($B$3))*COS(RADIANS(T179)))-TAN(RADIANS($B$3))*TAN(RADIANS(T179))))</f>
        <v>71.552854483731</v>
      </c>
      <c r="X179" s="7" t="n">
        <f aca="false">(720-4*$B$4-V179+$B$5*60)/1440</f>
        <v>0.515234002511817</v>
      </c>
      <c r="Y179" s="7" t="n">
        <f aca="false">X179-W179*4/1440</f>
        <v>0.316476073390342</v>
      </c>
      <c r="Z179" s="7" t="n">
        <f aca="false">X179+W179*4/1440</f>
        <v>0.713991931633292</v>
      </c>
      <c r="AA179" s="9" t="n">
        <f aca="false">8*W179</f>
        <v>572.422835869848</v>
      </c>
      <c r="AB179" s="1" t="n">
        <f aca="false">MOD(E179*1440+V179+4*$B$4-60*$B$5,1440)</f>
        <v>1046.06303638298</v>
      </c>
      <c r="AC179" s="1" t="n">
        <f aca="false">IF(AB179/4&lt;0,AB179/4+180,AB179/4-180)</f>
        <v>81.5157590957454</v>
      </c>
      <c r="AD179" s="1" t="n">
        <f aca="false">DEGREES(ACOS(SIN(RADIANS($B$3))*SIN(RADIANS(T179))+COS(RADIANS($B$3))*COS(RADIANS(T179))*COS(RADIANS(AC179))))</f>
        <v>97.8712179275946</v>
      </c>
      <c r="AE179" s="1" t="n">
        <f aca="false">90-AD179</f>
        <v>-7.87121792759456</v>
      </c>
      <c r="AF179" s="1" t="n">
        <f aca="false">IF(AE179&gt;85,0,IF(AE179&gt;5,58.1/TAN(RADIANS(AE179))-0.07/POWER(TAN(RADIANS(AE179)),3)+0.000086/POWER(TAN(RADIANS(AE179)),5),IF(AE179&gt;-0.575,1735+AE179*(-518.2+AE179*(103.4+AE179*(-12.79+AE179*0.711))),-20.772/TAN(RADIANS(AE179)))))/3600</f>
        <v>0.0417361400735634</v>
      </c>
      <c r="AG179" s="1" t="n">
        <f aca="false">AE179+AF179</f>
        <v>-7.82948178752099</v>
      </c>
      <c r="AH179" s="1" t="n">
        <f aca="false">IF(AC179&gt;0,MOD(DEGREES(ACOS(((SIN(RADIANS($B$3))*COS(RADIANS(AD179)))-SIN(RADIANS(T179)))/(COS(RADIANS($B$3))*SIN(RADIANS(AD179)))))+180,360),MOD(540-DEGREES(ACOS(((SIN(RADIANS($B$3))*COS(RADIANS(AD179)))-SIN(RADIANS(T179)))/(COS(RADIANS($B$3))*SIN(RADIANS(AD179))))),360))</f>
        <v>293.638308263019</v>
      </c>
    </row>
    <row r="180" customFormat="false" ht="15" hidden="false" customHeight="false" outlineLevel="0" collapsed="false">
      <c r="D180" s="6" t="n">
        <f aca="false">$B$7</f>
        <v>44003</v>
      </c>
      <c r="E180" s="7" t="n">
        <f aca="false">E179+0.1/24</f>
        <v>0.745833333333332</v>
      </c>
      <c r="F180" s="2" t="n">
        <f aca="false">D180+2415018.5+E180-$B$5/24</f>
        <v>2459021.82916667</v>
      </c>
      <c r="G180" s="8" t="n">
        <f aca="false">(F180-2451545)/36525</f>
        <v>0.204704426192104</v>
      </c>
      <c r="I180" s="1" t="n">
        <f aca="false">MOD(280.46646+G180*(36000.76983+G180*0.0003032),360)</f>
        <v>89.9834032294284</v>
      </c>
      <c r="J180" s="1" t="n">
        <f aca="false">357.52911+G180*(35999.05029-0.0001537*G180)</f>
        <v>7726.69403663452</v>
      </c>
      <c r="K180" s="1" t="n">
        <f aca="false">0.016708634-G180*(0.000042037+0.0000001267*G180)</f>
        <v>0.0167000235308118</v>
      </c>
      <c r="L180" s="1" t="n">
        <f aca="false">SIN(RADIANS(J180))*(1.914602-G180*(0.004817+0.000014*G180))+SIN(RADIANS(2*J180))*(0.019993-0.000101*G180)+SIN(RADIANS(3*J180))*0.000289</f>
        <v>0.431659475263838</v>
      </c>
      <c r="M180" s="1" t="n">
        <f aca="false">I180+L180</f>
        <v>90.4150627046923</v>
      </c>
      <c r="N180" s="1" t="n">
        <f aca="false">J180+L180</f>
        <v>7727.12569610979</v>
      </c>
      <c r="O180" s="1" t="n">
        <f aca="false">(1.000001018*(1-K180*K180))/(1+K180*COS(RADIANS(N180)))</f>
        <v>1.01626716502575</v>
      </c>
      <c r="P180" s="1" t="n">
        <f aca="false">M180-0.00569-0.00478*SIN(RADIANS(125.04-1934.136*G180))</f>
        <v>90.404593276444</v>
      </c>
      <c r="Q180" s="1" t="n">
        <f aca="false">23+(26+((21.448-G180*(46.815+G180*(0.00059-G180*0.001813))))/60)/60</f>
        <v>23.4366290980879</v>
      </c>
      <c r="R180" s="1" t="n">
        <f aca="false">Q180+0.00256*COS(RADIANS(125.04-1934.136*G180))</f>
        <v>23.4366686923077</v>
      </c>
      <c r="S180" s="1" t="n">
        <f aca="false">DEGREES(ATAN2(COS(RADIANS(P180)),COS(RADIANS(R180))*SIN(RADIANS(P180))))</f>
        <v>90.4409720924556</v>
      </c>
      <c r="T180" s="1" t="n">
        <f aca="false">DEGREES(ASIN(SIN(RADIANS(R180))*SIN(RADIANS(P180))))</f>
        <v>23.4360494371101</v>
      </c>
      <c r="U180" s="1" t="n">
        <f aca="false">TAN(RADIANS(R180/2))*TAN(RADIANS(R180/2))</f>
        <v>0.0430246264371952</v>
      </c>
      <c r="V180" s="1" t="n">
        <f aca="false">4*DEGREES(U180*SIN(2*RADIANS(I180))-2*K180*SIN(RADIANS(J180))+4*K180*U180*SIN(RADIANS(J180))*COS(2*RADIANS(I180))-0.5*U180*U180*SIN(4*RADIANS(I180))-1.25*K180*K180*SIN(2*RADIANS(J180)))</f>
        <v>-1.87159239665815</v>
      </c>
      <c r="W180" s="1" t="n">
        <f aca="false">DEGREES(ACOS(COS(RADIANS(90.833))/(COS(RADIANS($B$3))*COS(RADIANS(T180)))-TAN(RADIANS($B$3))*TAN(RADIANS(T180))))</f>
        <v>71.5528661369974</v>
      </c>
      <c r="X180" s="7" t="n">
        <f aca="false">(720-4*$B$4-V180+$B$5*60)/1440</f>
        <v>0.515234630831013</v>
      </c>
      <c r="Y180" s="7" t="n">
        <f aca="false">X180-W180*4/1440</f>
        <v>0.316476669339353</v>
      </c>
      <c r="Z180" s="7" t="n">
        <f aca="false">X180+W180*4/1440</f>
        <v>0.713992592322672</v>
      </c>
      <c r="AA180" s="9" t="n">
        <f aca="false">8*W180</f>
        <v>572.422929095979</v>
      </c>
      <c r="AB180" s="1" t="n">
        <f aca="false">MOD(E180*1440+V180+4*$B$4-60*$B$5,1440)</f>
        <v>1052.06213160334</v>
      </c>
      <c r="AC180" s="1" t="n">
        <f aca="false">IF(AB180/4&lt;0,AB180/4+180,AB180/4-180)</f>
        <v>83.015532900835</v>
      </c>
      <c r="AD180" s="1" t="n">
        <f aca="false">DEGREES(ACOS(SIN(RADIANS($B$3))*SIN(RADIANS(T180))+COS(RADIANS($B$3))*COS(RADIANS(T180))*COS(RADIANS(AC180))))</f>
        <v>98.9600291585894</v>
      </c>
      <c r="AE180" s="1" t="n">
        <f aca="false">90-AD180</f>
        <v>-8.96002915858936</v>
      </c>
      <c r="AF180" s="1" t="n">
        <f aca="false">IF(AE180&gt;85,0,IF(AE180&gt;5,58.1/TAN(RADIANS(AE180))-0.07/POWER(TAN(RADIANS(AE180)),3)+0.000086/POWER(TAN(RADIANS(AE180)),5),IF(AE180&gt;-0.575,1735+AE180*(-518.2+AE180*(103.4+AE180*(-12.79+AE180*0.711))),-20.772/TAN(RADIANS(AE180)))))/3600</f>
        <v>0.036595560977429</v>
      </c>
      <c r="AG180" s="1" t="n">
        <f aca="false">AE180+AF180</f>
        <v>-8.92343359761194</v>
      </c>
      <c r="AH180" s="1" t="n">
        <f aca="false">IF(AC180&gt;0,MOD(DEGREES(ACOS(((SIN(RADIANS($B$3))*COS(RADIANS(AD180)))-SIN(RADIANS(T180)))/(COS(RADIANS($B$3))*SIN(RADIANS(AD180)))))+180,360),MOD(540-DEGREES(ACOS(((SIN(RADIANS($B$3))*COS(RADIANS(AD180)))-SIN(RADIANS(T180)))/(COS(RADIANS($B$3))*SIN(RADIANS(AD180))))),360))</f>
        <v>292.787717665456</v>
      </c>
    </row>
    <row r="181" customFormat="false" ht="15" hidden="false" customHeight="false" outlineLevel="0" collapsed="false">
      <c r="D181" s="6" t="n">
        <f aca="false">$B$7</f>
        <v>44003</v>
      </c>
      <c r="E181" s="7" t="n">
        <f aca="false">E180+0.1/24</f>
        <v>0.749999999999999</v>
      </c>
      <c r="F181" s="2" t="n">
        <f aca="false">D181+2415018.5+E181-$B$5/24</f>
        <v>2459021.83333333</v>
      </c>
      <c r="G181" s="8" t="n">
        <f aca="false">(F181-2451545)/36525</f>
        <v>0.204704540269226</v>
      </c>
      <c r="I181" s="1" t="n">
        <f aca="false">MOD(280.46646+G181*(36000.76983+G181*0.0003032),360)</f>
        <v>89.9875100936561</v>
      </c>
      <c r="J181" s="1" t="n">
        <f aca="false">357.52911+G181*(35999.05029-0.0001537*G181)</f>
        <v>7726.69814330257</v>
      </c>
      <c r="K181" s="1" t="n">
        <f aca="false">0.016708634-G181*(0.000042037+0.0000001267*G181)</f>
        <v>0.0167000235260104</v>
      </c>
      <c r="L181" s="1" t="n">
        <f aca="false">SIN(RADIANS(J181))*(1.914602-G181*(0.004817+0.000014*G181))+SIN(RADIANS(2*J181))*(0.019993-0.000101*G181)+SIN(RADIANS(3*J181))*0.000289</f>
        <v>0.431528510032416</v>
      </c>
      <c r="M181" s="1" t="n">
        <f aca="false">I181+L181</f>
        <v>90.4190386036885</v>
      </c>
      <c r="N181" s="1" t="n">
        <f aca="false">J181+L181</f>
        <v>7727.1296718126</v>
      </c>
      <c r="O181" s="1" t="n">
        <f aca="false">(1.000001018*(1-K181*K181))/(1+K181*COS(RADIANS(N181)))</f>
        <v>1.01626743171887</v>
      </c>
      <c r="P181" s="1" t="n">
        <f aca="false">M181-0.00569-0.00478*SIN(RADIANS(125.04-1934.136*G181))</f>
        <v>90.408569175725</v>
      </c>
      <c r="Q181" s="1" t="n">
        <f aca="false">23+(26+((21.448-G181*(46.815+G181*(0.00059-G181*0.001813))))/60)/60</f>
        <v>23.4366290966044</v>
      </c>
      <c r="R181" s="1" t="n">
        <f aca="false">Q181+0.00256*COS(RADIANS(125.04-1934.136*G181))</f>
        <v>23.4366687006814</v>
      </c>
      <c r="S181" s="1" t="n">
        <f aca="false">DEGREES(ATAN2(COS(RADIANS(P181)),COS(RADIANS(R181))*SIN(RADIANS(P181))))</f>
        <v>90.4453054554263</v>
      </c>
      <c r="T181" s="1" t="n">
        <f aca="false">DEGREES(ASIN(SIN(RADIANS(R181))*SIN(RADIANS(P181))))</f>
        <v>23.4360372150416</v>
      </c>
      <c r="U181" s="1" t="n">
        <f aca="false">TAN(RADIANS(R181/2))*TAN(RADIANS(R181/2))</f>
        <v>0.043024626468814</v>
      </c>
      <c r="V181" s="1" t="n">
        <f aca="false">4*DEGREES(U181*SIN(2*RADIANS(I181))-2*K181*SIN(RADIANS(J181))+4*K181*U181*SIN(RADIANS(J181))*COS(2*RADIANS(I181))-0.5*U181*U181*SIN(4*RADIANS(I181))-1.25*K181*K181*SIN(2*RADIANS(J181)))</f>
        <v>-1.87249716432409</v>
      </c>
      <c r="W181" s="1" t="n">
        <f aca="false">DEGREES(ACOS(COS(RADIANS(90.833))/(COS(RADIANS($B$3))*COS(RADIANS(T181)))-TAN(RADIANS($B$3))*TAN(RADIANS(T181))))</f>
        <v>71.5528779054137</v>
      </c>
      <c r="X181" s="7" t="n">
        <f aca="false">(720-4*$B$4-V181+$B$5*60)/1440</f>
        <v>0.515235259141892</v>
      </c>
      <c r="Y181" s="7" t="n">
        <f aca="false">X181-W181*4/1440</f>
        <v>0.316477264960187</v>
      </c>
      <c r="Z181" s="7" t="n">
        <f aca="false">X181+W181*4/1440</f>
        <v>0.713993253323597</v>
      </c>
      <c r="AA181" s="9" t="n">
        <f aca="false">8*W181</f>
        <v>572.42302324331</v>
      </c>
      <c r="AB181" s="1" t="n">
        <f aca="false">MOD(E181*1440+V181+4*$B$4-60*$B$5,1440)</f>
        <v>1058.06122683567</v>
      </c>
      <c r="AC181" s="1" t="n">
        <f aca="false">IF(AB181/4&lt;0,AB181/4+180,AB181/4-180)</f>
        <v>84.5153067089186</v>
      </c>
      <c r="AD181" s="1" t="n">
        <f aca="false">DEGREES(ACOS(SIN(RADIANS($B$3))*SIN(RADIANS(T181))+COS(RADIANS($B$3))*COS(RADIANS(T181))*COS(RADIANS(AC181))))</f>
        <v>100.055626861505</v>
      </c>
      <c r="AE181" s="1" t="n">
        <f aca="false">90-AD181</f>
        <v>-10.0556268615049</v>
      </c>
      <c r="AF181" s="1" t="n">
        <f aca="false">IF(AE181&gt;85,0,IF(AE181&gt;5,58.1/TAN(RADIANS(AE181))-0.07/POWER(TAN(RADIANS(AE181)),3)+0.000086/POWER(TAN(RADIANS(AE181)),5),IF(AE181&gt;-0.575,1735+AE181*(-518.2+AE181*(103.4+AE181*(-12.79+AE181*0.711))),-20.772/TAN(RADIANS(AE181)))))/3600</f>
        <v>0.0325385340759021</v>
      </c>
      <c r="AG181" s="1" t="n">
        <f aca="false">AE181+AF181</f>
        <v>-10.023088327429</v>
      </c>
      <c r="AH181" s="1" t="n">
        <f aca="false">IF(AC181&gt;0,MOD(DEGREES(ACOS(((SIN(RADIANS($B$3))*COS(RADIANS(AD181)))-SIN(RADIANS(T181)))/(COS(RADIANS($B$3))*SIN(RADIANS(AD181)))))+180,360),MOD(540-DEGREES(ACOS(((SIN(RADIANS($B$3))*COS(RADIANS(AD181)))-SIN(RADIANS(T181)))/(COS(RADIANS($B$3))*SIN(RADIANS(AD181))))),360))</f>
        <v>291.943544749815</v>
      </c>
    </row>
    <row r="182" customFormat="false" ht="15" hidden="false" customHeight="false" outlineLevel="0" collapsed="false">
      <c r="D182" s="6" t="n">
        <f aca="false">$B$7</f>
        <v>44003</v>
      </c>
      <c r="E182" s="7" t="n">
        <f aca="false">E181+0.1/24</f>
        <v>0.754166666666665</v>
      </c>
      <c r="F182" s="2" t="n">
        <f aca="false">D182+2415018.5+E182-$B$5/24</f>
        <v>2459021.8375</v>
      </c>
      <c r="G182" s="8" t="n">
        <f aca="false">(F182-2451545)/36525</f>
        <v>0.204704654346348</v>
      </c>
      <c r="I182" s="1" t="n">
        <f aca="false">MOD(280.46646+G182*(36000.76983+G182*0.0003032),360)</f>
        <v>89.9916169578855</v>
      </c>
      <c r="J182" s="1" t="n">
        <f aca="false">357.52911+G182*(35999.05029-0.0001537*G182)</f>
        <v>7726.70224997062</v>
      </c>
      <c r="K182" s="1" t="n">
        <f aca="false">0.016708634-G182*(0.000042037+0.0000001267*G182)</f>
        <v>0.016700023521209</v>
      </c>
      <c r="L182" s="1" t="n">
        <f aca="false">SIN(RADIANS(J182))*(1.914602-G182*(0.004817+0.000014*G182))+SIN(RADIANS(2*J182))*(0.019993-0.000101*G182)+SIN(RADIANS(3*J182))*0.000289</f>
        <v>0.431397542714302</v>
      </c>
      <c r="M182" s="1" t="n">
        <f aca="false">I182+L182</f>
        <v>90.4230145005998</v>
      </c>
      <c r="N182" s="1" t="n">
        <f aca="false">J182+L182</f>
        <v>7727.13364751333</v>
      </c>
      <c r="O182" s="1" t="n">
        <f aca="false">(1.000001018*(1-K182*K182))/(1+K182*COS(RADIANS(N182)))</f>
        <v>1.01626769833101</v>
      </c>
      <c r="P182" s="1" t="n">
        <f aca="false">M182-0.00569-0.00478*SIN(RADIANS(125.04-1934.136*G182))</f>
        <v>90.4125450729212</v>
      </c>
      <c r="Q182" s="1" t="n">
        <f aca="false">23+(26+((21.448-G182*(46.815+G182*(0.00059-G182*0.001813))))/60)/60</f>
        <v>23.4366290951209</v>
      </c>
      <c r="R182" s="1" t="n">
        <f aca="false">Q182+0.00256*COS(RADIANS(125.04-1934.136*G182))</f>
        <v>23.4366687090551</v>
      </c>
      <c r="S182" s="1" t="n">
        <f aca="false">DEGREES(ATAN2(COS(RADIANS(P182)),COS(RADIANS(R182))*SIN(RADIANS(P182))))</f>
        <v>90.4496388153194</v>
      </c>
      <c r="T182" s="1" t="n">
        <f aca="false">DEGREES(ASIN(SIN(RADIANS(R182))*SIN(RADIANS(P182))))</f>
        <v>23.436024873383</v>
      </c>
      <c r="U182" s="1" t="n">
        <f aca="false">TAN(RADIANS(R182/2))*TAN(RADIANS(R182/2))</f>
        <v>0.0430246265004329</v>
      </c>
      <c r="V182" s="1" t="n">
        <f aca="false">4*DEGREES(U182*SIN(2*RADIANS(I182))-2*K182*SIN(RADIANS(J182))+4*K182*U182*SIN(RADIANS(J182))*COS(2*RADIANS(I182))-0.5*U182*U182*SIN(4*RADIANS(I182))-1.25*K182*K182*SIN(2*RADIANS(J182)))</f>
        <v>-1.87340191988484</v>
      </c>
      <c r="W182" s="1" t="n">
        <f aca="false">DEGREES(ACOS(COS(RADIANS(90.833))/(COS(RADIANS($B$3))*COS(RADIANS(T182)))-TAN(RADIANS($B$3))*TAN(RADIANS(T182))))</f>
        <v>71.5528897889782</v>
      </c>
      <c r="X182" s="7" t="n">
        <f aca="false">(720-4*$B$4-V182+$B$5*60)/1440</f>
        <v>0.515235887444364</v>
      </c>
      <c r="Y182" s="7" t="n">
        <f aca="false">X182-W182*4/1440</f>
        <v>0.316477860252758</v>
      </c>
      <c r="Z182" s="7" t="n">
        <f aca="false">X182+W182*4/1440</f>
        <v>0.713993914635971</v>
      </c>
      <c r="AA182" s="9" t="n">
        <f aca="false">8*W182</f>
        <v>572.423118311826</v>
      </c>
      <c r="AB182" s="1" t="n">
        <f aca="false">MOD(E182*1440+V182+4*$B$4-60*$B$5,1440)</f>
        <v>1064.06032208011</v>
      </c>
      <c r="AC182" s="1" t="n">
        <f aca="false">IF(AB182/4&lt;0,AB182/4+180,AB182/4-180)</f>
        <v>86.0150805200282</v>
      </c>
      <c r="AD182" s="1" t="n">
        <f aca="false">DEGREES(ACOS(SIN(RADIANS($B$3))*SIN(RADIANS(T182))+COS(RADIANS($B$3))*COS(RADIANS(T182))*COS(RADIANS(AC182))))</f>
        <v>101.157724701188</v>
      </c>
      <c r="AE182" s="1" t="n">
        <f aca="false">90-AD182</f>
        <v>-11.1577247011882</v>
      </c>
      <c r="AF182" s="1" t="n">
        <f aca="false">IF(AE182&gt;85,0,IF(AE182&gt;5,58.1/TAN(RADIANS(AE182))-0.07/POWER(TAN(RADIANS(AE182)),3)+0.000086/POWER(TAN(RADIANS(AE182)),5),IF(AE182&gt;-0.575,1735+AE182*(-518.2+AE182*(103.4+AE182*(-12.79+AE182*0.711))),-20.772/TAN(RADIANS(AE182)))))/3600</f>
        <v>0.0292538979264092</v>
      </c>
      <c r="AG182" s="1" t="n">
        <f aca="false">AE182+AF182</f>
        <v>-11.1284708032618</v>
      </c>
      <c r="AH182" s="1" t="n">
        <f aca="false">IF(AC182&gt;0,MOD(DEGREES(ACOS(((SIN(RADIANS($B$3))*COS(RADIANS(AD182)))-SIN(RADIANS(T182)))/(COS(RADIANS($B$3))*SIN(RADIANS(AD182)))))+180,360),MOD(540-DEGREES(ACOS(((SIN(RADIANS($B$3))*COS(RADIANS(AD182)))-SIN(RADIANS(T182)))/(COS(RADIANS($B$3))*SIN(RADIANS(AD182))))),360))</f>
        <v>291.105268581132</v>
      </c>
    </row>
    <row r="183" customFormat="false" ht="15" hidden="false" customHeight="false" outlineLevel="0" collapsed="false">
      <c r="D183" s="6" t="n">
        <f aca="false">$B$7</f>
        <v>44003</v>
      </c>
      <c r="E183" s="7" t="n">
        <f aca="false">E182+0.1/24</f>
        <v>0.758333333333332</v>
      </c>
      <c r="F183" s="2" t="n">
        <f aca="false">D183+2415018.5+E183-$B$5/24</f>
        <v>2459021.84166667</v>
      </c>
      <c r="G183" s="8" t="n">
        <f aca="false">(F183-2451545)/36525</f>
        <v>0.204704768423458</v>
      </c>
      <c r="I183" s="1" t="n">
        <f aca="false">MOD(280.46646+G183*(36000.76983+G183*0.0003032),360)</f>
        <v>89.9957238216566</v>
      </c>
      <c r="J183" s="1" t="n">
        <f aca="false">357.52911+G183*(35999.05029-0.0001537*G183)</f>
        <v>7726.70635663821</v>
      </c>
      <c r="K183" s="1" t="n">
        <f aca="false">0.016708634-G183*(0.000042037+0.0000001267*G183)</f>
        <v>0.0167000235164076</v>
      </c>
      <c r="L183" s="1" t="n">
        <f aca="false">SIN(RADIANS(J183))*(1.914602-G183*(0.004817+0.000014*G183))+SIN(RADIANS(2*J183))*(0.019993-0.000101*G183)+SIN(RADIANS(3*J183))*0.000289</f>
        <v>0.431266573324982</v>
      </c>
      <c r="M183" s="1" t="n">
        <f aca="false">I183+L183</f>
        <v>90.4269903949816</v>
      </c>
      <c r="N183" s="1" t="n">
        <f aca="false">J183+L183</f>
        <v>7727.13762321153</v>
      </c>
      <c r="O183" s="1" t="n">
        <f aca="false">(1.000001018*(1-K183*K183))/(1+K183*COS(RADIANS(N183)))</f>
        <v>1.01626796486214</v>
      </c>
      <c r="P183" s="1" t="n">
        <f aca="false">M183-0.00569-0.00478*SIN(RADIANS(125.04-1934.136*G183))</f>
        <v>90.4165209675878</v>
      </c>
      <c r="Q183" s="1" t="n">
        <f aca="false">23+(26+((21.448-G183*(46.815+G183*(0.00059-G183*0.001813))))/60)/60</f>
        <v>23.4366290936374</v>
      </c>
      <c r="R183" s="1" t="n">
        <f aca="false">Q183+0.00256*COS(RADIANS(125.04-1934.136*G183))</f>
        <v>23.4366687174287</v>
      </c>
      <c r="S183" s="1" t="n">
        <f aca="false">DEGREES(ATAN2(COS(RADIANS(P183)),COS(RADIANS(R183))*SIN(RADIANS(P183))))</f>
        <v>90.4539721716424</v>
      </c>
      <c r="T183" s="1" t="n">
        <f aca="false">DEGREES(ASIN(SIN(RADIANS(R183))*SIN(RADIANS(P183))))</f>
        <v>23.436012412136</v>
      </c>
      <c r="U183" s="1" t="n">
        <f aca="false">TAN(RADIANS(R183/2))*TAN(RADIANS(R183/2))</f>
        <v>0.0430246265320517</v>
      </c>
      <c r="V183" s="1" t="n">
        <f aca="false">4*DEGREES(U183*SIN(2*RADIANS(I183))-2*K183*SIN(RADIANS(J183))+4*K183*U183*SIN(RADIANS(J183))*COS(2*RADIANS(I183))-0.5*U183*U183*SIN(4*RADIANS(I183))-1.25*K183*K183*SIN(2*RADIANS(J183)))</f>
        <v>-1.87430666321134</v>
      </c>
      <c r="W183" s="1" t="n">
        <f aca="false">DEGREES(ACOS(COS(RADIANS(90.833))/(COS(RADIANS($B$3))*COS(RADIANS(T183)))-TAN(RADIANS($B$3))*TAN(RADIANS(T183))))</f>
        <v>71.5529017876892</v>
      </c>
      <c r="X183" s="7" t="n">
        <f aca="false">(720-4*$B$4-V183+$B$5*60)/1440</f>
        <v>0.515236515738341</v>
      </c>
      <c r="Y183" s="7" t="n">
        <f aca="false">X183-W183*4/1440</f>
        <v>0.316478455216982</v>
      </c>
      <c r="Z183" s="7" t="n">
        <f aca="false">X183+W183*4/1440</f>
        <v>0.7139945762597</v>
      </c>
      <c r="AA183" s="9" t="n">
        <f aca="false">8*W183</f>
        <v>572.423214301513</v>
      </c>
      <c r="AB183" s="1" t="n">
        <f aca="false">MOD(E183*1440+V183+4*$B$4-60*$B$5,1440)</f>
        <v>1070.05941733679</v>
      </c>
      <c r="AC183" s="1" t="n">
        <f aca="false">IF(AB183/4&lt;0,AB183/4+180,AB183/4-180)</f>
        <v>87.5148543341966</v>
      </c>
      <c r="AD183" s="1" t="n">
        <f aca="false">DEGREES(ACOS(SIN(RADIANS($B$3))*SIN(RADIANS(T183))+COS(RADIANS($B$3))*COS(RADIANS(T183))*COS(RADIANS(AC183))))</f>
        <v>102.26604396944</v>
      </c>
      <c r="AE183" s="1" t="n">
        <f aca="false">90-AD183</f>
        <v>-12.2660439694398</v>
      </c>
      <c r="AF183" s="1" t="n">
        <f aca="false">IF(AE183&gt;85,0,IF(AE183&gt;5,58.1/TAN(RADIANS(AE183))-0.07/POWER(TAN(RADIANS(AE183)),3)+0.000086/POWER(TAN(RADIANS(AE183)),5),IF(AE183&gt;-0.575,1735+AE183*(-518.2+AE183*(103.4+AE183*(-12.79+AE183*0.711))),-20.772/TAN(RADIANS(AE183)))))/3600</f>
        <v>0.0265391655750465</v>
      </c>
      <c r="AG183" s="1" t="n">
        <f aca="false">AE183+AF183</f>
        <v>-12.2395048038647</v>
      </c>
      <c r="AH183" s="1" t="n">
        <f aca="false">IF(AC183&gt;0,MOD(DEGREES(ACOS(((SIN(RADIANS($B$3))*COS(RADIANS(AD183)))-SIN(RADIANS(T183)))/(COS(RADIANS($B$3))*SIN(RADIANS(AD183)))))+180,360),MOD(540-DEGREES(ACOS(((SIN(RADIANS($B$3))*COS(RADIANS(AD183)))-SIN(RADIANS(T183)))/(COS(RADIANS($B$3))*SIN(RADIANS(AD183))))),360))</f>
        <v>290.272362127353</v>
      </c>
    </row>
    <row r="184" customFormat="false" ht="15" hidden="false" customHeight="false" outlineLevel="0" collapsed="false">
      <c r="D184" s="6" t="n">
        <f aca="false">$B$7</f>
        <v>44003</v>
      </c>
      <c r="E184" s="7" t="n">
        <f aca="false">E183+0.1/24</f>
        <v>0.762499999999999</v>
      </c>
      <c r="F184" s="2" t="n">
        <f aca="false">D184+2415018.5+E184-$B$5/24</f>
        <v>2459021.84583333</v>
      </c>
      <c r="G184" s="8" t="n">
        <f aca="false">(F184-2451545)/36525</f>
        <v>0.20470488250058</v>
      </c>
      <c r="I184" s="1" t="n">
        <f aca="false">MOD(280.46646+G184*(36000.76983+G184*0.0003032),360)</f>
        <v>89.9998306858852</v>
      </c>
      <c r="J184" s="1" t="n">
        <f aca="false">357.52911+G184*(35999.05029-0.0001537*G184)</f>
        <v>7726.71046330625</v>
      </c>
      <c r="K184" s="1" t="n">
        <f aca="false">0.016708634-G184*(0.000042037+0.0000001267*G184)</f>
        <v>0.0167000235116063</v>
      </c>
      <c r="L184" s="1" t="n">
        <f aca="false">SIN(RADIANS(J184))*(1.914602-G184*(0.004817+0.000014*G184))+SIN(RADIANS(2*J184))*(0.019993-0.000101*G184)+SIN(RADIANS(3*J184))*0.000289</f>
        <v>0.431135601835595</v>
      </c>
      <c r="M184" s="1" t="n">
        <f aca="false">I184+L184</f>
        <v>90.4309662877208</v>
      </c>
      <c r="N184" s="1" t="n">
        <f aca="false">J184+L184</f>
        <v>7727.14159890809</v>
      </c>
      <c r="O184" s="1" t="n">
        <f aca="false">(1.000001018*(1-K184*K184))/(1+K184*COS(RADIANS(N184)))</f>
        <v>1.01626823131231</v>
      </c>
      <c r="P184" s="1" t="n">
        <f aca="false">M184-0.00569-0.00478*SIN(RADIANS(125.04-1934.136*G184))</f>
        <v>90.4204968606119</v>
      </c>
      <c r="Q184" s="1" t="n">
        <f aca="false">23+(26+((21.448-G184*(46.815+G184*(0.00059-G184*0.001813))))/60)/60</f>
        <v>23.4366290921539</v>
      </c>
      <c r="R184" s="1" t="n">
        <f aca="false">Q184+0.00256*COS(RADIANS(125.04-1934.136*G184))</f>
        <v>23.4366687258024</v>
      </c>
      <c r="S184" s="1" t="n">
        <f aca="false">DEGREES(ATAN2(COS(RADIANS(P184)),COS(RADIANS(R184))*SIN(RADIANS(P184))))</f>
        <v>90.4583055253542</v>
      </c>
      <c r="T184" s="1" t="n">
        <f aca="false">DEGREES(ASIN(SIN(RADIANS(R184))*SIN(RADIANS(P184))))</f>
        <v>23.4359998312982</v>
      </c>
      <c r="U184" s="1" t="n">
        <f aca="false">TAN(RADIANS(R184/2))*TAN(RADIANS(R184/2))</f>
        <v>0.0430246265636705</v>
      </c>
      <c r="V184" s="1" t="n">
        <f aca="false">4*DEGREES(U184*SIN(2*RADIANS(I184))-2*K184*SIN(RADIANS(J184))+4*K184*U184*SIN(RADIANS(J184))*COS(2*RADIANS(I184))-0.5*U184*U184*SIN(4*RADIANS(I184))-1.25*K184*K184*SIN(2*RADIANS(J184)))</f>
        <v>-1.87521139447564</v>
      </c>
      <c r="W184" s="1" t="n">
        <f aca="false">DEGREES(ACOS(COS(RADIANS(90.833))/(COS(RADIANS($B$3))*COS(RADIANS(T184)))-TAN(RADIANS($B$3))*TAN(RADIANS(T184))))</f>
        <v>71.552913901549</v>
      </c>
      <c r="X184" s="7" t="n">
        <f aca="false">(720-4*$B$4-V184+$B$5*60)/1440</f>
        <v>0.515237144023941</v>
      </c>
      <c r="Y184" s="7" t="n">
        <f aca="false">X184-W184*4/1440</f>
        <v>0.316479049852972</v>
      </c>
      <c r="Z184" s="7" t="n">
        <f aca="false">X184+W184*4/1440</f>
        <v>0.713995238194911</v>
      </c>
      <c r="AA184" s="9" t="n">
        <f aca="false">8*W184</f>
        <v>572.423311212392</v>
      </c>
      <c r="AB184" s="1" t="n">
        <f aca="false">MOD(E184*1440+V184+4*$B$4-60*$B$5,1440)</f>
        <v>1076.05851260552</v>
      </c>
      <c r="AC184" s="1" t="n">
        <f aca="false">IF(AB184/4&lt;0,AB184/4+180,AB184/4-180)</f>
        <v>89.0146281513807</v>
      </c>
      <c r="AD184" s="1" t="n">
        <f aca="false">DEGREES(ACOS(SIN(RADIANS($B$3))*SIN(RADIANS(T184))+COS(RADIANS($B$3))*COS(RADIANS(T184))*COS(RADIANS(AC184))))</f>
        <v>103.380313114513</v>
      </c>
      <c r="AE184" s="1" t="n">
        <f aca="false">90-AD184</f>
        <v>-13.3803131145132</v>
      </c>
      <c r="AF184" s="1" t="n">
        <f aca="false">IF(AE184&gt;85,0,IF(AE184&gt;5,58.1/TAN(RADIANS(AE184))-0.07/POWER(TAN(RADIANS(AE184)),3)+0.000086/POWER(TAN(RADIANS(AE184)),5),IF(AE184&gt;-0.575,1735+AE184*(-518.2+AE184*(103.4+AE184*(-12.79+AE184*0.711))),-20.772/TAN(RADIANS(AE184)))))/3600</f>
        <v>0.0242568928491871</v>
      </c>
      <c r="AG184" s="1" t="n">
        <f aca="false">AE184+AF184</f>
        <v>-13.3560562216641</v>
      </c>
      <c r="AH184" s="1" t="n">
        <f aca="false">IF(AC184&gt;0,MOD(DEGREES(ACOS(((SIN(RADIANS($B$3))*COS(RADIANS(AD184)))-SIN(RADIANS(T184)))/(COS(RADIANS($B$3))*SIN(RADIANS(AD184)))))+180,360),MOD(540-DEGREES(ACOS(((SIN(RADIANS($B$3))*COS(RADIANS(AD184)))-SIN(RADIANS(T184)))/(COS(RADIANS($B$3))*SIN(RADIANS(AD184))))),360))</f>
        <v>289.444291362182</v>
      </c>
    </row>
    <row r="185" customFormat="false" ht="15" hidden="false" customHeight="false" outlineLevel="0" collapsed="false">
      <c r="D185" s="6" t="n">
        <f aca="false">$B$7</f>
        <v>44003</v>
      </c>
      <c r="E185" s="7" t="n">
        <f aca="false">E184+0.1/24</f>
        <v>0.766666666666665</v>
      </c>
      <c r="F185" s="2" t="n">
        <f aca="false">D185+2415018.5+E185-$B$5/24</f>
        <v>2459021.85</v>
      </c>
      <c r="G185" s="8" t="n">
        <f aca="false">(F185-2451545)/36525</f>
        <v>0.204704996577689</v>
      </c>
      <c r="I185" s="1" t="n">
        <f aca="false">MOD(280.46646+G185*(36000.76983+G185*0.0003032),360)</f>
        <v>90.0039375496544</v>
      </c>
      <c r="J185" s="1" t="n">
        <f aca="false">357.52911+G185*(35999.05029-0.0001537*G185)</f>
        <v>7726.71456997384</v>
      </c>
      <c r="K185" s="1" t="n">
        <f aca="false">0.016708634-G185*(0.000042037+0.0000001267*G185)</f>
        <v>0.0167000235068049</v>
      </c>
      <c r="L185" s="1" t="n">
        <f aca="false">SIN(RADIANS(J185))*(1.914602-G185*(0.004817+0.000014*G185))+SIN(RADIANS(2*J185))*(0.019993-0.000101*G185)+SIN(RADIANS(3*J185))*0.000289</f>
        <v>0.431004628276223</v>
      </c>
      <c r="M185" s="1" t="n">
        <f aca="false">I185+L185</f>
        <v>90.4349421779307</v>
      </c>
      <c r="N185" s="1" t="n">
        <f aca="false">J185+L185</f>
        <v>7727.14557460212</v>
      </c>
      <c r="O185" s="1" t="n">
        <f aca="false">(1.000001018*(1-K185*K185))/(1+K185*COS(RADIANS(N185)))</f>
        <v>1.01626849768147</v>
      </c>
      <c r="P185" s="1" t="n">
        <f aca="false">M185-0.00569-0.00478*SIN(RADIANS(125.04-1934.136*G185))</f>
        <v>90.4244727511068</v>
      </c>
      <c r="Q185" s="1" t="n">
        <f aca="false">23+(26+((21.448-G185*(46.815+G185*(0.00059-G185*0.001813))))/60)/60</f>
        <v>23.4366290906705</v>
      </c>
      <c r="R185" s="1" t="n">
        <f aca="false">Q185+0.00256*COS(RADIANS(125.04-1934.136*G185))</f>
        <v>23.436668734176</v>
      </c>
      <c r="S185" s="1" t="n">
        <f aca="false">DEGREES(ATAN2(COS(RADIANS(P185)),COS(RADIANS(R185))*SIN(RADIANS(P185))))</f>
        <v>90.4626388754806</v>
      </c>
      <c r="T185" s="1" t="n">
        <f aca="false">DEGREES(ASIN(SIN(RADIANS(R185))*SIN(RADIANS(P185))))</f>
        <v>23.4359871308726</v>
      </c>
      <c r="U185" s="1" t="n">
        <f aca="false">TAN(RADIANS(R185/2))*TAN(RADIANS(R185/2))</f>
        <v>0.0430246265952894</v>
      </c>
      <c r="V185" s="1" t="n">
        <f aca="false">4*DEGREES(U185*SIN(2*RADIANS(I185))-2*K185*SIN(RADIANS(J185))+4*K185*U185*SIN(RADIANS(J185))*COS(2*RADIANS(I185))-0.5*U185*U185*SIN(4*RADIANS(I185))-1.25*K185*K185*SIN(2*RADIANS(J185)))</f>
        <v>-1.87611611344824</v>
      </c>
      <c r="W185" s="1" t="n">
        <f aca="false">DEGREES(ACOS(COS(RADIANS(90.833))/(COS(RADIANS($B$3))*COS(RADIANS(T185)))-TAN(RADIANS($B$3))*TAN(RADIANS(T185))))</f>
        <v>71.5529261305545</v>
      </c>
      <c r="X185" s="7" t="n">
        <f aca="false">(720-4*$B$4-V185+$B$5*60)/1440</f>
        <v>0.515237772301006</v>
      </c>
      <c r="Y185" s="7" t="n">
        <f aca="false">X185-W185*4/1440</f>
        <v>0.316479644160577</v>
      </c>
      <c r="Z185" s="7" t="n">
        <f aca="false">X185+W185*4/1440</f>
        <v>0.713995900441435</v>
      </c>
      <c r="AA185" s="9" t="n">
        <f aca="false">8*W185</f>
        <v>572.423409044436</v>
      </c>
      <c r="AB185" s="1" t="n">
        <f aca="false">MOD(E185*1440+V185+4*$B$4-60*$B$5,1440)</f>
        <v>1082.05760788655</v>
      </c>
      <c r="AC185" s="1" t="n">
        <f aca="false">IF(AB185/4&lt;0,AB185/4+180,AB185/4-180)</f>
        <v>90.5144019716374</v>
      </c>
      <c r="AD185" s="1" t="n">
        <f aca="false">DEGREES(ACOS(SIN(RADIANS($B$3))*SIN(RADIANS(T185))+COS(RADIANS($B$3))*COS(RADIANS(T185))*COS(RADIANS(AC185))))</f>
        <v>104.5002672655</v>
      </c>
      <c r="AE185" s="1" t="n">
        <f aca="false">90-AD185</f>
        <v>-14.5002672654998</v>
      </c>
      <c r="AF185" s="1" t="n">
        <f aca="false">IF(AE185&gt;85,0,IF(AE185&gt;5,58.1/TAN(RADIANS(AE185))-0.07/POWER(TAN(RADIANS(AE185)),3)+0.000086/POWER(TAN(RADIANS(AE185)),5),IF(AE185&gt;-0.575,1735+AE185*(-518.2+AE185*(103.4+AE185*(-12.79+AE185*0.711))),-20.772/TAN(RADIANS(AE185)))))/3600</f>
        <v>0.0223105052298119</v>
      </c>
      <c r="AG185" s="1" t="n">
        <f aca="false">AE185+AF185</f>
        <v>-14.47795676027</v>
      </c>
      <c r="AH185" s="1" t="n">
        <f aca="false">IF(AC185&gt;0,MOD(DEGREES(ACOS(((SIN(RADIANS($B$3))*COS(RADIANS(AD185)))-SIN(RADIANS(T185)))/(COS(RADIANS($B$3))*SIN(RADIANS(AD185)))))+180,360),MOD(540-DEGREES(ACOS(((SIN(RADIANS($B$3))*COS(RADIANS(AD185)))-SIN(RADIANS(T185)))/(COS(RADIANS($B$3))*SIN(RADIANS(AD185))))),360))</f>
        <v>288.620514243548</v>
      </c>
    </row>
    <row r="186" customFormat="false" ht="15" hidden="false" customHeight="false" outlineLevel="0" collapsed="false">
      <c r="D186" s="6" t="n">
        <f aca="false">$B$7</f>
        <v>44003</v>
      </c>
      <c r="E186" s="7" t="n">
        <f aca="false">E185+0.1/24</f>
        <v>0.770833333333332</v>
      </c>
      <c r="F186" s="2" t="n">
        <f aca="false">D186+2415018.5+E186-$B$5/24</f>
        <v>2459021.85416667</v>
      </c>
      <c r="G186" s="8" t="n">
        <f aca="false">(F186-2451545)/36525</f>
        <v>0.204705110654811</v>
      </c>
      <c r="I186" s="1" t="n">
        <f aca="false">MOD(280.46646+G186*(36000.76983+G186*0.0003032),360)</f>
        <v>90.0080444138839</v>
      </c>
      <c r="J186" s="1" t="n">
        <f aca="false">357.52911+G186*(35999.05029-0.0001537*G186)</f>
        <v>7726.71867664189</v>
      </c>
      <c r="K186" s="1" t="n">
        <f aca="false">0.016708634-G186*(0.000042037+0.0000001267*G186)</f>
        <v>0.0167000235020035</v>
      </c>
      <c r="L186" s="1" t="n">
        <f aca="false">SIN(RADIANS(J186))*(1.914602-G186*(0.004817+0.000014*G186))+SIN(RADIANS(2*J186))*(0.019993-0.000101*G186)+SIN(RADIANS(3*J186))*0.000289</f>
        <v>0.430873652618157</v>
      </c>
      <c r="M186" s="1" t="n">
        <f aca="false">I186+L186</f>
        <v>90.4389180665021</v>
      </c>
      <c r="N186" s="1" t="n">
        <f aca="false">J186+L186</f>
        <v>7727.14955029451</v>
      </c>
      <c r="O186" s="1" t="n">
        <f aca="false">(1.000001018*(1-K186*K186))/(1+K186*COS(RADIANS(N186)))</f>
        <v>1.01626876396967</v>
      </c>
      <c r="P186" s="1" t="n">
        <f aca="false">M186-0.00569-0.00478*SIN(RADIANS(125.04-1934.136*G186))</f>
        <v>90.4284486399633</v>
      </c>
      <c r="Q186" s="1" t="n">
        <f aca="false">23+(26+((21.448-G186*(46.815+G186*(0.00059-G186*0.001813))))/60)/60</f>
        <v>23.436629089187</v>
      </c>
      <c r="R186" s="1" t="n">
        <f aca="false">Q186+0.00256*COS(RADIANS(125.04-1934.136*G186))</f>
        <v>23.4366687425497</v>
      </c>
      <c r="S186" s="1" t="n">
        <f aca="false">DEGREES(ATAN2(COS(RADIANS(P186)),COS(RADIANS(R186))*SIN(RADIANS(P186))))</f>
        <v>90.4669722229845</v>
      </c>
      <c r="T186" s="1" t="n">
        <f aca="false">DEGREES(ASIN(SIN(RADIANS(R186))*SIN(RADIANS(P186))))</f>
        <v>23.4359743108566</v>
      </c>
      <c r="U186" s="1" t="n">
        <f aca="false">TAN(RADIANS(R186/2))*TAN(RADIANS(R186/2))</f>
        <v>0.0430246266269082</v>
      </c>
      <c r="V186" s="1" t="n">
        <f aca="false">4*DEGREES(U186*SIN(2*RADIANS(I186))-2*K186*SIN(RADIANS(J186))+4*K186*U186*SIN(RADIANS(J186))*COS(2*RADIANS(I186))-0.5*U186*U186*SIN(4*RADIANS(I186))-1.25*K186*K186*SIN(2*RADIANS(J186)))</f>
        <v>-1.87702082030318</v>
      </c>
      <c r="W186" s="1" t="n">
        <f aca="false">DEGREES(ACOS(COS(RADIANS(90.833))/(COS(RADIANS($B$3))*COS(RADIANS(T186)))-TAN(RADIANS($B$3))*TAN(RADIANS(T186))))</f>
        <v>71.5529384747081</v>
      </c>
      <c r="X186" s="7" t="n">
        <f aca="false">(720-4*$B$4-V186+$B$5*60)/1440</f>
        <v>0.515238400569655</v>
      </c>
      <c r="Y186" s="7" t="n">
        <f aca="false">X186-W186*4/1440</f>
        <v>0.31648023813991</v>
      </c>
      <c r="Z186" s="7" t="n">
        <f aca="false">X186+W186*4/1440</f>
        <v>0.7139965629994</v>
      </c>
      <c r="AA186" s="9" t="n">
        <f aca="false">8*W186</f>
        <v>572.423507797665</v>
      </c>
      <c r="AB186" s="1" t="n">
        <f aca="false">MOD(E186*1440+V186+4*$B$4-60*$B$5,1440)</f>
        <v>1088.0567031797</v>
      </c>
      <c r="AC186" s="1" t="n">
        <f aca="false">IF(AB186/4&lt;0,AB186/4+180,AB186/4-180)</f>
        <v>92.0141757949237</v>
      </c>
      <c r="AD186" s="1" t="n">
        <f aca="false">DEGREES(ACOS(SIN(RADIANS($B$3))*SIN(RADIANS(T186))+COS(RADIANS($B$3))*COS(RADIANS(T186))*COS(RADIANS(AC186))))</f>
        <v>105.625647750358</v>
      </c>
      <c r="AE186" s="1" t="n">
        <f aca="false">90-AD186</f>
        <v>-15.6256477503583</v>
      </c>
      <c r="AF186" s="1" t="n">
        <f aca="false">IF(AE186&gt;85,0,IF(AE186&gt;5,58.1/TAN(RADIANS(AE186))-0.07/POWER(TAN(RADIANS(AE186)),3)+0.000086/POWER(TAN(RADIANS(AE186)),5),IF(AE186&gt;-0.575,1735+AE186*(-518.2+AE186*(103.4+AE186*(-12.79+AE186*0.711))),-20.772/TAN(RADIANS(AE186)))))/3600</f>
        <v>0.0206301594396326</v>
      </c>
      <c r="AG186" s="1" t="n">
        <f aca="false">AE186+AF186</f>
        <v>-15.6050175909187</v>
      </c>
      <c r="AH186" s="1" t="n">
        <f aca="false">IF(AC186&gt;0,MOD(DEGREES(ACOS(((SIN(RADIANS($B$3))*COS(RADIANS(AD186)))-SIN(RADIANS(T186)))/(COS(RADIANS($B$3))*SIN(RADIANS(AD186)))))+180,360),MOD(540-DEGREES(ACOS(((SIN(RADIANS($B$3))*COS(RADIANS(AD186)))-SIN(RADIANS(T186)))/(COS(RADIANS($B$3))*SIN(RADIANS(AD186))))),360))</f>
        <v>287.800479562131</v>
      </c>
    </row>
    <row r="187" customFormat="false" ht="15" hidden="false" customHeight="false" outlineLevel="0" collapsed="false">
      <c r="D187" s="6" t="n">
        <f aca="false">$B$7</f>
        <v>44003</v>
      </c>
      <c r="E187" s="7" t="n">
        <f aca="false">E186+0.1/24</f>
        <v>0.774999999999999</v>
      </c>
      <c r="F187" s="2" t="n">
        <f aca="false">D187+2415018.5+E187-$B$5/24</f>
        <v>2459021.85833333</v>
      </c>
      <c r="G187" s="8" t="n">
        <f aca="false">(F187-2451545)/36525</f>
        <v>0.204705224731921</v>
      </c>
      <c r="I187" s="1" t="n">
        <f aca="false">MOD(280.46646+G187*(36000.76983+G187*0.0003032),360)</f>
        <v>90.0121512776541</v>
      </c>
      <c r="J187" s="1" t="n">
        <f aca="false">357.52911+G187*(35999.05029-0.0001537*G187)</f>
        <v>7726.72278330948</v>
      </c>
      <c r="K187" s="1" t="n">
        <f aca="false">0.016708634-G187*(0.000042037+0.0000001267*G187)</f>
        <v>0.0167000234972021</v>
      </c>
      <c r="L187" s="1" t="n">
        <f aca="false">SIN(RADIANS(J187))*(1.914602-G187*(0.004817+0.000014*G187))+SIN(RADIANS(2*J187))*(0.019993-0.000101*G187)+SIN(RADIANS(3*J187))*0.000289</f>
        <v>0.430742674891272</v>
      </c>
      <c r="M187" s="1" t="n">
        <f aca="false">I187+L187</f>
        <v>90.4428939525454</v>
      </c>
      <c r="N187" s="1" t="n">
        <f aca="false">J187+L187</f>
        <v>7727.15352598437</v>
      </c>
      <c r="O187" s="1" t="n">
        <f aca="false">(1.000001018*(1-K187*K187))/(1+K187*COS(RADIANS(N187)))</f>
        <v>1.01626903017685</v>
      </c>
      <c r="P187" s="1" t="n">
        <f aca="false">M187-0.00569-0.00478*SIN(RADIANS(125.04-1934.136*G187))</f>
        <v>90.4324245262918</v>
      </c>
      <c r="Q187" s="1" t="n">
        <f aca="false">23+(26+((21.448-G187*(46.815+G187*(0.00059-G187*0.001813))))/60)/60</f>
        <v>23.4366290877035</v>
      </c>
      <c r="R187" s="1" t="n">
        <f aca="false">Q187+0.00256*COS(RADIANS(125.04-1934.136*G187))</f>
        <v>23.4366687509233</v>
      </c>
      <c r="S187" s="1" t="n">
        <f aca="false">DEGREES(ATAN2(COS(RADIANS(P187)),COS(RADIANS(R187))*SIN(RADIANS(P187))))</f>
        <v>90.4713055668886</v>
      </c>
      <c r="T187" s="1" t="n">
        <f aca="false">DEGREES(ASIN(SIN(RADIANS(R187))*SIN(RADIANS(P187))))</f>
        <v>23.4359613712535</v>
      </c>
      <c r="U187" s="1" t="n">
        <f aca="false">TAN(RADIANS(R187/2))*TAN(RADIANS(R187/2))</f>
        <v>0.043024626658527</v>
      </c>
      <c r="V187" s="1" t="n">
        <f aca="false">4*DEGREES(U187*SIN(2*RADIANS(I187))-2*K187*SIN(RADIANS(J187))+4*K187*U187*SIN(RADIANS(J187))*COS(2*RADIANS(I187))-0.5*U187*U187*SIN(4*RADIANS(I187))-1.25*K187*K187*SIN(2*RADIANS(J187)))</f>
        <v>-1.87792551480907</v>
      </c>
      <c r="W187" s="1" t="n">
        <f aca="false">DEGREES(ACOS(COS(RADIANS(90.833))/(COS(RADIANS($B$3))*COS(RADIANS(T187)))-TAN(RADIANS($B$3))*TAN(RADIANS(T187))))</f>
        <v>71.5529509340068</v>
      </c>
      <c r="X187" s="7" t="n">
        <f aca="false">(720-4*$B$4-V187+$B$5*60)/1440</f>
        <v>0.515239028829729</v>
      </c>
      <c r="Y187" s="7" t="n">
        <f aca="false">X187-W187*4/1440</f>
        <v>0.316480831790821</v>
      </c>
      <c r="Z187" s="7" t="n">
        <f aca="false">X187+W187*4/1440</f>
        <v>0.713997225868636</v>
      </c>
      <c r="AA187" s="9" t="n">
        <f aca="false">8*W187</f>
        <v>572.423607472054</v>
      </c>
      <c r="AB187" s="1" t="n">
        <f aca="false">MOD(E187*1440+V187+4*$B$4-60*$B$5,1440)</f>
        <v>1094.05579848519</v>
      </c>
      <c r="AC187" s="1" t="n">
        <f aca="false">IF(AB187/4&lt;0,AB187/4+180,AB187/4-180)</f>
        <v>93.5139496212974</v>
      </c>
      <c r="AD187" s="1" t="n">
        <f aca="false">DEGREES(ACOS(SIN(RADIANS($B$3))*SIN(RADIANS(T187))+COS(RADIANS($B$3))*COS(RADIANS(T187))*COS(RADIANS(AC187))))</f>
        <v>106.756201607141</v>
      </c>
      <c r="AE187" s="1" t="n">
        <f aca="false">90-AD187</f>
        <v>-16.7562016071409</v>
      </c>
      <c r="AF187" s="1" t="n">
        <f aca="false">IF(AE187&gt;85,0,IF(AE187&gt;5,58.1/TAN(RADIANS(AE187))-0.07/POWER(TAN(RADIANS(AE187)),3)+0.000086/POWER(TAN(RADIANS(AE187)),5),IF(AE187&gt;-0.575,1735+AE187*(-518.2+AE187*(103.4+AE187*(-12.79+AE187*0.711))),-20.772/TAN(RADIANS(AE187)))))/3600</f>
        <v>0.0191640943719738</v>
      </c>
      <c r="AG187" s="1" t="n">
        <f aca="false">AE187+AF187</f>
        <v>-16.737037512769</v>
      </c>
      <c r="AH187" s="1" t="n">
        <f aca="false">IF(AC187&gt;0,MOD(DEGREES(ACOS(((SIN(RADIANS($B$3))*COS(RADIANS(AD187)))-SIN(RADIANS(T187)))/(COS(RADIANS($B$3))*SIN(RADIANS(AD187)))))+180,360),MOD(540-DEGREES(ACOS(((SIN(RADIANS($B$3))*COS(RADIANS(AD187)))-SIN(RADIANS(T187)))/(COS(RADIANS($B$3))*SIN(RADIANS(AD187))))),360))</f>
        <v>286.983625652108</v>
      </c>
    </row>
    <row r="188" customFormat="false" ht="15" hidden="false" customHeight="false" outlineLevel="0" collapsed="false">
      <c r="D188" s="6" t="n">
        <f aca="false">$B$7</f>
        <v>44003</v>
      </c>
      <c r="E188" s="7" t="n">
        <f aca="false">E187+0.1/24</f>
        <v>0.779166666666665</v>
      </c>
      <c r="F188" s="2" t="n">
        <f aca="false">D188+2415018.5+E188-$B$5/24</f>
        <v>2459021.8625</v>
      </c>
      <c r="G188" s="8" t="n">
        <f aca="false">(F188-2451545)/36525</f>
        <v>0.204705338809043</v>
      </c>
      <c r="I188" s="1" t="n">
        <f aca="false">MOD(280.46646+G188*(36000.76983+G188*0.0003032),360)</f>
        <v>90.0162581418836</v>
      </c>
      <c r="J188" s="1" t="n">
        <f aca="false">357.52911+G188*(35999.05029-0.0001537*G188)</f>
        <v>7726.72688997752</v>
      </c>
      <c r="K188" s="1" t="n">
        <f aca="false">0.016708634-G188*(0.000042037+0.0000001267*G188)</f>
        <v>0.0167000234924008</v>
      </c>
      <c r="L188" s="1" t="n">
        <f aca="false">SIN(RADIANS(J188))*(1.914602-G188*(0.004817+0.000014*G188))+SIN(RADIANS(2*J188))*(0.019993-0.000101*G188)+SIN(RADIANS(3*J188))*0.000289</f>
        <v>0.430611695067069</v>
      </c>
      <c r="M188" s="1" t="n">
        <f aca="false">I188+L188</f>
        <v>90.4468698369506</v>
      </c>
      <c r="N188" s="1" t="n">
        <f aca="false">J188+L188</f>
        <v>7727.15750167259</v>
      </c>
      <c r="O188" s="1" t="n">
        <f aca="false">(1.000001018*(1-K188*K188))/(1+K188*COS(RADIANS(N188)))</f>
        <v>1.01626929630307</v>
      </c>
      <c r="P188" s="1" t="n">
        <f aca="false">M188-0.00569-0.00478*SIN(RADIANS(125.04-1934.136*G188))</f>
        <v>90.4364004109822</v>
      </c>
      <c r="Q188" s="1" t="n">
        <f aca="false">23+(26+((21.448-G188*(46.815+G188*(0.00059-G188*0.001813))))/60)/60</f>
        <v>23.43662908622</v>
      </c>
      <c r="R188" s="1" t="n">
        <f aca="false">Q188+0.00256*COS(RADIANS(125.04-1934.136*G188))</f>
        <v>23.436668759297</v>
      </c>
      <c r="S188" s="1" t="n">
        <f aca="false">DEGREES(ATAN2(COS(RADIANS(P188)),COS(RADIANS(R188))*SIN(RADIANS(P188))))</f>
        <v>90.4756389081551</v>
      </c>
      <c r="T188" s="1" t="n">
        <f aca="false">DEGREES(ASIN(SIN(RADIANS(R188))*SIN(RADIANS(P188))))</f>
        <v>23.4359483120606</v>
      </c>
      <c r="U188" s="1" t="n">
        <f aca="false">TAN(RADIANS(R188/2))*TAN(RADIANS(R188/2))</f>
        <v>0.0430246266901458</v>
      </c>
      <c r="V188" s="1" t="n">
        <f aca="false">4*DEGREES(U188*SIN(2*RADIANS(I188))-2*K188*SIN(RADIANS(J188))+4*K188*U188*SIN(RADIANS(J188))*COS(2*RADIANS(I188))-0.5*U188*U188*SIN(4*RADIANS(I188))-1.25*K188*K188*SIN(2*RADIANS(J188)))</f>
        <v>-1.87883019714052</v>
      </c>
      <c r="W188" s="1" t="n">
        <f aca="false">DEGREES(ACOS(COS(RADIANS(90.833))/(COS(RADIANS($B$3))*COS(RADIANS(T188)))-TAN(RADIANS($B$3))*TAN(RADIANS(T188))))</f>
        <v>71.5529635084529</v>
      </c>
      <c r="X188" s="7" t="n">
        <f aca="false">(720-4*$B$4-V188+$B$5*60)/1440</f>
        <v>0.515239657081348</v>
      </c>
      <c r="Y188" s="7" t="n">
        <f aca="false">X188-W188*4/1440</f>
        <v>0.316481425113423</v>
      </c>
      <c r="Z188" s="7" t="n">
        <f aca="false">X188+W188*4/1440</f>
        <v>0.713997889049272</v>
      </c>
      <c r="AA188" s="9" t="n">
        <f aca="false">8*W188</f>
        <v>572.423708067623</v>
      </c>
      <c r="AB188" s="1" t="n">
        <f aca="false">MOD(E188*1440+V188+4*$B$4-60*$B$5,1440)</f>
        <v>1100.05489380286</v>
      </c>
      <c r="AC188" s="1" t="n">
        <f aca="false">IF(AB188/4&lt;0,AB188/4+180,AB188/4-180)</f>
        <v>95.0137234507143</v>
      </c>
      <c r="AD188" s="1" t="n">
        <f aca="false">DEGREES(ACOS(SIN(RADIANS($B$3))*SIN(RADIANS(T188))+COS(RADIANS($B$3))*COS(RADIANS(T188))*COS(RADIANS(AC188))))</f>
        <v>107.891681086418</v>
      </c>
      <c r="AE188" s="1" t="n">
        <f aca="false">90-AD188</f>
        <v>-17.8916810864183</v>
      </c>
      <c r="AF188" s="1" t="n">
        <f aca="false">IF(AE188&gt;85,0,IF(AE188&gt;5,58.1/TAN(RADIANS(AE188))-0.07/POWER(TAN(RADIANS(AE188)),3)+0.000086/POWER(TAN(RADIANS(AE188)),5),IF(AE188&gt;-0.575,1735+AE188*(-518.2+AE188*(103.4+AE188*(-12.79+AE188*0.711))),-20.772/TAN(RADIANS(AE188)))))/3600</f>
        <v>0.0178731360018911</v>
      </c>
      <c r="AG188" s="1" t="n">
        <f aca="false">AE188+AF188</f>
        <v>-17.8738079504164</v>
      </c>
      <c r="AH188" s="1" t="n">
        <f aca="false">IF(AC188&gt;0,MOD(DEGREES(ACOS(((SIN(RADIANS($B$3))*COS(RADIANS(AD188)))-SIN(RADIANS(T188)))/(COS(RADIANS($B$3))*SIN(RADIANS(AD188)))))+180,360),MOD(540-DEGREES(ACOS(((SIN(RADIANS($B$3))*COS(RADIANS(AD188)))-SIN(RADIANS(T188)))/(COS(RADIANS($B$3))*SIN(RADIANS(AD188))))),360))</f>
        <v>286.16937895541</v>
      </c>
    </row>
    <row r="189" customFormat="false" ht="15" hidden="false" customHeight="false" outlineLevel="0" collapsed="false">
      <c r="D189" s="6" t="n">
        <f aca="false">$B$7</f>
        <v>44003</v>
      </c>
      <c r="E189" s="7" t="n">
        <f aca="false">E188+0.1/24</f>
        <v>0.783333333333332</v>
      </c>
      <c r="F189" s="2" t="n">
        <f aca="false">D189+2415018.5+E189-$B$5/24</f>
        <v>2459021.86666667</v>
      </c>
      <c r="G189" s="8" t="n">
        <f aca="false">(F189-2451545)/36525</f>
        <v>0.204705452886152</v>
      </c>
      <c r="I189" s="1" t="n">
        <f aca="false">MOD(280.46646+G189*(36000.76983+G189*0.0003032),360)</f>
        <v>90.0203650056519</v>
      </c>
      <c r="J189" s="1" t="n">
        <f aca="false">357.52911+G189*(35999.05029-0.0001537*G189)</f>
        <v>7726.73099664511</v>
      </c>
      <c r="K189" s="1" t="n">
        <f aca="false">0.016708634-G189*(0.000042037+0.0000001267*G189)</f>
        <v>0.0167000234875994</v>
      </c>
      <c r="L189" s="1" t="n">
        <f aca="false">SIN(RADIANS(J189))*(1.914602-G189*(0.004817+0.000014*G189))+SIN(RADIANS(2*J189))*(0.019993-0.000101*G189)+SIN(RADIANS(3*J189))*0.000289</f>
        <v>0.430480713175318</v>
      </c>
      <c r="M189" s="1" t="n">
        <f aca="false">I189+L189</f>
        <v>90.4508457188272</v>
      </c>
      <c r="N189" s="1" t="n">
        <f aca="false">J189+L189</f>
        <v>7727.16147735829</v>
      </c>
      <c r="O189" s="1" t="n">
        <f aca="false">(1.000001018*(1-K189*K189))/(1+K189*COS(RADIANS(N189)))</f>
        <v>1.01626956234828</v>
      </c>
      <c r="P189" s="1" t="n">
        <f aca="false">M189-0.00569-0.00478*SIN(RADIANS(125.04-1934.136*G189))</f>
        <v>90.4403762931441</v>
      </c>
      <c r="Q189" s="1" t="n">
        <f aca="false">23+(26+((21.448-G189*(46.815+G189*(0.00059-G189*0.001813))))/60)/60</f>
        <v>23.4366290847366</v>
      </c>
      <c r="R189" s="1" t="n">
        <f aca="false">Q189+0.00256*COS(RADIANS(125.04-1934.136*G189))</f>
        <v>23.4366687676707</v>
      </c>
      <c r="S189" s="1" t="n">
        <f aca="false">DEGREES(ATAN2(COS(RADIANS(P189)),COS(RADIANS(R189))*SIN(RADIANS(P189))))</f>
        <v>90.4799722458055</v>
      </c>
      <c r="T189" s="1" t="n">
        <f aca="false">DEGREES(ASIN(SIN(RADIANS(R189))*SIN(RADIANS(P189))))</f>
        <v>23.4359351332811</v>
      </c>
      <c r="U189" s="1" t="n">
        <f aca="false">TAN(RADIANS(R189/2))*TAN(RADIANS(R189/2))</f>
        <v>0.0430246267217646</v>
      </c>
      <c r="V189" s="1" t="n">
        <f aca="false">4*DEGREES(U189*SIN(2*RADIANS(I189))-2*K189*SIN(RADIANS(J189))+4*K189*U189*SIN(RADIANS(J189))*COS(2*RADIANS(I189))-0.5*U189*U189*SIN(4*RADIANS(I189))-1.25*K189*K189*SIN(2*RADIANS(J189)))</f>
        <v>-1.87973486706539</v>
      </c>
      <c r="W189" s="1" t="n">
        <f aca="false">DEGREES(ACOS(COS(RADIANS(90.833))/(COS(RADIANS($B$3))*COS(RADIANS(T189)))-TAN(RADIANS($B$3))*TAN(RADIANS(T189))))</f>
        <v>71.5529761980432</v>
      </c>
      <c r="X189" s="7" t="n">
        <f aca="false">(720-4*$B$4-V189+$B$5*60)/1440</f>
        <v>0.515240285324351</v>
      </c>
      <c r="Y189" s="7" t="n">
        <f aca="false">X189-W189*4/1440</f>
        <v>0.316482018107564</v>
      </c>
      <c r="Z189" s="7" t="n">
        <f aca="false">X189+W189*4/1440</f>
        <v>0.713998552541138</v>
      </c>
      <c r="AA189" s="9" t="n">
        <f aca="false">8*W189</f>
        <v>572.423809584346</v>
      </c>
      <c r="AB189" s="1" t="n">
        <f aca="false">MOD(E189*1440+V189+4*$B$4-60*$B$5,1440)</f>
        <v>1106.05398913293</v>
      </c>
      <c r="AC189" s="1" t="n">
        <f aca="false">IF(AB189/4&lt;0,AB189/4+180,AB189/4-180)</f>
        <v>96.5134972832332</v>
      </c>
      <c r="AD189" s="1" t="n">
        <f aca="false">DEGREES(ACOS(SIN(RADIANS($B$3))*SIN(RADIANS(T189))+COS(RADIANS($B$3))*COS(RADIANS(T189))*COS(RADIANS(AC189))))</f>
        <v>109.03184314384</v>
      </c>
      <c r="AE189" s="1" t="n">
        <f aca="false">90-AD189</f>
        <v>-19.0318431438399</v>
      </c>
      <c r="AF189" s="1" t="n">
        <f aca="false">IF(AE189&gt;85,0,IF(AE189&gt;5,58.1/TAN(RADIANS(AE189))-0.07/POWER(TAN(RADIANS(AE189)),3)+0.000086/POWER(TAN(RADIANS(AE189)),5),IF(AE189&gt;-0.575,1735+AE189*(-518.2+AE189*(103.4+AE189*(-12.79+AE189*0.711))),-20.772/TAN(RADIANS(AE189)))))/3600</f>
        <v>0.0167270913417761</v>
      </c>
      <c r="AG189" s="1" t="n">
        <f aca="false">AE189+AF189</f>
        <v>-19.0151160524981</v>
      </c>
      <c r="AH189" s="1" t="n">
        <f aca="false">IF(AC189&gt;0,MOD(DEGREES(ACOS(((SIN(RADIANS($B$3))*COS(RADIANS(AD189)))-SIN(RADIANS(T189)))/(COS(RADIANS($B$3))*SIN(RADIANS(AD189)))))+180,360),MOD(540-DEGREES(ACOS(((SIN(RADIANS($B$3))*COS(RADIANS(AD189)))-SIN(RADIANS(T189)))/(COS(RADIANS($B$3))*SIN(RADIANS(AD189))))),360))</f>
        <v>285.357152428061</v>
      </c>
    </row>
    <row r="190" customFormat="false" ht="15" hidden="false" customHeight="false" outlineLevel="0" collapsed="false">
      <c r="D190" s="6" t="n">
        <f aca="false">$B$7</f>
        <v>44003</v>
      </c>
      <c r="E190" s="7" t="n">
        <f aca="false">E189+0.1/24</f>
        <v>0.787499999999998</v>
      </c>
      <c r="F190" s="2" t="n">
        <f aca="false">D190+2415018.5+E190-$B$5/24</f>
        <v>2459021.87083333</v>
      </c>
      <c r="G190" s="8" t="n">
        <f aca="false">(F190-2451545)/36525</f>
        <v>0.204705566963274</v>
      </c>
      <c r="I190" s="1" t="n">
        <f aca="false">MOD(280.46646+G190*(36000.76983+G190*0.0003032),360)</f>
        <v>90.0244718698814</v>
      </c>
      <c r="J190" s="1" t="n">
        <f aca="false">357.52911+G190*(35999.05029-0.0001537*G190)</f>
        <v>7726.73510331316</v>
      </c>
      <c r="K190" s="1" t="n">
        <f aca="false">0.016708634-G190*(0.000042037+0.0000001267*G190)</f>
        <v>0.016700023482798</v>
      </c>
      <c r="L190" s="1" t="n">
        <f aca="false">SIN(RADIANS(J190))*(1.914602-G190*(0.004817+0.000014*G190))+SIN(RADIANS(2*J190))*(0.019993-0.000101*G190)+SIN(RADIANS(3*J190))*0.000289</f>
        <v>0.430349729187362</v>
      </c>
      <c r="M190" s="1" t="n">
        <f aca="false">I190+L190</f>
        <v>90.4548215990687</v>
      </c>
      <c r="N190" s="1" t="n">
        <f aca="false">J190+L190</f>
        <v>7727.16545304235</v>
      </c>
      <c r="O190" s="1" t="n">
        <f aca="false">(1.000001018*(1-K190*K190))/(1+K190*COS(RADIANS(N190)))</f>
        <v>1.01626982831252</v>
      </c>
      <c r="P190" s="1" t="n">
        <f aca="false">M190-0.00569-0.00478*SIN(RADIANS(125.04-1934.136*G190))</f>
        <v>90.444352173671</v>
      </c>
      <c r="Q190" s="1" t="n">
        <f aca="false">23+(26+((21.448-G190*(46.815+G190*(0.00059-G190*0.001813))))/60)/60</f>
        <v>23.4366290832531</v>
      </c>
      <c r="R190" s="1" t="n">
        <f aca="false">Q190+0.00256*COS(RADIANS(125.04-1934.136*G190))</f>
        <v>23.4366687760443</v>
      </c>
      <c r="S190" s="1" t="n">
        <f aca="false">DEGREES(ATAN2(COS(RADIANS(P190)),COS(RADIANS(R190))*SIN(RADIANS(P190))))</f>
        <v>90.4843055808058</v>
      </c>
      <c r="T190" s="1" t="n">
        <f aca="false">DEGREES(ASIN(SIN(RADIANS(R190))*SIN(RADIANS(P190))))</f>
        <v>23.4359218349123</v>
      </c>
      <c r="U190" s="1" t="n">
        <f aca="false">TAN(RADIANS(R190/2))*TAN(RADIANS(R190/2))</f>
        <v>0.0430246267533835</v>
      </c>
      <c r="V190" s="1" t="n">
        <f aca="false">4*DEGREES(U190*SIN(2*RADIANS(I190))-2*K190*SIN(RADIANS(J190))+4*K190*U190*SIN(RADIANS(J190))*COS(2*RADIANS(I190))-0.5*U190*U190*SIN(4*RADIANS(I190))-1.25*K190*K190*SIN(2*RADIANS(J190)))</f>
        <v>-1.88063952475889</v>
      </c>
      <c r="W190" s="1" t="n">
        <f aca="false">DEGREES(ACOS(COS(RADIANS(90.833))/(COS(RADIANS($B$3))*COS(RADIANS(T190)))-TAN(RADIANS($B$3))*TAN(RADIANS(T190))))</f>
        <v>71.5529890027802</v>
      </c>
      <c r="X190" s="7" t="n">
        <f aca="false">(720-4*$B$4-V190+$B$5*60)/1440</f>
        <v>0.51524091355886</v>
      </c>
      <c r="Y190" s="7" t="n">
        <f aca="false">X190-W190*4/1440</f>
        <v>0.31648261077336</v>
      </c>
      <c r="Z190" s="7" t="n">
        <f aca="false">X190+W190*4/1440</f>
        <v>0.713999216344361</v>
      </c>
      <c r="AA190" s="9" t="n">
        <f aca="false">8*W190</f>
        <v>572.423912022242</v>
      </c>
      <c r="AB190" s="1" t="n">
        <f aca="false">MOD(E190*1440+V190+4*$B$4-60*$B$5,1440)</f>
        <v>1112.05308447524</v>
      </c>
      <c r="AC190" s="1" t="n">
        <f aca="false">IF(AB190/4&lt;0,AB190/4+180,AB190/4-180)</f>
        <v>98.0132711188095</v>
      </c>
      <c r="AD190" s="1" t="n">
        <f aca="false">DEGREES(ACOS(SIN(RADIANS($B$3))*SIN(RADIANS(T190))+COS(RADIANS($B$3))*COS(RADIANS(T190))*COS(RADIANS(AC190))))</f>
        <v>110.176448920138</v>
      </c>
      <c r="AE190" s="1" t="n">
        <f aca="false">90-AD190</f>
        <v>-20.1764489201378</v>
      </c>
      <c r="AF190" s="1" t="n">
        <f aca="false">IF(AE190&gt;85,0,IF(AE190&gt;5,58.1/TAN(RADIANS(AE190))-0.07/POWER(TAN(RADIANS(AE190)),3)+0.000086/POWER(TAN(RADIANS(AE190)),5),IF(AE190&gt;-0.575,1735+AE190*(-518.2+AE190*(103.4+AE190*(-12.79+AE190*0.711))),-20.772/TAN(RADIANS(AE190)))))/3600</f>
        <v>0.0157023148766561</v>
      </c>
      <c r="AG190" s="1" t="n">
        <f aca="false">AE190+AF190</f>
        <v>-20.1607466052611</v>
      </c>
      <c r="AH190" s="1" t="n">
        <f aca="false">IF(AC190&gt;0,MOD(DEGREES(ACOS(((SIN(RADIANS($B$3))*COS(RADIANS(AD190)))-SIN(RADIANS(T190)))/(COS(RADIANS($B$3))*SIN(RADIANS(AD190)))))+180,360),MOD(540-DEGREES(ACOS(((SIN(RADIANS($B$3))*COS(RADIANS(AD190)))-SIN(RADIANS(T190)))/(COS(RADIANS($B$3))*SIN(RADIANS(AD190))))),360))</f>
        <v>284.546343775954</v>
      </c>
    </row>
    <row r="191" customFormat="false" ht="15" hidden="false" customHeight="false" outlineLevel="0" collapsed="false">
      <c r="D191" s="6" t="n">
        <f aca="false">$B$7</f>
        <v>44003</v>
      </c>
      <c r="E191" s="7" t="n">
        <f aca="false">E190+0.1/24</f>
        <v>0.791666666666665</v>
      </c>
      <c r="F191" s="2" t="n">
        <f aca="false">D191+2415018.5+E191-$B$5/24</f>
        <v>2459021.875</v>
      </c>
      <c r="G191" s="8" t="n">
        <f aca="false">(F191-2451545)/36525</f>
        <v>0.204705681040383</v>
      </c>
      <c r="I191" s="1" t="n">
        <f aca="false">MOD(280.46646+G191*(36000.76983+G191*0.0003032),360)</f>
        <v>90.0285787336525</v>
      </c>
      <c r="J191" s="1" t="n">
        <f aca="false">357.52911+G191*(35999.05029-0.0001537*G191)</f>
        <v>7726.73920998075</v>
      </c>
      <c r="K191" s="1" t="n">
        <f aca="false">0.016708634-G191*(0.000042037+0.0000001267*G191)</f>
        <v>0.0167000234779966</v>
      </c>
      <c r="L191" s="1" t="n">
        <f aca="false">SIN(RADIANS(J191))*(1.914602-G191*(0.004817+0.000014*G191))+SIN(RADIANS(2*J191))*(0.019993-0.000101*G191)+SIN(RADIANS(3*J191))*0.000289</f>
        <v>0.430218743133183</v>
      </c>
      <c r="M191" s="1" t="n">
        <f aca="false">I191+L191</f>
        <v>90.4587974767857</v>
      </c>
      <c r="N191" s="1" t="n">
        <f aca="false">J191+L191</f>
        <v>7727.16942872388</v>
      </c>
      <c r="O191" s="1" t="n">
        <f aca="false">(1.000001018*(1-K191*K191))/(1+K191*COS(RADIANS(N191)))</f>
        <v>1.01627009419574</v>
      </c>
      <c r="P191" s="1" t="n">
        <f aca="false">M191-0.00569-0.00478*SIN(RADIANS(125.04-1934.136*G191))</f>
        <v>90.4483280516734</v>
      </c>
      <c r="Q191" s="1" t="n">
        <f aca="false">23+(26+((21.448-G191*(46.815+G191*(0.00059-G191*0.001813))))/60)/60</f>
        <v>23.4366290817696</v>
      </c>
      <c r="R191" s="1" t="n">
        <f aca="false">Q191+0.00256*COS(RADIANS(125.04-1934.136*G191))</f>
        <v>23.436668784418</v>
      </c>
      <c r="S191" s="1" t="n">
        <f aca="false">DEGREES(ATAN2(COS(RADIANS(P191)),COS(RADIANS(R191))*SIN(RADIANS(P191))))</f>
        <v>90.4886389121787</v>
      </c>
      <c r="T191" s="1" t="n">
        <f aca="false">DEGREES(ASIN(SIN(RADIANS(R191))*SIN(RADIANS(P191))))</f>
        <v>23.4359084169575</v>
      </c>
      <c r="U191" s="1" t="n">
        <f aca="false">TAN(RADIANS(R191/2))*TAN(RADIANS(R191/2))</f>
        <v>0.0430246267850023</v>
      </c>
      <c r="V191" s="1" t="n">
        <f aca="false">4*DEGREES(U191*SIN(2*RADIANS(I191))-2*K191*SIN(RADIANS(J191))+4*K191*U191*SIN(RADIANS(J191))*COS(2*RADIANS(I191))-0.5*U191*U191*SIN(4*RADIANS(I191))-1.25*K191*K191*SIN(2*RADIANS(J191)))</f>
        <v>-1.88154416999011</v>
      </c>
      <c r="W191" s="1" t="n">
        <f aca="false">DEGREES(ACOS(COS(RADIANS(90.833))/(COS(RADIANS($B$3))*COS(RADIANS(T191)))-TAN(RADIANS($B$3))*TAN(RADIANS(T191))))</f>
        <v>71.5530019226608</v>
      </c>
      <c r="X191" s="7" t="n">
        <f aca="false">(720-4*$B$4-V191+$B$5*60)/1440</f>
        <v>0.515241541784715</v>
      </c>
      <c r="Y191" s="7" t="n">
        <f aca="false">X191-W191*4/1440</f>
        <v>0.316483203110658</v>
      </c>
      <c r="Z191" s="7" t="n">
        <f aca="false">X191+W191*4/1440</f>
        <v>0.713999880458773</v>
      </c>
      <c r="AA191" s="9" t="n">
        <f aca="false">8*W191</f>
        <v>572.424015381286</v>
      </c>
      <c r="AB191" s="1" t="n">
        <f aca="false">MOD(E191*1440+V191+4*$B$4-60*$B$5,1440)</f>
        <v>1118.05217983001</v>
      </c>
      <c r="AC191" s="1" t="n">
        <f aca="false">IF(AB191/4&lt;0,AB191/4+180,AB191/4-180)</f>
        <v>99.5130449575019</v>
      </c>
      <c r="AD191" s="1" t="n">
        <f aca="false">DEGREES(ACOS(SIN(RADIANS($B$3))*SIN(RADIANS(T191))+COS(RADIANS($B$3))*COS(RADIANS(T191))*COS(RADIANS(AC191))))</f>
        <v>111.325263206796</v>
      </c>
      <c r="AE191" s="1" t="n">
        <f aca="false">90-AD191</f>
        <v>-21.3252632067961</v>
      </c>
      <c r="AF191" s="1" t="n">
        <f aca="false">IF(AE191&gt;85,0,IF(AE191&gt;5,58.1/TAN(RADIANS(AE191))-0.07/POWER(TAN(RADIANS(AE191)),3)+0.000086/POWER(TAN(RADIANS(AE191)),5),IF(AE191&gt;-0.575,1735+AE191*(-518.2+AE191*(103.4+AE191*(-12.79+AE191*0.711))),-20.772/TAN(RADIANS(AE191)))))/3600</f>
        <v>0.0147800255876888</v>
      </c>
      <c r="AG191" s="1" t="n">
        <f aca="false">AE191+AF191</f>
        <v>-21.3104831812084</v>
      </c>
      <c r="AH191" s="1" t="n">
        <f aca="false">IF(AC191&gt;0,MOD(DEGREES(ACOS(((SIN(RADIANS($B$3))*COS(RADIANS(AD191)))-SIN(RADIANS(T191)))/(COS(RADIANS($B$3))*SIN(RADIANS(AD191)))))+180,360),MOD(540-DEGREES(ACOS(((SIN(RADIANS($B$3))*COS(RADIANS(AD191)))-SIN(RADIANS(T191)))/(COS(RADIANS($B$3))*SIN(RADIANS(AD191))))),360))</f>
        <v>283.736333504266</v>
      </c>
    </row>
    <row r="192" customFormat="false" ht="15" hidden="false" customHeight="false" outlineLevel="0" collapsed="false">
      <c r="D192" s="6" t="n">
        <f aca="false">$B$7</f>
        <v>44003</v>
      </c>
      <c r="E192" s="7" t="n">
        <f aca="false">E191+0.1/24</f>
        <v>0.795833333333332</v>
      </c>
      <c r="F192" s="2" t="n">
        <f aca="false">D192+2415018.5+E192-$B$5/24</f>
        <v>2459021.87916667</v>
      </c>
      <c r="G192" s="8" t="n">
        <f aca="false">(F192-2451545)/36525</f>
        <v>0.204705795117505</v>
      </c>
      <c r="I192" s="1" t="n">
        <f aca="false">MOD(280.46646+G192*(36000.76983+G192*0.0003032),360)</f>
        <v>90.0326855978819</v>
      </c>
      <c r="J192" s="1" t="n">
        <f aca="false">357.52911+G192*(35999.05029-0.0001537*G192)</f>
        <v>7726.7433166488</v>
      </c>
      <c r="K192" s="1" t="n">
        <f aca="false">0.016708634-G192*(0.000042037+0.0000001267*G192)</f>
        <v>0.0167000234731952</v>
      </c>
      <c r="L192" s="1" t="n">
        <f aca="false">SIN(RADIANS(J192))*(1.914602-G192*(0.004817+0.000014*G192))+SIN(RADIANS(2*J192))*(0.019993-0.000101*G192)+SIN(RADIANS(3*J192))*0.000289</f>
        <v>0.43008775498412</v>
      </c>
      <c r="M192" s="1" t="n">
        <f aca="false">I192+L192</f>
        <v>90.4627733528661</v>
      </c>
      <c r="N192" s="1" t="n">
        <f aca="false">J192+L192</f>
        <v>7727.17340440378</v>
      </c>
      <c r="O192" s="1" t="n">
        <f aca="false">(1.000001018*(1-K192*K192))/(1+K192*COS(RADIANS(N192)))</f>
        <v>1.01627035999799</v>
      </c>
      <c r="P192" s="1" t="n">
        <f aca="false">M192-0.00569-0.00478*SIN(RADIANS(125.04-1934.136*G192))</f>
        <v>90.4523039280393</v>
      </c>
      <c r="Q192" s="1" t="n">
        <f aca="false">23+(26+((21.448-G192*(46.815+G192*(0.00059-G192*0.001813))))/60)/60</f>
        <v>23.4366290802861</v>
      </c>
      <c r="R192" s="1" t="n">
        <f aca="false">Q192+0.00256*COS(RADIANS(125.04-1934.136*G192))</f>
        <v>23.4366687927916</v>
      </c>
      <c r="S192" s="1" t="n">
        <f aca="false">DEGREES(ATAN2(COS(RADIANS(P192)),COS(RADIANS(R192))*SIN(RADIANS(P192))))</f>
        <v>90.4929722408843</v>
      </c>
      <c r="T192" s="1" t="n">
        <f aca="false">DEGREES(ASIN(SIN(RADIANS(R192))*SIN(RADIANS(P192))))</f>
        <v>23.435894879414</v>
      </c>
      <c r="U192" s="1" t="n">
        <f aca="false">TAN(RADIANS(R192/2))*TAN(RADIANS(R192/2))</f>
        <v>0.0430246268166211</v>
      </c>
      <c r="V192" s="1" t="n">
        <f aca="false">4*DEGREES(U192*SIN(2*RADIANS(I192))-2*K192*SIN(RADIANS(J192))+4*K192*U192*SIN(RADIANS(J192))*COS(2*RADIANS(I192))-0.5*U192*U192*SIN(4*RADIANS(I192))-1.25*K192*K192*SIN(2*RADIANS(J192)))</f>
        <v>-1.88244880293232</v>
      </c>
      <c r="W192" s="1" t="n">
        <f aca="false">DEGREES(ACOS(COS(RADIANS(90.833))/(COS(RADIANS($B$3))*COS(RADIANS(T192)))-TAN(RADIANS($B$3))*TAN(RADIANS(T192))))</f>
        <v>71.5530149576873</v>
      </c>
      <c r="X192" s="7" t="n">
        <f aca="false">(720-4*$B$4-V192+$B$5*60)/1440</f>
        <v>0.515242170002036</v>
      </c>
      <c r="Y192" s="7" t="n">
        <f aca="false">X192-W192*4/1440</f>
        <v>0.316483795119572</v>
      </c>
      <c r="Z192" s="7" t="n">
        <f aca="false">X192+W192*4/1440</f>
        <v>0.714000544884501</v>
      </c>
      <c r="AA192" s="9" t="n">
        <f aca="false">8*W192</f>
        <v>572.424119661498</v>
      </c>
      <c r="AB192" s="1" t="n">
        <f aca="false">MOD(E192*1440+V192+4*$B$4-60*$B$5,1440)</f>
        <v>1124.05127519707</v>
      </c>
      <c r="AC192" s="1" t="n">
        <f aca="false">IF(AB192/4&lt;0,AB192/4+180,AB192/4-180)</f>
        <v>101.012818799266</v>
      </c>
      <c r="AD192" s="1" t="n">
        <f aca="false">DEGREES(ACOS(SIN(RADIANS($B$3))*SIN(RADIANS(T192))+COS(RADIANS($B$3))*COS(RADIANS(T192))*COS(RADIANS(AC192))))</f>
        <v>112.478053893891</v>
      </c>
      <c r="AE192" s="1" t="n">
        <f aca="false">90-AD192</f>
        <v>-22.478053893891</v>
      </c>
      <c r="AF192" s="1" t="n">
        <f aca="false">IF(AE192&gt;85,0,IF(AE192&gt;5,58.1/TAN(RADIANS(AE192))-0.07/POWER(TAN(RADIANS(AE192)),3)+0.000086/POWER(TAN(RADIANS(AE192)),5),IF(AE192&gt;-0.575,1735+AE192*(-518.2+AE192*(103.4+AE192*(-12.79+AE192*0.711))),-20.772/TAN(RADIANS(AE192)))))/3600</f>
        <v>0.0139451176866213</v>
      </c>
      <c r="AG192" s="1" t="n">
        <f aca="false">AE192+AF192</f>
        <v>-22.4641087762044</v>
      </c>
      <c r="AH192" s="1" t="n">
        <f aca="false">IF(AC192&gt;0,MOD(DEGREES(ACOS(((SIN(RADIANS($B$3))*COS(RADIANS(AD192)))-SIN(RADIANS(T192)))/(COS(RADIANS($B$3))*SIN(RADIANS(AD192)))))+180,360),MOD(540-DEGREES(ACOS(((SIN(RADIANS($B$3))*COS(RADIANS(AD192)))-SIN(RADIANS(T192)))/(COS(RADIANS($B$3))*SIN(RADIANS(AD192))))),360))</f>
        <v>282.926482762962</v>
      </c>
    </row>
    <row r="193" customFormat="false" ht="15" hidden="false" customHeight="false" outlineLevel="0" collapsed="false">
      <c r="D193" s="6" t="n">
        <f aca="false">$B$7</f>
        <v>44003</v>
      </c>
      <c r="E193" s="7" t="n">
        <f aca="false">E192+0.1/24</f>
        <v>0.799999999999998</v>
      </c>
      <c r="F193" s="2" t="n">
        <f aca="false">D193+2415018.5+E193-$B$5/24</f>
        <v>2459021.88333333</v>
      </c>
      <c r="G193" s="8" t="n">
        <f aca="false">(F193-2451545)/36525</f>
        <v>0.204705909194615</v>
      </c>
      <c r="I193" s="1" t="n">
        <f aca="false">MOD(280.46646+G193*(36000.76983+G193*0.0003032),360)</f>
        <v>90.0367924616503</v>
      </c>
      <c r="J193" s="1" t="n">
        <f aca="false">357.52911+G193*(35999.05029-0.0001537*G193)</f>
        <v>7726.74742331639</v>
      </c>
      <c r="K193" s="1" t="n">
        <f aca="false">0.016708634-G193*(0.000042037+0.0000001267*G193)</f>
        <v>0.0167000234683939</v>
      </c>
      <c r="L193" s="1" t="n">
        <f aca="false">SIN(RADIANS(J193))*(1.914602-G193*(0.004817+0.000014*G193))+SIN(RADIANS(2*J193))*(0.019993-0.000101*G193)+SIN(RADIANS(3*J193))*0.000289</f>
        <v>0.429956764770262</v>
      </c>
      <c r="M193" s="1" t="n">
        <f aca="false">I193+L193</f>
        <v>90.4667492264206</v>
      </c>
      <c r="N193" s="1" t="n">
        <f aca="false">J193+L193</f>
        <v>7727.17738008116</v>
      </c>
      <c r="O193" s="1" t="n">
        <f aca="false">(1.000001018*(1-K193*K193))/(1+K193*COS(RADIANS(N193)))</f>
        <v>1.01627062571922</v>
      </c>
      <c r="P193" s="1" t="n">
        <f aca="false">M193-0.00569-0.00478*SIN(RADIANS(125.04-1934.136*G193))</f>
        <v>90.4562798018794</v>
      </c>
      <c r="Q193" s="1" t="n">
        <f aca="false">23+(26+((21.448-G193*(46.815+G193*(0.00059-G193*0.001813))))/60)/60</f>
        <v>23.4366290788026</v>
      </c>
      <c r="R193" s="1" t="n">
        <f aca="false">Q193+0.00256*COS(RADIANS(125.04-1934.136*G193))</f>
        <v>23.4366688011653</v>
      </c>
      <c r="S193" s="1" t="n">
        <f aca="false">DEGREES(ATAN2(COS(RADIANS(P193)),COS(RADIANS(R193))*SIN(RADIANS(P193))))</f>
        <v>90.4973055659455</v>
      </c>
      <c r="T193" s="1" t="n">
        <f aca="false">DEGREES(ASIN(SIN(RADIANS(R193))*SIN(RADIANS(P193))))</f>
        <v>23.4358812222851</v>
      </c>
      <c r="U193" s="1" t="n">
        <f aca="false">TAN(RADIANS(R193/2))*TAN(RADIANS(R193/2))</f>
        <v>0.0430246268482399</v>
      </c>
      <c r="V193" s="1" t="n">
        <f aca="false">4*DEGREES(U193*SIN(2*RADIANS(I193))-2*K193*SIN(RADIANS(J193))+4*K193*U193*SIN(RADIANS(J193))*COS(2*RADIANS(I193))-0.5*U193*U193*SIN(4*RADIANS(I193))-1.25*K193*K193*SIN(2*RADIANS(J193)))</f>
        <v>-1.88335342335506</v>
      </c>
      <c r="W193" s="1" t="n">
        <f aca="false">DEGREES(ACOS(COS(RADIANS(90.833))/(COS(RADIANS($B$3))*COS(RADIANS(T193)))-TAN(RADIANS($B$3))*TAN(RADIANS(T193))))</f>
        <v>71.5530281078565</v>
      </c>
      <c r="X193" s="7" t="n">
        <f aca="false">(720-4*$B$4-V193+$B$5*60)/1440</f>
        <v>0.515242798210663</v>
      </c>
      <c r="Y193" s="7" t="n">
        <f aca="false">X193-W193*4/1440</f>
        <v>0.316484386799951</v>
      </c>
      <c r="Z193" s="7" t="n">
        <f aca="false">X193+W193*4/1440</f>
        <v>0.714001209621376</v>
      </c>
      <c r="AA193" s="9" t="n">
        <f aca="false">8*W193</f>
        <v>572.424224862852</v>
      </c>
      <c r="AB193" s="1" t="n">
        <f aca="false">MOD(E193*1440+V193+4*$B$4-60*$B$5,1440)</f>
        <v>1130.05037057664</v>
      </c>
      <c r="AC193" s="1" t="n">
        <f aca="false">IF(AB193/4&lt;0,AB193/4+180,AB193/4-180)</f>
        <v>102.512592644161</v>
      </c>
      <c r="AD193" s="1" t="n">
        <f aca="false">DEGREES(ACOS(SIN(RADIANS($B$3))*SIN(RADIANS(T193))+COS(RADIANS($B$3))*COS(RADIANS(T193))*COS(RADIANS(AC193))))</f>
        <v>113.634591397453</v>
      </c>
      <c r="AE193" s="1" t="n">
        <f aca="false">90-AD193</f>
        <v>-23.6345913974526</v>
      </c>
      <c r="AF193" s="1" t="n">
        <f aca="false">IF(AE193&gt;85,0,IF(AE193&gt;5,58.1/TAN(RADIANS(AE193))-0.07/POWER(TAN(RADIANS(AE193)),3)+0.000086/POWER(TAN(RADIANS(AE193)),5),IF(AE193&gt;-0.575,1735+AE193*(-518.2+AE193*(103.4+AE193*(-12.79+AE193*0.711))),-20.772/TAN(RADIANS(AE193)))))/3600</f>
        <v>0.0131853039714748</v>
      </c>
      <c r="AG193" s="1" t="n">
        <f aca="false">AE193+AF193</f>
        <v>-23.6214060934811</v>
      </c>
      <c r="AH193" s="1" t="n">
        <f aca="false">IF(AC193&gt;0,MOD(DEGREES(ACOS(((SIN(RADIANS($B$3))*COS(RADIANS(AD193)))-SIN(RADIANS(T193)))/(COS(RADIANS($B$3))*SIN(RADIANS(AD193)))))+180,360),MOD(540-DEGREES(ACOS(((SIN(RADIANS($B$3))*COS(RADIANS(AD193)))-SIN(RADIANS(T193)))/(COS(RADIANS($B$3))*SIN(RADIANS(AD193))))),360))</f>
        <v>282.116130967106</v>
      </c>
    </row>
    <row r="194" customFormat="false" ht="15" hidden="false" customHeight="false" outlineLevel="0" collapsed="false">
      <c r="D194" s="6" t="n">
        <f aca="false">$B$7</f>
        <v>44003</v>
      </c>
      <c r="E194" s="7" t="n">
        <f aca="false">E193+0.1/24</f>
        <v>0.804166666666665</v>
      </c>
      <c r="F194" s="2" t="n">
        <f aca="false">D194+2415018.5+E194-$B$5/24</f>
        <v>2459021.8875</v>
      </c>
      <c r="G194" s="8" t="n">
        <f aca="false">(F194-2451545)/36525</f>
        <v>0.204706023271737</v>
      </c>
      <c r="I194" s="1" t="n">
        <f aca="false">MOD(280.46646+G194*(36000.76983+G194*0.0003032),360)</f>
        <v>90.0408993258798</v>
      </c>
      <c r="J194" s="1" t="n">
        <f aca="false">357.52911+G194*(35999.05029-0.0001537*G194)</f>
        <v>7726.75152998443</v>
      </c>
      <c r="K194" s="1" t="n">
        <f aca="false">0.016708634-G194*(0.000042037+0.0000001267*G194)</f>
        <v>0.0167000234635925</v>
      </c>
      <c r="L194" s="1" t="n">
        <f aca="false">SIN(RADIANS(J194))*(1.914602-G194*(0.004817+0.000014*G194))+SIN(RADIANS(2*J194))*(0.019993-0.000101*G194)+SIN(RADIANS(3*J194))*0.000289</f>
        <v>0.429825772462634</v>
      </c>
      <c r="M194" s="1" t="n">
        <f aca="false">I194+L194</f>
        <v>90.4707250983424</v>
      </c>
      <c r="N194" s="1" t="n">
        <f aca="false">J194+L194</f>
        <v>7727.1813557569</v>
      </c>
      <c r="O194" s="1" t="n">
        <f aca="false">(1.000001018*(1-K194*K194))/(1+K194*COS(RADIANS(N194)))</f>
        <v>1.01627089135949</v>
      </c>
      <c r="P194" s="1" t="n">
        <f aca="false">M194-0.00569-0.00478*SIN(RADIANS(125.04-1934.136*G194))</f>
        <v>90.4602556740869</v>
      </c>
      <c r="Q194" s="1" t="n">
        <f aca="false">23+(26+((21.448-G194*(46.815+G194*(0.00059-G194*0.001813))))/60)/60</f>
        <v>23.4366290773192</v>
      </c>
      <c r="R194" s="1" t="n">
        <f aca="false">Q194+0.00256*COS(RADIANS(125.04-1934.136*G194))</f>
        <v>23.4366688095389</v>
      </c>
      <c r="S194" s="1" t="n">
        <f aca="false">DEGREES(ATAN2(COS(RADIANS(P194)),COS(RADIANS(R194))*SIN(RADIANS(P194))))</f>
        <v>90.5016388883279</v>
      </c>
      <c r="T194" s="1" t="n">
        <f aca="false">DEGREES(ASIN(SIN(RADIANS(R194))*SIN(RADIANS(P194))))</f>
        <v>23.4358674455681</v>
      </c>
      <c r="U194" s="1" t="n">
        <f aca="false">TAN(RADIANS(R194/2))*TAN(RADIANS(R194/2))</f>
        <v>0.0430246268798587</v>
      </c>
      <c r="V194" s="1" t="n">
        <f aca="false">4*DEGREES(U194*SIN(2*RADIANS(I194))-2*K194*SIN(RADIANS(J194))+4*K194*U194*SIN(RADIANS(J194))*COS(2*RADIANS(I194))-0.5*U194*U194*SIN(4*RADIANS(I194))-1.25*K194*K194*SIN(2*RADIANS(J194)))</f>
        <v>-1.88425803143219</v>
      </c>
      <c r="W194" s="1" t="n">
        <f aca="false">DEGREES(ACOS(COS(RADIANS(90.833))/(COS(RADIANS($B$3))*COS(RADIANS(T194)))-TAN(RADIANS($B$3))*TAN(RADIANS(T194))))</f>
        <v>71.553041373171</v>
      </c>
      <c r="X194" s="7" t="n">
        <f aca="false">(720-4*$B$4-V194+$B$5*60)/1440</f>
        <v>0.515243426410717</v>
      </c>
      <c r="Y194" s="7" t="n">
        <f aca="false">X194-W194*4/1440</f>
        <v>0.316484978151908</v>
      </c>
      <c r="Z194" s="7" t="n">
        <f aca="false">X194+W194*4/1440</f>
        <v>0.714001874669525</v>
      </c>
      <c r="AA194" s="9" t="n">
        <f aca="false">8*W194</f>
        <v>572.424330985368</v>
      </c>
      <c r="AB194" s="1" t="n">
        <f aca="false">MOD(E194*1440+V194+4*$B$4-60*$B$5,1440)</f>
        <v>1136.04946596857</v>
      </c>
      <c r="AC194" s="1" t="n">
        <f aca="false">IF(AB194/4&lt;0,AB194/4+180,AB194/4-180)</f>
        <v>104.012366492141</v>
      </c>
      <c r="AD194" s="1" t="n">
        <f aca="false">DEGREES(ACOS(SIN(RADIANS($B$3))*SIN(RADIANS(T194))+COS(RADIANS($B$3))*COS(RADIANS(T194))*COS(RADIANS(AC194))))</f>
        <v>114.794648061885</v>
      </c>
      <c r="AE194" s="1" t="n">
        <f aca="false">90-AD194</f>
        <v>-24.7946480618848</v>
      </c>
      <c r="AF194" s="1" t="n">
        <f aca="false">IF(AE194&gt;85,0,IF(AE194&gt;5,58.1/TAN(RADIANS(AE194))-0.07/POWER(TAN(RADIANS(AE194)),3)+0.000086/POWER(TAN(RADIANS(AE194)),5),IF(AE194&gt;-0.575,1735+AE194*(-518.2+AE194*(103.4+AE194*(-12.79+AE194*0.711))),-20.772/TAN(RADIANS(AE194)))))/3600</f>
        <v>0.0124904881091858</v>
      </c>
      <c r="AG194" s="1" t="n">
        <f aca="false">AE194+AF194</f>
        <v>-24.7821575737756</v>
      </c>
      <c r="AH194" s="1" t="n">
        <f aca="false">IF(AC194&gt;0,MOD(DEGREES(ACOS(((SIN(RADIANS($B$3))*COS(RADIANS(AD194)))-SIN(RADIANS(T194)))/(COS(RADIANS($B$3))*SIN(RADIANS(AD194)))))+180,360),MOD(540-DEGREES(ACOS(((SIN(RADIANS($B$3))*COS(RADIANS(AD194)))-SIN(RADIANS(T194)))/(COS(RADIANS($B$3))*SIN(RADIANS(AD194))))),360))</f>
        <v>281.30459316822</v>
      </c>
    </row>
    <row r="195" customFormat="false" ht="15" hidden="false" customHeight="false" outlineLevel="0" collapsed="false">
      <c r="D195" s="6" t="n">
        <f aca="false">$B$7</f>
        <v>44003</v>
      </c>
      <c r="E195" s="7" t="n">
        <f aca="false">E194+0.1/24</f>
        <v>0.808333333333332</v>
      </c>
      <c r="F195" s="2" t="n">
        <f aca="false">D195+2415018.5+E195-$B$5/24</f>
        <v>2459021.89166667</v>
      </c>
      <c r="G195" s="8" t="n">
        <f aca="false">(F195-2451545)/36525</f>
        <v>0.204706137348846</v>
      </c>
      <c r="I195" s="1" t="n">
        <f aca="false">MOD(280.46646+G195*(36000.76983+G195*0.0003032),360)</f>
        <v>90.0450061896509</v>
      </c>
      <c r="J195" s="1" t="n">
        <f aca="false">357.52911+G195*(35999.05029-0.0001537*G195)</f>
        <v>7726.75563665202</v>
      </c>
      <c r="K195" s="1" t="n">
        <f aca="false">0.016708634-G195*(0.000042037+0.0000001267*G195)</f>
        <v>0.0167000234587911</v>
      </c>
      <c r="L195" s="1" t="n">
        <f aca="false">SIN(RADIANS(J195))*(1.914602-G195*(0.004817+0.000014*G195))+SIN(RADIANS(2*J195))*(0.019993-0.000101*G195)+SIN(RADIANS(3*J195))*0.000289</f>
        <v>0.429694778091378</v>
      </c>
      <c r="M195" s="1" t="n">
        <f aca="false">I195+L195</f>
        <v>90.4747009677422</v>
      </c>
      <c r="N195" s="1" t="n">
        <f aca="false">J195+L195</f>
        <v>7727.18533143011</v>
      </c>
      <c r="O195" s="1" t="n">
        <f aca="false">(1.000001018*(1-K195*K195))/(1+K195*COS(RADIANS(N195)))</f>
        <v>1.01627115691872</v>
      </c>
      <c r="P195" s="1" t="n">
        <f aca="false">M195-0.00569-0.00478*SIN(RADIANS(125.04-1934.136*G195))</f>
        <v>90.4642315437724</v>
      </c>
      <c r="Q195" s="1" t="n">
        <f aca="false">23+(26+((21.448-G195*(46.815+G195*(0.00059-G195*0.001813))))/60)/60</f>
        <v>23.4366290758357</v>
      </c>
      <c r="R195" s="1" t="n">
        <f aca="false">Q195+0.00256*COS(RADIANS(125.04-1934.136*G195))</f>
        <v>23.4366688179126</v>
      </c>
      <c r="S195" s="1" t="n">
        <f aca="false">DEGREES(ATAN2(COS(RADIANS(P195)),COS(RADIANS(R195))*SIN(RADIANS(P195))))</f>
        <v>90.5059722070543</v>
      </c>
      <c r="T195" s="1" t="n">
        <f aca="false">DEGREES(ASIN(SIN(RADIANS(R195))*SIN(RADIANS(P195))))</f>
        <v>23.4358535492663</v>
      </c>
      <c r="U195" s="1" t="n">
        <f aca="false">TAN(RADIANS(R195/2))*TAN(RADIANS(R195/2))</f>
        <v>0.0430246269114775</v>
      </c>
      <c r="V195" s="1" t="n">
        <f aca="false">4*DEGREES(U195*SIN(2*RADIANS(I195))-2*K195*SIN(RADIANS(J195))+4*K195*U195*SIN(RADIANS(J195))*COS(2*RADIANS(I195))-0.5*U195*U195*SIN(4*RADIANS(I195))-1.25*K195*K195*SIN(2*RADIANS(J195)))</f>
        <v>-1.88516262693348</v>
      </c>
      <c r="W195" s="1" t="n">
        <f aca="false">DEGREES(ACOS(COS(RADIANS(90.833))/(COS(RADIANS($B$3))*COS(RADIANS(T195)))-TAN(RADIANS($B$3))*TAN(RADIANS(T195))))</f>
        <v>71.5530547536275</v>
      </c>
      <c r="X195" s="7" t="n">
        <f aca="false">(720-4*$B$4-V195+$B$5*60)/1440</f>
        <v>0.515244054602037</v>
      </c>
      <c r="Y195" s="7" t="n">
        <f aca="false">X195-W195*4/1440</f>
        <v>0.316485569175294</v>
      </c>
      <c r="Z195" s="7" t="n">
        <f aca="false">X195+W195*4/1440</f>
        <v>0.71400254002878</v>
      </c>
      <c r="AA195" s="9" t="n">
        <f aca="false">8*W195</f>
        <v>572.42443802902</v>
      </c>
      <c r="AB195" s="1" t="n">
        <f aca="false">MOD(E195*1440+V195+4*$B$4-60*$B$5,1440)</f>
        <v>1142.04856137306</v>
      </c>
      <c r="AC195" s="1" t="n">
        <f aca="false">IF(AB195/4&lt;0,AB195/4+180,AB195/4-180)</f>
        <v>105.512140343266</v>
      </c>
      <c r="AD195" s="1" t="n">
        <f aca="false">DEGREES(ACOS(SIN(RADIANS($B$3))*SIN(RADIANS(T195))+COS(RADIANS($B$3))*COS(RADIANS(T195))*COS(RADIANS(AC195))))</f>
        <v>115.957997533691</v>
      </c>
      <c r="AE195" s="1" t="n">
        <f aca="false">90-AD195</f>
        <v>-25.9579975336909</v>
      </c>
      <c r="AF195" s="1" t="n">
        <f aca="false">IF(AE195&gt;85,0,IF(AE195&gt;5,58.1/TAN(RADIANS(AE195))-0.07/POWER(TAN(RADIANS(AE195)),3)+0.000086/POWER(TAN(RADIANS(AE195)),5),IF(AE195&gt;-0.575,1735+AE195*(-518.2+AE195*(103.4+AE195*(-12.79+AE195*0.711))),-20.772/TAN(RADIANS(AE195)))))/3600</f>
        <v>0.0118522975201156</v>
      </c>
      <c r="AG195" s="1" t="n">
        <f aca="false">AE195+AF195</f>
        <v>-25.9461452361708</v>
      </c>
      <c r="AH195" s="1" t="n">
        <f aca="false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280.491157148381</v>
      </c>
    </row>
    <row r="196" customFormat="false" ht="15" hidden="false" customHeight="false" outlineLevel="0" collapsed="false">
      <c r="D196" s="6" t="n">
        <f aca="false">$B$7</f>
        <v>44003</v>
      </c>
      <c r="E196" s="7" t="n">
        <f aca="false">E195+0.1/24</f>
        <v>0.812499999999998</v>
      </c>
      <c r="F196" s="2" t="n">
        <f aca="false">D196+2415018.5+E196-$B$5/24</f>
        <v>2459021.89583333</v>
      </c>
      <c r="G196" s="8" t="n">
        <f aca="false">(F196-2451545)/36525</f>
        <v>0.204706251425968</v>
      </c>
      <c r="I196" s="1" t="n">
        <f aca="false">MOD(280.46646+G196*(36000.76983+G196*0.0003032),360)</f>
        <v>90.0491130538803</v>
      </c>
      <c r="J196" s="1" t="n">
        <f aca="false">357.52911+G196*(35999.05029-0.0001537*G196)</f>
        <v>7726.75974332007</v>
      </c>
      <c r="K196" s="1" t="n">
        <f aca="false">0.016708634-G196*(0.000042037+0.0000001267*G196)</f>
        <v>0.0167000234539897</v>
      </c>
      <c r="L196" s="1" t="n">
        <f aca="false">SIN(RADIANS(J196))*(1.914602-G196*(0.004817+0.000014*G196))+SIN(RADIANS(2*J196))*(0.019993-0.000101*G196)+SIN(RADIANS(3*J196))*0.000289</f>
        <v>0.429563781627728</v>
      </c>
      <c r="M196" s="1" t="n">
        <f aca="false">I196+L196</f>
        <v>90.478676835508</v>
      </c>
      <c r="N196" s="1" t="n">
        <f aca="false">J196+L196</f>
        <v>7727.1893071017</v>
      </c>
      <c r="O196" s="1" t="n">
        <f aca="false">(1.000001018*(1-K196*K196))/(1+K196*COS(RADIANS(N196)))</f>
        <v>1.01627142239699</v>
      </c>
      <c r="P196" s="1" t="n">
        <f aca="false">M196-0.00569-0.00478*SIN(RADIANS(125.04-1934.136*G196))</f>
        <v>90.468207411824</v>
      </c>
      <c r="Q196" s="1" t="n">
        <f aca="false">23+(26+((21.448-G196*(46.815+G196*(0.00059-G196*0.001813))))/60)/60</f>
        <v>23.4366290743522</v>
      </c>
      <c r="R196" s="1" t="n">
        <f aca="false">Q196+0.00256*COS(RADIANS(125.04-1934.136*G196))</f>
        <v>23.4366688262862</v>
      </c>
      <c r="S196" s="1" t="n">
        <f aca="false">DEGREES(ATAN2(COS(RADIANS(P196)),COS(RADIANS(R196))*SIN(RADIANS(P196))))</f>
        <v>90.5103055230848</v>
      </c>
      <c r="T196" s="1" t="n">
        <f aca="false">DEGREES(ASIN(SIN(RADIANS(R196))*SIN(RADIANS(P196))))</f>
        <v>23.4358395333768</v>
      </c>
      <c r="U196" s="1" t="n">
        <f aca="false">TAN(RADIANS(R196/2))*TAN(RADIANS(R196/2))</f>
        <v>0.0430246269430963</v>
      </c>
      <c r="V196" s="1" t="n">
        <f aca="false">4*DEGREES(U196*SIN(2*RADIANS(I196))-2*K196*SIN(RADIANS(J196))+4*K196*U196*SIN(RADIANS(J196))*COS(2*RADIANS(I196))-0.5*U196*U196*SIN(4*RADIANS(I196))-1.25*K196*K196*SIN(2*RADIANS(J196)))</f>
        <v>-1.88606721003174</v>
      </c>
      <c r="W196" s="1" t="n">
        <f aca="false">DEGREES(ACOS(COS(RADIANS(90.833))/(COS(RADIANS($B$3))*COS(RADIANS(T196)))-TAN(RADIANS($B$3))*TAN(RADIANS(T196))))</f>
        <v>71.5530682492285</v>
      </c>
      <c r="X196" s="7" t="n">
        <f aca="false">(720-4*$B$4-V196+$B$5*60)/1440</f>
        <v>0.515244682784744</v>
      </c>
      <c r="Y196" s="7" t="n">
        <f aca="false">X196-W196*4/1440</f>
        <v>0.316486159870221</v>
      </c>
      <c r="Z196" s="7" t="n">
        <f aca="false">X196+W196*4/1440</f>
        <v>0.714003205699268</v>
      </c>
      <c r="AA196" s="9" t="n">
        <f aca="false">8*W196</f>
        <v>572.424545993828</v>
      </c>
      <c r="AB196" s="1" t="n">
        <f aca="false">MOD(E196*1440+V196+4*$B$4-60*$B$5,1440)</f>
        <v>1148.04765678997</v>
      </c>
      <c r="AC196" s="1" t="n">
        <f aca="false">IF(AB196/4&lt;0,AB196/4+180,AB196/4-180)</f>
        <v>107.011914197491</v>
      </c>
      <c r="AD196" s="1" t="n">
        <f aca="false">DEGREES(ACOS(SIN(RADIANS($B$3))*SIN(RADIANS(T196))+COS(RADIANS($B$3))*COS(RADIANS(T196))*COS(RADIANS(AC196))))</f>
        <v>117.1244141008</v>
      </c>
      <c r="AE196" s="1" t="n">
        <f aca="false">90-AD196</f>
        <v>-27.1244141007999</v>
      </c>
      <c r="AF196" s="1" t="n">
        <f aca="false">IF(AE196&gt;85,0,IF(AE196&gt;5,58.1/TAN(RADIANS(AE196))-0.07/POWER(TAN(RADIANS(AE196)),3)+0.000086/POWER(TAN(RADIANS(AE196)),5),IF(AE196&gt;-0.575,1735+AE196*(-518.2+AE196*(103.4+AE196*(-12.79+AE196*0.711))),-20.772/TAN(RADIANS(AE196)))))/3600</f>
        <v>0.0112637308927603</v>
      </c>
      <c r="AG196" s="1" t="n">
        <f aca="false">AE196+AF196</f>
        <v>-27.1131503699071</v>
      </c>
      <c r="AH196" s="1" t="n">
        <f aca="false">IF(AC196&gt;0,MOD(DEGREES(ACOS(((SIN(RADIANS($B$3))*COS(RADIANS(AD196)))-SIN(RADIANS(T196)))/(COS(RADIANS($B$3))*SIN(RADIANS(AD196)))))+180,360),MOD(540-DEGREES(ACOS(((SIN(RADIANS($B$3))*COS(RADIANS(AD196)))-SIN(RADIANS(T196)))/(COS(RADIANS($B$3))*SIN(RADIANS(AD196))))),360))</f>
        <v>279.675080205286</v>
      </c>
    </row>
    <row r="197" customFormat="false" ht="15" hidden="false" customHeight="false" outlineLevel="0" collapsed="false">
      <c r="D197" s="6" t="n">
        <f aca="false">$B$7</f>
        <v>44003</v>
      </c>
      <c r="E197" s="7" t="n">
        <f aca="false">E196+0.1/24</f>
        <v>0.816666666666665</v>
      </c>
      <c r="F197" s="2" t="n">
        <f aca="false">D197+2415018.5+E197-$B$5/24</f>
        <v>2459021.9</v>
      </c>
      <c r="G197" s="8" t="n">
        <f aca="false">(F197-2451545)/36525</f>
        <v>0.20470636550309</v>
      </c>
      <c r="I197" s="1" t="n">
        <f aca="false">MOD(280.46646+G197*(36000.76983+G197*0.0003032),360)</f>
        <v>90.053219918108</v>
      </c>
      <c r="J197" s="1" t="n">
        <f aca="false">357.52911+G197*(35999.05029-0.0001537*G197)</f>
        <v>7726.76384998812</v>
      </c>
      <c r="K197" s="1" t="n">
        <f aca="false">0.016708634-G197*(0.000042037+0.0000001267*G197)</f>
        <v>0.0167000234491884</v>
      </c>
      <c r="L197" s="1" t="n">
        <f aca="false">SIN(RADIANS(J197))*(1.914602-G197*(0.004817+0.000014*G197))+SIN(RADIANS(2*J197))*(0.019993-0.000101*G197)+SIN(RADIANS(3*J197))*0.000289</f>
        <v>0.429432783087019</v>
      </c>
      <c r="M197" s="1" t="n">
        <f aca="false">I197+L197</f>
        <v>90.482652701195</v>
      </c>
      <c r="N197" s="1" t="n">
        <f aca="false">J197+L197</f>
        <v>7727.1932827712</v>
      </c>
      <c r="O197" s="1" t="n">
        <f aca="false">(1.000001018*(1-K197*K197))/(1+K197*COS(RADIANS(N197)))</f>
        <v>1.01627168779425</v>
      </c>
      <c r="P197" s="1" t="n">
        <f aca="false">M197-0.00569-0.00478*SIN(RADIANS(125.04-1934.136*G197))</f>
        <v>90.4721832777969</v>
      </c>
      <c r="Q197" s="1" t="n">
        <f aca="false">23+(26+((21.448-G197*(46.815+G197*(0.00059-G197*0.001813))))/60)/60</f>
        <v>23.4366290728687</v>
      </c>
      <c r="R197" s="1" t="n">
        <f aca="false">Q197+0.00256*COS(RADIANS(125.04-1934.136*G197))</f>
        <v>23.4366688346599</v>
      </c>
      <c r="S197" s="1" t="n">
        <f aca="false">DEGREES(ATAN2(COS(RADIANS(P197)),COS(RADIANS(R197))*SIN(RADIANS(P197))))</f>
        <v>90.5146388359267</v>
      </c>
      <c r="T197" s="1" t="n">
        <f aca="false">DEGREES(ASIN(SIN(RADIANS(R197))*SIN(RADIANS(P197))))</f>
        <v>23.4358253979017</v>
      </c>
      <c r="U197" s="1" t="n">
        <f aca="false">TAN(RADIANS(R197/2))*TAN(RADIANS(R197/2))</f>
        <v>0.0430246269747151</v>
      </c>
      <c r="V197" s="1" t="n">
        <f aca="false">4*DEGREES(U197*SIN(2*RADIANS(I197))-2*K197*SIN(RADIANS(J197))+4*K197*U197*SIN(RADIANS(J197))*COS(2*RADIANS(I197))-0.5*U197*U197*SIN(4*RADIANS(I197))-1.25*K197*K197*SIN(2*RADIANS(J197)))</f>
        <v>-1.88697178059725</v>
      </c>
      <c r="W197" s="1" t="n">
        <f aca="false">DEGREES(ACOS(COS(RADIANS(90.833))/(COS(RADIANS($B$3))*COS(RADIANS(T197)))-TAN(RADIANS($B$3))*TAN(RADIANS(T197))))</f>
        <v>71.5530818599722</v>
      </c>
      <c r="X197" s="7" t="n">
        <f aca="false">(720-4*$B$4-V197+$B$5*60)/1440</f>
        <v>0.515245310958748</v>
      </c>
      <c r="Y197" s="7" t="n">
        <f aca="false">X197-W197*4/1440</f>
        <v>0.316486750236603</v>
      </c>
      <c r="Z197" s="7" t="n">
        <f aca="false">X197+W197*4/1440</f>
        <v>0.714003871680893</v>
      </c>
      <c r="AA197" s="9" t="n">
        <f aca="false">8*W197</f>
        <v>572.424654879778</v>
      </c>
      <c r="AB197" s="1" t="n">
        <f aca="false">MOD(E197*1440+V197+4*$B$4-60*$B$5,1440)</f>
        <v>1154.0467522194</v>
      </c>
      <c r="AC197" s="1" t="n">
        <f aca="false">IF(AB197/4&lt;0,AB197/4+180,AB197/4-180)</f>
        <v>108.51168805485</v>
      </c>
      <c r="AD197" s="1" t="n">
        <f aca="false">DEGREES(ACOS(SIN(RADIANS($B$3))*SIN(RADIANS(T197))+COS(RADIANS($B$3))*COS(RADIANS(T197))*COS(RADIANS(AC197))))</f>
        <v>118.293671992301</v>
      </c>
      <c r="AE197" s="1" t="n">
        <f aca="false">90-AD197</f>
        <v>-28.2936719923015</v>
      </c>
      <c r="AF197" s="1" t="n">
        <f aca="false">IF(AE197&gt;85,0,IF(AE197&gt;5,58.1/TAN(RADIANS(AE197))-0.07/POWER(TAN(RADIANS(AE197)),3)+0.000086/POWER(TAN(RADIANS(AE197)),5),IF(AE197&gt;-0.575,1735+AE197*(-518.2+AE197*(103.4+AE197*(-12.79+AE197*0.711))),-20.772/TAN(RADIANS(AE197)))))/3600</f>
        <v>0.0107188888052535</v>
      </c>
      <c r="AG197" s="1" t="n">
        <f aca="false">AE197+AF197</f>
        <v>-28.2829531034962</v>
      </c>
      <c r="AH197" s="1" t="n">
        <f aca="false">IF(AC197&gt;0,MOD(DEGREES(ACOS(((SIN(RADIANS($B$3))*COS(RADIANS(AD197)))-SIN(RADIANS(T197)))/(COS(RADIANS($B$3))*SIN(RADIANS(AD197)))))+180,360),MOD(540-DEGREES(ACOS(((SIN(RADIANS($B$3))*COS(RADIANS(AD197)))-SIN(RADIANS(T197)))/(COS(RADIANS($B$3))*SIN(RADIANS(AD197))))),360))</f>
        <v>278.855585590846</v>
      </c>
    </row>
    <row r="198" customFormat="false" ht="15" hidden="false" customHeight="false" outlineLevel="0" collapsed="false">
      <c r="D198" s="6" t="n">
        <f aca="false">$B$7</f>
        <v>44003</v>
      </c>
      <c r="E198" s="7" t="n">
        <f aca="false">E197+0.1/24</f>
        <v>0.820833333333332</v>
      </c>
      <c r="F198" s="2" t="n">
        <f aca="false">D198+2415018.5+E198-$B$5/24</f>
        <v>2459021.90416667</v>
      </c>
      <c r="G198" s="8" t="n">
        <f aca="false">(F198-2451545)/36525</f>
        <v>0.2047064795802</v>
      </c>
      <c r="I198" s="1" t="n">
        <f aca="false">MOD(280.46646+G198*(36000.76983+G198*0.0003032),360)</f>
        <v>90.0573267818782</v>
      </c>
      <c r="J198" s="1" t="n">
        <f aca="false">357.52911+G198*(35999.05029-0.0001537*G198)</f>
        <v>7726.7679566557</v>
      </c>
      <c r="K198" s="1" t="n">
        <f aca="false">0.016708634-G198*(0.000042037+0.0000001267*G198)</f>
        <v>0.016700023444387</v>
      </c>
      <c r="L198" s="1" t="n">
        <f aca="false">SIN(RADIANS(J198))*(1.914602-G198*(0.004817+0.000014*G198))+SIN(RADIANS(2*J198))*(0.019993-0.000101*G198)+SIN(RADIANS(3*J198))*0.000289</f>
        <v>0.429301782484691</v>
      </c>
      <c r="M198" s="1" t="n">
        <f aca="false">I198+L198</f>
        <v>90.4866285643628</v>
      </c>
      <c r="N198" s="1" t="n">
        <f aca="false">J198+L198</f>
        <v>7727.19725843819</v>
      </c>
      <c r="O198" s="1" t="n">
        <f aca="false">(1.000001018*(1-K198*K198))/(1+K198*COS(RADIANS(N198)))</f>
        <v>1.01627195311049</v>
      </c>
      <c r="P198" s="1" t="n">
        <f aca="false">M198-0.00569-0.00478*SIN(RADIANS(125.04-1934.136*G198))</f>
        <v>90.4761591412506</v>
      </c>
      <c r="Q198" s="1" t="n">
        <f aca="false">23+(26+((21.448-G198*(46.815+G198*(0.00059-G198*0.001813))))/60)/60</f>
        <v>23.4366290713852</v>
      </c>
      <c r="R198" s="1" t="n">
        <f aca="false">Q198+0.00256*COS(RADIANS(125.04-1934.136*G198))</f>
        <v>23.4366688430335</v>
      </c>
      <c r="S198" s="1" t="n">
        <f aca="false">DEGREES(ATAN2(COS(RADIANS(P198)),COS(RADIANS(R198))*SIN(RADIANS(P198))))</f>
        <v>90.5189721450924</v>
      </c>
      <c r="T198" s="1" t="n">
        <f aca="false">DEGREES(ASIN(SIN(RADIANS(R198))*SIN(RADIANS(P198))))</f>
        <v>23.4358111428426</v>
      </c>
      <c r="U198" s="1" t="n">
        <f aca="false">TAN(RADIANS(R198/2))*TAN(RADIANS(R198/2))</f>
        <v>0.0430246270063339</v>
      </c>
      <c r="V198" s="1" t="n">
        <f aca="false">4*DEGREES(U198*SIN(2*RADIANS(I198))-2*K198*SIN(RADIANS(J198))+4*K198*U198*SIN(RADIANS(J198))*COS(2*RADIANS(I198))-0.5*U198*U198*SIN(4*RADIANS(I198))-1.25*K198*K198*SIN(2*RADIANS(J198)))</f>
        <v>-1.88787633850237</v>
      </c>
      <c r="W198" s="1" t="n">
        <f aca="false">DEGREES(ACOS(COS(RADIANS(90.833))/(COS(RADIANS($B$3))*COS(RADIANS(T198)))-TAN(RADIANS($B$3))*TAN(RADIANS(T198))))</f>
        <v>71.5530955858567</v>
      </c>
      <c r="X198" s="7" t="n">
        <f aca="false">(720-4*$B$4-V198+$B$5*60)/1440</f>
        <v>0.51524593912396</v>
      </c>
      <c r="Y198" s="7" t="n">
        <f aca="false">X198-W198*4/1440</f>
        <v>0.316487340274358</v>
      </c>
      <c r="Z198" s="7" t="n">
        <f aca="false">X198+W198*4/1440</f>
        <v>0.714004537973562</v>
      </c>
      <c r="AA198" s="9" t="n">
        <f aca="false">8*W198</f>
        <v>572.424764686854</v>
      </c>
      <c r="AB198" s="1" t="n">
        <f aca="false">MOD(E198*1440+V198+4*$B$4-60*$B$5,1440)</f>
        <v>1160.0458476615</v>
      </c>
      <c r="AC198" s="1" t="n">
        <f aca="false">IF(AB198/4&lt;0,AB198/4+180,AB198/4-180)</f>
        <v>110.011461915374</v>
      </c>
      <c r="AD198" s="1" t="n">
        <f aca="false">DEGREES(ACOS(SIN(RADIANS($B$3))*SIN(RADIANS(T198))+COS(RADIANS($B$3))*COS(RADIANS(T198))*COS(RADIANS(AC198))))</f>
        <v>119.465544631378</v>
      </c>
      <c r="AE198" s="1" t="n">
        <f aca="false">90-AD198</f>
        <v>-29.4655446313784</v>
      </c>
      <c r="AF198" s="1" t="n">
        <f aca="false">IF(AE198&gt;85,0,IF(AE198&gt;5,58.1/TAN(RADIANS(AE198))-0.07/POWER(TAN(RADIANS(AE198)),3)+0.000086/POWER(TAN(RADIANS(AE198)),5),IF(AE198&gt;-0.575,1735+AE198*(-518.2+AE198*(103.4+AE198*(-12.79+AE198*0.711))),-20.772/TAN(RADIANS(AE198)))))/3600</f>
        <v>0.0102127654642443</v>
      </c>
      <c r="AG198" s="1" t="n">
        <f aca="false">AE198+AF198</f>
        <v>-29.4553318659142</v>
      </c>
      <c r="AH198" s="1" t="n">
        <f aca="false">IF(AC198&gt;0,MOD(DEGREES(ACOS(((SIN(RADIANS($B$3))*COS(RADIANS(AD198)))-SIN(RADIANS(T198)))/(COS(RADIANS($B$3))*SIN(RADIANS(AD198)))))+180,360),MOD(540-DEGREES(ACOS(((SIN(RADIANS($B$3))*COS(RADIANS(AD198)))-SIN(RADIANS(T198)))/(COS(RADIANS($B$3))*SIN(RADIANS(AD198))))),360))</f>
        <v>278.03185856098</v>
      </c>
    </row>
    <row r="199" customFormat="false" ht="15" hidden="false" customHeight="false" outlineLevel="0" collapsed="false">
      <c r="D199" s="6" t="n">
        <f aca="false">$B$7</f>
        <v>44003</v>
      </c>
      <c r="E199" s="7" t="n">
        <f aca="false">E198+0.1/24</f>
        <v>0.824999999999998</v>
      </c>
      <c r="F199" s="2" t="n">
        <f aca="false">D199+2415018.5+E199-$B$5/24</f>
        <v>2459021.90833333</v>
      </c>
      <c r="G199" s="8" t="n">
        <f aca="false">(F199-2451545)/36525</f>
        <v>0.204706593657322</v>
      </c>
      <c r="I199" s="1" t="n">
        <f aca="false">MOD(280.46646+G199*(36000.76983+G199*0.0003032),360)</f>
        <v>90.0614336461076</v>
      </c>
      <c r="J199" s="1" t="n">
        <f aca="false">357.52911+G199*(35999.05029-0.0001537*G199)</f>
        <v>7726.77206332375</v>
      </c>
      <c r="K199" s="1" t="n">
        <f aca="false">0.016708634-G199*(0.000042037+0.0000001267*G199)</f>
        <v>0.0167000234395856</v>
      </c>
      <c r="L199" s="1" t="n">
        <f aca="false">SIN(RADIANS(J199))*(1.914602-G199*(0.004817+0.000014*G199))+SIN(RADIANS(2*J199))*(0.019993-0.000101*G199)+SIN(RADIANS(3*J199))*0.000289</f>
        <v>0.429170779791772</v>
      </c>
      <c r="M199" s="1" t="n">
        <f aca="false">I199+L199</f>
        <v>90.4906044258994</v>
      </c>
      <c r="N199" s="1" t="n">
        <f aca="false">J199+L199</f>
        <v>7727.20123410355</v>
      </c>
      <c r="O199" s="1" t="n">
        <f aca="false">(1.000001018*(1-K199*K199))/(1+K199*COS(RADIANS(N199)))</f>
        <v>1.01627221834575</v>
      </c>
      <c r="P199" s="1" t="n">
        <f aca="false">M199-0.00569-0.00478*SIN(RADIANS(125.04-1934.136*G199))</f>
        <v>90.4801350030732</v>
      </c>
      <c r="Q199" s="1" t="n">
        <f aca="false">23+(26+((21.448-G199*(46.815+G199*(0.00059-G199*0.001813))))/60)/60</f>
        <v>23.4366290699018</v>
      </c>
      <c r="R199" s="1" t="n">
        <f aca="false">Q199+0.00256*COS(RADIANS(125.04-1934.136*G199))</f>
        <v>23.4366688514072</v>
      </c>
      <c r="S199" s="1" t="n">
        <f aca="false">DEGREES(ATAN2(COS(RADIANS(P199)),COS(RADIANS(R199))*SIN(RADIANS(P199))))</f>
        <v>90.5233054515415</v>
      </c>
      <c r="T199" s="1" t="n">
        <f aca="false">DEGREES(ASIN(SIN(RADIANS(R199))*SIN(RADIANS(P199))))</f>
        <v>23.4357967681967</v>
      </c>
      <c r="U199" s="1" t="n">
        <f aca="false">TAN(RADIANS(R199/2))*TAN(RADIANS(R199/2))</f>
        <v>0.0430246270379527</v>
      </c>
      <c r="V199" s="1" t="n">
        <f aca="false">4*DEGREES(U199*SIN(2*RADIANS(I199))-2*K199*SIN(RADIANS(J199))+4*K199*U199*SIN(RADIANS(J199))*COS(2*RADIANS(I199))-0.5*U199*U199*SIN(4*RADIANS(I199))-1.25*K199*K199*SIN(2*RADIANS(J199)))</f>
        <v>-1.88878088391899</v>
      </c>
      <c r="W199" s="1" t="n">
        <f aca="false">DEGREES(ACOS(COS(RADIANS(90.833))/(COS(RADIANS($B$3))*COS(RADIANS(T199)))-TAN(RADIANS($B$3))*TAN(RADIANS(T199))))</f>
        <v>71.5531094268846</v>
      </c>
      <c r="X199" s="7" t="n">
        <f aca="false">(720-4*$B$4-V199+$B$5*60)/1440</f>
        <v>0.515246567280499</v>
      </c>
      <c r="Y199" s="7" t="n">
        <f aca="false">X199-W199*4/1440</f>
        <v>0.316487929983598</v>
      </c>
      <c r="Z199" s="7" t="n">
        <f aca="false">X199+W199*4/1440</f>
        <v>0.714005204577401</v>
      </c>
      <c r="AA199" s="9" t="n">
        <f aca="false">8*W199</f>
        <v>572.424875415077</v>
      </c>
      <c r="AB199" s="1" t="n">
        <f aca="false">MOD(E199*1440+V199+4*$B$4-60*$B$5,1440)</f>
        <v>1166.04494311608</v>
      </c>
      <c r="AC199" s="1" t="n">
        <f aca="false">IF(AB199/4&lt;0,AB199/4+180,AB199/4-180)</f>
        <v>111.51123577902</v>
      </c>
      <c r="AD199" s="1" t="n">
        <f aca="false">DEGREES(ACOS(SIN(RADIANS($B$3))*SIN(RADIANS(T199))+COS(RADIANS($B$3))*COS(RADIANS(T199))*COS(RADIANS(AC199))))</f>
        <v>120.639803833929</v>
      </c>
      <c r="AE199" s="1" t="n">
        <f aca="false">90-AD199</f>
        <v>-30.6398038339286</v>
      </c>
      <c r="AF199" s="1" t="n">
        <f aca="false">IF(AE199&gt;85,0,IF(AE199&gt;5,58.1/TAN(RADIANS(AE199))-0.07/POWER(TAN(RADIANS(AE199)),3)+0.000086/POWER(TAN(RADIANS(AE199)),5),IF(AE199&gt;-0.575,1735+AE199*(-518.2+AE199*(103.4+AE199*(-12.79+AE199*0.711))),-20.772/TAN(RADIANS(AE199)))))/3600</f>
        <v>0.00974108597938722</v>
      </c>
      <c r="AG199" s="1" t="n">
        <f aca="false">AE199+AF199</f>
        <v>-30.6300627479493</v>
      </c>
      <c r="AH199" s="1" t="n">
        <f aca="false">IF(AC199&gt;0,MOD(DEGREES(ACOS(((SIN(RADIANS($B$3))*COS(RADIANS(AD199)))-SIN(RADIANS(T199)))/(COS(RADIANS($B$3))*SIN(RADIANS(AD199)))))+180,360),MOD(540-DEGREES(ACOS(((SIN(RADIANS($B$3))*COS(RADIANS(AD199)))-SIN(RADIANS(T199)))/(COS(RADIANS($B$3))*SIN(RADIANS(AD199))))),360))</f>
        <v>277.203041987397</v>
      </c>
    </row>
    <row r="200" customFormat="false" ht="15" hidden="false" customHeight="false" outlineLevel="0" collapsed="false">
      <c r="D200" s="6" t="n">
        <f aca="false">$B$7</f>
        <v>44003</v>
      </c>
      <c r="E200" s="7" t="n">
        <f aca="false">E199+0.1/24</f>
        <v>0.829166666666665</v>
      </c>
      <c r="F200" s="2" t="n">
        <f aca="false">D200+2415018.5+E200-$B$5/24</f>
        <v>2459021.9125</v>
      </c>
      <c r="G200" s="8" t="n">
        <f aca="false">(F200-2451545)/36525</f>
        <v>0.204706707734431</v>
      </c>
      <c r="I200" s="1" t="n">
        <f aca="false">MOD(280.46646+G200*(36000.76983+G200*0.0003032),360)</f>
        <v>90.0655405098787</v>
      </c>
      <c r="J200" s="1" t="n">
        <f aca="false">357.52911+G200*(35999.05029-0.0001537*G200)</f>
        <v>7726.77616999134</v>
      </c>
      <c r="K200" s="1" t="n">
        <f aca="false">0.016708634-G200*(0.000042037+0.0000001267*G200)</f>
        <v>0.0167000234347842</v>
      </c>
      <c r="L200" s="1" t="n">
        <f aca="false">SIN(RADIANS(J200))*(1.914602-G200*(0.004817+0.000014*G200))+SIN(RADIANS(2*J200))*(0.019993-0.000101*G200)+SIN(RADIANS(3*J200))*0.000289</f>
        <v>0.429039775038401</v>
      </c>
      <c r="M200" s="1" t="n">
        <f aca="false">I200+L200</f>
        <v>90.4945802849171</v>
      </c>
      <c r="N200" s="1" t="n">
        <f aca="false">J200+L200</f>
        <v>7727.20520976638</v>
      </c>
      <c r="O200" s="1" t="n">
        <f aca="false">(1.000001018*(1-K200*K200))/(1+K200*COS(RADIANS(N200)))</f>
        <v>1.01627248349998</v>
      </c>
      <c r="P200" s="1" t="n">
        <f aca="false">M200-0.00569-0.00478*SIN(RADIANS(125.04-1934.136*G200))</f>
        <v>90.484110862377</v>
      </c>
      <c r="Q200" s="1" t="n">
        <f aca="false">23+(26+((21.448-G200*(46.815+G200*(0.00059-G200*0.001813))))/60)/60</f>
        <v>23.4366290684183</v>
      </c>
      <c r="R200" s="1" t="n">
        <f aca="false">Q200+0.00256*COS(RADIANS(125.04-1934.136*G200))</f>
        <v>23.4366688597808</v>
      </c>
      <c r="S200" s="1" t="n">
        <f aca="false">DEGREES(ATAN2(COS(RADIANS(P200)),COS(RADIANS(R200))*SIN(RADIANS(P200))))</f>
        <v>90.527638754299</v>
      </c>
      <c r="T200" s="1" t="n">
        <f aca="false">DEGREES(ASIN(SIN(RADIANS(R200))*SIN(RADIANS(P200))))</f>
        <v>23.4357822739676</v>
      </c>
      <c r="U200" s="1" t="n">
        <f aca="false">TAN(RADIANS(R200/2))*TAN(RADIANS(R200/2))</f>
        <v>0.0430246270695715</v>
      </c>
      <c r="V200" s="1" t="n">
        <f aca="false">4*DEGREES(U200*SIN(2*RADIANS(I200))-2*K200*SIN(RADIANS(J200))+4*K200*U200*SIN(RADIANS(J200))*COS(2*RADIANS(I200))-0.5*U200*U200*SIN(4*RADIANS(I200))-1.25*K200*K200*SIN(2*RADIANS(J200)))</f>
        <v>-1.88968541661754</v>
      </c>
      <c r="W200" s="1" t="n">
        <f aca="false">DEGREES(ACOS(COS(RADIANS(90.833))/(COS(RADIANS($B$3))*COS(RADIANS(T200)))-TAN(RADIANS($B$3))*TAN(RADIANS(T200))))</f>
        <v>71.5531233830526</v>
      </c>
      <c r="X200" s="7" t="n">
        <f aca="false">(720-4*$B$4-V200+$B$5*60)/1440</f>
        <v>0.515247195428207</v>
      </c>
      <c r="Y200" s="7" t="n">
        <f aca="false">X200-W200*4/1440</f>
        <v>0.316488519364172</v>
      </c>
      <c r="Z200" s="7" t="n">
        <f aca="false">X200+W200*4/1440</f>
        <v>0.714005871492242</v>
      </c>
      <c r="AA200" s="9" t="n">
        <f aca="false">8*W200</f>
        <v>572.424987064421</v>
      </c>
      <c r="AB200" s="1" t="n">
        <f aca="false">MOD(E200*1440+V200+4*$B$4-60*$B$5,1440)</f>
        <v>1172.04403858338</v>
      </c>
      <c r="AC200" s="1" t="n">
        <f aca="false">IF(AB200/4&lt;0,AB200/4+180,AB200/4-180)</f>
        <v>113.011009645845</v>
      </c>
      <c r="AD200" s="1" t="n">
        <f aca="false">DEGREES(ACOS(SIN(RADIANS($B$3))*SIN(RADIANS(T200))+COS(RADIANS($B$3))*COS(RADIANS(T200))*COS(RADIANS(AC200))))</f>
        <v>121.816218944171</v>
      </c>
      <c r="AE200" s="1" t="n">
        <f aca="false">90-AD200</f>
        <v>-31.8162189441707</v>
      </c>
      <c r="AF200" s="1" t="n">
        <f aca="false">IF(AE200&gt;85,0,IF(AE200&gt;5,58.1/TAN(RADIANS(AE200))-0.07/POWER(TAN(RADIANS(AE200)),3)+0.000086/POWER(TAN(RADIANS(AE200)),5),IF(AE200&gt;-0.575,1735+AE200*(-518.2+AE200*(103.4+AE200*(-12.79+AE200*0.711))),-20.772/TAN(RADIANS(AE200)))))/3600</f>
        <v>0.00930017797300176</v>
      </c>
      <c r="AG200" s="1" t="n">
        <f aca="false">AE200+AF200</f>
        <v>-31.8069187661977</v>
      </c>
      <c r="AH200" s="1" t="n">
        <f aca="false">IF(AC200&gt;0,MOD(DEGREES(ACOS(((SIN(RADIANS($B$3))*COS(RADIANS(AD200)))-SIN(RADIANS(T200)))/(COS(RADIANS($B$3))*SIN(RADIANS(AD200)))))+180,360),MOD(540-DEGREES(ACOS(((SIN(RADIANS($B$3))*COS(RADIANS(AD200)))-SIN(RADIANS(T200)))/(COS(RADIANS($B$3))*SIN(RADIANS(AD200))))),360))</f>
        <v>276.368231474719</v>
      </c>
    </row>
    <row r="201" customFormat="false" ht="15" hidden="false" customHeight="false" outlineLevel="0" collapsed="false">
      <c r="D201" s="6" t="n">
        <f aca="false">$B$7</f>
        <v>44003</v>
      </c>
      <c r="E201" s="7" t="n">
        <f aca="false">E200+0.1/24</f>
        <v>0.833333333333332</v>
      </c>
      <c r="F201" s="2" t="n">
        <f aca="false">D201+2415018.5+E201-$B$5/24</f>
        <v>2459021.91666667</v>
      </c>
      <c r="G201" s="8" t="n">
        <f aca="false">(F201-2451545)/36525</f>
        <v>0.204706821811553</v>
      </c>
      <c r="I201" s="1" t="n">
        <f aca="false">MOD(280.46646+G201*(36000.76983+G201*0.0003032),360)</f>
        <v>90.0696473741064</v>
      </c>
      <c r="J201" s="1" t="n">
        <f aca="false">357.52911+G201*(35999.05029-0.0001537*G201)</f>
        <v>7726.78027665939</v>
      </c>
      <c r="K201" s="1" t="n">
        <f aca="false">0.016708634-G201*(0.000042037+0.0000001267*G201)</f>
        <v>0.0167000234299828</v>
      </c>
      <c r="L201" s="1" t="n">
        <f aca="false">SIN(RADIANS(J201))*(1.914602-G201*(0.004817+0.000014*G201))+SIN(RADIANS(2*J201))*(0.019993-0.000101*G201)+SIN(RADIANS(3*J201))*0.000289</f>
        <v>0.428908768195813</v>
      </c>
      <c r="M201" s="1" t="n">
        <f aca="false">I201+L201</f>
        <v>90.4985561423022</v>
      </c>
      <c r="N201" s="1" t="n">
        <f aca="false">J201+L201</f>
        <v>7727.20918542759</v>
      </c>
      <c r="O201" s="1" t="n">
        <f aca="false">(1.000001018*(1-K201*K201))/(1+K201*COS(RADIANS(N201)))</f>
        <v>1.01627274857323</v>
      </c>
      <c r="P201" s="1" t="n">
        <f aca="false">M201-0.00569-0.00478*SIN(RADIANS(125.04-1934.136*G201))</f>
        <v>90.4880867200482</v>
      </c>
      <c r="Q201" s="1" t="n">
        <f aca="false">23+(26+((21.448-G201*(46.815+G201*(0.00059-G201*0.001813))))/60)/60</f>
        <v>23.4366290669348</v>
      </c>
      <c r="R201" s="1" t="n">
        <f aca="false">Q201+0.00256*COS(RADIANS(125.04-1934.136*G201))</f>
        <v>23.4366688681545</v>
      </c>
      <c r="S201" s="1" t="n">
        <f aca="false">DEGREES(ATAN2(COS(RADIANS(P201)),COS(RADIANS(R201))*SIN(RADIANS(P201))))</f>
        <v>90.5319720543229</v>
      </c>
      <c r="T201" s="1" t="n">
        <f aca="false">DEGREES(ASIN(SIN(RADIANS(R201))*SIN(RADIANS(P201))))</f>
        <v>23.4357676601523</v>
      </c>
      <c r="U201" s="1" t="n">
        <f aca="false">TAN(RADIANS(R201/2))*TAN(RADIANS(R201/2))</f>
        <v>0.0430246271011903</v>
      </c>
      <c r="V201" s="1" t="n">
        <f aca="false">4*DEGREES(U201*SIN(2*RADIANS(I201))-2*K201*SIN(RADIANS(J201))+4*K201*U201*SIN(RADIANS(J201))*COS(2*RADIANS(I201))-0.5*U201*U201*SIN(4*RADIANS(I201))-1.25*K201*K201*SIN(2*RADIANS(J201)))</f>
        <v>-1.89058993677018</v>
      </c>
      <c r="W201" s="1" t="n">
        <f aca="false">DEGREES(ACOS(COS(RADIANS(90.833))/(COS(RADIANS($B$3))*COS(RADIANS(T201)))-TAN(RADIANS($B$3))*TAN(RADIANS(T201))))</f>
        <v>71.5531374543632</v>
      </c>
      <c r="X201" s="7" t="n">
        <f aca="false">(720-4*$B$4-V201+$B$5*60)/1440</f>
        <v>0.515247823567202</v>
      </c>
      <c r="Y201" s="7" t="n">
        <f aca="false">X201-W201*4/1440</f>
        <v>0.316489108416193</v>
      </c>
      <c r="Z201" s="7" t="n">
        <f aca="false">X201+W201*4/1440</f>
        <v>0.71400653871821</v>
      </c>
      <c r="AA201" s="9" t="n">
        <f aca="false">8*W201</f>
        <v>572.425099634905</v>
      </c>
      <c r="AB201" s="1" t="n">
        <f aca="false">MOD(E201*1440+V201+4*$B$4-60*$B$5,1440)</f>
        <v>1178.04313406323</v>
      </c>
      <c r="AC201" s="1" t="n">
        <f aca="false">IF(AB201/4&lt;0,AB201/4+180,AB201/4-180)</f>
        <v>114.510783515807</v>
      </c>
      <c r="AD201" s="1" t="n">
        <f aca="false">DEGREES(ACOS(SIN(RADIANS($B$3))*SIN(RADIANS(T201))+COS(RADIANS($B$3))*COS(RADIANS(T201))*COS(RADIANS(AC201))))</f>
        <v>122.994555896426</v>
      </c>
      <c r="AE201" s="1" t="n">
        <f aca="false">90-AD201</f>
        <v>-32.9945558964261</v>
      </c>
      <c r="AF201" s="1" t="n">
        <f aca="false">IF(AE201&gt;85,0,IF(AE201&gt;5,58.1/TAN(RADIANS(AE201))-0.07/POWER(TAN(RADIANS(AE201)),3)+0.000086/POWER(TAN(RADIANS(AE201)),5),IF(AE201&gt;-0.575,1735+AE201*(-518.2+AE201*(103.4+AE201*(-12.79+AE201*0.711))),-20.772/TAN(RADIANS(AE201)))))/3600</f>
        <v>0.00888686936728075</v>
      </c>
      <c r="AG201" s="1" t="n">
        <f aca="false">AE201+AF201</f>
        <v>-32.9856690270588</v>
      </c>
      <c r="AH201" s="1" t="n">
        <f aca="false">IF(AC201&gt;0,MOD(DEGREES(ACOS(((SIN(RADIANS($B$3))*COS(RADIANS(AD201)))-SIN(RADIANS(T201)))/(COS(RADIANS($B$3))*SIN(RADIANS(AD201)))))+180,360),MOD(540-DEGREES(ACOS(((SIN(RADIANS($B$3))*COS(RADIANS(AD201)))-SIN(RADIANS(T201)))/(COS(RADIANS($B$3))*SIN(RADIANS(AD201))))),360))</f>
        <v>275.526469918164</v>
      </c>
    </row>
    <row r="202" customFormat="false" ht="15" hidden="false" customHeight="false" outlineLevel="0" collapsed="false">
      <c r="D202" s="6" t="n">
        <f aca="false">$B$7</f>
        <v>44003</v>
      </c>
      <c r="E202" s="7" t="n">
        <f aca="false">E201+0.1/24</f>
        <v>0.837499999999998</v>
      </c>
      <c r="F202" s="2" t="n">
        <f aca="false">D202+2415018.5+E202-$B$5/24</f>
        <v>2459021.92083333</v>
      </c>
      <c r="G202" s="8" t="n">
        <f aca="false">(F202-2451545)/36525</f>
        <v>0.204706935888662</v>
      </c>
      <c r="I202" s="1" t="n">
        <f aca="false">MOD(280.46646+G202*(36000.76983+G202*0.0003032),360)</f>
        <v>90.0737542378765</v>
      </c>
      <c r="J202" s="1" t="n">
        <f aca="false">357.52911+G202*(35999.05029-0.0001537*G202)</f>
        <v>7726.78438332698</v>
      </c>
      <c r="K202" s="1" t="n">
        <f aca="false">0.016708634-G202*(0.000042037+0.0000001267*G202)</f>
        <v>0.0167000234251815</v>
      </c>
      <c r="L202" s="1" t="n">
        <f aca="false">SIN(RADIANS(J202))*(1.914602-G202*(0.004817+0.000014*G202))+SIN(RADIANS(2*J202))*(0.019993-0.000101*G202)+SIN(RADIANS(3*J202))*0.000289</f>
        <v>0.428777759294045</v>
      </c>
      <c r="M202" s="1" t="n">
        <f aca="false">I202+L202</f>
        <v>90.5025319971706</v>
      </c>
      <c r="N202" s="1" t="n">
        <f aca="false">J202+L202</f>
        <v>7727.21316108627</v>
      </c>
      <c r="O202" s="1" t="n">
        <f aca="false">(1.000001018*(1-K202*K202))/(1+K202*COS(RADIANS(N202)))</f>
        <v>1.01627301356545</v>
      </c>
      <c r="P202" s="1" t="n">
        <f aca="false">M202-0.00569-0.00478*SIN(RADIANS(125.04-1934.136*G202))</f>
        <v>90.4920625752028</v>
      </c>
      <c r="Q202" s="1" t="n">
        <f aca="false">23+(26+((21.448-G202*(46.815+G202*(0.00059-G202*0.001813))))/60)/60</f>
        <v>23.4366290654513</v>
      </c>
      <c r="R202" s="1" t="n">
        <f aca="false">Q202+0.00256*COS(RADIANS(125.04-1934.136*G202))</f>
        <v>23.4366688765281</v>
      </c>
      <c r="S202" s="1" t="n">
        <f aca="false">DEGREES(ATAN2(COS(RADIANS(P202)),COS(RADIANS(R202))*SIN(RADIANS(P202))))</f>
        <v>90.5363053506417</v>
      </c>
      <c r="T202" s="1" t="n">
        <f aca="false">DEGREES(ASIN(SIN(RADIANS(R202))*SIN(RADIANS(P202))))</f>
        <v>23.4357529267543</v>
      </c>
      <c r="U202" s="1" t="n">
        <f aca="false">TAN(RADIANS(R202/2))*TAN(RADIANS(R202/2))</f>
        <v>0.0430246271328091</v>
      </c>
      <c r="V202" s="1" t="n">
        <f aca="false">4*DEGREES(U202*SIN(2*RADIANS(I202))-2*K202*SIN(RADIANS(J202))+4*K202*U202*SIN(RADIANS(J202))*COS(2*RADIANS(I202))-0.5*U202*U202*SIN(4*RADIANS(I202))-1.25*K202*K202*SIN(2*RADIANS(J202)))</f>
        <v>-1.89149444414821</v>
      </c>
      <c r="W202" s="1" t="n">
        <f aca="false">DEGREES(ACOS(COS(RADIANS(90.833))/(COS(RADIANS($B$3))*COS(RADIANS(T202)))-TAN(RADIANS($B$3))*TAN(RADIANS(T202))))</f>
        <v>71.553151640813</v>
      </c>
      <c r="X202" s="7" t="n">
        <f aca="false">(720-4*$B$4-V202+$B$5*60)/1440</f>
        <v>0.515248451697325</v>
      </c>
      <c r="Y202" s="7" t="n">
        <f aca="false">X202-W202*4/1440</f>
        <v>0.316489697139511</v>
      </c>
      <c r="Z202" s="7" t="n">
        <f aca="false">X202+W202*4/1440</f>
        <v>0.714007206255139</v>
      </c>
      <c r="AA202" s="9" t="n">
        <f aca="false">8*W202</f>
        <v>572.425213126504</v>
      </c>
      <c r="AB202" s="1" t="n">
        <f aca="false">MOD(E202*1440+V202+4*$B$4-60*$B$5,1440)</f>
        <v>1184.04222955585</v>
      </c>
      <c r="AC202" s="1" t="n">
        <f aca="false">IF(AB202/4&lt;0,AB202/4+180,AB202/4-180)</f>
        <v>116.010557388962</v>
      </c>
      <c r="AD202" s="1" t="n">
        <f aca="false">DEGREES(ACOS(SIN(RADIANS($B$3))*SIN(RADIANS(T202))+COS(RADIANS($B$3))*COS(RADIANS(T202))*COS(RADIANS(AC202))))</f>
        <v>124.174576191793</v>
      </c>
      <c r="AE202" s="1" t="n">
        <f aca="false">90-AD202</f>
        <v>-34.1745761917928</v>
      </c>
      <c r="AF202" s="1" t="n">
        <f aca="false">IF(AE202&gt;85,0,IF(AE202&gt;5,58.1/TAN(RADIANS(AE202))-0.07/POWER(TAN(RADIANS(AE202)),3)+0.000086/POWER(TAN(RADIANS(AE202)),5),IF(AE202&gt;-0.575,1735+AE202*(-518.2+AE202*(103.4+AE202*(-12.79+AE202*0.711))),-20.772/TAN(RADIANS(AE202)))))/3600</f>
        <v>0.00849840633441357</v>
      </c>
      <c r="AG202" s="1" t="n">
        <f aca="false">AE202+AF202</f>
        <v>-34.1660777854583</v>
      </c>
      <c r="AH202" s="1" t="n">
        <f aca="false">IF(AC202&gt;0,MOD(DEGREES(ACOS(((SIN(RADIANS($B$3))*COS(RADIANS(AD202)))-SIN(RADIANS(T202)))/(COS(RADIANS($B$3))*SIN(RADIANS(AD202)))))+180,360),MOD(540-DEGREES(ACOS(((SIN(RADIANS($B$3))*COS(RADIANS(AD202)))-SIN(RADIANS(T202)))/(COS(RADIANS($B$3))*SIN(RADIANS(AD202))))),360))</f>
        <v>274.676741426372</v>
      </c>
    </row>
    <row r="203" customFormat="false" ht="15" hidden="false" customHeight="false" outlineLevel="0" collapsed="false">
      <c r="D203" s="6" t="n">
        <f aca="false">$B$7</f>
        <v>44003</v>
      </c>
      <c r="E203" s="7" t="n">
        <f aca="false">E202+0.1/24</f>
        <v>0.841666666666665</v>
      </c>
      <c r="F203" s="2" t="n">
        <f aca="false">D203+2415018.5+E203-$B$5/24</f>
        <v>2459021.925</v>
      </c>
      <c r="G203" s="8" t="n">
        <f aca="false">(F203-2451545)/36525</f>
        <v>0.204707049965785</v>
      </c>
      <c r="I203" s="1" t="n">
        <f aca="false">MOD(280.46646+G203*(36000.76983+G203*0.0003032),360)</f>
        <v>90.077861102106</v>
      </c>
      <c r="J203" s="1" t="n">
        <f aca="false">357.52911+G203*(35999.05029-0.0001537*G203)</f>
        <v>7726.78848999503</v>
      </c>
      <c r="K203" s="1" t="n">
        <f aca="false">0.016708634-G203*(0.000042037+0.0000001267*G203)</f>
        <v>0.0167000234203801</v>
      </c>
      <c r="L203" s="1" t="n">
        <f aca="false">SIN(RADIANS(J203))*(1.914602-G203*(0.004817+0.000014*G203))+SIN(RADIANS(2*J203))*(0.019993-0.000101*G203)+SIN(RADIANS(3*J203))*0.000289</f>
        <v>0.428646748304382</v>
      </c>
      <c r="M203" s="1" t="n">
        <f aca="false">I203+L203</f>
        <v>90.5065078504104</v>
      </c>
      <c r="N203" s="1" t="n">
        <f aca="false">J203+L203</f>
        <v>7727.21713674333</v>
      </c>
      <c r="O203" s="1" t="n">
        <f aca="false">(1.000001018*(1-K203*K203))/(1+K203*COS(RADIANS(N203)))</f>
        <v>1.01627327847669</v>
      </c>
      <c r="P203" s="1" t="n">
        <f aca="false">M203-0.00569-0.00478*SIN(RADIANS(125.04-1934.136*G203))</f>
        <v>90.4960384287289</v>
      </c>
      <c r="Q203" s="1" t="n">
        <f aca="false">23+(26+((21.448-G203*(46.815+G203*(0.00059-G203*0.001813))))/60)/60</f>
        <v>23.4366290639679</v>
      </c>
      <c r="R203" s="1" t="n">
        <f aca="false">Q203+0.00256*COS(RADIANS(125.04-1934.136*G203))</f>
        <v>23.4366688849018</v>
      </c>
      <c r="S203" s="1" t="n">
        <f aca="false">DEGREES(ATAN2(COS(RADIANS(P203)),COS(RADIANS(R203))*SIN(RADIANS(P203))))</f>
        <v>90.5406386442157</v>
      </c>
      <c r="T203" s="1" t="n">
        <f aca="false">DEGREES(ASIN(SIN(RADIANS(R203))*SIN(RADIANS(P203))))</f>
        <v>23.4357380737706</v>
      </c>
      <c r="U203" s="1" t="n">
        <f aca="false">TAN(RADIANS(R203/2))*TAN(RADIANS(R203/2))</f>
        <v>0.0430246271644279</v>
      </c>
      <c r="V203" s="1" t="n">
        <f aca="false">4*DEGREES(U203*SIN(2*RADIANS(I203))-2*K203*SIN(RADIANS(J203))+4*K203*U203*SIN(RADIANS(J203))*COS(2*RADIANS(I203))-0.5*U203*U203*SIN(4*RADIANS(I203))-1.25*K203*K203*SIN(2*RADIANS(J203)))</f>
        <v>-1.89239893892461</v>
      </c>
      <c r="W203" s="1" t="n">
        <f aca="false">DEGREES(ACOS(COS(RADIANS(90.833))/(COS(RADIANS($B$3))*COS(RADIANS(T203)))-TAN(RADIANS($B$3))*TAN(RADIANS(T203))))</f>
        <v>71.5531659424047</v>
      </c>
      <c r="X203" s="7" t="n">
        <f aca="false">(720-4*$B$4-V203+$B$5*60)/1440</f>
        <v>0.515249079818698</v>
      </c>
      <c r="Y203" s="7" t="n">
        <f aca="false">X203-W203*4/1440</f>
        <v>0.31649028553424</v>
      </c>
      <c r="Z203" s="7" t="n">
        <f aca="false">X203+W203*4/1440</f>
        <v>0.714007874103155</v>
      </c>
      <c r="AA203" s="9" t="n">
        <f aca="false">8*W203</f>
        <v>572.425327539238</v>
      </c>
      <c r="AB203" s="1" t="n">
        <f aca="false">MOD(E203*1440+V203+4*$B$4-60*$B$5,1440)</f>
        <v>1190.04132506107</v>
      </c>
      <c r="AC203" s="1" t="n">
        <f aca="false">IF(AB203/4&lt;0,AB203/4+180,AB203/4-180)</f>
        <v>117.510331265268</v>
      </c>
      <c r="AD203" s="1" t="n">
        <f aca="false">DEGREES(ACOS(SIN(RADIANS($B$3))*SIN(RADIANS(T203))+COS(RADIANS($B$3))*COS(RADIANS(T203))*COS(RADIANS(AC203))))</f>
        <v>125.356035775203</v>
      </c>
      <c r="AE203" s="1" t="n">
        <f aca="false">90-AD203</f>
        <v>-35.3560357752027</v>
      </c>
      <c r="AF203" s="1" t="n">
        <f aca="false">IF(AE203&gt;85,0,IF(AE203&gt;5,58.1/TAN(RADIANS(AE203))-0.07/POWER(TAN(RADIANS(AE203)),3)+0.000086/POWER(TAN(RADIANS(AE203)),5),IF(AE203&gt;-0.575,1735+AE203*(-518.2+AE203*(103.4+AE203*(-12.79+AE203*0.711))),-20.772/TAN(RADIANS(AE203)))))/3600</f>
        <v>0.00813238692570623</v>
      </c>
      <c r="AG203" s="1" t="n">
        <f aca="false">AE203+AF203</f>
        <v>-35.347903388277</v>
      </c>
      <c r="AH203" s="1" t="n">
        <f aca="false">IF(AC203&gt;0,MOD(DEGREES(ACOS(((SIN(RADIANS($B$3))*COS(RADIANS(AD203)))-SIN(RADIANS(T203)))/(COS(RADIANS($B$3))*SIN(RADIANS(AD203)))))+180,360),MOD(540-DEGREES(ACOS(((SIN(RADIANS($B$3))*COS(RADIANS(AD203)))-SIN(RADIANS(T203)))/(COS(RADIANS($B$3))*SIN(RADIANS(AD203))))),360))</f>
        <v>273.817964523213</v>
      </c>
    </row>
    <row r="204" customFormat="false" ht="15" hidden="false" customHeight="false" outlineLevel="0" collapsed="false">
      <c r="D204" s="6" t="n">
        <f aca="false">$B$7</f>
        <v>44003</v>
      </c>
      <c r="E204" s="7" t="n">
        <f aca="false">E203+0.1/24</f>
        <v>0.845833333333332</v>
      </c>
      <c r="F204" s="2" t="n">
        <f aca="false">D204+2415018.5+E204-$B$5/24</f>
        <v>2459021.92916667</v>
      </c>
      <c r="G204" s="8" t="n">
        <f aca="false">(F204-2451545)/36525</f>
        <v>0.204707164042894</v>
      </c>
      <c r="I204" s="1" t="n">
        <f aca="false">MOD(280.46646+G204*(36000.76983+G204*0.0003032),360)</f>
        <v>90.0819679658762</v>
      </c>
      <c r="J204" s="1" t="n">
        <f aca="false">357.52911+G204*(35999.05029-0.0001537*G204)</f>
        <v>7726.79259666261</v>
      </c>
      <c r="K204" s="1" t="n">
        <f aca="false">0.016708634-G204*(0.000042037+0.0000001267*G204)</f>
        <v>0.0167000234155787</v>
      </c>
      <c r="L204" s="1" t="n">
        <f aca="false">SIN(RADIANS(J204))*(1.914602-G204*(0.004817+0.000014*G204))+SIN(RADIANS(2*J204))*(0.019993-0.000101*G204)+SIN(RADIANS(3*J204))*0.000289</f>
        <v>0.428515735256707</v>
      </c>
      <c r="M204" s="1" t="n">
        <f aca="false">I204+L204</f>
        <v>90.5104837011329</v>
      </c>
      <c r="N204" s="1" t="n">
        <f aca="false">J204+L204</f>
        <v>7727.22111239787</v>
      </c>
      <c r="O204" s="1" t="n">
        <f aca="false">(1.000001018*(1-K204*K204))/(1+K204*COS(RADIANS(N204)))</f>
        <v>1.01627354330689</v>
      </c>
      <c r="P204" s="1" t="n">
        <f aca="false">M204-0.00569-0.00478*SIN(RADIANS(125.04-1934.136*G204))</f>
        <v>90.5000142797378</v>
      </c>
      <c r="Q204" s="1" t="n">
        <f aca="false">23+(26+((21.448-G204*(46.815+G204*(0.00059-G204*0.001813))))/60)/60</f>
        <v>23.4366290624844</v>
      </c>
      <c r="R204" s="1" t="n">
        <f aca="false">Q204+0.00256*COS(RADIANS(125.04-1934.136*G204))</f>
        <v>23.4366688932754</v>
      </c>
      <c r="S204" s="1" t="n">
        <f aca="false">DEGREES(ATAN2(COS(RADIANS(P204)),COS(RADIANS(R204))*SIN(RADIANS(P204))))</f>
        <v>90.5449719340684</v>
      </c>
      <c r="T204" s="1" t="n">
        <f aca="false">DEGREES(ASIN(SIN(RADIANS(R204))*SIN(RADIANS(P204))))</f>
        <v>23.435723101205</v>
      </c>
      <c r="U204" s="1" t="n">
        <f aca="false">TAN(RADIANS(R204/2))*TAN(RADIANS(R204/2))</f>
        <v>0.0430246271960467</v>
      </c>
      <c r="V204" s="1" t="n">
        <f aca="false">4*DEGREES(U204*SIN(2*RADIANS(I204))-2*K204*SIN(RADIANS(J204))+4*K204*U204*SIN(RADIANS(J204))*COS(2*RADIANS(I204))-0.5*U204*U204*SIN(4*RADIANS(I204))-1.25*K204*K204*SIN(2*RADIANS(J204)))</f>
        <v>-1.89330342086842</v>
      </c>
      <c r="W204" s="1" t="n">
        <f aca="false">DEGREES(ACOS(COS(RADIANS(90.833))/(COS(RADIANS($B$3))*COS(RADIANS(T204)))-TAN(RADIANS($B$3))*TAN(RADIANS(T204))))</f>
        <v>71.5531803591349</v>
      </c>
      <c r="X204" s="7" t="n">
        <f aca="false">(720-4*$B$4-V204+$B$5*60)/1440</f>
        <v>0.515249707931159</v>
      </c>
      <c r="Y204" s="7" t="n">
        <f aca="false">X204-W204*4/1440</f>
        <v>0.316490873600228</v>
      </c>
      <c r="Z204" s="7" t="n">
        <f aca="false">X204+W204*4/1440</f>
        <v>0.714008542262089</v>
      </c>
      <c r="AA204" s="9" t="n">
        <f aca="false">8*W204</f>
        <v>572.425442873079</v>
      </c>
      <c r="AB204" s="1" t="n">
        <f aca="false">MOD(E204*1440+V204+4*$B$4-60*$B$5,1440)</f>
        <v>1196.04042057913</v>
      </c>
      <c r="AC204" s="1" t="n">
        <f aca="false">IF(AB204/4&lt;0,AB204/4+180,AB204/4-180)</f>
        <v>119.010105144782</v>
      </c>
      <c r="AD204" s="1" t="n">
        <f aca="false">DEGREES(ACOS(SIN(RADIANS($B$3))*SIN(RADIANS(T204))+COS(RADIANS($B$3))*COS(RADIANS(T204))*COS(RADIANS(AC204))))</f>
        <v>126.538683797404</v>
      </c>
      <c r="AE204" s="1" t="n">
        <f aca="false">90-AD204</f>
        <v>-36.538683797404</v>
      </c>
      <c r="AF204" s="1" t="n">
        <f aca="false">IF(AE204&gt;85,0,IF(AE204&gt;5,58.1/TAN(RADIANS(AE204))-0.07/POWER(TAN(RADIANS(AE204)),3)+0.000086/POWER(TAN(RADIANS(AE204)),5),IF(AE204&gt;-0.575,1735+AE204*(-518.2+AE204*(103.4+AE204*(-12.79+AE204*0.711))),-20.772/TAN(RADIANS(AE204)))))/3600</f>
        <v>0.0077867070012454</v>
      </c>
      <c r="AG204" s="1" t="n">
        <f aca="false">AE204+AF204</f>
        <v>-36.5308970904028</v>
      </c>
      <c r="AH204" s="1" t="n">
        <f aca="false">IF(AC204&gt;0,MOD(DEGREES(ACOS(((SIN(RADIANS($B$3))*COS(RADIANS(AD204)))-SIN(RADIANS(T204)))/(COS(RADIANS($B$3))*SIN(RADIANS(AD204)))))+180,360),MOD(540-DEGREES(ACOS(((SIN(RADIANS($B$3))*COS(RADIANS(AD204)))-SIN(RADIANS(T204)))/(COS(RADIANS($B$3))*SIN(RADIANS(AD204))))),360))</f>
        <v>272.948984528263</v>
      </c>
    </row>
    <row r="205" customFormat="false" ht="15" hidden="false" customHeight="false" outlineLevel="0" collapsed="false">
      <c r="D205" s="6" t="n">
        <f aca="false">$B$7</f>
        <v>44003</v>
      </c>
      <c r="E205" s="7" t="n">
        <f aca="false">E204+0.1/24</f>
        <v>0.849999999999998</v>
      </c>
      <c r="F205" s="2" t="n">
        <f aca="false">D205+2415018.5+E205-$B$5/24</f>
        <v>2459021.93333333</v>
      </c>
      <c r="G205" s="8" t="n">
        <f aca="false">(F205-2451545)/36525</f>
        <v>0.204707278120016</v>
      </c>
      <c r="I205" s="1" t="n">
        <f aca="false">MOD(280.46646+G205*(36000.76983+G205*0.0003032),360)</f>
        <v>90.0860748301047</v>
      </c>
      <c r="J205" s="1" t="n">
        <f aca="false">357.52911+G205*(35999.05029-0.0001537*G205)</f>
        <v>7726.79670333066</v>
      </c>
      <c r="K205" s="1" t="n">
        <f aca="false">0.016708634-G205*(0.000042037+0.0000001267*G205)</f>
        <v>0.0167000234107773</v>
      </c>
      <c r="L205" s="1" t="n">
        <f aca="false">SIN(RADIANS(J205))*(1.914602-G205*(0.004817+0.000014*G205))+SIN(RADIANS(2*J205))*(0.019993-0.000101*G205)+SIN(RADIANS(3*J205))*0.000289</f>
        <v>0.428384720122511</v>
      </c>
      <c r="M205" s="1" t="n">
        <f aca="false">I205+L205</f>
        <v>90.5144595502272</v>
      </c>
      <c r="N205" s="1" t="n">
        <f aca="false">J205+L205</f>
        <v>7727.22508805078</v>
      </c>
      <c r="O205" s="1" t="n">
        <f aca="false">(1.000001018*(1-K205*K205))/(1+K205*COS(RADIANS(N205)))</f>
        <v>1.0162738080561</v>
      </c>
      <c r="P205" s="1" t="n">
        <f aca="false">M205-0.00569-0.00478*SIN(RADIANS(125.04-1934.136*G205))</f>
        <v>90.5039901291186</v>
      </c>
      <c r="Q205" s="1" t="n">
        <f aca="false">23+(26+((21.448-G205*(46.815+G205*(0.00059-G205*0.001813))))/60)/60</f>
        <v>23.4366290610009</v>
      </c>
      <c r="R205" s="1" t="n">
        <f aca="false">Q205+0.00256*COS(RADIANS(125.04-1934.136*G205))</f>
        <v>23.4366689016491</v>
      </c>
      <c r="S205" s="1" t="n">
        <f aca="false">DEGREES(ATAN2(COS(RADIANS(P205)),COS(RADIANS(R205))*SIN(RADIANS(P205))))</f>
        <v>90.5493052211609</v>
      </c>
      <c r="T205" s="1" t="n">
        <f aca="false">DEGREES(ASIN(SIN(RADIANS(R205))*SIN(RADIANS(P205))))</f>
        <v>23.4357080090542</v>
      </c>
      <c r="U205" s="1" t="n">
        <f aca="false">TAN(RADIANS(R205/2))*TAN(RADIANS(R205/2))</f>
        <v>0.0430246272276654</v>
      </c>
      <c r="V205" s="1" t="n">
        <f aca="false">4*DEGREES(U205*SIN(2*RADIANS(I205))-2*K205*SIN(RADIANS(J205))+4*K205*U205*SIN(RADIANS(J205))*COS(2*RADIANS(I205))-0.5*U205*U205*SIN(4*RADIANS(I205))-1.25*K205*K205*SIN(2*RADIANS(J205)))</f>
        <v>-1.89420789015384</v>
      </c>
      <c r="W205" s="1" t="n">
        <f aca="false">DEGREES(ACOS(COS(RADIANS(90.833))/(COS(RADIANS($B$3))*COS(RADIANS(T205)))-TAN(RADIANS($B$3))*TAN(RADIANS(T205))))</f>
        <v>71.5531948910062</v>
      </c>
      <c r="X205" s="7" t="n">
        <f aca="false">(720-4*$B$4-V205+$B$5*60)/1440</f>
        <v>0.515250336034829</v>
      </c>
      <c r="Y205" s="7" t="n">
        <f aca="false">X205-W205*4/1440</f>
        <v>0.31649146133759</v>
      </c>
      <c r="Z205" s="7" t="n">
        <f aca="false">X205+W205*4/1440</f>
        <v>0.714009210732069</v>
      </c>
      <c r="AA205" s="9" t="n">
        <f aca="false">8*W205</f>
        <v>572.42555912805</v>
      </c>
      <c r="AB205" s="1" t="n">
        <f aca="false">MOD(E205*1440+V205+4*$B$4-60*$B$5,1440)</f>
        <v>1202.03951610984</v>
      </c>
      <c r="AC205" s="1" t="n">
        <f aca="false">IF(AB205/4&lt;0,AB205/4+180,AB205/4-180)</f>
        <v>120.509879027461</v>
      </c>
      <c r="AD205" s="1" t="n">
        <f aca="false">DEGREES(ACOS(SIN(RADIANS($B$3))*SIN(RADIANS(T205))+COS(RADIANS($B$3))*COS(RADIANS(T205))*COS(RADIANS(AC205))))</f>
        <v>127.72226124241</v>
      </c>
      <c r="AE205" s="1" t="n">
        <f aca="false">90-AD205</f>
        <v>-37.7222612424097</v>
      </c>
      <c r="AF205" s="1" t="n">
        <f aca="false">IF(AE205&gt;85,0,IF(AE205&gt;5,58.1/TAN(RADIANS(AE205))-0.07/POWER(TAN(RADIANS(AE205)),3)+0.000086/POWER(TAN(RADIANS(AE205)),5),IF(AE205&gt;-0.575,1735+AE205*(-518.2+AE205*(103.4+AE205*(-12.79+AE205*0.711))),-20.772/TAN(RADIANS(AE205)))))/3600</f>
        <v>0.00745951589061984</v>
      </c>
      <c r="AG205" s="1" t="n">
        <f aca="false">AE205+AF205</f>
        <v>-37.7148017265191</v>
      </c>
      <c r="AH205" s="1" t="n">
        <f aca="false">IF(AC205&gt;0,MOD(DEGREES(ACOS(((SIN(RADIANS($B$3))*COS(RADIANS(AD205)))-SIN(RADIANS(T205)))/(COS(RADIANS($B$3))*SIN(RADIANS(AD205)))))+180,360),MOD(540-DEGREES(ACOS(((SIN(RADIANS($B$3))*COS(RADIANS(AD205)))-SIN(RADIANS(T205)))/(COS(RADIANS($B$3))*SIN(RADIANS(AD205))))),360))</f>
        <v>272.068565000892</v>
      </c>
    </row>
    <row r="206" customFormat="false" ht="15" hidden="false" customHeight="false" outlineLevel="0" collapsed="false">
      <c r="D206" s="6" t="n">
        <f aca="false">$B$7</f>
        <v>44003</v>
      </c>
      <c r="E206" s="7" t="n">
        <f aca="false">E205+0.1/24</f>
        <v>0.854166666666665</v>
      </c>
      <c r="F206" s="2" t="n">
        <f aca="false">D206+2415018.5+E206-$B$5/24</f>
        <v>2459021.9375</v>
      </c>
      <c r="G206" s="8" t="n">
        <f aca="false">(F206-2451545)/36525</f>
        <v>0.204707392197125</v>
      </c>
      <c r="I206" s="1" t="n">
        <f aca="false">MOD(280.46646+G206*(36000.76983+G206*0.0003032),360)</f>
        <v>90.090181693874</v>
      </c>
      <c r="J206" s="1" t="n">
        <f aca="false">357.52911+G206*(35999.05029-0.0001537*G206)</f>
        <v>7726.80080999825</v>
      </c>
      <c r="K206" s="1" t="n">
        <f aca="false">0.016708634-G206*(0.000042037+0.0000001267*G206)</f>
        <v>0.016700023405976</v>
      </c>
      <c r="L206" s="1" t="n">
        <f aca="false">SIN(RADIANS(J206))*(1.914602-G206*(0.004817+0.000014*G206))+SIN(RADIANS(2*J206))*(0.019993-0.000101*G206)+SIN(RADIANS(3*J206))*0.000289</f>
        <v>0.428253702931523</v>
      </c>
      <c r="M206" s="1" t="n">
        <f aca="false">I206+L206</f>
        <v>90.5184353968055</v>
      </c>
      <c r="N206" s="1" t="n">
        <f aca="false">J206+L206</f>
        <v>7727.22906370118</v>
      </c>
      <c r="O206" s="1" t="n">
        <f aca="false">(1.000001018*(1-K206*K206))/(1+K206*COS(RADIANS(N206)))</f>
        <v>1.01627407272428</v>
      </c>
      <c r="P206" s="1" t="n">
        <f aca="false">M206-0.00569-0.00478*SIN(RADIANS(125.04-1934.136*G206))</f>
        <v>90.5079659759834</v>
      </c>
      <c r="Q206" s="1" t="n">
        <f aca="false">23+(26+((21.448-G206*(46.815+G206*(0.00059-G206*0.001813))))/60)/60</f>
        <v>23.4366290595174</v>
      </c>
      <c r="R206" s="1" t="n">
        <f aca="false">Q206+0.00256*COS(RADIANS(125.04-1934.136*G206))</f>
        <v>23.4366689100227</v>
      </c>
      <c r="S206" s="1" t="n">
        <f aca="false">DEGREES(ATAN2(COS(RADIANS(P206)),COS(RADIANS(R206))*SIN(RADIANS(P206))))</f>
        <v>90.5536385045178</v>
      </c>
      <c r="T206" s="1" t="n">
        <f aca="false">DEGREES(ASIN(SIN(RADIANS(R206))*SIN(RADIANS(P206))))</f>
        <v>23.4356927973221</v>
      </c>
      <c r="U206" s="1" t="n">
        <f aca="false">TAN(RADIANS(R206/2))*TAN(RADIANS(R206/2))</f>
        <v>0.0430246272592842</v>
      </c>
      <c r="V206" s="1" t="n">
        <f aca="false">4*DEGREES(U206*SIN(2*RADIANS(I206))-2*K206*SIN(RADIANS(J206))+4*K206*U206*SIN(RADIANS(J206))*COS(2*RADIANS(I206))-0.5*U206*U206*SIN(4*RADIANS(I206))-1.25*K206*K206*SIN(2*RADIANS(J206)))</f>
        <v>-1.89511234654954</v>
      </c>
      <c r="W206" s="1" t="n">
        <f aca="false">DEGREES(ACOS(COS(RADIANS(90.833))/(COS(RADIANS($B$3))*COS(RADIANS(T206)))-TAN(RADIANS($B$3))*TAN(RADIANS(T206))))</f>
        <v>71.5532095380151</v>
      </c>
      <c r="X206" s="7" t="n">
        <f aca="false">(720-4*$B$4-V206+$B$5*60)/1440</f>
        <v>0.515250964129548</v>
      </c>
      <c r="Y206" s="7" t="n">
        <f aca="false">X206-W206*4/1440</f>
        <v>0.316492048746173</v>
      </c>
      <c r="Z206" s="7" t="n">
        <f aca="false">X206+W206*4/1440</f>
        <v>0.714009879512924</v>
      </c>
      <c r="AA206" s="9" t="n">
        <f aca="false">8*W206</f>
        <v>572.425676304121</v>
      </c>
      <c r="AB206" s="1" t="n">
        <f aca="false">MOD(E206*1440+V206+4*$B$4-60*$B$5,1440)</f>
        <v>1208.03861165345</v>
      </c>
      <c r="AC206" s="1" t="n">
        <f aca="false">IF(AB206/4&lt;0,AB206/4+180,AB206/4-180)</f>
        <v>122.009652913362</v>
      </c>
      <c r="AD206" s="1" t="n">
        <f aca="false">DEGREES(ACOS(SIN(RADIANS($B$3))*SIN(RADIANS(T206))+COS(RADIANS($B$3))*COS(RADIANS(T206))*COS(RADIANS(AC206))))</f>
        <v>128.906499399078</v>
      </c>
      <c r="AE206" s="1" t="n">
        <f aca="false">90-AD206</f>
        <v>-38.9064993990785</v>
      </c>
      <c r="AF206" s="1" t="n">
        <f aca="false">IF(AE206&gt;85,0,IF(AE206&gt;5,58.1/TAN(RADIANS(AE206))-0.07/POWER(TAN(RADIANS(AE206)),3)+0.000086/POWER(TAN(RADIANS(AE206)),5),IF(AE206&gt;-0.575,1735+AE206*(-518.2+AE206*(103.4+AE206*(-12.79+AE206*0.711))),-20.772/TAN(RADIANS(AE206)))))/3600</f>
        <v>0.00714917981223235</v>
      </c>
      <c r="AG206" s="1" t="n">
        <f aca="false">AE206+AF206</f>
        <v>-38.8993502192663</v>
      </c>
      <c r="AH206" s="1" t="n">
        <f aca="false">IF(AC206&gt;0,MOD(DEGREES(ACOS(((SIN(RADIANS($B$3))*COS(RADIANS(AD206)))-SIN(RADIANS(T206)))/(COS(RADIANS($B$3))*SIN(RADIANS(AD206)))))+180,360),MOD(540-DEGREES(ACOS(((SIN(RADIANS($B$3))*COS(RADIANS(AD206)))-SIN(RADIANS(T206)))/(COS(RADIANS($B$3))*SIN(RADIANS(AD206))))),360))</f>
        <v>271.175378114069</v>
      </c>
    </row>
    <row r="207" customFormat="false" ht="15" hidden="false" customHeight="false" outlineLevel="0" collapsed="false">
      <c r="D207" s="6" t="n">
        <f aca="false">$B$7</f>
        <v>44003</v>
      </c>
      <c r="E207" s="7" t="n">
        <f aca="false">E206+0.1/24</f>
        <v>0.858333333333332</v>
      </c>
      <c r="F207" s="2" t="n">
        <f aca="false">D207+2415018.5+E207-$B$5/24</f>
        <v>2459021.94166667</v>
      </c>
      <c r="G207" s="8" t="n">
        <f aca="false">(F207-2451545)/36525</f>
        <v>0.204707506274247</v>
      </c>
      <c r="I207" s="1" t="n">
        <f aca="false">MOD(280.46646+G207*(36000.76983+G207*0.0003032),360)</f>
        <v>90.0942885581035</v>
      </c>
      <c r="J207" s="1" t="n">
        <f aca="false">357.52911+G207*(35999.05029-0.0001537*G207)</f>
        <v>7726.8049166663</v>
      </c>
      <c r="K207" s="1" t="n">
        <f aca="false">0.016708634-G207*(0.000042037+0.0000001267*G207)</f>
        <v>0.0167000234011746</v>
      </c>
      <c r="L207" s="1" t="n">
        <f aca="false">SIN(RADIANS(J207))*(1.914602-G207*(0.004817+0.000014*G207))+SIN(RADIANS(2*J207))*(0.019993-0.000101*G207)+SIN(RADIANS(3*J207))*0.000289</f>
        <v>0.428122683655232</v>
      </c>
      <c r="M207" s="1" t="n">
        <f aca="false">I207+L207</f>
        <v>90.5224112417587</v>
      </c>
      <c r="N207" s="1" t="n">
        <f aca="false">J207+L207</f>
        <v>7727.23303934995</v>
      </c>
      <c r="O207" s="1" t="n">
        <f aca="false">(1.000001018*(1-K207*K207))/(1+K207*COS(RADIANS(N207)))</f>
        <v>1.01627433731148</v>
      </c>
      <c r="P207" s="1" t="n">
        <f aca="false">M207-0.00569-0.00478*SIN(RADIANS(125.04-1934.136*G207))</f>
        <v>90.5119418212231</v>
      </c>
      <c r="Q207" s="1" t="n">
        <f aca="false">23+(26+((21.448-G207*(46.815+G207*(0.00059-G207*0.001813))))/60)/60</f>
        <v>23.4366290580339</v>
      </c>
      <c r="R207" s="1" t="n">
        <f aca="false">Q207+0.00256*COS(RADIANS(125.04-1934.136*G207))</f>
        <v>23.4366689183964</v>
      </c>
      <c r="S207" s="1" t="n">
        <f aca="false">DEGREES(ATAN2(COS(RADIANS(P207)),COS(RADIANS(R207))*SIN(RADIANS(P207))))</f>
        <v>90.5579717851022</v>
      </c>
      <c r="T207" s="1" t="n">
        <f aca="false">DEGREES(ASIN(SIN(RADIANS(R207))*SIN(RADIANS(P207))))</f>
        <v>23.4356774660054</v>
      </c>
      <c r="U207" s="1" t="n">
        <f aca="false">TAN(RADIANS(R207/2))*TAN(RADIANS(R207/2))</f>
        <v>0.043024627290903</v>
      </c>
      <c r="V207" s="1" t="n">
        <f aca="false">4*DEGREES(U207*SIN(2*RADIANS(I207))-2*K207*SIN(RADIANS(J207))+4*K207*U207*SIN(RADIANS(J207))*COS(2*RADIANS(I207))-0.5*U207*U207*SIN(4*RADIANS(I207))-1.25*K207*K207*SIN(2*RADIANS(J207)))</f>
        <v>-1.8960167902304</v>
      </c>
      <c r="W207" s="1" t="n">
        <f aca="false">DEGREES(ACOS(COS(RADIANS(90.833))/(COS(RADIANS($B$3))*COS(RADIANS(T207)))-TAN(RADIANS($B$3))*TAN(RADIANS(T207))))</f>
        <v>71.5532243001645</v>
      </c>
      <c r="X207" s="7" t="n">
        <f aca="false">(720-4*$B$4-V207+$B$5*60)/1440</f>
        <v>0.515251592215438</v>
      </c>
      <c r="Y207" s="7" t="n">
        <f aca="false">X207-W207*4/1440</f>
        <v>0.316492635826092</v>
      </c>
      <c r="Z207" s="7" t="n">
        <f aca="false">X207+W207*4/1440</f>
        <v>0.714010548604784</v>
      </c>
      <c r="AA207" s="9" t="n">
        <f aca="false">8*W207</f>
        <v>572.425794401316</v>
      </c>
      <c r="AB207" s="1" t="n">
        <f aca="false">MOD(E207*1440+V207+4*$B$4-60*$B$5,1440)</f>
        <v>1214.03770720977</v>
      </c>
      <c r="AC207" s="1" t="n">
        <f aca="false">IF(AB207/4&lt;0,AB207/4+180,AB207/4-180)</f>
        <v>123.509426802442</v>
      </c>
      <c r="AD207" s="1" t="n">
        <f aca="false">DEGREES(ACOS(SIN(RADIANS($B$3))*SIN(RADIANS(T207))+COS(RADIANS($B$3))*COS(RADIANS(T207))*COS(RADIANS(AC207))))</f>
        <v>130.091118150368</v>
      </c>
      <c r="AE207" s="1" t="n">
        <f aca="false">90-AD207</f>
        <v>-40.0911181503684</v>
      </c>
      <c r="AF207" s="1" t="n">
        <f aca="false">IF(AE207&gt;85,0,IF(AE207&gt;5,58.1/TAN(RADIANS(AE207))-0.07/POWER(TAN(RADIANS(AE207)),3)+0.000086/POWER(TAN(RADIANS(AE207)),5),IF(AE207&gt;-0.575,1735+AE207*(-518.2+AE207*(103.4+AE207*(-12.79+AE207*0.711))),-20.772/TAN(RADIANS(AE207)))))/3600</f>
        <v>0.00685425152505829</v>
      </c>
      <c r="AG207" s="1" t="n">
        <f aca="false">AE207+AF207</f>
        <v>-40.0842638988433</v>
      </c>
      <c r="AH207" s="1" t="n">
        <f aca="false">IF(AC207&gt;0,MOD(DEGREES(ACOS(((SIN(RADIANS($B$3))*COS(RADIANS(AD207)))-SIN(RADIANS(T207)))/(COS(RADIANS($B$3))*SIN(RADIANS(AD207)))))+180,360),MOD(540-DEGREES(ACOS(((SIN(RADIANS($B$3))*COS(RADIANS(AD207)))-SIN(RADIANS(T207)))/(COS(RADIANS($B$3))*SIN(RADIANS(AD207))))),360))</f>
        <v>270.267993803824</v>
      </c>
    </row>
    <row r="208" customFormat="false" ht="15" hidden="false" customHeight="false" outlineLevel="0" collapsed="false">
      <c r="D208" s="6" t="n">
        <f aca="false">$B$7</f>
        <v>44003</v>
      </c>
      <c r="E208" s="7" t="n">
        <f aca="false">E207+0.1/24</f>
        <v>0.862499999999998</v>
      </c>
      <c r="F208" s="2" t="n">
        <f aca="false">D208+2415018.5+E208-$B$5/24</f>
        <v>2459021.94583333</v>
      </c>
      <c r="G208" s="8" t="n">
        <f aca="false">(F208-2451545)/36525</f>
        <v>0.204707620351357</v>
      </c>
      <c r="I208" s="1" t="n">
        <f aca="false">MOD(280.46646+G208*(36000.76983+G208*0.0003032),360)</f>
        <v>90.0983954218746</v>
      </c>
      <c r="J208" s="1" t="n">
        <f aca="false">357.52911+G208*(35999.05029-0.0001537*G208)</f>
        <v>7726.80902333389</v>
      </c>
      <c r="K208" s="1" t="n">
        <f aca="false">0.016708634-G208*(0.000042037+0.0000001267*G208)</f>
        <v>0.0167000233963732</v>
      </c>
      <c r="L208" s="1" t="n">
        <f aca="false">SIN(RADIANS(J208))*(1.914602-G208*(0.004817+0.000014*G208))+SIN(RADIANS(2*J208))*(0.019993-0.000101*G208)+SIN(RADIANS(3*J208))*0.000289</f>
        <v>0.427991662323525</v>
      </c>
      <c r="M208" s="1" t="n">
        <f aca="false">I208+L208</f>
        <v>90.5263870841981</v>
      </c>
      <c r="N208" s="1" t="n">
        <f aca="false">J208+L208</f>
        <v>7727.23701499621</v>
      </c>
      <c r="O208" s="1" t="n">
        <f aca="false">(1.000001018*(1-K208*K208))/(1+K208*COS(RADIANS(N208)))</f>
        <v>1.01627460181763</v>
      </c>
      <c r="P208" s="1" t="n">
        <f aca="false">M208-0.00569-0.00478*SIN(RADIANS(125.04-1934.136*G208))</f>
        <v>90.5159176639492</v>
      </c>
      <c r="Q208" s="1" t="n">
        <f aca="false">23+(26+((21.448-G208*(46.815+G208*(0.00059-G208*0.001813))))/60)/60</f>
        <v>23.4366290565505</v>
      </c>
      <c r="R208" s="1" t="n">
        <f aca="false">Q208+0.00256*COS(RADIANS(125.04-1934.136*G208))</f>
        <v>23.43666892677</v>
      </c>
      <c r="S208" s="1" t="n">
        <f aca="false">DEGREES(ATAN2(COS(RADIANS(P208)),COS(RADIANS(R208))*SIN(RADIANS(P208))))</f>
        <v>90.5623050619378</v>
      </c>
      <c r="T208" s="1" t="n">
        <f aca="false">DEGREES(ASIN(SIN(RADIANS(R208))*SIN(RADIANS(P208))))</f>
        <v>23.4356620151079</v>
      </c>
      <c r="U208" s="1" t="n">
        <f aca="false">TAN(RADIANS(R208/2))*TAN(RADIANS(R208/2))</f>
        <v>0.0430246273225218</v>
      </c>
      <c r="V208" s="1" t="n">
        <f aca="false">4*DEGREES(U208*SIN(2*RADIANS(I208))-2*K208*SIN(RADIANS(J208))+4*K208*U208*SIN(RADIANS(J208))*COS(2*RADIANS(I208))-0.5*U208*U208*SIN(4*RADIANS(I208))-1.25*K208*K208*SIN(2*RADIANS(J208)))</f>
        <v>-1.89692122096544</v>
      </c>
      <c r="W208" s="1" t="n">
        <f aca="false">DEGREES(ACOS(COS(RADIANS(90.833))/(COS(RADIANS($B$3))*COS(RADIANS(T208)))-TAN(RADIANS($B$3))*TAN(RADIANS(T208))))</f>
        <v>71.5532391774506</v>
      </c>
      <c r="X208" s="7" t="n">
        <f aca="false">(720-4*$B$4-V208+$B$5*60)/1440</f>
        <v>0.515252220292337</v>
      </c>
      <c r="Y208" s="7" t="n">
        <f aca="false">X208-W208*4/1440</f>
        <v>0.316493222577197</v>
      </c>
      <c r="Z208" s="7" t="n">
        <f aca="false">X208+W208*4/1440</f>
        <v>0.714011218007478</v>
      </c>
      <c r="AA208" s="9" t="n">
        <f aca="false">8*W208</f>
        <v>572.425913419605</v>
      </c>
      <c r="AB208" s="1" t="n">
        <f aca="false">MOD(E208*1440+V208+4*$B$4-60*$B$5,1440)</f>
        <v>1220.03680277903</v>
      </c>
      <c r="AC208" s="1" t="n">
        <f aca="false">IF(AB208/4&lt;0,AB208/4+180,AB208/4-180)</f>
        <v>125.009200694758</v>
      </c>
      <c r="AD208" s="1" t="n">
        <f aca="false">DEGREES(ACOS(SIN(RADIANS($B$3))*SIN(RADIANS(T208))+COS(RADIANS($B$3))*COS(RADIANS(T208))*COS(RADIANS(AC208))))</f>
        <v>131.27582405061</v>
      </c>
      <c r="AE208" s="1" t="n">
        <f aca="false">90-AD208</f>
        <v>-41.2758240506099</v>
      </c>
      <c r="AF208" s="1" t="n">
        <f aca="false">IF(AE208&gt;85,0,IF(AE208&gt;5,58.1/TAN(RADIANS(AE208))-0.07/POWER(TAN(RADIANS(AE208)),3)+0.000086/POWER(TAN(RADIANS(AE208)),5),IF(AE208&gt;-0.575,1735+AE208*(-518.2+AE208*(103.4+AE208*(-12.79+AE208*0.711))),-20.772/TAN(RADIANS(AE208)))))/3600</f>
        <v>0.00657344502232585</v>
      </c>
      <c r="AG208" s="1" t="n">
        <f aca="false">AE208+AF208</f>
        <v>-41.2692506055876</v>
      </c>
      <c r="AH208" s="1" t="n">
        <f aca="false">IF(AC208&gt;0,MOD(DEGREES(ACOS(((SIN(RADIANS($B$3))*COS(RADIANS(AD208)))-SIN(RADIANS(T208)))/(COS(RADIANS($B$3))*SIN(RADIANS(AD208)))))+180,360),MOD(540-DEGREES(ACOS(((SIN(RADIANS($B$3))*COS(RADIANS(AD208)))-SIN(RADIANS(T208)))/(COS(RADIANS($B$3))*SIN(RADIANS(AD208))))),360))</f>
        <v>269.344867515127</v>
      </c>
    </row>
    <row r="209" customFormat="false" ht="15" hidden="false" customHeight="false" outlineLevel="0" collapsed="false">
      <c r="D209" s="6" t="n">
        <f aca="false">$B$7</f>
        <v>44003</v>
      </c>
      <c r="E209" s="7" t="n">
        <f aca="false">E208+0.1/24</f>
        <v>0.866666666666665</v>
      </c>
      <c r="F209" s="2" t="n">
        <f aca="false">D209+2415018.5+E209-$B$5/24</f>
        <v>2459021.95</v>
      </c>
      <c r="G209" s="8" t="n">
        <f aca="false">(F209-2451545)/36525</f>
        <v>0.204707734428479</v>
      </c>
      <c r="I209" s="1" t="n">
        <f aca="false">MOD(280.46646+G209*(36000.76983+G209*0.0003032),360)</f>
        <v>90.1025022861022</v>
      </c>
      <c r="J209" s="1" t="n">
        <f aca="false">357.52911+G209*(35999.05029-0.0001537*G209)</f>
        <v>7726.81313000193</v>
      </c>
      <c r="K209" s="1" t="n">
        <f aca="false">0.016708634-G209*(0.000042037+0.0000001267*G209)</f>
        <v>0.0167000233915718</v>
      </c>
      <c r="L209" s="1" t="n">
        <f aca="false">SIN(RADIANS(J209))*(1.914602-G209*(0.004817+0.000014*G209))+SIN(RADIANS(2*J209))*(0.019993-0.000101*G209)+SIN(RADIANS(3*J209))*0.000289</f>
        <v>0.427860638907681</v>
      </c>
      <c r="M209" s="1" t="n">
        <f aca="false">I209+L209</f>
        <v>90.5303629250099</v>
      </c>
      <c r="N209" s="1" t="n">
        <f aca="false">J209+L209</f>
        <v>7727.24099064084</v>
      </c>
      <c r="O209" s="1" t="n">
        <f aca="false">(1.000001018*(1-K209*K209))/(1+K209*COS(RADIANS(N209)))</f>
        <v>1.0162748662428</v>
      </c>
      <c r="P209" s="1" t="n">
        <f aca="false">M209-0.00569-0.00478*SIN(RADIANS(125.04-1934.136*G209))</f>
        <v>90.5198935050477</v>
      </c>
      <c r="Q209" s="1" t="n">
        <f aca="false">23+(26+((21.448-G209*(46.815+G209*(0.00059-G209*0.001813))))/60)/60</f>
        <v>23.436629055067</v>
      </c>
      <c r="R209" s="1" t="n">
        <f aca="false">Q209+0.00256*COS(RADIANS(125.04-1934.136*G209))</f>
        <v>23.4366689351437</v>
      </c>
      <c r="S209" s="1" t="n">
        <f aca="false">DEGREES(ATAN2(COS(RADIANS(P209)),COS(RADIANS(R209))*SIN(RADIANS(P209))))</f>
        <v>90.5666383359825</v>
      </c>
      <c r="T209" s="1" t="n">
        <f aca="false">DEGREES(ASIN(SIN(RADIANS(R209))*SIN(RADIANS(P209))))</f>
        <v>23.4356464446265</v>
      </c>
      <c r="U209" s="1" t="n">
        <f aca="false">TAN(RADIANS(R209/2))*TAN(RADIANS(R209/2))</f>
        <v>0.0430246273541406</v>
      </c>
      <c r="V209" s="1" t="n">
        <f aca="false">4*DEGREES(U209*SIN(2*RADIANS(I209))-2*K209*SIN(RADIANS(J209))+4*K209*U209*SIN(RADIANS(J209))*COS(2*RADIANS(I209))-0.5*U209*U209*SIN(4*RADIANS(I209))-1.25*K209*K209*SIN(2*RADIANS(J209)))</f>
        <v>-1.89782563892698</v>
      </c>
      <c r="W209" s="1" t="n">
        <f aca="false">DEGREES(ACOS(COS(RADIANS(90.833))/(COS(RADIANS($B$3))*COS(RADIANS(T209)))-TAN(RADIANS($B$3))*TAN(RADIANS(T209))))</f>
        <v>71.5532541698764</v>
      </c>
      <c r="X209" s="7" t="n">
        <f aca="false">(720-4*$B$4-V209+$B$5*60)/1440</f>
        <v>0.515252848360366</v>
      </c>
      <c r="Y209" s="7" t="n">
        <f aca="false">X209-W209*4/1440</f>
        <v>0.316493808999598</v>
      </c>
      <c r="Z209" s="7" t="n">
        <f aca="false">X209+W209*4/1440</f>
        <v>0.714011887721134</v>
      </c>
      <c r="AA209" s="9" t="n">
        <f aca="false">8*W209</f>
        <v>572.426033359011</v>
      </c>
      <c r="AB209" s="1" t="n">
        <f aca="false">MOD(E209*1440+V209+4*$B$4-60*$B$5,1440)</f>
        <v>1226.03589836107</v>
      </c>
      <c r="AC209" s="1" t="n">
        <f aca="false">IF(AB209/4&lt;0,AB209/4+180,AB209/4-180)</f>
        <v>126.508974590268</v>
      </c>
      <c r="AD209" s="1" t="n">
        <f aca="false">DEGREES(ACOS(SIN(RADIANS($B$3))*SIN(RADIANS(T209))+COS(RADIANS($B$3))*COS(RADIANS(T209))*COS(RADIANS(AC209))))</f>
        <v>132.460308154387</v>
      </c>
      <c r="AE209" s="1" t="n">
        <f aca="false">90-AD209</f>
        <v>-42.460308154387</v>
      </c>
      <c r="AF209" s="1" t="n">
        <f aca="false">IF(AE209&gt;85,0,IF(AE209&gt;5,58.1/TAN(RADIANS(AE209))-0.07/POWER(TAN(RADIANS(AE209)),3)+0.000086/POWER(TAN(RADIANS(AE209)),5),IF(AE209&gt;-0.575,1735+AE209*(-518.2+AE209*(103.4+AE209*(-12.79+AE209*0.711))),-20.772/TAN(RADIANS(AE209)))))/3600</f>
        <v>0.00630561433241842</v>
      </c>
      <c r="AG209" s="1" t="n">
        <f aca="false">AE209+AF209</f>
        <v>-42.4540025400546</v>
      </c>
      <c r="AH209" s="1" t="n">
        <f aca="false">IF(AC209&gt;0,MOD(DEGREES(ACOS(((SIN(RADIANS($B$3))*COS(RADIANS(AD209)))-SIN(RADIANS(T209)))/(COS(RADIANS($B$3))*SIN(RADIANS(AD209)))))+180,360),MOD(540-DEGREES(ACOS(((SIN(RADIANS($B$3))*COS(RADIANS(AD209)))-SIN(RADIANS(T209)))/(COS(RADIANS($B$3))*SIN(RADIANS(AD209))))),360))</f>
        <v>268.404326337548</v>
      </c>
    </row>
    <row r="210" customFormat="false" ht="15" hidden="false" customHeight="false" outlineLevel="0" collapsed="false">
      <c r="D210" s="6" t="n">
        <f aca="false">$B$7</f>
        <v>44003</v>
      </c>
      <c r="E210" s="7" t="n">
        <f aca="false">E209+0.1/24</f>
        <v>0.870833333333332</v>
      </c>
      <c r="F210" s="2" t="n">
        <f aca="false">D210+2415018.5+E210-$B$5/24</f>
        <v>2459021.95416667</v>
      </c>
      <c r="G210" s="8" t="n">
        <f aca="false">(F210-2451545)/36525</f>
        <v>0.204707848505588</v>
      </c>
      <c r="I210" s="1" t="n">
        <f aca="false">MOD(280.46646+G210*(36000.76983+G210*0.0003032),360)</f>
        <v>90.1066091498724</v>
      </c>
      <c r="J210" s="1" t="n">
        <f aca="false">357.52911+G210*(35999.05029-0.0001537*G210)</f>
        <v>7726.81723666952</v>
      </c>
      <c r="K210" s="1" t="n">
        <f aca="false">0.016708634-G210*(0.000042037+0.0000001267*G210)</f>
        <v>0.0167000233867705</v>
      </c>
      <c r="L210" s="1" t="n">
        <f aca="false">SIN(RADIANS(J210))*(1.914602-G210*(0.004817+0.000014*G210))+SIN(RADIANS(2*J210))*(0.019993-0.000101*G210)+SIN(RADIANS(3*J210))*0.000289</f>
        <v>0.427729613437796</v>
      </c>
      <c r="M210" s="1" t="n">
        <f aca="false">I210+L210</f>
        <v>90.5343387633102</v>
      </c>
      <c r="N210" s="1" t="n">
        <f aca="false">J210+L210</f>
        <v>7727.24496628296</v>
      </c>
      <c r="O210" s="1" t="n">
        <f aca="false">(1.000001018*(1-K210*K210))/(1+K210*COS(RADIANS(N210)))</f>
        <v>1.01627513058692</v>
      </c>
      <c r="P210" s="1" t="n">
        <f aca="false">M210-0.00569-0.00478*SIN(RADIANS(125.04-1934.136*G210))</f>
        <v>90.5238693436348</v>
      </c>
      <c r="Q210" s="1" t="n">
        <f aca="false">23+(26+((21.448-G210*(46.815+G210*(0.00059-G210*0.001813))))/60)/60</f>
        <v>23.4366290535835</v>
      </c>
      <c r="R210" s="1" t="n">
        <f aca="false">Q210+0.00256*COS(RADIANS(125.04-1934.136*G210))</f>
        <v>23.4366689435173</v>
      </c>
      <c r="S210" s="1" t="n">
        <f aca="false">DEGREES(ATAN2(COS(RADIANS(P210)),COS(RADIANS(R210))*SIN(RADIANS(P210))))</f>
        <v>90.5709716062652</v>
      </c>
      <c r="T210" s="1" t="n">
        <f aca="false">DEGREES(ASIN(SIN(RADIANS(R210))*SIN(RADIANS(P210))))</f>
        <v>23.435630754565</v>
      </c>
      <c r="U210" s="1" t="n">
        <f aca="false">TAN(RADIANS(R210/2))*TAN(RADIANS(R210/2))</f>
        <v>0.0430246273857593</v>
      </c>
      <c r="V210" s="1" t="n">
        <f aca="false">4*DEGREES(U210*SIN(2*RADIANS(I210))-2*K210*SIN(RADIANS(J210))+4*K210*U210*SIN(RADIANS(J210))*COS(2*RADIANS(I210))-0.5*U210*U210*SIN(4*RADIANS(I210))-1.25*K210*K210*SIN(2*RADIANS(J210)))</f>
        <v>-1.89873004388658</v>
      </c>
      <c r="W210" s="1" t="n">
        <f aca="false">DEGREES(ACOS(COS(RADIANS(90.833))/(COS(RADIANS($B$3))*COS(RADIANS(T210)))-TAN(RADIANS($B$3))*TAN(RADIANS(T210))))</f>
        <v>71.5532692774381</v>
      </c>
      <c r="X210" s="7" t="n">
        <f aca="false">(720-4*$B$4-V210+$B$5*60)/1440</f>
        <v>0.515253476419366</v>
      </c>
      <c r="Y210" s="7" t="n">
        <f aca="false">X210-W210*4/1440</f>
        <v>0.316494395093149</v>
      </c>
      <c r="Z210" s="7" t="n">
        <f aca="false">X210+W210*4/1440</f>
        <v>0.714012557745583</v>
      </c>
      <c r="AA210" s="9" t="n">
        <f aca="false">8*W210</f>
        <v>572.426154219505</v>
      </c>
      <c r="AB210" s="1" t="n">
        <f aca="false">MOD(E210*1440+V210+4*$B$4-60*$B$5,1440)</f>
        <v>1232.03499395611</v>
      </c>
      <c r="AC210" s="1" t="n">
        <f aca="false">IF(AB210/4&lt;0,AB210/4+180,AB210/4-180)</f>
        <v>128.008748489028</v>
      </c>
      <c r="AD210" s="1" t="n">
        <f aca="false">DEGREES(ACOS(SIN(RADIANS($B$3))*SIN(RADIANS(T210))+COS(RADIANS($B$3))*COS(RADIANS(T210))*COS(RADIANS(AC210))))</f>
        <v>133.644243555459</v>
      </c>
      <c r="AE210" s="1" t="n">
        <f aca="false">90-AD210</f>
        <v>-43.6442435554586</v>
      </c>
      <c r="AF210" s="1" t="n">
        <f aca="false">IF(AE210&gt;85,0,IF(AE210&gt;5,58.1/TAN(RADIANS(AE210))-0.07/POWER(TAN(RADIANS(AE210)),3)+0.000086/POWER(TAN(RADIANS(AE210)),5),IF(AE210&gt;-0.575,1735+AE210*(-518.2+AE210*(103.4+AE210*(-12.79+AE210*0.711))),-20.772/TAN(RADIANS(AE210)))))/3600</f>
        <v>0.00604973568786846</v>
      </c>
      <c r="AG210" s="1" t="n">
        <f aca="false">AE210+AF210</f>
        <v>-43.6381938197707</v>
      </c>
      <c r="AH210" s="1" t="n">
        <f aca="false">IF(AC210&gt;0,MOD(DEGREES(ACOS(((SIN(RADIANS($B$3))*COS(RADIANS(AD210)))-SIN(RADIANS(T210)))/(COS(RADIANS($B$3))*SIN(RADIANS(AD210)))))+180,360),MOD(540-DEGREES(ACOS(((SIN(RADIANS($B$3))*COS(RADIANS(AD210)))-SIN(RADIANS(T210)))/(COS(RADIANS($B$3))*SIN(RADIANS(AD210))))),360))</f>
        <v>267.444553290504</v>
      </c>
    </row>
    <row r="211" customFormat="false" ht="15" hidden="false" customHeight="false" outlineLevel="0" collapsed="false">
      <c r="D211" s="6" t="n">
        <f aca="false">$B$7</f>
        <v>44003</v>
      </c>
      <c r="E211" s="7" t="n">
        <f aca="false">E210+0.1/24</f>
        <v>0.874999999999998</v>
      </c>
      <c r="F211" s="2" t="n">
        <f aca="false">D211+2415018.5+E211-$B$5/24</f>
        <v>2459021.95833333</v>
      </c>
      <c r="G211" s="8" t="n">
        <f aca="false">(F211-2451545)/36525</f>
        <v>0.20470796258271</v>
      </c>
      <c r="I211" s="1" t="n">
        <f aca="false">MOD(280.46646+G211*(36000.76983+G211*0.0003032),360)</f>
        <v>90.1107160141019</v>
      </c>
      <c r="J211" s="1" t="n">
        <f aca="false">357.52911+G211*(35999.05029-0.0001537*G211)</f>
        <v>7726.82134333757</v>
      </c>
      <c r="K211" s="1" t="n">
        <f aca="false">0.016708634-G211*(0.000042037+0.0000001267*G211)</f>
        <v>0.0167000233819691</v>
      </c>
      <c r="L211" s="1" t="n">
        <f aca="false">SIN(RADIANS(J211))*(1.914602-G211*(0.004817+0.000014*G211))+SIN(RADIANS(2*J211))*(0.019993-0.000101*G211)+SIN(RADIANS(3*J211))*0.000289</f>
        <v>0.427598585884994</v>
      </c>
      <c r="M211" s="1" t="n">
        <f aca="false">I211+L211</f>
        <v>90.5383145999869</v>
      </c>
      <c r="N211" s="1" t="n">
        <f aca="false">J211+L211</f>
        <v>7727.24894192345</v>
      </c>
      <c r="O211" s="1" t="n">
        <f aca="false">(1.000001018*(1-K211*K211))/(1+K211*COS(RADIANS(N211)))</f>
        <v>1.01627539485005</v>
      </c>
      <c r="P211" s="1" t="n">
        <f aca="false">M211-0.00569-0.00478*SIN(RADIANS(125.04-1934.136*G211))</f>
        <v>90.5278451805983</v>
      </c>
      <c r="Q211" s="1" t="n">
        <f aca="false">23+(26+((21.448-G211*(46.815+G211*(0.00059-G211*0.001813))))/60)/60</f>
        <v>23.4366290521</v>
      </c>
      <c r="R211" s="1" t="n">
        <f aca="false">Q211+0.00256*COS(RADIANS(125.04-1934.136*G211))</f>
        <v>23.436668951891</v>
      </c>
      <c r="S211" s="1" t="n">
        <f aca="false">DEGREES(ATAN2(COS(RADIANS(P211)),COS(RADIANS(R211))*SIN(RADIANS(P211))))</f>
        <v>90.5753048737456</v>
      </c>
      <c r="T211" s="1" t="n">
        <f aca="false">DEGREES(ASIN(SIN(RADIANS(R211))*SIN(RADIANS(P211))))</f>
        <v>23.4356149449201</v>
      </c>
      <c r="U211" s="1" t="n">
        <f aca="false">TAN(RADIANS(R211/2))*TAN(RADIANS(R211/2))</f>
        <v>0.0430246274173781</v>
      </c>
      <c r="V211" s="1" t="n">
        <f aca="false">4*DEGREES(U211*SIN(2*RADIANS(I211))-2*K211*SIN(RADIANS(J211))+4*K211*U211*SIN(RADIANS(J211))*COS(2*RADIANS(I211))-0.5*U211*U211*SIN(4*RADIANS(I211))-1.25*K211*K211*SIN(2*RADIANS(J211)))</f>
        <v>-1.89963443601657</v>
      </c>
      <c r="W211" s="1" t="n">
        <f aca="false">DEGREES(ACOS(COS(RADIANS(90.833))/(COS(RADIANS($B$3))*COS(RADIANS(T211)))-TAN(RADIANS($B$3))*TAN(RADIANS(T211))))</f>
        <v>71.5532845001387</v>
      </c>
      <c r="X211" s="7" t="n">
        <f aca="false">(720-4*$B$4-V211+$B$5*60)/1440</f>
        <v>0.515254104469456</v>
      </c>
      <c r="Y211" s="7" t="n">
        <f aca="false">X211-W211*4/1440</f>
        <v>0.31649498085796</v>
      </c>
      <c r="Z211" s="7" t="n">
        <f aca="false">X211+W211*4/1440</f>
        <v>0.714013228080952</v>
      </c>
      <c r="AA211" s="9" t="n">
        <f aca="false">8*W211</f>
        <v>572.426276001109</v>
      </c>
      <c r="AB211" s="1" t="n">
        <f aca="false">MOD(E211*1440+V211+4*$B$4-60*$B$5,1440)</f>
        <v>1238.03408956398</v>
      </c>
      <c r="AC211" s="1" t="n">
        <f aca="false">IF(AB211/4&lt;0,AB211/4+180,AB211/4-180)</f>
        <v>129.508522390995</v>
      </c>
      <c r="AD211" s="1" t="n">
        <f aca="false">DEGREES(ACOS(SIN(RADIANS($B$3))*SIN(RADIANS(T211))+COS(RADIANS($B$3))*COS(RADIANS(T211))*COS(RADIANS(AC211))))</f>
        <v>134.827282585037</v>
      </c>
      <c r="AE211" s="1" t="n">
        <f aca="false">90-AD211</f>
        <v>-44.827282585037</v>
      </c>
      <c r="AF211" s="1" t="n">
        <f aca="false">IF(AE211&gt;85,0,IF(AE211&gt;5,58.1/TAN(RADIANS(AE211))-0.07/POWER(TAN(RADIANS(AE211)),3)+0.000086/POWER(TAN(RADIANS(AE211)),5),IF(AE211&gt;-0.575,1735+AE211*(-518.2+AE211*(103.4+AE211*(-12.79+AE211*0.711))),-20.772/TAN(RADIANS(AE211)))))/3600</f>
        <v>0.00580489247514243</v>
      </c>
      <c r="AG211" s="1" t="n">
        <f aca="false">AE211+AF211</f>
        <v>-44.8214776925618</v>
      </c>
      <c r="AH211" s="1" t="n">
        <f aca="false">IF(AC211&gt;0,MOD(DEGREES(ACOS(((SIN(RADIANS($B$3))*COS(RADIANS(AD211)))-SIN(RADIANS(T211)))/(COS(RADIANS($B$3))*SIN(RADIANS(AD211)))))+180,360),MOD(540-DEGREES(ACOS(((SIN(RADIANS($B$3))*COS(RADIANS(AD211)))-SIN(RADIANS(T211)))/(COS(RADIANS($B$3))*SIN(RADIANS(AD211))))),360))</f>
        <v>266.46356948104</v>
      </c>
    </row>
    <row r="212" customFormat="false" ht="15" hidden="false" customHeight="false" outlineLevel="0" collapsed="false">
      <c r="D212" s="6" t="n">
        <f aca="false">$B$7</f>
        <v>44003</v>
      </c>
      <c r="E212" s="7" t="n">
        <f aca="false">E211+0.1/24</f>
        <v>0.879166666666665</v>
      </c>
      <c r="F212" s="2" t="n">
        <f aca="false">D212+2415018.5+E212-$B$5/24</f>
        <v>2459021.9625</v>
      </c>
      <c r="G212" s="8" t="n">
        <f aca="false">(F212-2451545)/36525</f>
        <v>0.204708076659832</v>
      </c>
      <c r="I212" s="1" t="n">
        <f aca="false">MOD(280.46646+G212*(36000.76983+G212*0.0003032),360)</f>
        <v>90.1148228783313</v>
      </c>
      <c r="J212" s="1" t="n">
        <f aca="false">357.52911+G212*(35999.05029-0.0001537*G212)</f>
        <v>7726.82545000562</v>
      </c>
      <c r="K212" s="1" t="n">
        <f aca="false">0.016708634-G212*(0.000042037+0.0000001267*G212)</f>
        <v>0.0167000233771677</v>
      </c>
      <c r="L212" s="1" t="n">
        <f aca="false">SIN(RADIANS(J212))*(1.914602-G212*(0.004817+0.000014*G212))+SIN(RADIANS(2*J212))*(0.019993-0.000101*G212)+SIN(RADIANS(3*J212))*0.000289</f>
        <v>0.427467556264719</v>
      </c>
      <c r="M212" s="1" t="n">
        <f aca="false">I212+L212</f>
        <v>90.542290434596</v>
      </c>
      <c r="N212" s="1" t="n">
        <f aca="false">J212+L212</f>
        <v>7727.25291756188</v>
      </c>
      <c r="O212" s="1" t="n">
        <f aca="false">(1.000001018*(1-K212*K212))/(1+K212*COS(RADIANS(N212)))</f>
        <v>1.01627565903216</v>
      </c>
      <c r="P212" s="1" t="n">
        <f aca="false">M212-0.00569-0.00478*SIN(RADIANS(125.04-1934.136*G212))</f>
        <v>90.5318210154944</v>
      </c>
      <c r="Q212" s="1" t="n">
        <f aca="false">23+(26+((21.448-G212*(46.815+G212*(0.00059-G212*0.001813))))/60)/60</f>
        <v>23.4366290506166</v>
      </c>
      <c r="R212" s="1" t="n">
        <f aca="false">Q212+0.00256*COS(RADIANS(125.04-1934.136*G212))</f>
        <v>23.4366689602646</v>
      </c>
      <c r="S212" s="1" t="n">
        <f aca="false">DEGREES(ATAN2(COS(RADIANS(P212)),COS(RADIANS(R212))*SIN(RADIANS(P212))))</f>
        <v>90.5796381379323</v>
      </c>
      <c r="T212" s="1" t="n">
        <f aca="false">DEGREES(ASIN(SIN(RADIANS(R212))*SIN(RADIANS(P212))))</f>
        <v>23.4355990156938</v>
      </c>
      <c r="U212" s="1" t="n">
        <f aca="false">TAN(RADIANS(R212/2))*TAN(RADIANS(R212/2))</f>
        <v>0.0430246274489969</v>
      </c>
      <c r="V212" s="1" t="n">
        <f aca="false">4*DEGREES(U212*SIN(2*RADIANS(I212))-2*K212*SIN(RADIANS(J212))+4*K212*U212*SIN(RADIANS(J212))*COS(2*RADIANS(I212))-0.5*U212*U212*SIN(4*RADIANS(I212))-1.25*K212*K212*SIN(2*RADIANS(J212)))</f>
        <v>-1.90053881518801</v>
      </c>
      <c r="W212" s="1" t="n">
        <f aca="false">DEGREES(ACOS(COS(RADIANS(90.833))/(COS(RADIANS($B$3))*COS(RADIANS(T212)))-TAN(RADIANS($B$3))*TAN(RADIANS(T212))))</f>
        <v>71.5532998379761</v>
      </c>
      <c r="X212" s="7" t="n">
        <f aca="false">(720-4*$B$4-V212+$B$5*60)/1440</f>
        <v>0.515254732510547</v>
      </c>
      <c r="Y212" s="7" t="n">
        <f aca="false">X212-W212*4/1440</f>
        <v>0.316495566293947</v>
      </c>
      <c r="Z212" s="7" t="n">
        <f aca="false">X212+W212*4/1440</f>
        <v>0.714013898727147</v>
      </c>
      <c r="AA212" s="9" t="n">
        <f aca="false">8*W212</f>
        <v>572.426398703809</v>
      </c>
      <c r="AB212" s="1" t="n">
        <f aca="false">MOD(E212*1440+V212+4*$B$4-60*$B$5,1440)</f>
        <v>1244.03318518481</v>
      </c>
      <c r="AC212" s="1" t="n">
        <f aca="false">IF(AB212/4&lt;0,AB212/4+180,AB212/4-180)</f>
        <v>131.008296296202</v>
      </c>
      <c r="AD212" s="1" t="n">
        <f aca="false">DEGREES(ACOS(SIN(RADIANS($B$3))*SIN(RADIANS(T212))+COS(RADIANS($B$3))*COS(RADIANS(T212))*COS(RADIANS(AC212))))</f>
        <v>136.009053610681</v>
      </c>
      <c r="AE212" s="1" t="n">
        <f aca="false">90-AD212</f>
        <v>-46.0090536106813</v>
      </c>
      <c r="AF212" s="1" t="n">
        <f aca="false">IF(AE212&gt;85,0,IF(AE212&gt;5,58.1/TAN(RADIANS(AE212))-0.07/POWER(TAN(RADIANS(AE212)),3)+0.000086/POWER(TAN(RADIANS(AE212)),5),IF(AE212&gt;-0.575,1735+AE212*(-518.2+AE212*(103.4+AE212*(-12.79+AE212*0.711))),-20.772/TAN(RADIANS(AE212)))))/3600</f>
        <v>0.00557026249575214</v>
      </c>
      <c r="AG212" s="1" t="n">
        <f aca="false">AE212+AF212</f>
        <v>-46.0034833481855</v>
      </c>
      <c r="AH212" s="1" t="n">
        <f aca="false">IF(AC212&gt;0,MOD(DEGREES(ACOS(((SIN(RADIANS($B$3))*COS(RADIANS(AD212)))-SIN(RADIANS(T212)))/(COS(RADIANS($B$3))*SIN(RADIANS(AD212)))))+180,360),MOD(540-DEGREES(ACOS(((SIN(RADIANS($B$3))*COS(RADIANS(AD212)))-SIN(RADIANS(T212)))/(COS(RADIANS($B$3))*SIN(RADIANS(AD212))))),360))</f>
        <v>265.459213812938</v>
      </c>
    </row>
    <row r="213" customFormat="false" ht="15" hidden="false" customHeight="false" outlineLevel="0" collapsed="false">
      <c r="D213" s="6" t="n">
        <f aca="false">$B$7</f>
        <v>44003</v>
      </c>
      <c r="E213" s="7" t="n">
        <f aca="false">E212+0.1/24</f>
        <v>0.883333333333331</v>
      </c>
      <c r="F213" s="2" t="n">
        <f aca="false">D213+2415018.5+E213-$B$5/24</f>
        <v>2459021.96666667</v>
      </c>
      <c r="G213" s="8" t="n">
        <f aca="false">(F213-2451545)/36525</f>
        <v>0.204708190736942</v>
      </c>
      <c r="I213" s="1" t="n">
        <f aca="false">MOD(280.46646+G213*(36000.76983+G213*0.0003032),360)</f>
        <v>90.1189297421006</v>
      </c>
      <c r="J213" s="1" t="n">
        <f aca="false">357.52911+G213*(35999.05029-0.0001537*G213)</f>
        <v>7726.82955667321</v>
      </c>
      <c r="K213" s="1" t="n">
        <f aca="false">0.016708634-G213*(0.000042037+0.0000001267*G213)</f>
        <v>0.0167000233723663</v>
      </c>
      <c r="L213" s="1" t="n">
        <f aca="false">SIN(RADIANS(J213))*(1.914602-G213*(0.004817+0.000014*G213))+SIN(RADIANS(2*J213))*(0.019993-0.000101*G213)+SIN(RADIANS(3*J213))*0.000289</f>
        <v>0.427336524592153</v>
      </c>
      <c r="M213" s="1" t="n">
        <f aca="false">I213+L213</f>
        <v>90.5462662666927</v>
      </c>
      <c r="N213" s="1" t="n">
        <f aca="false">J213+L213</f>
        <v>7727.2568931978</v>
      </c>
      <c r="O213" s="1" t="n">
        <f aca="false">(1.000001018*(1-K213*K213))/(1+K213*COS(RADIANS(N213)))</f>
        <v>1.01627592313323</v>
      </c>
      <c r="P213" s="1" t="n">
        <f aca="false">M213-0.00569-0.00478*SIN(RADIANS(125.04-1934.136*G213))</f>
        <v>90.5357968478781</v>
      </c>
      <c r="Q213" s="1" t="n">
        <f aca="false">23+(26+((21.448-G213*(46.815+G213*(0.00059-G213*0.001813))))/60)/60</f>
        <v>23.4366290491331</v>
      </c>
      <c r="R213" s="1" t="n">
        <f aca="false">Q213+0.00256*COS(RADIANS(125.04-1934.136*G213))</f>
        <v>23.4366689686382</v>
      </c>
      <c r="S213" s="1" t="n">
        <f aca="false">DEGREES(ATAN2(COS(RADIANS(P213)),COS(RADIANS(R213))*SIN(RADIANS(P213))))</f>
        <v>90.5839713983323</v>
      </c>
      <c r="T213" s="1" t="n">
        <f aca="false">DEGREES(ASIN(SIN(RADIANS(R213))*SIN(RADIANS(P213))))</f>
        <v>23.4355829668884</v>
      </c>
      <c r="U213" s="1" t="n">
        <f aca="false">TAN(RADIANS(R213/2))*TAN(RADIANS(R213/2))</f>
        <v>0.0430246274806156</v>
      </c>
      <c r="V213" s="1" t="n">
        <f aca="false">4*DEGREES(U213*SIN(2*RADIANS(I213))-2*K213*SIN(RADIANS(J213))+4*K213*U213*SIN(RADIANS(J213))*COS(2*RADIANS(I213))-0.5*U213*U213*SIN(4*RADIANS(I213))-1.25*K213*K213*SIN(2*RADIANS(J213)))</f>
        <v>-1.90144318127053</v>
      </c>
      <c r="W213" s="1" t="n">
        <f aca="false">DEGREES(ACOS(COS(RADIANS(90.833))/(COS(RADIANS($B$3))*COS(RADIANS(T213)))-TAN(RADIANS($B$3))*TAN(RADIANS(T213))))</f>
        <v>71.5533152909482</v>
      </c>
      <c r="X213" s="7" t="n">
        <f aca="false">(720-4*$B$4-V213+$B$5*60)/1440</f>
        <v>0.515255360542549</v>
      </c>
      <c r="Y213" s="7" t="n">
        <f aca="false">X213-W213*4/1440</f>
        <v>0.316496151401026</v>
      </c>
      <c r="Z213" s="7" t="n">
        <f aca="false">X213+W213*4/1440</f>
        <v>0.714014569684072</v>
      </c>
      <c r="AA213" s="9" t="n">
        <f aca="false">8*W213</f>
        <v>572.426522327586</v>
      </c>
      <c r="AB213" s="1" t="n">
        <f aca="false">MOD(E213*1440+V213+4*$B$4-60*$B$5,1440)</f>
        <v>1250.03228081873</v>
      </c>
      <c r="AC213" s="1" t="n">
        <f aca="false">IF(AB213/4&lt;0,AB213/4+180,AB213/4-180)</f>
        <v>132.508070204682</v>
      </c>
      <c r="AD213" s="1" t="n">
        <f aca="false">DEGREES(ACOS(SIN(RADIANS($B$3))*SIN(RADIANS(T213))+COS(RADIANS($B$3))*COS(RADIANS(T213))*COS(RADIANS(AC213))))</f>
        <v>137.189157364629</v>
      </c>
      <c r="AE213" s="1" t="n">
        <f aca="false">90-AD213</f>
        <v>-47.1891573646294</v>
      </c>
      <c r="AF213" s="1" t="n">
        <f aca="false">IF(AE213&gt;85,0,IF(AE213&gt;5,58.1/TAN(RADIANS(AE213))-0.07/POWER(TAN(RADIANS(AE213)),3)+0.000086/POWER(TAN(RADIANS(AE213)),5),IF(AE213&gt;-0.575,1735+AE213*(-518.2+AE213*(103.4+AE213*(-12.79+AE213*0.711))),-20.772/TAN(RADIANS(AE213)))))/3600</f>
        <v>0.00534510716238538</v>
      </c>
      <c r="AG213" s="1" t="n">
        <f aca="false">AE213+AF213</f>
        <v>-47.1838122574671</v>
      </c>
      <c r="AH213" s="1" t="n">
        <f aca="false">IF(AC213&gt;0,MOD(DEGREES(ACOS(((SIN(RADIANS($B$3))*COS(RADIANS(AD213)))-SIN(RADIANS(T213)))/(COS(RADIANS($B$3))*SIN(RADIANS(AD213)))))+180,360),MOD(540-DEGREES(ACOS(((SIN(RADIANS($B$3))*COS(RADIANS(AD213)))-SIN(RADIANS(T213)))/(COS(RADIANS($B$3))*SIN(RADIANS(AD213))))),360))</f>
        <v>264.429119877307</v>
      </c>
    </row>
    <row r="214" customFormat="false" ht="15" hidden="false" customHeight="false" outlineLevel="0" collapsed="false">
      <c r="D214" s="6" t="n">
        <f aca="false">$B$7</f>
        <v>44003</v>
      </c>
      <c r="E214" s="7" t="n">
        <f aca="false">E213+0.1/24</f>
        <v>0.887499999999998</v>
      </c>
      <c r="F214" s="2" t="n">
        <f aca="false">D214+2415018.5+E214-$B$5/24</f>
        <v>2459021.97083333</v>
      </c>
      <c r="G214" s="8" t="n">
        <f aca="false">(F214-2451545)/36525</f>
        <v>0.204708304814064</v>
      </c>
      <c r="I214" s="1" t="n">
        <f aca="false">MOD(280.46646+G214*(36000.76983+G214*0.0003032),360)</f>
        <v>90.1230366063301</v>
      </c>
      <c r="J214" s="1" t="n">
        <f aca="false">357.52911+G214*(35999.05029-0.0001537*G214)</f>
        <v>7726.83366334125</v>
      </c>
      <c r="K214" s="1" t="n">
        <f aca="false">0.016708634-G214*(0.000042037+0.0000001267*G214)</f>
        <v>0.0167000233675649</v>
      </c>
      <c r="L214" s="1" t="n">
        <f aca="false">SIN(RADIANS(J214))*(1.914602-G214*(0.004817+0.000014*G214))+SIN(RADIANS(2*J214))*(0.019993-0.000101*G214)+SIN(RADIANS(3*J214))*0.000289</f>
        <v>0.427205490838732</v>
      </c>
      <c r="M214" s="1" t="n">
        <f aca="false">I214+L214</f>
        <v>90.5502420971688</v>
      </c>
      <c r="N214" s="1" t="n">
        <f aca="false">J214+L214</f>
        <v>7727.26086883209</v>
      </c>
      <c r="O214" s="1" t="n">
        <f aca="false">(1.000001018*(1-K214*K214))/(1+K214*COS(RADIANS(N214)))</f>
        <v>1.0162761871533</v>
      </c>
      <c r="P214" s="1" t="n">
        <f aca="false">M214-0.00569-0.00478*SIN(RADIANS(125.04-1934.136*G214))</f>
        <v>90.5397726786412</v>
      </c>
      <c r="Q214" s="1" t="n">
        <f aca="false">23+(26+((21.448-G214*(46.815+G214*(0.00059-G214*0.001813))))/60)/60</f>
        <v>23.4366290476496</v>
      </c>
      <c r="R214" s="1" t="n">
        <f aca="false">Q214+0.00256*COS(RADIANS(125.04-1934.136*G214))</f>
        <v>23.4366689770119</v>
      </c>
      <c r="S214" s="1" t="n">
        <f aca="false">DEGREES(ATAN2(COS(RADIANS(P214)),COS(RADIANS(R214))*SIN(RADIANS(P214))))</f>
        <v>90.5883046559099</v>
      </c>
      <c r="T214" s="1" t="n">
        <f aca="false">DEGREES(ASIN(SIN(RADIANS(R214))*SIN(RADIANS(P214))))</f>
        <v>23.4355667985005</v>
      </c>
      <c r="U214" s="1" t="n">
        <f aca="false">TAN(RADIANS(R214/2))*TAN(RADIANS(R214/2))</f>
        <v>0.0430246275122344</v>
      </c>
      <c r="V214" s="1" t="n">
        <f aca="false">4*DEGREES(U214*SIN(2*RADIANS(I214))-2*K214*SIN(RADIANS(J214))+4*K214*U214*SIN(RADIANS(J214))*COS(2*RADIANS(I214))-0.5*U214*U214*SIN(4*RADIANS(I214))-1.25*K214*K214*SIN(2*RADIANS(J214)))</f>
        <v>-1.90234753443909</v>
      </c>
      <c r="W214" s="1" t="n">
        <f aca="false">DEGREES(ACOS(COS(RADIANS(90.833))/(COS(RADIANS($B$3))*COS(RADIANS(T214)))-TAN(RADIANS($B$3))*TAN(RADIANS(T214))))</f>
        <v>71.553330859058</v>
      </c>
      <c r="X214" s="7" t="n">
        <f aca="false">(720-4*$B$4-V214+$B$5*60)/1440</f>
        <v>0.515255988565583</v>
      </c>
      <c r="Y214" s="7" t="n">
        <f aca="false">X214-W214*4/1440</f>
        <v>0.31649673617931</v>
      </c>
      <c r="Z214" s="7" t="n">
        <f aca="false">X214+W214*4/1440</f>
        <v>0.714015240951855</v>
      </c>
      <c r="AA214" s="9" t="n">
        <f aca="false">8*W214</f>
        <v>572.426646872464</v>
      </c>
      <c r="AB214" s="1" t="n">
        <f aca="false">MOD(E214*1440+V214+4*$B$4-60*$B$5,1440)</f>
        <v>1256.03137646556</v>
      </c>
      <c r="AC214" s="1" t="n">
        <f aca="false">IF(AB214/4&lt;0,AB214/4+180,AB214/4-180)</f>
        <v>134.00784411639</v>
      </c>
      <c r="AD214" s="1" t="n">
        <f aca="false">DEGREES(ACOS(SIN(RADIANS($B$3))*SIN(RADIANS(T214))+COS(RADIANS($B$3))*COS(RADIANS(T214))*COS(RADIANS(AC214))))</f>
        <v>138.367162717556</v>
      </c>
      <c r="AE214" s="1" t="n">
        <f aca="false">90-AD214</f>
        <v>-48.3671627175559</v>
      </c>
      <c r="AF214" s="1" t="n">
        <f aca="false">IF(AE214&gt;85,0,IF(AE214&gt;5,58.1/TAN(RADIANS(AE214))-0.07/POWER(TAN(RADIANS(AE214)),3)+0.000086/POWER(TAN(RADIANS(AE214)),5),IF(AE214&gt;-0.575,1735+AE214*(-518.2+AE214*(103.4+AE214*(-12.79+AE214*0.711))),-20.772/TAN(RADIANS(AE214)))))/3600</f>
        <v>0.00512876232726747</v>
      </c>
      <c r="AG214" s="1" t="n">
        <f aca="false">AE214+AF214</f>
        <v>-48.3620339552286</v>
      </c>
      <c r="AH214" s="1" t="n">
        <f aca="false">IF(AC214&gt;0,MOD(DEGREES(ACOS(((SIN(RADIANS($B$3))*COS(RADIANS(AD214)))-SIN(RADIANS(T214)))/(COS(RADIANS($B$3))*SIN(RADIANS(AD214)))))+180,360),MOD(540-DEGREES(ACOS(((SIN(RADIANS($B$3))*COS(RADIANS(AD214)))-SIN(RADIANS(T214)))/(COS(RADIANS($B$3))*SIN(RADIANS(AD214))))),360))</f>
        <v>263.370689598507</v>
      </c>
    </row>
    <row r="215" customFormat="false" ht="15" hidden="false" customHeight="false" outlineLevel="0" collapsed="false">
      <c r="D215" s="6" t="n">
        <f aca="false">$B$7</f>
        <v>44003</v>
      </c>
      <c r="E215" s="7" t="n">
        <f aca="false">E214+0.1/24</f>
        <v>0.891666666666665</v>
      </c>
      <c r="F215" s="2" t="n">
        <f aca="false">D215+2415018.5+E215-$B$5/24</f>
        <v>2459021.975</v>
      </c>
      <c r="G215" s="8" t="n">
        <f aca="false">(F215-2451545)/36525</f>
        <v>0.204708418891173</v>
      </c>
      <c r="I215" s="1" t="n">
        <f aca="false">MOD(280.46646+G215*(36000.76983+G215*0.0003032),360)</f>
        <v>90.1271434701002</v>
      </c>
      <c r="J215" s="1" t="n">
        <f aca="false">357.52911+G215*(35999.05029-0.0001537*G215)</f>
        <v>7726.83777000884</v>
      </c>
      <c r="K215" s="1" t="n">
        <f aca="false">0.016708634-G215*(0.000042037+0.0000001267*G215)</f>
        <v>0.0167000233627636</v>
      </c>
      <c r="L215" s="1" t="n">
        <f aca="false">SIN(RADIANS(J215))*(1.914602-G215*(0.004817+0.000014*G215))+SIN(RADIANS(2*J215))*(0.019993-0.000101*G215)+SIN(RADIANS(3*J215))*0.000289</f>
        <v>0.427074455034396</v>
      </c>
      <c r="M215" s="1" t="n">
        <f aca="false">I215+L215</f>
        <v>90.5542179251346</v>
      </c>
      <c r="N215" s="1" t="n">
        <f aca="false">J215+L215</f>
        <v>7727.26484446387</v>
      </c>
      <c r="O215" s="1" t="n">
        <f aca="false">(1.000001018*(1-K215*K215))/(1+K215*COS(RADIANS(N215)))</f>
        <v>1.01627645109232</v>
      </c>
      <c r="P215" s="1" t="n">
        <f aca="false">M215-0.00569-0.00478*SIN(RADIANS(125.04-1934.136*G215))</f>
        <v>90.5437485068942</v>
      </c>
      <c r="Q215" s="1" t="n">
        <f aca="false">23+(26+((21.448-G215*(46.815+G215*(0.00059-G215*0.001813))))/60)/60</f>
        <v>23.4366290461661</v>
      </c>
      <c r="R215" s="1" t="n">
        <f aca="false">Q215+0.00256*COS(RADIANS(125.04-1934.136*G215))</f>
        <v>23.4366689853855</v>
      </c>
      <c r="S215" s="1" t="n">
        <f aca="false">DEGREES(ATAN2(COS(RADIANS(P215)),COS(RADIANS(R215))*SIN(RADIANS(P215))))</f>
        <v>90.5926379096877</v>
      </c>
      <c r="T215" s="1" t="n">
        <f aca="false">DEGREES(ASIN(SIN(RADIANS(R215))*SIN(RADIANS(P215))))</f>
        <v>23.435550510534</v>
      </c>
      <c r="U215" s="1" t="n">
        <f aca="false">TAN(RADIANS(R215/2))*TAN(RADIANS(R215/2))</f>
        <v>0.0430246275438532</v>
      </c>
      <c r="V215" s="1" t="n">
        <f aca="false">4*DEGREES(U215*SIN(2*RADIANS(I215))-2*K215*SIN(RADIANS(J215))+4*K215*U215*SIN(RADIANS(J215))*COS(2*RADIANS(I215))-0.5*U215*U215*SIN(4*RADIANS(I215))-1.25*K215*K215*SIN(2*RADIANS(J215)))</f>
        <v>-1.90325187446264</v>
      </c>
      <c r="W215" s="1" t="n">
        <f aca="false">DEGREES(ACOS(COS(RADIANS(90.833))/(COS(RADIANS($B$3))*COS(RADIANS(T215)))-TAN(RADIANS($B$3))*TAN(RADIANS(T215))))</f>
        <v>71.5533465423017</v>
      </c>
      <c r="X215" s="7" t="n">
        <f aca="false">(720-4*$B$4-V215+$B$5*60)/1440</f>
        <v>0.515256616579488</v>
      </c>
      <c r="Y215" s="7" t="n">
        <f aca="false">X215-W215*4/1440</f>
        <v>0.31649732062865</v>
      </c>
      <c r="Z215" s="7" t="n">
        <f aca="false">X215+W215*4/1440</f>
        <v>0.714015912530326</v>
      </c>
      <c r="AA215" s="9" t="n">
        <f aca="false">8*W215</f>
        <v>572.426772338414</v>
      </c>
      <c r="AB215" s="1" t="n">
        <f aca="false">MOD(E215*1440+V215+4*$B$4-60*$B$5,1440)</f>
        <v>1262.03047212554</v>
      </c>
      <c r="AC215" s="1" t="n">
        <f aca="false">IF(AB215/4&lt;0,AB215/4+180,AB215/4-180)</f>
        <v>135.507618031384</v>
      </c>
      <c r="AD215" s="1" t="n">
        <f aca="false">DEGREES(ACOS(SIN(RADIANS($B$3))*SIN(RADIANS(T215))+COS(RADIANS($B$3))*COS(RADIANS(T215))*COS(RADIANS(AC215))))</f>
        <v>139.542601797367</v>
      </c>
      <c r="AE215" s="1" t="n">
        <f aca="false">90-AD215</f>
        <v>-49.5426017973666</v>
      </c>
      <c r="AF215" s="1" t="n">
        <f aca="false">IF(AE215&gt;85,0,IF(AE215&gt;5,58.1/TAN(RADIANS(AE215))-0.07/POWER(TAN(RADIANS(AE215)),3)+0.000086/POWER(TAN(RADIANS(AE215)),5),IF(AE215&gt;-0.575,1735+AE215*(-518.2+AE215*(103.4+AE215*(-12.79+AE215*0.711))),-20.772/TAN(RADIANS(AE215)))))/3600</f>
        <v>0.00492063049898307</v>
      </c>
      <c r="AG215" s="1" t="n">
        <f aca="false">AE215+AF215</f>
        <v>-49.5376811668676</v>
      </c>
      <c r="AH215" s="1" t="n">
        <f aca="false">IF(AC215&gt;0,MOD(DEGREES(ACOS(((SIN(RADIANS($B$3))*COS(RADIANS(AD215)))-SIN(RADIANS(T215)))/(COS(RADIANS($B$3))*SIN(RADIANS(AD215)))))+180,360),MOD(540-DEGREES(ACOS(((SIN(RADIANS($B$3))*COS(RADIANS(AD215)))-SIN(RADIANS(T215)))/(COS(RADIANS($B$3))*SIN(RADIANS(AD215))))),360))</f>
        <v>262.281063147032</v>
      </c>
    </row>
    <row r="216" customFormat="false" ht="15" hidden="false" customHeight="false" outlineLevel="0" collapsed="false">
      <c r="D216" s="6" t="n">
        <f aca="false">$B$7</f>
        <v>44003</v>
      </c>
      <c r="E216" s="7" t="n">
        <f aca="false">E215+0.1/24</f>
        <v>0.895833333333331</v>
      </c>
      <c r="F216" s="2" t="n">
        <f aca="false">D216+2415018.5+E216-$B$5/24</f>
        <v>2459021.97916667</v>
      </c>
      <c r="G216" s="8" t="n">
        <f aca="false">(F216-2451545)/36525</f>
        <v>0.204708532968295</v>
      </c>
      <c r="I216" s="1" t="n">
        <f aca="false">MOD(280.46646+G216*(36000.76983+G216*0.0003032),360)</f>
        <v>90.1312503343297</v>
      </c>
      <c r="J216" s="1" t="n">
        <f aca="false">357.52911+G216*(35999.05029-0.0001537*G216)</f>
        <v>7726.84187667689</v>
      </c>
      <c r="K216" s="1" t="n">
        <f aca="false">0.016708634-G216*(0.000042037+0.0000001267*G216)</f>
        <v>0.0167000233579622</v>
      </c>
      <c r="L216" s="1" t="n">
        <f aca="false">SIN(RADIANS(J216))*(1.914602-G216*(0.004817+0.000014*G216))+SIN(RADIANS(2*J216))*(0.019993-0.000101*G216)+SIN(RADIANS(3*J216))*0.000289</f>
        <v>0.42694341715032</v>
      </c>
      <c r="M216" s="1" t="n">
        <f aca="false">I216+L216</f>
        <v>90.55819375148</v>
      </c>
      <c r="N216" s="1" t="n">
        <f aca="false">J216+L216</f>
        <v>7727.26882009404</v>
      </c>
      <c r="O216" s="1" t="n">
        <f aca="false">(1.000001018*(1-K216*K216))/(1+K216*COS(RADIANS(N216)))</f>
        <v>1.01627671495035</v>
      </c>
      <c r="P216" s="1" t="n">
        <f aca="false">M216-0.00569-0.00478*SIN(RADIANS(125.04-1934.136*G216))</f>
        <v>90.5477243335268</v>
      </c>
      <c r="Q216" s="1" t="n">
        <f aca="false">23+(26+((21.448-G216*(46.815+G216*(0.00059-G216*0.001813))))/60)/60</f>
        <v>23.4366290446826</v>
      </c>
      <c r="R216" s="1" t="n">
        <f aca="false">Q216+0.00256*COS(RADIANS(125.04-1934.136*G216))</f>
        <v>23.4366689937592</v>
      </c>
      <c r="S216" s="1" t="n">
        <f aca="false">DEGREES(ATAN2(COS(RADIANS(P216)),COS(RADIANS(R216))*SIN(RADIANS(P216))))</f>
        <v>90.5969711606275</v>
      </c>
      <c r="T216" s="1" t="n">
        <f aca="false">DEGREES(ASIN(SIN(RADIANS(R216))*SIN(RADIANS(P216))))</f>
        <v>23.4355341029856</v>
      </c>
      <c r="U216" s="1" t="n">
        <f aca="false">TAN(RADIANS(R216/2))*TAN(RADIANS(R216/2))</f>
        <v>0.0430246275754719</v>
      </c>
      <c r="V216" s="1" t="n">
        <f aca="false">4*DEGREES(U216*SIN(2*RADIANS(I216))-2*K216*SIN(RADIANS(J216))+4*K216*U216*SIN(RADIANS(J216))*COS(2*RADIANS(I216))-0.5*U216*U216*SIN(4*RADIANS(I216))-1.25*K216*K216*SIN(2*RADIANS(J216)))</f>
        <v>-1.90415620151434</v>
      </c>
      <c r="W216" s="1" t="n">
        <f aca="false">DEGREES(ACOS(COS(RADIANS(90.833))/(COS(RADIANS($B$3))*COS(RADIANS(T216)))-TAN(RADIANS($B$3))*TAN(RADIANS(T216))))</f>
        <v>71.5533623406823</v>
      </c>
      <c r="X216" s="7" t="n">
        <f aca="false">(720-4*$B$4-V216+$B$5*60)/1440</f>
        <v>0.515257244584385</v>
      </c>
      <c r="Y216" s="7" t="n">
        <f aca="false">X216-W216*4/1440</f>
        <v>0.316497904749156</v>
      </c>
      <c r="Z216" s="7" t="n">
        <f aca="false">X216+W216*4/1440</f>
        <v>0.714016584419614</v>
      </c>
      <c r="AA216" s="9" t="n">
        <f aca="false">8*W216</f>
        <v>572.426898725458</v>
      </c>
      <c r="AB216" s="1" t="n">
        <f aca="false">MOD(E216*1440+V216+4*$B$4-60*$B$5,1440)</f>
        <v>1268.02956779848</v>
      </c>
      <c r="AC216" s="1" t="n">
        <f aca="false">IF(AB216/4&lt;0,AB216/4+180,AB216/4-180)</f>
        <v>137.007391949621</v>
      </c>
      <c r="AD216" s="1" t="n">
        <f aca="false">DEGREES(ACOS(SIN(RADIANS($B$3))*SIN(RADIANS(T216))+COS(RADIANS($B$3))*COS(RADIANS(T216))*COS(RADIANS(AC216))))</f>
        <v>140.714964332215</v>
      </c>
      <c r="AE216" s="1" t="n">
        <f aca="false">90-AD216</f>
        <v>-50.7149643322149</v>
      </c>
      <c r="AF216" s="1" t="n">
        <f aca="false">IF(AE216&gt;85,0,IF(AE216&gt;5,58.1/TAN(RADIANS(AE216))-0.07/POWER(TAN(RADIANS(AE216)),3)+0.000086/POWER(TAN(RADIANS(AE216)),5),IF(AE216&gt;-0.575,1735+AE216*(-518.2+AE216*(103.4+AE216*(-12.79+AE216*0.711))),-20.772/TAN(RADIANS(AE216)))))/3600</f>
        <v>0.00472017425186206</v>
      </c>
      <c r="AG216" s="1" t="n">
        <f aca="false">AE216+AF216</f>
        <v>-50.7102441579631</v>
      </c>
      <c r="AH216" s="1" t="n">
        <f aca="false">IF(AC216&gt;0,MOD(DEGREES(ACOS(((SIN(RADIANS($B$3))*COS(RADIANS(AD216)))-SIN(RADIANS(T216)))/(COS(RADIANS($B$3))*SIN(RADIANS(AD216)))))+180,360),MOD(540-DEGREES(ACOS(((SIN(RADIANS($B$3))*COS(RADIANS(AD216)))-SIN(RADIANS(T216)))/(COS(RADIANS($B$3))*SIN(RADIANS(AD216))))),360))</f>
        <v>261.157084563538</v>
      </c>
    </row>
    <row r="217" customFormat="false" ht="15" hidden="false" customHeight="false" outlineLevel="0" collapsed="false">
      <c r="D217" s="6" t="n">
        <f aca="false">$B$7</f>
        <v>44003</v>
      </c>
      <c r="E217" s="7" t="n">
        <f aca="false">E216+0.1/24</f>
        <v>0.899999999999998</v>
      </c>
      <c r="F217" s="2" t="n">
        <f aca="false">D217+2415018.5+E217-$B$5/24</f>
        <v>2459021.98333333</v>
      </c>
      <c r="G217" s="8" t="n">
        <f aca="false">(F217-2451545)/36525</f>
        <v>0.204708647045404</v>
      </c>
      <c r="I217" s="1" t="n">
        <f aca="false">MOD(280.46646+G217*(36000.76983+G217*0.0003032),360)</f>
        <v>90.135357198099</v>
      </c>
      <c r="J217" s="1" t="n">
        <f aca="false">357.52911+G217*(35999.05029-0.0001537*G217)</f>
        <v>7726.84598334448</v>
      </c>
      <c r="K217" s="1" t="n">
        <f aca="false">0.016708634-G217*(0.000042037+0.0000001267*G217)</f>
        <v>0.0167000233531608</v>
      </c>
      <c r="L217" s="1" t="n">
        <f aca="false">SIN(RADIANS(J217))*(1.914602-G217*(0.004817+0.000014*G217))+SIN(RADIANS(2*J217))*(0.019993-0.000101*G217)+SIN(RADIANS(3*J217))*0.000289</f>
        <v>0.426812377216602</v>
      </c>
      <c r="M217" s="1" t="n">
        <f aca="false">I217+L217</f>
        <v>90.5621695753156</v>
      </c>
      <c r="N217" s="1" t="n">
        <f aca="false">J217+L217</f>
        <v>7727.27279572169</v>
      </c>
      <c r="O217" s="1" t="n">
        <f aca="false">(1.000001018*(1-K217*K217))/(1+K217*COS(RADIANS(N217)))</f>
        <v>1.01627697872732</v>
      </c>
      <c r="P217" s="1" t="n">
        <f aca="false">M217-0.00569-0.00478*SIN(RADIANS(125.04-1934.136*G217))</f>
        <v>90.5517001576497</v>
      </c>
      <c r="Q217" s="1" t="n">
        <f aca="false">23+(26+((21.448-G217*(46.815+G217*(0.00059-G217*0.001813))))/60)/60</f>
        <v>23.4366290431992</v>
      </c>
      <c r="R217" s="1" t="n">
        <f aca="false">Q217+0.00256*COS(RADIANS(125.04-1934.136*G217))</f>
        <v>23.4366690021328</v>
      </c>
      <c r="S217" s="1" t="n">
        <f aca="false">DEGREES(ATAN2(COS(RADIANS(P217)),COS(RADIANS(R217))*SIN(RADIANS(P217))))</f>
        <v>90.6013044077522</v>
      </c>
      <c r="T217" s="1" t="n">
        <f aca="false">DEGREES(ASIN(SIN(RADIANS(R217))*SIN(RADIANS(P217))))</f>
        <v>23.4355175758593</v>
      </c>
      <c r="U217" s="1" t="n">
        <f aca="false">TAN(RADIANS(R217/2))*TAN(RADIANS(R217/2))</f>
        <v>0.0430246276070907</v>
      </c>
      <c r="V217" s="1" t="n">
        <f aca="false">4*DEGREES(U217*SIN(2*RADIANS(I217))-2*K217*SIN(RADIANS(J217))+4*K217*U217*SIN(RADIANS(J217))*COS(2*RADIANS(I217))-0.5*U217*U217*SIN(4*RADIANS(I217))-1.25*K217*K217*SIN(2*RADIANS(J217)))</f>
        <v>-1.90506051536381</v>
      </c>
      <c r="W217" s="1" t="n">
        <f aca="false">DEGREES(ACOS(COS(RADIANS(90.833))/(COS(RADIANS($B$3))*COS(RADIANS(T217)))-TAN(RADIANS($B$3))*TAN(RADIANS(T217))))</f>
        <v>71.5533782541959</v>
      </c>
      <c r="X217" s="7" t="n">
        <f aca="false">(720-4*$B$4-V217+$B$5*60)/1440</f>
        <v>0.515257872580114</v>
      </c>
      <c r="Y217" s="7" t="n">
        <f aca="false">X217-W217*4/1440</f>
        <v>0.316498488540681</v>
      </c>
      <c r="Z217" s="7" t="n">
        <f aca="false">X217+W217*4/1440</f>
        <v>0.714017256619547</v>
      </c>
      <c r="AA217" s="9" t="n">
        <f aca="false">8*W217</f>
        <v>572.427026033567</v>
      </c>
      <c r="AB217" s="1" t="n">
        <f aca="false">MOD(E217*1440+V217+4*$B$4-60*$B$5,1440)</f>
        <v>1274.02866348463</v>
      </c>
      <c r="AC217" s="1" t="n">
        <f aca="false">IF(AB217/4&lt;0,AB217/4+180,AB217/4-180)</f>
        <v>138.507165871158</v>
      </c>
      <c r="AD217" s="1" t="n">
        <f aca="false">DEGREES(ACOS(SIN(RADIANS($B$3))*SIN(RADIANS(T217))+COS(RADIANS($B$3))*COS(RADIANS(T217))*COS(RADIANS(AC217))))</f>
        <v>141.883691074346</v>
      </c>
      <c r="AE217" s="1" t="n">
        <f aca="false">90-AD217</f>
        <v>-51.8836910743457</v>
      </c>
      <c r="AF217" s="1" t="n">
        <f aca="false">IF(AE217&gt;85,0,IF(AE217&gt;5,58.1/TAN(RADIANS(AE217))-0.07/POWER(TAN(RADIANS(AE217)),3)+0.000086/POWER(TAN(RADIANS(AE217)),5),IF(AE217&gt;-0.575,1735+AE217*(-518.2+AE217*(103.4+AE217*(-12.79+AE217*0.711))),-20.772/TAN(RADIANS(AE217)))))/3600</f>
        <v>0.00452691067093182</v>
      </c>
      <c r="AG217" s="1" t="n">
        <f aca="false">AE217+AF217</f>
        <v>-51.8791641636748</v>
      </c>
      <c r="AH217" s="1" t="n">
        <f aca="false">IF(AC217&gt;0,MOD(DEGREES(ACOS(((SIN(RADIANS($B$3))*COS(RADIANS(AD217)))-SIN(RADIANS(T217)))/(COS(RADIANS($B$3))*SIN(RADIANS(AD217)))))+180,360),MOD(540-DEGREES(ACOS(((SIN(RADIANS($B$3))*COS(RADIANS(AD217)))-SIN(RADIANS(T217)))/(COS(RADIANS($B$3))*SIN(RADIANS(AD217))))),360))</f>
        <v>259.99526246515</v>
      </c>
    </row>
    <row r="218" customFormat="false" ht="15" hidden="false" customHeight="false" outlineLevel="0" collapsed="false">
      <c r="D218" s="6" t="n">
        <f aca="false">$B$7</f>
        <v>44003</v>
      </c>
      <c r="E218" s="7" t="n">
        <f aca="false">E217+0.1/24</f>
        <v>0.904166666666665</v>
      </c>
      <c r="F218" s="2" t="n">
        <f aca="false">D218+2415018.5+E218-$B$5/24</f>
        <v>2459021.9875</v>
      </c>
      <c r="G218" s="8" t="n">
        <f aca="false">(F218-2451545)/36525</f>
        <v>0.204708761122526</v>
      </c>
      <c r="I218" s="1" t="n">
        <f aca="false">MOD(280.46646+G218*(36000.76983+G218*0.0003032),360)</f>
        <v>90.1394640623284</v>
      </c>
      <c r="J218" s="1" t="n">
        <f aca="false">357.52911+G218*(35999.05029-0.0001537*G218)</f>
        <v>7726.85009001253</v>
      </c>
      <c r="K218" s="1" t="n">
        <f aca="false">0.016708634-G218*(0.000042037+0.0000001267*G218)</f>
        <v>0.0167000233483594</v>
      </c>
      <c r="L218" s="1" t="n">
        <f aca="false">SIN(RADIANS(J218))*(1.914602-G218*(0.004817+0.000014*G218))+SIN(RADIANS(2*J218))*(0.019993-0.000101*G218)+SIN(RADIANS(3*J218))*0.000289</f>
        <v>0.426681335204466</v>
      </c>
      <c r="M218" s="1" t="n">
        <f aca="false">I218+L218</f>
        <v>90.5661453975329</v>
      </c>
      <c r="N218" s="1" t="n">
        <f aca="false">J218+L218</f>
        <v>7727.27677134773</v>
      </c>
      <c r="O218" s="1" t="n">
        <f aca="false">(1.000001018*(1-K218*K218))/(1+K218*COS(RADIANS(N218)))</f>
        <v>1.0162772424233</v>
      </c>
      <c r="P218" s="1" t="n">
        <f aca="false">M218-0.00569-0.00478*SIN(RADIANS(125.04-1934.136*G218))</f>
        <v>90.5556759801543</v>
      </c>
      <c r="Q218" s="1" t="n">
        <f aca="false">23+(26+((21.448-G218*(46.815+G218*(0.00059-G218*0.001813))))/60)/60</f>
        <v>23.4366290417157</v>
      </c>
      <c r="R218" s="1" t="n">
        <f aca="false">Q218+0.00256*COS(RADIANS(125.04-1934.136*G218))</f>
        <v>23.4366690105065</v>
      </c>
      <c r="S218" s="1" t="n">
        <f aca="false">DEGREES(ATAN2(COS(RADIANS(P218)),COS(RADIANS(R218))*SIN(RADIANS(P218))))</f>
        <v>90.6056376520257</v>
      </c>
      <c r="T218" s="1" t="n">
        <f aca="false">DEGREES(ASIN(SIN(RADIANS(R218))*SIN(RADIANS(P218))))</f>
        <v>23.4355009291516</v>
      </c>
      <c r="U218" s="1" t="n">
        <f aca="false">TAN(RADIANS(R218/2))*TAN(RADIANS(R218/2))</f>
        <v>0.0430246276387094</v>
      </c>
      <c r="V218" s="1" t="n">
        <f aca="false">4*DEGREES(U218*SIN(2*RADIANS(I218))-2*K218*SIN(RADIANS(J218))+4*K218*U218*SIN(RADIANS(J218))*COS(2*RADIANS(I218))-0.5*U218*U218*SIN(4*RADIANS(I218))-1.25*K218*K218*SIN(2*RADIANS(J218)))</f>
        <v>-1.9059648161851</v>
      </c>
      <c r="W218" s="1" t="n">
        <f aca="false">DEGREES(ACOS(COS(RADIANS(90.833))/(COS(RADIANS($B$3))*COS(RADIANS(T218)))-TAN(RADIANS($B$3))*TAN(RADIANS(T218))))</f>
        <v>71.5533942828456</v>
      </c>
      <c r="X218" s="7" t="n">
        <f aca="false">(720-4*$B$4-V218+$B$5*60)/1440</f>
        <v>0.515258500566795</v>
      </c>
      <c r="Y218" s="7" t="n">
        <f aca="false">X218-W218*4/1440</f>
        <v>0.316499072003335</v>
      </c>
      <c r="Z218" s="7" t="n">
        <f aca="false">X218+W218*4/1440</f>
        <v>0.714017929130255</v>
      </c>
      <c r="AA218" s="9" t="n">
        <f aca="false">8*W218</f>
        <v>572.427154262765</v>
      </c>
      <c r="AB218" s="1" t="n">
        <f aca="false">MOD(E218*1440+V218+4*$B$4-60*$B$5,1440)</f>
        <v>1280.02775918381</v>
      </c>
      <c r="AC218" s="1" t="n">
        <f aca="false">IF(AB218/4&lt;0,AB218/4+180,AB218/4-180)</f>
        <v>140.006939795953</v>
      </c>
      <c r="AD218" s="1" t="n">
        <f aca="false">DEGREES(ACOS(SIN(RADIANS($B$3))*SIN(RADIANS(T218))+COS(RADIANS($B$3))*COS(RADIANS(T218))*COS(RADIANS(AC218))))</f>
        <v>143.04816613156</v>
      </c>
      <c r="AE218" s="1" t="n">
        <f aca="false">90-AD218</f>
        <v>-53.0481661315597</v>
      </c>
      <c r="AF218" s="1" t="n">
        <f aca="false">IF(AE218&gt;85,0,IF(AE218&gt;5,58.1/TAN(RADIANS(AE218))-0.07/POWER(TAN(RADIANS(AE218)),3)+0.000086/POWER(TAN(RADIANS(AE218)),5),IF(AE218&gt;-0.575,1735+AE218*(-518.2+AE218*(103.4+AE218*(-12.79+AE218*0.711))),-20.772/TAN(RADIANS(AE218)))))/3600</f>
        <v>0.0043404067081803</v>
      </c>
      <c r="AG218" s="1" t="n">
        <f aca="false">AE218+AF218</f>
        <v>-53.0438257248515</v>
      </c>
      <c r="AH218" s="1" t="n">
        <f aca="false">IF(AC218&gt;0,MOD(DEGREES(ACOS(((SIN(RADIANS($B$3))*COS(RADIANS(AD218)))-SIN(RADIANS(T218)))/(COS(RADIANS($B$3))*SIN(RADIANS(AD218)))))+180,360),MOD(540-DEGREES(ACOS(((SIN(RADIANS($B$3))*COS(RADIANS(AD218)))-SIN(RADIANS(T218)))/(COS(RADIANS($B$3))*SIN(RADIANS(AD218))))),360))</f>
        <v>258.791725133196</v>
      </c>
    </row>
    <row r="219" customFormat="false" ht="15" hidden="false" customHeight="false" outlineLevel="0" collapsed="false">
      <c r="D219" s="6" t="n">
        <f aca="false">$B$7</f>
        <v>44003</v>
      </c>
      <c r="E219" s="7" t="n">
        <f aca="false">E218+0.1/24</f>
        <v>0.908333333333331</v>
      </c>
      <c r="F219" s="2" t="n">
        <f aca="false">D219+2415018.5+E219-$B$5/24</f>
        <v>2459021.99166667</v>
      </c>
      <c r="G219" s="8" t="n">
        <f aca="false">(F219-2451545)/36525</f>
        <v>0.204708875199636</v>
      </c>
      <c r="I219" s="1" t="n">
        <f aca="false">MOD(280.46646+G219*(36000.76983+G219*0.0003032),360)</f>
        <v>90.1435709260977</v>
      </c>
      <c r="J219" s="1" t="n">
        <f aca="false">357.52911+G219*(35999.05029-0.0001537*G219)</f>
        <v>7726.85419668011</v>
      </c>
      <c r="K219" s="1" t="n">
        <f aca="false">0.016708634-G219*(0.000042037+0.0000001267*G219)</f>
        <v>0.0167000233435581</v>
      </c>
      <c r="L219" s="1" t="n">
        <f aca="false">SIN(RADIANS(J219))*(1.914602-G219*(0.004817+0.000014*G219))+SIN(RADIANS(2*J219))*(0.019993-0.000101*G219)+SIN(RADIANS(3*J219))*0.000289</f>
        <v>0.426550291143958</v>
      </c>
      <c r="M219" s="1" t="n">
        <f aca="false">I219+L219</f>
        <v>90.5701212172417</v>
      </c>
      <c r="N219" s="1" t="n">
        <f aca="false">J219+L219</f>
        <v>7727.28074697126</v>
      </c>
      <c r="O219" s="1" t="n">
        <f aca="false">(1.000001018*(1-K219*K219))/(1+K219*COS(RADIANS(N219)))</f>
        <v>1.01627750603822</v>
      </c>
      <c r="P219" s="1" t="n">
        <f aca="false">M219-0.00569-0.00478*SIN(RADIANS(125.04-1934.136*G219))</f>
        <v>90.5596518001505</v>
      </c>
      <c r="Q219" s="1" t="n">
        <f aca="false">23+(26+((21.448-G219*(46.815+G219*(0.00059-G219*0.001813))))/60)/60</f>
        <v>23.4366290402322</v>
      </c>
      <c r="R219" s="1" t="n">
        <f aca="false">Q219+0.00256*COS(RADIANS(125.04-1934.136*G219))</f>
        <v>23.4366690188801</v>
      </c>
      <c r="S219" s="1" t="n">
        <f aca="false">DEGREES(ATAN2(COS(RADIANS(P219)),COS(RADIANS(R219))*SIN(RADIANS(P219))))</f>
        <v>90.6099708924698</v>
      </c>
      <c r="T219" s="1" t="n">
        <f aca="false">DEGREES(ASIN(SIN(RADIANS(R219))*SIN(RADIANS(P219))))</f>
        <v>23.4354841628667</v>
      </c>
      <c r="U219" s="1" t="n">
        <f aca="false">TAN(RADIANS(R219/2))*TAN(RADIANS(R219/2))</f>
        <v>0.0430246276703282</v>
      </c>
      <c r="V219" s="1" t="n">
        <f aca="false">4*DEGREES(U219*SIN(2*RADIANS(I219))-2*K219*SIN(RADIANS(J219))+4*K219*U219*SIN(RADIANS(J219))*COS(2*RADIANS(I219))-0.5*U219*U219*SIN(4*RADIANS(I219))-1.25*K219*K219*SIN(2*RADIANS(J219)))</f>
        <v>-1.90686910374729</v>
      </c>
      <c r="W219" s="1" t="n">
        <f aca="false">DEGREES(ACOS(COS(RADIANS(90.833))/(COS(RADIANS($B$3))*COS(RADIANS(T219)))-TAN(RADIANS($B$3))*TAN(RADIANS(T219))))</f>
        <v>71.5534104266275</v>
      </c>
      <c r="X219" s="7" t="n">
        <f aca="false">(720-4*$B$4-V219+$B$5*60)/1440</f>
        <v>0.515259128544269</v>
      </c>
      <c r="Y219" s="7" t="n">
        <f aca="false">X219-W219*4/1440</f>
        <v>0.316499655136971</v>
      </c>
      <c r="Z219" s="7" t="n">
        <f aca="false">X219+W219*4/1440</f>
        <v>0.714018601951568</v>
      </c>
      <c r="AA219" s="9" t="n">
        <f aca="false">8*W219</f>
        <v>572.42728341302</v>
      </c>
      <c r="AB219" s="1" t="n">
        <f aca="false">MOD(E219*1440+V219+4*$B$4-60*$B$5,1440)</f>
        <v>1286.02685489625</v>
      </c>
      <c r="AC219" s="1" t="n">
        <f aca="false">IF(AB219/4&lt;0,AB219/4+180,AB219/4-180)</f>
        <v>141.506713724062</v>
      </c>
      <c r="AD219" s="1" t="n">
        <f aca="false">DEGREES(ACOS(SIN(RADIANS($B$3))*SIN(RADIANS(T219))+COS(RADIANS($B$3))*COS(RADIANS(T219))*COS(RADIANS(AC219))))</f>
        <v>144.207708000295</v>
      </c>
      <c r="AE219" s="1" t="n">
        <f aca="false">90-AD219</f>
        <v>-54.2077080002951</v>
      </c>
      <c r="AF219" s="1" t="n">
        <f aca="false">IF(AE219&gt;85,0,IF(AE219&gt;5,58.1/TAN(RADIANS(AE219))-0.07/POWER(TAN(RADIANS(AE219)),3)+0.000086/POWER(TAN(RADIANS(AE219)),5),IF(AE219&gt;-0.575,1735+AE219*(-518.2+AE219*(103.4+AE219*(-12.79+AE219*0.711))),-20.772/TAN(RADIANS(AE219)))))/3600</f>
        <v>0.0041602753531308</v>
      </c>
      <c r="AG219" s="1" t="n">
        <f aca="false">AE219+AF219</f>
        <v>-54.203547724942</v>
      </c>
      <c r="AH219" s="1" t="n">
        <f aca="false">IF(AC219&gt;0,MOD(DEGREES(ACOS(((SIN(RADIANS($B$3))*COS(RADIANS(AD219)))-SIN(RADIANS(T219)))/(COS(RADIANS($B$3))*SIN(RADIANS(AD219)))))+180,360),MOD(540-DEGREES(ACOS(((SIN(RADIANS($B$3))*COS(RADIANS(AD219)))-SIN(RADIANS(T219)))/(COS(RADIANS($B$3))*SIN(RADIANS(AD219))))),360))</f>
        <v>257.542169212461</v>
      </c>
    </row>
    <row r="220" customFormat="false" ht="15" hidden="false" customHeight="false" outlineLevel="0" collapsed="false">
      <c r="D220" s="6" t="n">
        <f aca="false">$B$7</f>
        <v>44003</v>
      </c>
      <c r="E220" s="7" t="n">
        <f aca="false">E219+0.1/24</f>
        <v>0.912499999999998</v>
      </c>
      <c r="F220" s="2" t="n">
        <f aca="false">D220+2415018.5+E220-$B$5/24</f>
        <v>2459021.99583333</v>
      </c>
      <c r="G220" s="8" t="n">
        <f aca="false">(F220-2451545)/36525</f>
        <v>0.204708989276758</v>
      </c>
      <c r="I220" s="1" t="n">
        <f aca="false">MOD(280.46646+G220*(36000.76983+G220*0.0003032),360)</f>
        <v>90.1476777903272</v>
      </c>
      <c r="J220" s="1" t="n">
        <f aca="false">357.52911+G220*(35999.05029-0.0001537*G220)</f>
        <v>7726.85830334816</v>
      </c>
      <c r="K220" s="1" t="n">
        <f aca="false">0.016708634-G220*(0.000042037+0.0000001267*G220)</f>
        <v>0.0167000233387567</v>
      </c>
      <c r="L220" s="1" t="n">
        <f aca="false">SIN(RADIANS(J220))*(1.914602-G220*(0.004817+0.000014*G220))+SIN(RADIANS(2*J220))*(0.019993-0.000101*G220)+SIN(RADIANS(3*J220))*0.000289</f>
        <v>0.426419245006356</v>
      </c>
      <c r="M220" s="1" t="n">
        <f aca="false">I220+L220</f>
        <v>90.5740970353335</v>
      </c>
      <c r="N220" s="1" t="n">
        <f aca="false">J220+L220</f>
        <v>7727.28472259317</v>
      </c>
      <c r="O220" s="1" t="n">
        <f aca="false">(1.000001018*(1-K220*K220))/(1+K220*COS(RADIANS(N220)))</f>
        <v>1.01627776957214</v>
      </c>
      <c r="P220" s="1" t="n">
        <f aca="false">M220-0.00569-0.00478*SIN(RADIANS(125.04-1934.136*G220))</f>
        <v>90.5636276185299</v>
      </c>
      <c r="Q220" s="1" t="n">
        <f aca="false">23+(26+((21.448-G220*(46.815+G220*(0.00059-G220*0.001813))))/60)/60</f>
        <v>23.4366290387487</v>
      </c>
      <c r="R220" s="1" t="n">
        <f aca="false">Q220+0.00256*COS(RADIANS(125.04-1934.136*G220))</f>
        <v>23.4366690272537</v>
      </c>
      <c r="S220" s="1" t="n">
        <f aca="false">DEGREES(ATAN2(COS(RADIANS(P220)),COS(RADIANS(R220))*SIN(RADIANS(P220))))</f>
        <v>90.6143041300485</v>
      </c>
      <c r="T220" s="1" t="n">
        <f aca="false">DEGREES(ASIN(SIN(RADIANS(R220))*SIN(RADIANS(P220))))</f>
        <v>23.435467277001</v>
      </c>
      <c r="U220" s="1" t="n">
        <f aca="false">TAN(RADIANS(R220/2))*TAN(RADIANS(R220/2))</f>
        <v>0.0430246277019469</v>
      </c>
      <c r="V220" s="1" t="n">
        <f aca="false">4*DEGREES(U220*SIN(2*RADIANS(I220))-2*K220*SIN(RADIANS(J220))+4*K220*U220*SIN(RADIANS(J220))*COS(2*RADIANS(I220))-0.5*U220*U220*SIN(4*RADIANS(I220))-1.25*K220*K220*SIN(2*RADIANS(J220)))</f>
        <v>-1.90777337822463</v>
      </c>
      <c r="W220" s="1" t="n">
        <f aca="false">DEGREES(ACOS(COS(RADIANS(90.833))/(COS(RADIANS($B$3))*COS(RADIANS(T220)))-TAN(RADIANS($B$3))*TAN(RADIANS(T220))))</f>
        <v>71.5534266855447</v>
      </c>
      <c r="X220" s="7" t="n">
        <f aca="false">(720-4*$B$4-V220+$B$5*60)/1440</f>
        <v>0.515259756512656</v>
      </c>
      <c r="Y220" s="7" t="n">
        <f aca="false">X220-W220*4/1440</f>
        <v>0.316500237941699</v>
      </c>
      <c r="Z220" s="7" t="n">
        <f aca="false">X220+W220*4/1440</f>
        <v>0.714019275083613</v>
      </c>
      <c r="AA220" s="9" t="n">
        <f aca="false">8*W220</f>
        <v>572.427413484357</v>
      </c>
      <c r="AB220" s="1" t="n">
        <f aca="false">MOD(E220*1440+V220+4*$B$4-60*$B$5,1440)</f>
        <v>1292.02595062177</v>
      </c>
      <c r="AC220" s="1" t="n">
        <f aca="false">IF(AB220/4&lt;0,AB220/4+180,AB220/4-180)</f>
        <v>143.006487655443</v>
      </c>
      <c r="AD220" s="1" t="n">
        <f aca="false">DEGREES(ACOS(SIN(RADIANS($B$3))*SIN(RADIANS(T220))+COS(RADIANS($B$3))*COS(RADIANS(T220))*COS(RADIANS(AC220))))</f>
        <v>145.361559052365</v>
      </c>
      <c r="AE220" s="1" t="n">
        <f aca="false">90-AD220</f>
        <v>-55.3615590523646</v>
      </c>
      <c r="AF220" s="1" t="n">
        <f aca="false">IF(AE220&gt;85,0,IF(AE220&gt;5,58.1/TAN(RADIANS(AE220))-0.07/POWER(TAN(RADIANS(AE220)),3)+0.000086/POWER(TAN(RADIANS(AE220)),5),IF(AE220&gt;-0.575,1735+AE220*(-518.2+AE220*(103.4+AE220*(-12.79+AE220*0.711))),-20.772/TAN(RADIANS(AE220)))))/3600</f>
        <v>0.00398617254467685</v>
      </c>
      <c r="AG220" s="1" t="n">
        <f aca="false">AE220+AF220</f>
        <v>-55.3575728798199</v>
      </c>
      <c r="AH220" s="1" t="n">
        <f aca="false">IF(AC220&gt;0,MOD(DEGREES(ACOS(((SIN(RADIANS($B$3))*COS(RADIANS(AD220)))-SIN(RADIANS(T220)))/(COS(RADIANS($B$3))*SIN(RADIANS(AD220)))))+180,360),MOD(540-DEGREES(ACOS(((SIN(RADIANS($B$3))*COS(RADIANS(AD220)))-SIN(RADIANS(T220)))/(COS(RADIANS($B$3))*SIN(RADIANS(AD220))))),360))</f>
        <v>256.241801200159</v>
      </c>
    </row>
    <row r="221" customFormat="false" ht="15" hidden="false" customHeight="false" outlineLevel="0" collapsed="false">
      <c r="D221" s="6" t="n">
        <f aca="false">$B$7</f>
        <v>44003</v>
      </c>
      <c r="E221" s="7" t="n">
        <f aca="false">E220+0.1/24</f>
        <v>0.916666666666665</v>
      </c>
      <c r="F221" s="2" t="n">
        <f aca="false">D221+2415018.5+E221-$B$5/24</f>
        <v>2459022</v>
      </c>
      <c r="G221" s="8" t="n">
        <f aca="false">(F221-2451545)/36525</f>
        <v>0.204709103353867</v>
      </c>
      <c r="I221" s="1" t="n">
        <f aca="false">MOD(280.46646+G221*(36000.76983+G221*0.0003032),360)</f>
        <v>90.1517846540965</v>
      </c>
      <c r="J221" s="1" t="n">
        <f aca="false">357.52911+G221*(35999.05029-0.0001537*G221)</f>
        <v>7726.86241001575</v>
      </c>
      <c r="K221" s="1" t="n">
        <f aca="false">0.016708634-G221*(0.000042037+0.0000001267*G221)</f>
        <v>0.0167000233339553</v>
      </c>
      <c r="L221" s="1" t="n">
        <f aca="false">SIN(RADIANS(J221))*(1.914602-G221*(0.004817+0.000014*G221))+SIN(RADIANS(2*J221))*(0.019993-0.000101*G221)+SIN(RADIANS(3*J221))*0.000289</f>
        <v>0.426288196821551</v>
      </c>
      <c r="M221" s="1" t="n">
        <f aca="false">I221+L221</f>
        <v>90.578072850918</v>
      </c>
      <c r="N221" s="1" t="n">
        <f aca="false">J221+L221</f>
        <v>7727.28869821257</v>
      </c>
      <c r="O221" s="1" t="n">
        <f aca="false">(1.000001018*(1-K221*K221))/(1+K221*COS(RADIANS(N221)))</f>
        <v>1.016278033025</v>
      </c>
      <c r="P221" s="1" t="n">
        <f aca="false">M221-0.00569-0.00478*SIN(RADIANS(125.04-1934.136*G221))</f>
        <v>90.5676034344019</v>
      </c>
      <c r="Q221" s="1" t="n">
        <f aca="false">23+(26+((21.448-G221*(46.815+G221*(0.00059-G221*0.001813))))/60)/60</f>
        <v>23.4366290372652</v>
      </c>
      <c r="R221" s="1" t="n">
        <f aca="false">Q221+0.00256*COS(RADIANS(125.04-1934.136*G221))</f>
        <v>23.4366690356274</v>
      </c>
      <c r="S221" s="1" t="n">
        <f aca="false">DEGREES(ATAN2(COS(RADIANS(P221)),COS(RADIANS(R221))*SIN(RADIANS(P221))))</f>
        <v>90.6186373637835</v>
      </c>
      <c r="T221" s="1" t="n">
        <f aca="false">DEGREES(ASIN(SIN(RADIANS(R221))*SIN(RADIANS(P221))))</f>
        <v>23.4354502715588</v>
      </c>
      <c r="U221" s="1" t="n">
        <f aca="false">TAN(RADIANS(R221/2))*TAN(RADIANS(R221/2))</f>
        <v>0.0430246277335657</v>
      </c>
      <c r="V221" s="1" t="n">
        <f aca="false">4*DEGREES(U221*SIN(2*RADIANS(I221))-2*K221*SIN(RADIANS(J221))+4*K221*U221*SIN(RADIANS(J221))*COS(2*RADIANS(I221))-0.5*U221*U221*SIN(4*RADIANS(I221))-1.25*K221*K221*SIN(2*RADIANS(J221)))</f>
        <v>-1.90867763938554</v>
      </c>
      <c r="W221" s="1" t="n">
        <f aca="false">DEGREES(ACOS(COS(RADIANS(90.833))/(COS(RADIANS($B$3))*COS(RADIANS(T221)))-TAN(RADIANS($B$3))*TAN(RADIANS(T221))))</f>
        <v>71.5534430595932</v>
      </c>
      <c r="X221" s="7" t="n">
        <f aca="false">(720-4*$B$4-V221+$B$5*60)/1440</f>
        <v>0.515260384471796</v>
      </c>
      <c r="Y221" s="7" t="n">
        <f aca="false">X221-W221*4/1440</f>
        <v>0.31650082041737</v>
      </c>
      <c r="Z221" s="7" t="n">
        <f aca="false">X221+W221*4/1440</f>
        <v>0.714019948526221</v>
      </c>
      <c r="AA221" s="9" t="n">
        <f aca="false">8*W221</f>
        <v>572.427544476745</v>
      </c>
      <c r="AB221" s="1" t="n">
        <f aca="false">MOD(E221*1440+V221+4*$B$4-60*$B$5,1440)</f>
        <v>1298.02504636061</v>
      </c>
      <c r="AC221" s="1" t="n">
        <f aca="false">IF(AB221/4&lt;0,AB221/4+180,AB221/4-180)</f>
        <v>144.506261590153</v>
      </c>
      <c r="AD221" s="1" t="n">
        <f aca="false">DEGREES(ACOS(SIN(RADIANS($B$3))*SIN(RADIANS(T221))+COS(RADIANS($B$3))*COS(RADIANS(T221))*COS(RADIANS(AC221))))</f>
        <v>146.508873180736</v>
      </c>
      <c r="AE221" s="1" t="n">
        <f aca="false">90-AD221</f>
        <v>-56.5088731807359</v>
      </c>
      <c r="AF221" s="1" t="n">
        <f aca="false">IF(AE221&gt;85,0,IF(AE221&gt;5,58.1/TAN(RADIANS(AE221))-0.07/POWER(TAN(RADIANS(AE221)),3)+0.000086/POWER(TAN(RADIANS(AE221)),5),IF(AE221&gt;-0.575,1735+AE221*(-518.2+AE221*(103.4+AE221*(-12.79+AE221*0.711))),-20.772/TAN(RADIANS(AE221)))))/3600</f>
        <v>0.00381779477186108</v>
      </c>
      <c r="AG221" s="1" t="n">
        <f aca="false">AE221+AF221</f>
        <v>-56.505055385964</v>
      </c>
      <c r="AH221" s="1" t="n">
        <f aca="false">IF(AC221&gt;0,MOD(DEGREES(ACOS(((SIN(RADIANS($B$3))*COS(RADIANS(AD221)))-SIN(RADIANS(T221)))/(COS(RADIANS($B$3))*SIN(RADIANS(AD221)))))+180,360),MOD(540-DEGREES(ACOS(((SIN(RADIANS($B$3))*COS(RADIANS(AD221)))-SIN(RADIANS(T221)))/(COS(RADIANS($B$3))*SIN(RADIANS(AD221))))),360))</f>
        <v>254.885270880103</v>
      </c>
    </row>
    <row r="222" customFormat="false" ht="15" hidden="false" customHeight="false" outlineLevel="0" collapsed="false">
      <c r="D222" s="6" t="n">
        <f aca="false">$B$7</f>
        <v>44003</v>
      </c>
      <c r="E222" s="7" t="n">
        <f aca="false">E221+0.1/24</f>
        <v>0.920833333333331</v>
      </c>
      <c r="F222" s="2" t="n">
        <f aca="false">D222+2415018.5+E222-$B$5/24</f>
        <v>2459022.00416667</v>
      </c>
      <c r="G222" s="8" t="n">
        <f aca="false">(F222-2451545)/36525</f>
        <v>0.204709217430989</v>
      </c>
      <c r="I222" s="1" t="n">
        <f aca="false">MOD(280.46646+G222*(36000.76983+G222*0.0003032),360)</f>
        <v>90.1558915183259</v>
      </c>
      <c r="J222" s="1" t="n">
        <f aca="false">357.52911+G222*(35999.05029-0.0001537*G222)</f>
        <v>7726.8665166838</v>
      </c>
      <c r="K222" s="1" t="n">
        <f aca="false">0.016708634-G222*(0.000042037+0.0000001267*G222)</f>
        <v>0.0167000233291539</v>
      </c>
      <c r="L222" s="1" t="n">
        <f aca="false">SIN(RADIANS(J222))*(1.914602-G222*(0.004817+0.000014*G222))+SIN(RADIANS(2*J222))*(0.019993-0.000101*G222)+SIN(RADIANS(3*J222))*0.000289</f>
        <v>0.426157146561026</v>
      </c>
      <c r="M222" s="1" t="n">
        <f aca="false">I222+L222</f>
        <v>90.5820486648869</v>
      </c>
      <c r="N222" s="1" t="n">
        <f aca="false">J222+L222</f>
        <v>7727.29267383036</v>
      </c>
      <c r="O222" s="1" t="n">
        <f aca="false">(1.000001018*(1-K222*K222))/(1+K222*COS(RADIANS(N222)))</f>
        <v>1.01627829639686</v>
      </c>
      <c r="P222" s="1" t="n">
        <f aca="false">M222-0.00569-0.00478*SIN(RADIANS(125.04-1934.136*G222))</f>
        <v>90.5715792486585</v>
      </c>
      <c r="Q222" s="1" t="n">
        <f aca="false">23+(26+((21.448-G222*(46.815+G222*(0.00059-G222*0.001813))))/60)/60</f>
        <v>23.4366290357818</v>
      </c>
      <c r="R222" s="1" t="n">
        <f aca="false">Q222+0.00256*COS(RADIANS(125.04-1934.136*G222))</f>
        <v>23.436669044001</v>
      </c>
      <c r="S222" s="1" t="n">
        <f aca="false">DEGREES(ATAN2(COS(RADIANS(P222)),COS(RADIANS(R222))*SIN(RADIANS(P222))))</f>
        <v>90.6229705946388</v>
      </c>
      <c r="T222" s="1" t="n">
        <f aca="false">DEGREES(ASIN(SIN(RADIANS(R222))*SIN(RADIANS(P222))))</f>
        <v>23.4354331465363</v>
      </c>
      <c r="U222" s="1" t="n">
        <f aca="false">TAN(RADIANS(R222/2))*TAN(RADIANS(R222/2))</f>
        <v>0.0430246277651844</v>
      </c>
      <c r="V222" s="1" t="n">
        <f aca="false">4*DEGREES(U222*SIN(2*RADIANS(I222))-2*K222*SIN(RADIANS(J222))+4*K222*U222*SIN(RADIANS(J222))*COS(2*RADIANS(I222))-0.5*U222*U222*SIN(4*RADIANS(I222))-1.25*K222*K222*SIN(2*RADIANS(J222)))</f>
        <v>-1.90958188740517</v>
      </c>
      <c r="W222" s="1" t="n">
        <f aca="false">DEGREES(ACOS(COS(RADIANS(90.833))/(COS(RADIANS($B$3))*COS(RADIANS(T222)))-TAN(RADIANS($B$3))*TAN(RADIANS(T222))))</f>
        <v>71.5534595487762</v>
      </c>
      <c r="X222" s="7" t="n">
        <f aca="false">(720-4*$B$4-V222+$B$5*60)/1440</f>
        <v>0.515261012421809</v>
      </c>
      <c r="Y222" s="7" t="n">
        <f aca="false">X222-W222*4/1440</f>
        <v>0.316501402564098</v>
      </c>
      <c r="Z222" s="7" t="n">
        <f aca="false">X222+W222*4/1440</f>
        <v>0.714020622279521</v>
      </c>
      <c r="AA222" s="9" t="n">
        <f aca="false">8*W222</f>
        <v>572.427676390209</v>
      </c>
      <c r="AB222" s="1" t="n">
        <f aca="false">MOD(E222*1440+V222+4*$B$4-60*$B$5,1440)</f>
        <v>1304.02414211259</v>
      </c>
      <c r="AC222" s="1" t="n">
        <f aca="false">IF(AB222/4&lt;0,AB222/4+180,AB222/4-180)</f>
        <v>146.006035528148</v>
      </c>
      <c r="AD222" s="1" t="n">
        <f aca="false">DEGREES(ACOS(SIN(RADIANS($B$3))*SIN(RADIANS(T222))+COS(RADIANS($B$3))*COS(RADIANS(T222))*COS(RADIANS(AC222))))</f>
        <v>147.648701252491</v>
      </c>
      <c r="AE222" s="1" t="n">
        <f aca="false">90-AD222</f>
        <v>-57.6487012524913</v>
      </c>
      <c r="AF222" s="1" t="n">
        <f aca="false">IF(AE222&gt;85,0,IF(AE222&gt;5,58.1/TAN(RADIANS(AE222))-0.07/POWER(TAN(RADIANS(AE222)),3)+0.000086/POWER(TAN(RADIANS(AE222)),5),IF(AE222&gt;-0.575,1735+AE222*(-518.2+AE222*(103.4+AE222*(-12.79+AE222*0.711))),-20.772/TAN(RADIANS(AE222)))))/3600</f>
        <v>0.00365487733044574</v>
      </c>
      <c r="AG222" s="1" t="n">
        <f aca="false">AE222+AF222</f>
        <v>-57.6450463751608</v>
      </c>
      <c r="AH222" s="1" t="n">
        <f aca="false">IF(AC222&gt;0,MOD(DEGREES(ACOS(((SIN(RADIANS($B$3))*COS(RADIANS(AD222)))-SIN(RADIANS(T222)))/(COS(RADIANS($B$3))*SIN(RADIANS(AD222)))))+180,360),MOD(540-DEGREES(ACOS(((SIN(RADIANS($B$3))*COS(RADIANS(AD222)))-SIN(RADIANS(T222)))/(COS(RADIANS($B$3))*SIN(RADIANS(AD222))))),360))</f>
        <v>253.466595894363</v>
      </c>
    </row>
    <row r="223" customFormat="false" ht="15" hidden="false" customHeight="false" outlineLevel="0" collapsed="false">
      <c r="D223" s="6" t="n">
        <f aca="false">$B$7</f>
        <v>44003</v>
      </c>
      <c r="E223" s="7" t="n">
        <f aca="false">E222+0.1/24</f>
        <v>0.924999999999998</v>
      </c>
      <c r="F223" s="2" t="n">
        <f aca="false">D223+2415018.5+E223-$B$5/24</f>
        <v>2459022.00833333</v>
      </c>
      <c r="G223" s="8" t="n">
        <f aca="false">(F223-2451545)/36525</f>
        <v>0.204709331508099</v>
      </c>
      <c r="I223" s="1" t="n">
        <f aca="false">MOD(280.46646+G223*(36000.76983+G223*0.0003032),360)</f>
        <v>90.1599983820961</v>
      </c>
      <c r="J223" s="1" t="n">
        <f aca="false">357.52911+G223*(35999.05029-0.0001537*G223)</f>
        <v>7726.87062335139</v>
      </c>
      <c r="K223" s="1" t="n">
        <f aca="false">0.016708634-G223*(0.000042037+0.0000001267*G223)</f>
        <v>0.0167000233243525</v>
      </c>
      <c r="L223" s="1" t="n">
        <f aca="false">SIN(RADIANS(J223))*(1.914602-G223*(0.004817+0.000014*G223))+SIN(RADIANS(2*J223))*(0.019993-0.000101*G223)+SIN(RADIANS(3*J223))*0.000289</f>
        <v>0.426026094254517</v>
      </c>
      <c r="M223" s="1" t="n">
        <f aca="false">I223+L223</f>
        <v>90.5860244763506</v>
      </c>
      <c r="N223" s="1" t="n">
        <f aca="false">J223+L223</f>
        <v>7727.29664944564</v>
      </c>
      <c r="O223" s="1" t="n">
        <f aca="false">(1.000001018*(1-K223*K223))/(1+K223*COS(RADIANS(N223)))</f>
        <v>1.01627855968766</v>
      </c>
      <c r="P223" s="1" t="n">
        <f aca="false">M223-0.00569-0.00478*SIN(RADIANS(125.04-1934.136*G223))</f>
        <v>90.5755550604099</v>
      </c>
      <c r="Q223" s="1" t="n">
        <f aca="false">23+(26+((21.448-G223*(46.815+G223*(0.00059-G223*0.001813))))/60)/60</f>
        <v>23.4366290342983</v>
      </c>
      <c r="R223" s="1" t="n">
        <f aca="false">Q223+0.00256*COS(RADIANS(125.04-1934.136*G223))</f>
        <v>23.4366690523746</v>
      </c>
      <c r="S223" s="1" t="n">
        <f aca="false">DEGREES(ATAN2(COS(RADIANS(P223)),COS(RADIANS(R223))*SIN(RADIANS(P223))))</f>
        <v>90.6273038216369</v>
      </c>
      <c r="T223" s="1" t="n">
        <f aca="false">DEGREES(ASIN(SIN(RADIANS(R223))*SIN(RADIANS(P223))))</f>
        <v>23.4354159019379</v>
      </c>
      <c r="U223" s="1" t="n">
        <f aca="false">TAN(RADIANS(R223/2))*TAN(RADIANS(R223/2))</f>
        <v>0.0430246277968032</v>
      </c>
      <c r="V223" s="1" t="n">
        <f aca="false">4*DEGREES(U223*SIN(2*RADIANS(I223))-2*K223*SIN(RADIANS(J223))+4*K223*U223*SIN(RADIANS(J223))*COS(2*RADIANS(I223))-0.5*U223*U223*SIN(4*RADIANS(I223))-1.25*K223*K223*SIN(2*RADIANS(J223)))</f>
        <v>-1.91048612205158</v>
      </c>
      <c r="W223" s="1" t="n">
        <f aca="false">DEGREES(ACOS(COS(RADIANS(90.833))/(COS(RADIANS($B$3))*COS(RADIANS(T223)))-TAN(RADIANS($B$3))*TAN(RADIANS(T223))))</f>
        <v>71.5534761530896</v>
      </c>
      <c r="X223" s="7" t="n">
        <f aca="false">(720-4*$B$4-V223+$B$5*60)/1440</f>
        <v>0.515261640362536</v>
      </c>
      <c r="Y223" s="7" t="n">
        <f aca="false">X223-W223*4/1440</f>
        <v>0.316501984381731</v>
      </c>
      <c r="Z223" s="7" t="n">
        <f aca="false">X223+W223*4/1440</f>
        <v>0.71402129634334</v>
      </c>
      <c r="AA223" s="9" t="n">
        <f aca="false">8*W223</f>
        <v>572.427809224717</v>
      </c>
      <c r="AB223" s="1" t="n">
        <f aca="false">MOD(E223*1440+V223+4*$B$4-60*$B$5,1440)</f>
        <v>1310.02323787795</v>
      </c>
      <c r="AC223" s="1" t="n">
        <f aca="false">IF(AB223/4&lt;0,AB223/4+180,AB223/4-180)</f>
        <v>147.505809469486</v>
      </c>
      <c r="AD223" s="1" t="n">
        <f aca="false">DEGREES(ACOS(SIN(RADIANS($B$3))*SIN(RADIANS(T223))+COS(RADIANS($B$3))*COS(RADIANS(T223))*COS(RADIANS(AC223))))</f>
        <v>148.779973954357</v>
      </c>
      <c r="AE223" s="1" t="n">
        <f aca="false">90-AD223</f>
        <v>-58.7799739543567</v>
      </c>
      <c r="AF223" s="1" t="n">
        <f aca="false">IF(AE223&gt;85,0,IF(AE223&gt;5,58.1/TAN(RADIANS(AE223))-0.07/POWER(TAN(RADIANS(AE223)),3)+0.000086/POWER(TAN(RADIANS(AE223)),5),IF(AE223&gt;-0.575,1735+AE223*(-518.2+AE223*(103.4+AE223*(-12.79+AE223*0.711))),-20.772/TAN(RADIANS(AE223)))))/3600</f>
        <v>0.00349719321946697</v>
      </c>
      <c r="AG223" s="1" t="n">
        <f aca="false">AE223+AF223</f>
        <v>-58.7764767611372</v>
      </c>
      <c r="AH223" s="1" t="n">
        <f aca="false">IF(AC223&gt;0,MOD(DEGREES(ACOS(((SIN(RADIANS($B$3))*COS(RADIANS(AD223)))-SIN(RADIANS(T223)))/(COS(RADIANS($B$3))*SIN(RADIANS(AD223)))))+180,360),MOD(540-DEGREES(ACOS(((SIN(RADIANS($B$3))*COS(RADIANS(AD223)))-SIN(RADIANS(T223)))/(COS(RADIANS($B$3))*SIN(RADIANS(AD223))))),360))</f>
        <v>251.979076776925</v>
      </c>
    </row>
    <row r="224" customFormat="false" ht="15" hidden="false" customHeight="false" outlineLevel="0" collapsed="false">
      <c r="D224" s="6" t="n">
        <f aca="false">$B$7</f>
        <v>44003</v>
      </c>
      <c r="E224" s="7" t="n">
        <f aca="false">E223+0.1/24</f>
        <v>0.929166666666665</v>
      </c>
      <c r="F224" s="2" t="n">
        <f aca="false">D224+2415018.5+E224-$B$5/24</f>
        <v>2459022.0125</v>
      </c>
      <c r="G224" s="8" t="n">
        <f aca="false">(F224-2451545)/36525</f>
        <v>0.204709445585221</v>
      </c>
      <c r="I224" s="1" t="n">
        <f aca="false">MOD(280.46646+G224*(36000.76983+G224*0.0003032),360)</f>
        <v>90.1641052463256</v>
      </c>
      <c r="J224" s="1" t="n">
        <f aca="false">357.52911+G224*(35999.05029-0.0001537*G224)</f>
        <v>7726.87473001943</v>
      </c>
      <c r="K224" s="1" t="n">
        <f aca="false">0.016708634-G224*(0.000042037+0.0000001267*G224)</f>
        <v>0.0167000233195512</v>
      </c>
      <c r="L224" s="1" t="n">
        <f aca="false">SIN(RADIANS(J224))*(1.914602-G224*(0.004817+0.000014*G224))+SIN(RADIANS(2*J224))*(0.019993-0.000101*G224)+SIN(RADIANS(3*J224))*0.000289</f>
        <v>0.425895039873507</v>
      </c>
      <c r="M224" s="1" t="n">
        <f aca="false">I224+L224</f>
        <v>90.5900002861991</v>
      </c>
      <c r="N224" s="1" t="n">
        <f aca="false">J224+L224</f>
        <v>7727.30062505931</v>
      </c>
      <c r="O224" s="1" t="n">
        <f aca="false">(1.000001018*(1-K224*K224))/(1+K224*COS(RADIANS(N224)))</f>
        <v>1.01627882289745</v>
      </c>
      <c r="P224" s="1" t="n">
        <f aca="false">M224-0.00569-0.00478*SIN(RADIANS(125.04-1934.136*G224))</f>
        <v>90.5795308705461</v>
      </c>
      <c r="Q224" s="1" t="n">
        <f aca="false">23+(26+((21.448-G224*(46.815+G224*(0.00059-G224*0.001813))))/60)/60</f>
        <v>23.4366290328148</v>
      </c>
      <c r="R224" s="1" t="n">
        <f aca="false">Q224+0.00256*COS(RADIANS(125.04-1934.136*G224))</f>
        <v>23.4366690607483</v>
      </c>
      <c r="S224" s="1" t="n">
        <f aca="false">DEGREES(ATAN2(COS(RADIANS(P224)),COS(RADIANS(R224))*SIN(RADIANS(P224))))</f>
        <v>90.6316370457402</v>
      </c>
      <c r="T224" s="1" t="n">
        <f aca="false">DEGREES(ASIN(SIN(RADIANS(R224))*SIN(RADIANS(P224))))</f>
        <v>23.43539853776</v>
      </c>
      <c r="U224" s="1" t="n">
        <f aca="false">TAN(RADIANS(R224/2))*TAN(RADIANS(R224/2))</f>
        <v>0.0430246278284219</v>
      </c>
      <c r="V224" s="1" t="n">
        <f aca="false">4*DEGREES(U224*SIN(2*RADIANS(I224))-2*K224*SIN(RADIANS(J224))+4*K224*U224*SIN(RADIANS(J224))*COS(2*RADIANS(I224))-0.5*U224*U224*SIN(4*RADIANS(I224))-1.25*K224*K224*SIN(2*RADIANS(J224)))</f>
        <v>-1.91139034349928</v>
      </c>
      <c r="W224" s="1" t="n">
        <f aca="false">DEGREES(ACOS(COS(RADIANS(90.833))/(COS(RADIANS($B$3))*COS(RADIANS(T224)))-TAN(RADIANS($B$3))*TAN(RADIANS(T224))))</f>
        <v>71.5534928725367</v>
      </c>
      <c r="X224" s="7" t="n">
        <f aca="false">(720-4*$B$4-V224+$B$5*60)/1440</f>
        <v>0.515262268294097</v>
      </c>
      <c r="Y224" s="7" t="n">
        <f aca="false">X224-W224*4/1440</f>
        <v>0.316502565870384</v>
      </c>
      <c r="Z224" s="7" t="n">
        <f aca="false">X224+W224*4/1440</f>
        <v>0.71402197071781</v>
      </c>
      <c r="AA224" s="9" t="n">
        <f aca="false">8*W224</f>
        <v>572.427942980294</v>
      </c>
      <c r="AB224" s="1" t="n">
        <f aca="false">MOD(E224*1440+V224+4*$B$4-60*$B$5,1440)</f>
        <v>1316.0223336565</v>
      </c>
      <c r="AC224" s="1" t="n">
        <f aca="false">IF(AB224/4&lt;0,AB224/4+180,AB224/4-180)</f>
        <v>149.005583414125</v>
      </c>
      <c r="AD224" s="1" t="n">
        <f aca="false">DEGREES(ACOS(SIN(RADIANS($B$3))*SIN(RADIANS(T224))+COS(RADIANS($B$3))*COS(RADIANS(T224))*COS(RADIANS(AC224))))</f>
        <v>149.901481543586</v>
      </c>
      <c r="AE224" s="1" t="n">
        <f aca="false">90-AD224</f>
        <v>-59.9014815435855</v>
      </c>
      <c r="AF224" s="1" t="n">
        <f aca="false">IF(AE224&gt;85,0,IF(AE224&gt;5,58.1/TAN(RADIANS(AE224))-0.07/POWER(TAN(RADIANS(AE224)),3)+0.000086/POWER(TAN(RADIANS(AE224)),5),IF(AE224&gt;-0.575,1735+AE224*(-518.2+AE224*(103.4+AE224*(-12.79+AE224*0.711))),-20.772/TAN(RADIANS(AE224)))))/3600</f>
        <v>0.00334455267866246</v>
      </c>
      <c r="AG224" s="1" t="n">
        <f aca="false">AE224+AF224</f>
        <v>-59.8981369909069</v>
      </c>
      <c r="AH224" s="1" t="n">
        <f aca="false">IF(AC224&gt;0,MOD(DEGREES(ACOS(((SIN(RADIANS($B$3))*COS(RADIANS(AD224)))-SIN(RADIANS(T224)))/(COS(RADIANS($B$3))*SIN(RADIANS(AD224)))))+180,360),MOD(540-DEGREES(ACOS(((SIN(RADIANS($B$3))*COS(RADIANS(AD224)))-SIN(RADIANS(T224)))/(COS(RADIANS($B$3))*SIN(RADIANS(AD224))))),360))</f>
        <v>250.415202068287</v>
      </c>
    </row>
    <row r="225" customFormat="false" ht="15" hidden="false" customHeight="false" outlineLevel="0" collapsed="false">
      <c r="D225" s="6" t="n">
        <f aca="false">$B$7</f>
        <v>44003</v>
      </c>
      <c r="E225" s="7" t="n">
        <f aca="false">E224+0.1/24</f>
        <v>0.933333333333331</v>
      </c>
      <c r="F225" s="2" t="n">
        <f aca="false">D225+2415018.5+E225-$B$5/24</f>
        <v>2459022.01666667</v>
      </c>
      <c r="G225" s="8" t="n">
        <f aca="false">(F225-2451545)/36525</f>
        <v>0.20470955966233</v>
      </c>
      <c r="I225" s="1" t="n">
        <f aca="false">MOD(280.46646+G225*(36000.76983+G225*0.0003032),360)</f>
        <v>90.1682121100967</v>
      </c>
      <c r="J225" s="1" t="n">
        <f aca="false">357.52911+G225*(35999.05029-0.0001537*G225)</f>
        <v>7726.87883668702</v>
      </c>
      <c r="K225" s="1" t="n">
        <f aca="false">0.016708634-G225*(0.000042037+0.0000001267*G225)</f>
        <v>0.0167000233147498</v>
      </c>
      <c r="L225" s="1" t="n">
        <f aca="false">SIN(RADIANS(J225))*(1.914602-G225*(0.004817+0.000014*G225))+SIN(RADIANS(2*J225))*(0.019993-0.000101*G225)+SIN(RADIANS(3*J225))*0.000289</f>
        <v>0.425763983447837</v>
      </c>
      <c r="M225" s="1" t="n">
        <f aca="false">I225+L225</f>
        <v>90.5939760935445</v>
      </c>
      <c r="N225" s="1" t="n">
        <f aca="false">J225+L225</f>
        <v>7727.30460067047</v>
      </c>
      <c r="O225" s="1" t="n">
        <f aca="false">(1.000001018*(1-K225*K225))/(1+K225*COS(RADIANS(N225)))</f>
        <v>1.01627908602618</v>
      </c>
      <c r="P225" s="1" t="n">
        <f aca="false">M225-0.00569-0.00478*SIN(RADIANS(125.04-1934.136*G225))</f>
        <v>90.5835066781794</v>
      </c>
      <c r="Q225" s="1" t="n">
        <f aca="false">23+(26+((21.448-G225*(46.815+G225*(0.00059-G225*0.001813))))/60)/60</f>
        <v>23.4366290313313</v>
      </c>
      <c r="R225" s="1" t="n">
        <f aca="false">Q225+0.00256*COS(RADIANS(125.04-1934.136*G225))</f>
        <v>23.4366690691219</v>
      </c>
      <c r="S225" s="1" t="n">
        <f aca="false">DEGREES(ATAN2(COS(RADIANS(P225)),COS(RADIANS(R225))*SIN(RADIANS(P225))))</f>
        <v>90.6359702659731</v>
      </c>
      <c r="T225" s="1" t="n">
        <f aca="false">DEGREES(ASIN(SIN(RADIANS(R225))*SIN(RADIANS(P225))))</f>
        <v>23.4353810540067</v>
      </c>
      <c r="U225" s="1" t="n">
        <f aca="false">TAN(RADIANS(R225/2))*TAN(RADIANS(R225/2))</f>
        <v>0.0430246278600407</v>
      </c>
      <c r="V225" s="1" t="n">
        <f aca="false">4*DEGREES(U225*SIN(2*RADIANS(I225))-2*K225*SIN(RADIANS(J225))+4*K225*U225*SIN(RADIANS(J225))*COS(2*RADIANS(I225))-0.5*U225*U225*SIN(4*RADIANS(I225))-1.25*K225*K225*SIN(2*RADIANS(J225)))</f>
        <v>-1.91229455151745</v>
      </c>
      <c r="W225" s="1" t="n">
        <f aca="false">DEGREES(ACOS(COS(RADIANS(90.833))/(COS(RADIANS($B$3))*COS(RADIANS(T225)))-TAN(RADIANS($B$3))*TAN(RADIANS(T225))))</f>
        <v>71.5535097071134</v>
      </c>
      <c r="X225" s="7" t="n">
        <f aca="false">(720-4*$B$4-V225+$B$5*60)/1440</f>
        <v>0.515262896216332</v>
      </c>
      <c r="Y225" s="7" t="n">
        <f aca="false">X225-W225*4/1440</f>
        <v>0.316503147029906</v>
      </c>
      <c r="Z225" s="7" t="n">
        <f aca="false">X225+W225*4/1440</f>
        <v>0.714022645402758</v>
      </c>
      <c r="AA225" s="9" t="n">
        <f aca="false">8*W225</f>
        <v>572.428077656907</v>
      </c>
      <c r="AB225" s="1" t="n">
        <f aca="false">MOD(E225*1440+V225+4*$B$4-60*$B$5,1440)</f>
        <v>1322.02142944848</v>
      </c>
      <c r="AC225" s="1" t="n">
        <f aca="false">IF(AB225/4&lt;0,AB225/4+180,AB225/4-180)</f>
        <v>150.50535736212</v>
      </c>
      <c r="AD225" s="1" t="n">
        <f aca="false">DEGREES(ACOS(SIN(RADIANS($B$3))*SIN(RADIANS(T225))+COS(RADIANS($B$3))*COS(RADIANS(T225))*COS(RADIANS(AC225))))</f>
        <v>151.01184994246</v>
      </c>
      <c r="AE225" s="1" t="n">
        <f aca="false">90-AD225</f>
        <v>-61.0118499424602</v>
      </c>
      <c r="AF225" s="1" t="n">
        <f aca="false">IF(AE225&gt;85,0,IF(AE225&gt;5,58.1/TAN(RADIANS(AE225))-0.07/POWER(TAN(RADIANS(AE225)),3)+0.000086/POWER(TAN(RADIANS(AE225)),5),IF(AE225&gt;-0.575,1735+AE225*(-518.2+AE225*(103.4+AE225*(-12.79+AE225*0.711))),-20.772/TAN(RADIANS(AE225)))))/3600</f>
        <v>0.00319680338303148</v>
      </c>
      <c r="AG225" s="1" t="n">
        <f aca="false">AE225+AF225</f>
        <v>-61.0086531390772</v>
      </c>
      <c r="AH225" s="1" t="n">
        <f aca="false">IF(AC225&gt;0,MOD(DEGREES(ACOS(((SIN(RADIANS($B$3))*COS(RADIANS(AD225)))-SIN(RADIANS(T225)))/(COS(RADIANS($B$3))*SIN(RADIANS(AD225)))))+180,360),MOD(540-DEGREES(ACOS(((SIN(RADIANS($B$3))*COS(RADIANS(AD225)))-SIN(RADIANS(T225)))/(COS(RADIANS($B$3))*SIN(RADIANS(AD225))))),360))</f>
        <v>248.766543675221</v>
      </c>
    </row>
    <row r="226" customFormat="false" ht="15" hidden="false" customHeight="false" outlineLevel="0" collapsed="false">
      <c r="D226" s="6" t="n">
        <f aca="false">$B$7</f>
        <v>44003</v>
      </c>
      <c r="E226" s="7" t="n">
        <f aca="false">E225+0.1/24</f>
        <v>0.937499999999998</v>
      </c>
      <c r="F226" s="2" t="n">
        <f aca="false">D226+2415018.5+E226-$B$5/24</f>
        <v>2459022.02083333</v>
      </c>
      <c r="G226" s="8" t="n">
        <f aca="false">(F226-2451545)/36525</f>
        <v>0.204709673739452</v>
      </c>
      <c r="I226" s="1" t="n">
        <f aca="false">MOD(280.46646+G226*(36000.76983+G226*0.0003032),360)</f>
        <v>90.1723189743243</v>
      </c>
      <c r="J226" s="1" t="n">
        <f aca="false">357.52911+G226*(35999.05029-0.0001537*G226)</f>
        <v>7726.88294335507</v>
      </c>
      <c r="K226" s="1" t="n">
        <f aca="false">0.016708634-G226*(0.000042037+0.0000001267*G226)</f>
        <v>0.0167000233099484</v>
      </c>
      <c r="L226" s="1" t="n">
        <f aca="false">SIN(RADIANS(J226))*(1.914602-G226*(0.004817+0.000014*G226))+SIN(RADIANS(2*J226))*(0.019993-0.000101*G226)+SIN(RADIANS(3*J226))*0.000289</f>
        <v>0.425632924948936</v>
      </c>
      <c r="M226" s="1" t="n">
        <f aca="false">I226+L226</f>
        <v>90.5979518992732</v>
      </c>
      <c r="N226" s="1" t="n">
        <f aca="false">J226+L226</f>
        <v>7727.30857628002</v>
      </c>
      <c r="O226" s="1" t="n">
        <f aca="false">(1.000001018*(1-K226*K226))/(1+K226*COS(RADIANS(N226)))</f>
        <v>1.0162793490739</v>
      </c>
      <c r="P226" s="1" t="n">
        <f aca="false">M226-0.00569-0.00478*SIN(RADIANS(125.04-1934.136*G226))</f>
        <v>90.5874824841961</v>
      </c>
      <c r="Q226" s="1" t="n">
        <f aca="false">23+(26+((21.448-G226*(46.815+G226*(0.00059-G226*0.001813))))/60)/60</f>
        <v>23.4366290298479</v>
      </c>
      <c r="R226" s="1" t="n">
        <f aca="false">Q226+0.00256*COS(RADIANS(125.04-1934.136*G226))</f>
        <v>23.4366690774955</v>
      </c>
      <c r="S226" s="1" t="n">
        <f aca="false">DEGREES(ATAN2(COS(RADIANS(P226)),COS(RADIANS(R226))*SIN(RADIANS(P226))))</f>
        <v>90.6403034832938</v>
      </c>
      <c r="T226" s="1" t="n">
        <f aca="false">DEGREES(ASIN(SIN(RADIANS(R226))*SIN(RADIANS(P226))))</f>
        <v>23.4353634506745</v>
      </c>
      <c r="U226" s="1" t="n">
        <f aca="false">TAN(RADIANS(R226/2))*TAN(RADIANS(R226/2))</f>
        <v>0.0430246278916594</v>
      </c>
      <c r="V226" s="1" t="n">
        <f aca="false">4*DEGREES(U226*SIN(2*RADIANS(I226))-2*K226*SIN(RADIANS(J226))+4*K226*U226*SIN(RADIANS(J226))*COS(2*RADIANS(I226))-0.5*U226*U226*SIN(4*RADIANS(I226))-1.25*K226*K226*SIN(2*RADIANS(J226)))</f>
        <v>-1.91319874627903</v>
      </c>
      <c r="W226" s="1" t="n">
        <f aca="false">DEGREES(ACOS(COS(RADIANS(90.833))/(COS(RADIANS($B$3))*COS(RADIANS(T226)))-TAN(RADIANS($B$3))*TAN(RADIANS(T226))))</f>
        <v>71.5535266568229</v>
      </c>
      <c r="X226" s="7" t="n">
        <f aca="false">(720-4*$B$4-V226+$B$5*60)/1440</f>
        <v>0.515263524129361</v>
      </c>
      <c r="Y226" s="7" t="n">
        <f aca="false">X226-W226*4/1440</f>
        <v>0.316503727860408</v>
      </c>
      <c r="Z226" s="7" t="n">
        <f aca="false">X226+W226*4/1440</f>
        <v>0.714023320398313</v>
      </c>
      <c r="AA226" s="9" t="n">
        <f aca="false">8*W226</f>
        <v>572.428213254583</v>
      </c>
      <c r="AB226" s="1" t="n">
        <f aca="false">MOD(E226*1440+V226+4*$B$4-60*$B$5,1440)</f>
        <v>1328.02052525372</v>
      </c>
      <c r="AC226" s="1" t="n">
        <f aca="false">IF(AB226/4&lt;0,AB226/4+180,AB226/4-180)</f>
        <v>152.00513131343</v>
      </c>
      <c r="AD226" s="1" t="n">
        <f aca="false">DEGREES(ACOS(SIN(RADIANS($B$3))*SIN(RADIANS(T226))+COS(RADIANS($B$3))*COS(RADIANS(T226))*COS(RADIANS(AC226))))</f>
        <v>152.109512538888</v>
      </c>
      <c r="AE226" s="1" t="n">
        <f aca="false">90-AD226</f>
        <v>-62.1095125388883</v>
      </c>
      <c r="AF226" s="1" t="n">
        <f aca="false">IF(AE226&gt;85,0,IF(AE226&gt;5,58.1/TAN(RADIANS(AE226))-0.07/POWER(TAN(RADIANS(AE226)),3)+0.000086/POWER(TAN(RADIANS(AE226)),5),IF(AE226&gt;-0.575,1735+AE226*(-518.2+AE226*(103.4+AE226*(-12.79+AE226*0.711))),-20.772/TAN(RADIANS(AE226)))))/3600</f>
        <v>0.00305383132530571</v>
      </c>
      <c r="AG226" s="1" t="n">
        <f aca="false">AE226+AF226</f>
        <v>-62.106458707563</v>
      </c>
      <c r="AH226" s="1" t="n">
        <f aca="false">IF(AC226&gt;0,MOD(DEGREES(ACOS(((SIN(RADIANS($B$3))*COS(RADIANS(AD226)))-SIN(RADIANS(T226)))/(COS(RADIANS($B$3))*SIN(RADIANS(AD226)))))+180,360),MOD(540-DEGREES(ACOS(((SIN(RADIANS($B$3))*COS(RADIANS(AD226)))-SIN(RADIANS(T226)))/(COS(RADIANS($B$3))*SIN(RADIANS(AD226))))),360))</f>
        <v>247.023643580515</v>
      </c>
    </row>
    <row r="227" customFormat="false" ht="15" hidden="false" customHeight="false" outlineLevel="0" collapsed="false">
      <c r="D227" s="6" t="n">
        <f aca="false">$B$7</f>
        <v>44003</v>
      </c>
      <c r="E227" s="7" t="n">
        <f aca="false">E226+0.1/24</f>
        <v>0.941666666666665</v>
      </c>
      <c r="F227" s="2" t="n">
        <f aca="false">D227+2415018.5+E227-$B$5/24</f>
        <v>2459022.025</v>
      </c>
      <c r="G227" s="8" t="n">
        <f aca="false">(F227-2451545)/36525</f>
        <v>0.204709787816574</v>
      </c>
      <c r="I227" s="1" t="n">
        <f aca="false">MOD(280.46646+G227*(36000.76983+G227*0.0003032),360)</f>
        <v>90.1764258385538</v>
      </c>
      <c r="J227" s="1" t="n">
        <f aca="false">357.52911+G227*(35999.05029-0.0001537*G227)</f>
        <v>7726.88705002312</v>
      </c>
      <c r="K227" s="1" t="n">
        <f aca="false">0.016708634-G227*(0.000042037+0.0000001267*G227)</f>
        <v>0.016700023305147</v>
      </c>
      <c r="L227" s="1" t="n">
        <f aca="false">SIN(RADIANS(J227))*(1.914602-G227*(0.004817+0.000014*G227))+SIN(RADIANS(2*J227))*(0.019993-0.000101*G227)+SIN(RADIANS(3*J227))*0.000289</f>
        <v>0.425501864392044</v>
      </c>
      <c r="M227" s="1" t="n">
        <f aca="false">I227+L227</f>
        <v>90.6019277029458</v>
      </c>
      <c r="N227" s="1" t="n">
        <f aca="false">J227+L227</f>
        <v>7727.31255188751</v>
      </c>
      <c r="O227" s="1" t="n">
        <f aca="false">(1.000001018*(1-K227*K227))/(1+K227*COS(RADIANS(N227)))</f>
        <v>1.01627961204059</v>
      </c>
      <c r="P227" s="1" t="n">
        <f aca="false">M227-0.00569-0.00478*SIN(RADIANS(125.04-1934.136*G227))</f>
        <v>90.5914582881566</v>
      </c>
      <c r="Q227" s="1" t="n">
        <f aca="false">23+(26+((21.448-G227*(46.815+G227*(0.00059-G227*0.001813))))/60)/60</f>
        <v>23.4366290283644</v>
      </c>
      <c r="R227" s="1" t="n">
        <f aca="false">Q227+0.00256*COS(RADIANS(125.04-1934.136*G227))</f>
        <v>23.4366690858692</v>
      </c>
      <c r="S227" s="1" t="n">
        <f aca="false">DEGREES(ATAN2(COS(RADIANS(P227)),COS(RADIANS(R227))*SIN(RADIANS(P227))))</f>
        <v>90.6446366972154</v>
      </c>
      <c r="T227" s="1" t="n">
        <f aca="false">DEGREES(ASIN(SIN(RADIANS(R227))*SIN(RADIANS(P227))))</f>
        <v>23.4353457277656</v>
      </c>
      <c r="U227" s="1" t="n">
        <f aca="false">TAN(RADIANS(R227/2))*TAN(RADIANS(R227/2))</f>
        <v>0.0430246279232781</v>
      </c>
      <c r="V227" s="1" t="n">
        <f aca="false">4*DEGREES(U227*SIN(2*RADIANS(I227))-2*K227*SIN(RADIANS(J227))+4*K227*U227*SIN(RADIANS(J227))*COS(2*RADIANS(I227))-0.5*U227*U227*SIN(4*RADIANS(I227))-1.25*K227*K227*SIN(2*RADIANS(J227)))</f>
        <v>-1.91410292765588</v>
      </c>
      <c r="W227" s="1" t="n">
        <f aca="false">DEGREES(ACOS(COS(RADIANS(90.833))/(COS(RADIANS($B$3))*COS(RADIANS(T227)))-TAN(RADIANS($B$3))*TAN(RADIANS(T227))))</f>
        <v>71.553543721663</v>
      </c>
      <c r="X227" s="7" t="n">
        <f aca="false">(720-4*$B$4-V227+$B$5*60)/1440</f>
        <v>0.515264152033094</v>
      </c>
      <c r="Y227" s="7" t="n">
        <f aca="false">X227-W227*4/1440</f>
        <v>0.316504308361808</v>
      </c>
      <c r="Z227" s="7" t="n">
        <f aca="false">X227+W227*4/1440</f>
        <v>0.714023995704381</v>
      </c>
      <c r="AA227" s="9" t="n">
        <f aca="false">8*W227</f>
        <v>572.428349773304</v>
      </c>
      <c r="AB227" s="1" t="n">
        <f aca="false">MOD(E227*1440+V227+4*$B$4-60*$B$5,1440)</f>
        <v>1334.01962107234</v>
      </c>
      <c r="AC227" s="1" t="n">
        <f aca="false">IF(AB227/4&lt;0,AB227/4+180,AB227/4-180)</f>
        <v>153.504905268085</v>
      </c>
      <c r="AD227" s="1" t="n">
        <f aca="false">DEGREES(ACOS(SIN(RADIANS($B$3))*SIN(RADIANS(T227))+COS(RADIANS($B$3))*COS(RADIANS(T227))*COS(RADIANS(AC227))))</f>
        <v>153.192676994977</v>
      </c>
      <c r="AE227" s="1" t="n">
        <f aca="false">90-AD227</f>
        <v>-63.192676994977</v>
      </c>
      <c r="AF227" s="1" t="n">
        <f aca="false">IF(AE227&gt;85,0,IF(AE227&gt;5,58.1/TAN(RADIANS(AE227))-0.07/POWER(TAN(RADIANS(AE227)),3)+0.000086/POWER(TAN(RADIANS(AE227)),5),IF(AE227&gt;-0.575,1735+AE227*(-518.2+AE227*(103.4+AE227*(-12.79+AE227*0.711))),-20.772/TAN(RADIANS(AE227)))))/3600</f>
        <v>0.00291556242917222</v>
      </c>
      <c r="AG227" s="1" t="n">
        <f aca="false">AE227+AF227</f>
        <v>-63.1897614325478</v>
      </c>
      <c r="AH227" s="1" t="n">
        <f aca="false">IF(AC227&gt;0,MOD(DEGREES(ACOS(((SIN(RADIANS($B$3))*COS(RADIANS(AD227)))-SIN(RADIANS(T227)))/(COS(RADIANS($B$3))*SIN(RADIANS(AD227)))))+180,360),MOD(540-DEGREES(ACOS(((SIN(RADIANS($B$3))*COS(RADIANS(AD227)))-SIN(RADIANS(T227)))/(COS(RADIANS($B$3))*SIN(RADIANS(AD227))))),360))</f>
        <v>245.175894541135</v>
      </c>
    </row>
    <row r="228" customFormat="false" ht="15" hidden="false" customHeight="false" outlineLevel="0" collapsed="false">
      <c r="D228" s="6" t="n">
        <f aca="false">$B$7</f>
        <v>44003</v>
      </c>
      <c r="E228" s="7" t="n">
        <f aca="false">E227+0.1/24</f>
        <v>0.945833333333331</v>
      </c>
      <c r="F228" s="2" t="n">
        <f aca="false">D228+2415018.5+E228-$B$5/24</f>
        <v>2459022.02916667</v>
      </c>
      <c r="G228" s="8" t="n">
        <f aca="false">(F228-2451545)/36525</f>
        <v>0.204709901893684</v>
      </c>
      <c r="I228" s="1" t="n">
        <f aca="false">MOD(280.46646+G228*(36000.76983+G228*0.0003032),360)</f>
        <v>90.1805327023239</v>
      </c>
      <c r="J228" s="1" t="n">
        <f aca="false">357.52911+G228*(35999.05029-0.0001537*G228)</f>
        <v>7726.89115669071</v>
      </c>
      <c r="K228" s="1" t="n">
        <f aca="false">0.016708634-G228*(0.000042037+0.0000001267*G228)</f>
        <v>0.0167000233003457</v>
      </c>
      <c r="L228" s="1" t="n">
        <f aca="false">SIN(RADIANS(J228))*(1.914602-G228*(0.004817+0.000014*G228))+SIN(RADIANS(2*J228))*(0.019993-0.000101*G228)+SIN(RADIANS(3*J228))*0.000289</f>
        <v>0.425370801792453</v>
      </c>
      <c r="M228" s="1" t="n">
        <f aca="false">I228+L228</f>
        <v>90.6059035041164</v>
      </c>
      <c r="N228" s="1" t="n">
        <f aca="false">J228+L228</f>
        <v>7727.3165274925</v>
      </c>
      <c r="O228" s="1" t="n">
        <f aca="false">(1.000001018*(1-K228*K228))/(1+K228*COS(RADIANS(N228)))</f>
        <v>1.0162798749262</v>
      </c>
      <c r="P228" s="1" t="n">
        <f aca="false">M228-0.00569-0.00478*SIN(RADIANS(125.04-1934.136*G228))</f>
        <v>90.5954340896153</v>
      </c>
      <c r="Q228" s="1" t="n">
        <f aca="false">23+(26+((21.448-G228*(46.815+G228*(0.00059-G228*0.001813))))/60)/60</f>
        <v>23.4366290268809</v>
      </c>
      <c r="R228" s="1" t="n">
        <f aca="false">Q228+0.00256*COS(RADIANS(125.04-1934.136*G228))</f>
        <v>23.4366690942428</v>
      </c>
      <c r="S228" s="1" t="n">
        <f aca="false">DEGREES(ATAN2(COS(RADIANS(P228)),COS(RADIANS(R228))*SIN(RADIANS(P228))))</f>
        <v>90.6489699072442</v>
      </c>
      <c r="T228" s="1" t="n">
        <f aca="false">DEGREES(ASIN(SIN(RADIANS(R228))*SIN(RADIANS(P228))))</f>
        <v>23.4353278852823</v>
      </c>
      <c r="U228" s="1" t="n">
        <f aca="false">TAN(RADIANS(R228/2))*TAN(RADIANS(R228/2))</f>
        <v>0.0430246279548969</v>
      </c>
      <c r="V228" s="1" t="n">
        <f aca="false">4*DEGREES(U228*SIN(2*RADIANS(I228))-2*K228*SIN(RADIANS(J228))+4*K228*U228*SIN(RADIANS(J228))*COS(2*RADIANS(I228))-0.5*U228*U228*SIN(4*RADIANS(I228))-1.25*K228*K228*SIN(2*RADIANS(J228)))</f>
        <v>-1.91500709551778</v>
      </c>
      <c r="W228" s="1" t="n">
        <f aca="false">DEGREES(ACOS(COS(RADIANS(90.833))/(COS(RADIANS($B$3))*COS(RADIANS(T228)))-TAN(RADIANS($B$3))*TAN(RADIANS(T228))))</f>
        <v>71.5535609016314</v>
      </c>
      <c r="X228" s="7" t="n">
        <f aca="false">(720-4*$B$4-V228+$B$5*60)/1440</f>
        <v>0.515264779927443</v>
      </c>
      <c r="Y228" s="7" t="n">
        <f aca="false">X228-W228*4/1440</f>
        <v>0.316504888534023</v>
      </c>
      <c r="Z228" s="7" t="n">
        <f aca="false">X228+W228*4/1440</f>
        <v>0.714024671320863</v>
      </c>
      <c r="AA228" s="9" t="n">
        <f aca="false">8*W228</f>
        <v>572.428487213051</v>
      </c>
      <c r="AB228" s="1" t="n">
        <f aca="false">MOD(E228*1440+V228+4*$B$4-60*$B$5,1440)</f>
        <v>1340.01871690448</v>
      </c>
      <c r="AC228" s="1" t="n">
        <f aca="false">IF(AB228/4&lt;0,AB228/4+180,AB228/4-180)</f>
        <v>155.00467922612</v>
      </c>
      <c r="AD228" s="1" t="n">
        <f aca="false">DEGREES(ACOS(SIN(RADIANS($B$3))*SIN(RADIANS(T228))+COS(RADIANS($B$3))*COS(RADIANS(T228))*COS(RADIANS(AC228))))</f>
        <v>154.259286335083</v>
      </c>
      <c r="AE228" s="1" t="n">
        <f aca="false">90-AD228</f>
        <v>-64.2592863350829</v>
      </c>
      <c r="AF228" s="1" t="n">
        <f aca="false">IF(AE228&gt;85,0,IF(AE228&gt;5,58.1/TAN(RADIANS(AE228))-0.07/POWER(TAN(RADIANS(AE228)),3)+0.000086/POWER(TAN(RADIANS(AE228)),5),IF(AE228&gt;-0.575,1735+AE228*(-518.2+AE228*(103.4+AE228*(-12.79+AE228*0.711))),-20.772/TAN(RADIANS(AE228)))))/3600</f>
        <v>0.00278196494460523</v>
      </c>
      <c r="AG228" s="1" t="n">
        <f aca="false">AE228+AF228</f>
        <v>-64.2565043701383</v>
      </c>
      <c r="AH228" s="1" t="n">
        <f aca="false">IF(AC228&gt;0,MOD(DEGREES(ACOS(((SIN(RADIANS($B$3))*COS(RADIANS(AD228)))-SIN(RADIANS(T228)))/(COS(RADIANS($B$3))*SIN(RADIANS(AD228)))))+180,360),MOD(540-DEGREES(ACOS(((SIN(RADIANS($B$3))*COS(RADIANS(AD228)))-SIN(RADIANS(T228)))/(COS(RADIANS($B$3))*SIN(RADIANS(AD228))))),360))</f>
        <v>243.211419835182</v>
      </c>
    </row>
    <row r="229" customFormat="false" ht="15" hidden="false" customHeight="false" outlineLevel="0" collapsed="false">
      <c r="D229" s="6" t="n">
        <f aca="false">$B$7</f>
        <v>44003</v>
      </c>
      <c r="E229" s="7" t="n">
        <f aca="false">E228+0.1/24</f>
        <v>0.949999999999998</v>
      </c>
      <c r="F229" s="2" t="n">
        <f aca="false">D229+2415018.5+E229-$B$5/24</f>
        <v>2459022.03333333</v>
      </c>
      <c r="G229" s="8" t="n">
        <f aca="false">(F229-2451545)/36525</f>
        <v>0.204710015970806</v>
      </c>
      <c r="I229" s="1" t="n">
        <f aca="false">MOD(280.46646+G229*(36000.76983+G229*0.0003032),360)</f>
        <v>90.1846395665534</v>
      </c>
      <c r="J229" s="1" t="n">
        <f aca="false">357.52911+G229*(35999.05029-0.0001537*G229)</f>
        <v>7726.89526335875</v>
      </c>
      <c r="K229" s="1" t="n">
        <f aca="false">0.016708634-G229*(0.000042037+0.0000001267*G229)</f>
        <v>0.0167000232955443</v>
      </c>
      <c r="L229" s="1" t="n">
        <f aca="false">SIN(RADIANS(J229))*(1.914602-G229*(0.004817+0.000014*G229))+SIN(RADIANS(2*J229))*(0.019993-0.000101*G229)+SIN(RADIANS(3*J229))*0.000289</f>
        <v>0.425239737121537</v>
      </c>
      <c r="M229" s="1" t="n">
        <f aca="false">I229+L229</f>
        <v>90.609879303675</v>
      </c>
      <c r="N229" s="1" t="n">
        <f aca="false">J229+L229</f>
        <v>7727.32050309587</v>
      </c>
      <c r="O229" s="1" t="n">
        <f aca="false">(1.000001018*(1-K229*K229))/(1+K229*COS(RADIANS(N229)))</f>
        <v>1.01628013773081</v>
      </c>
      <c r="P229" s="1" t="n">
        <f aca="false">M229-0.00569-0.00478*SIN(RADIANS(125.04-1934.136*G229))</f>
        <v>90.599409889462</v>
      </c>
      <c r="Q229" s="1" t="n">
        <f aca="false">23+(26+((21.448-G229*(46.815+G229*(0.00059-G229*0.001813))))/60)/60</f>
        <v>23.4366290253974</v>
      </c>
      <c r="R229" s="1" t="n">
        <f aca="false">Q229+0.00256*COS(RADIANS(125.04-1934.136*G229))</f>
        <v>23.4366691026165</v>
      </c>
      <c r="S229" s="1" t="n">
        <f aca="false">DEGREES(ATAN2(COS(RADIANS(P229)),COS(RADIANS(R229))*SIN(RADIANS(P229))))</f>
        <v>90.6533031143425</v>
      </c>
      <c r="T229" s="1" t="n">
        <f aca="false">DEGREES(ASIN(SIN(RADIANS(R229))*SIN(RADIANS(P229))))</f>
        <v>23.4353099232211</v>
      </c>
      <c r="U229" s="1" t="n">
        <f aca="false">TAN(RADIANS(R229/2))*TAN(RADIANS(R229/2))</f>
        <v>0.0430246279865156</v>
      </c>
      <c r="V229" s="1" t="n">
        <f aca="false">4*DEGREES(U229*SIN(2*RADIANS(I229))-2*K229*SIN(RADIANS(J229))+4*K229*U229*SIN(RADIANS(J229))*COS(2*RADIANS(I229))-0.5*U229*U229*SIN(4*RADIANS(I229))-1.25*K229*K229*SIN(2*RADIANS(J229)))</f>
        <v>-1.91591125003875</v>
      </c>
      <c r="W229" s="1" t="n">
        <f aca="false">DEGREES(ACOS(COS(RADIANS(90.833))/(COS(RADIANS($B$3))*COS(RADIANS(T229)))-TAN(RADIANS($B$3))*TAN(RADIANS(T229))))</f>
        <v>71.5535781967313</v>
      </c>
      <c r="X229" s="7" t="n">
        <f aca="false">(720-4*$B$4-V229+$B$5*60)/1440</f>
        <v>0.515265407812527</v>
      </c>
      <c r="Y229" s="7" t="n">
        <f aca="false">X229-W229*4/1440</f>
        <v>0.316505468377162</v>
      </c>
      <c r="Z229" s="7" t="n">
        <f aca="false">X229+W229*4/1440</f>
        <v>0.714025347247892</v>
      </c>
      <c r="AA229" s="9" t="n">
        <f aca="false">8*W229</f>
        <v>572.428625573851</v>
      </c>
      <c r="AB229" s="1" t="n">
        <f aca="false">MOD(E229*1440+V229+4*$B$4-60*$B$5,1440)</f>
        <v>1346.01781274996</v>
      </c>
      <c r="AC229" s="1" t="n">
        <f aca="false">IF(AB229/4&lt;0,AB229/4+180,AB229/4-180)</f>
        <v>156.50445318749</v>
      </c>
      <c r="AD229" s="1" t="n">
        <f aca="false">DEGREES(ACOS(SIN(RADIANS($B$3))*SIN(RADIANS(T229))+COS(RADIANS($B$3))*COS(RADIANS(T229))*COS(RADIANS(AC229))))</f>
        <v>155.306973622552</v>
      </c>
      <c r="AE229" s="1" t="n">
        <f aca="false">90-AD229</f>
        <v>-65.3069736225519</v>
      </c>
      <c r="AF229" s="1" t="n">
        <f aca="false">IF(AE229&gt;85,0,IF(AE229&gt;5,58.1/TAN(RADIANS(AE229))-0.07/POWER(TAN(RADIANS(AE229)),3)+0.000086/POWER(TAN(RADIANS(AE229)),5),IF(AE229&gt;-0.575,1735+AE229*(-518.2+AE229*(103.4+AE229*(-12.79+AE229*0.711))),-20.772/TAN(RADIANS(AE229)))))/3600</f>
        <v>0.00265305267787185</v>
      </c>
      <c r="AG229" s="1" t="n">
        <f aca="false">AE229+AF229</f>
        <v>-65.304320569874</v>
      </c>
      <c r="AH229" s="1" t="n">
        <f aca="false">IF(AC229&gt;0,MOD(DEGREES(ACOS(((SIN(RADIANS($B$3))*COS(RADIANS(AD229)))-SIN(RADIANS(T229)))/(COS(RADIANS($B$3))*SIN(RADIANS(AD229)))))+180,360),MOD(540-DEGREES(ACOS(((SIN(RADIANS($B$3))*COS(RADIANS(AD229)))-SIN(RADIANS(T229)))/(COS(RADIANS($B$3))*SIN(RADIANS(AD229))))),360))</f>
        <v>241.116960824176</v>
      </c>
    </row>
    <row r="230" customFormat="false" ht="15" hidden="false" customHeight="false" outlineLevel="0" collapsed="false">
      <c r="D230" s="6" t="n">
        <f aca="false">$B$7</f>
        <v>44003</v>
      </c>
      <c r="E230" s="7" t="n">
        <f aca="false">E229+0.1/24</f>
        <v>0.954166666666665</v>
      </c>
      <c r="F230" s="2" t="n">
        <f aca="false">D230+2415018.5+E230-$B$5/24</f>
        <v>2459022.0375</v>
      </c>
      <c r="G230" s="8" t="n">
        <f aca="false">(F230-2451545)/36525</f>
        <v>0.204710130047915</v>
      </c>
      <c r="I230" s="1" t="n">
        <f aca="false">MOD(280.46646+G230*(36000.76983+G230*0.0003032),360)</f>
        <v>90.1887464303227</v>
      </c>
      <c r="J230" s="1" t="n">
        <f aca="false">357.52911+G230*(35999.05029-0.0001537*G230)</f>
        <v>7726.89937002634</v>
      </c>
      <c r="K230" s="1" t="n">
        <f aca="false">0.016708634-G230*(0.000042037+0.0000001267*G230)</f>
        <v>0.0167000232907429</v>
      </c>
      <c r="L230" s="1" t="n">
        <f aca="false">SIN(RADIANS(J230))*(1.914602-G230*(0.004817+0.000014*G230))+SIN(RADIANS(2*J230))*(0.019993-0.000101*G230)+SIN(RADIANS(3*J230))*0.000289</f>
        <v>0.425108670409089</v>
      </c>
      <c r="M230" s="1" t="n">
        <f aca="false">I230+L230</f>
        <v>90.6138551007318</v>
      </c>
      <c r="N230" s="1" t="n">
        <f aca="false">J230+L230</f>
        <v>7727.32447869675</v>
      </c>
      <c r="O230" s="1" t="n">
        <f aca="false">(1.000001018*(1-K230*K230))/(1+K230*COS(RADIANS(N230)))</f>
        <v>1.01628040045435</v>
      </c>
      <c r="P230" s="1" t="n">
        <f aca="false">M230-0.00569-0.00478*SIN(RADIANS(125.04-1934.136*G230))</f>
        <v>90.603385686807</v>
      </c>
      <c r="Q230" s="1" t="n">
        <f aca="false">23+(26+((21.448-G230*(46.815+G230*(0.00059-G230*0.001813))))/60)/60</f>
        <v>23.4366290239139</v>
      </c>
      <c r="R230" s="1" t="n">
        <f aca="false">Q230+0.00256*COS(RADIANS(125.04-1934.136*G230))</f>
        <v>23.4366691109901</v>
      </c>
      <c r="S230" s="1" t="n">
        <f aca="false">DEGREES(ATAN2(COS(RADIANS(P230)),COS(RADIANS(R230))*SIN(RADIANS(P230))))</f>
        <v>90.6576363175325</v>
      </c>
      <c r="T230" s="1" t="n">
        <f aca="false">DEGREES(ASIN(SIN(RADIANS(R230))*SIN(RADIANS(P230))))</f>
        <v>23.4352918415862</v>
      </c>
      <c r="U230" s="1" t="n">
        <f aca="false">TAN(RADIANS(R230/2))*TAN(RADIANS(R230/2))</f>
        <v>0.0430246280181343</v>
      </c>
      <c r="V230" s="1" t="n">
        <f aca="false">4*DEGREES(U230*SIN(2*RADIANS(I230))-2*K230*SIN(RADIANS(J230))+4*K230*U230*SIN(RADIANS(J230))*COS(2*RADIANS(I230))-0.5*U230*U230*SIN(4*RADIANS(I230))-1.25*K230*K230*SIN(2*RADIANS(J230)))</f>
        <v>-1.91681539098711</v>
      </c>
      <c r="W230" s="1" t="n">
        <f aca="false">DEGREES(ACOS(COS(RADIANS(90.833))/(COS(RADIANS($B$3))*COS(RADIANS(T230)))-TAN(RADIANS($B$3))*TAN(RADIANS(T230))))</f>
        <v>71.5535956069586</v>
      </c>
      <c r="X230" s="7" t="n">
        <f aca="false">(720-4*$B$4-V230+$B$5*60)/1440</f>
        <v>0.515266035688185</v>
      </c>
      <c r="Y230" s="7" t="n">
        <f aca="false">X230-W230*4/1440</f>
        <v>0.316506047891078</v>
      </c>
      <c r="Z230" s="7" t="n">
        <f aca="false">X230+W230*4/1440</f>
        <v>0.714026023485293</v>
      </c>
      <c r="AA230" s="9" t="n">
        <f aca="false">8*W230</f>
        <v>572.428764855669</v>
      </c>
      <c r="AB230" s="1" t="n">
        <f aca="false">MOD(E230*1440+V230+4*$B$4-60*$B$5,1440)</f>
        <v>1352.01690860901</v>
      </c>
      <c r="AC230" s="1" t="n">
        <f aca="false">IF(AB230/4&lt;0,AB230/4+180,AB230/4-180)</f>
        <v>158.004227152253</v>
      </c>
      <c r="AD230" s="1" t="n">
        <f aca="false">DEGREES(ACOS(SIN(RADIANS($B$3))*SIN(RADIANS(T230))+COS(RADIANS($B$3))*COS(RADIANS(T230))*COS(RADIANS(AC230))))</f>
        <v>156.333009692331</v>
      </c>
      <c r="AE230" s="1" t="n">
        <f aca="false">90-AD230</f>
        <v>-66.3330096923308</v>
      </c>
      <c r="AF230" s="1" t="n">
        <f aca="false">IF(AE230&gt;85,0,IF(AE230&gt;5,58.1/TAN(RADIANS(AE230))-0.07/POWER(TAN(RADIANS(AE230)),3)+0.000086/POWER(TAN(RADIANS(AE230)),5),IF(AE230&gt;-0.575,1735+AE230*(-518.2+AE230*(103.4+AE230*(-12.79+AE230*0.711))),-20.772/TAN(RADIANS(AE230)))))/3600</f>
        <v>0.00252888909771257</v>
      </c>
      <c r="AG230" s="1" t="n">
        <f aca="false">AE230+AF230</f>
        <v>-66.3304808032331</v>
      </c>
      <c r="AH230" s="1" t="n">
        <f aca="false">IF(AC230&gt;0,MOD(DEGREES(ACOS(((SIN(RADIANS($B$3))*COS(RADIANS(AD230)))-SIN(RADIANS(T230)))/(COS(RADIANS($B$3))*SIN(RADIANS(AD230)))))+180,360),MOD(540-DEGREES(ACOS(((SIN(RADIANS($B$3))*COS(RADIANS(AD230)))-SIN(RADIANS(T230)))/(COS(RADIANS($B$3))*SIN(RADIANS(AD230))))),360))</f>
        <v>238.877786619334</v>
      </c>
    </row>
    <row r="231" customFormat="false" ht="15" hidden="false" customHeight="false" outlineLevel="0" collapsed="false">
      <c r="D231" s="6" t="n">
        <f aca="false">$B$7</f>
        <v>44003</v>
      </c>
      <c r="E231" s="7" t="n">
        <f aca="false">E230+0.1/24</f>
        <v>0.958333333333331</v>
      </c>
      <c r="F231" s="2" t="n">
        <f aca="false">D231+2415018.5+E231-$B$5/24</f>
        <v>2459022.04166667</v>
      </c>
      <c r="G231" s="8" t="n">
        <f aca="false">(F231-2451545)/36525</f>
        <v>0.204710244125037</v>
      </c>
      <c r="I231" s="1" t="n">
        <f aca="false">MOD(280.46646+G231*(36000.76983+G231*0.0003032),360)</f>
        <v>90.1928532945522</v>
      </c>
      <c r="J231" s="1" t="n">
        <f aca="false">357.52911+G231*(35999.05029-0.0001537*G231)</f>
        <v>7726.90347669439</v>
      </c>
      <c r="K231" s="1" t="n">
        <f aca="false">0.016708634-G231*(0.000042037+0.0000001267*G231)</f>
        <v>0.0167000232859415</v>
      </c>
      <c r="L231" s="1" t="n">
        <f aca="false">SIN(RADIANS(J231))*(1.914602-G231*(0.004817+0.000014*G231))+SIN(RADIANS(2*J231))*(0.019993-0.000101*G231)+SIN(RADIANS(3*J231))*0.000289</f>
        <v>0.424977601626536</v>
      </c>
      <c r="M231" s="1" t="n">
        <f aca="false">I231+L231</f>
        <v>90.6178308961787</v>
      </c>
      <c r="N231" s="1" t="n">
        <f aca="false">J231+L231</f>
        <v>7727.32845429602</v>
      </c>
      <c r="O231" s="1" t="n">
        <f aca="false">(1.000001018*(1-K231*K231))/(1+K231*COS(RADIANS(N231)))</f>
        <v>1.01628066309687</v>
      </c>
      <c r="P231" s="1" t="n">
        <f aca="false">M231-0.00569-0.00478*SIN(RADIANS(125.04-1934.136*G231))</f>
        <v>90.6073614825422</v>
      </c>
      <c r="Q231" s="1" t="n">
        <f aca="false">23+(26+((21.448-G231*(46.815+G231*(0.00059-G231*0.001813))))/60)/60</f>
        <v>23.4366290224305</v>
      </c>
      <c r="R231" s="1" t="n">
        <f aca="false">Q231+0.00256*COS(RADIANS(125.04-1934.136*G231))</f>
        <v>23.4366691193637</v>
      </c>
      <c r="S231" s="1" t="n">
        <f aca="false">DEGREES(ATAN2(COS(RADIANS(P231)),COS(RADIANS(R231))*SIN(RADIANS(P231))))</f>
        <v>90.6619695177786</v>
      </c>
      <c r="T231" s="1" t="n">
        <f aca="false">DEGREES(ASIN(SIN(RADIANS(R231))*SIN(RADIANS(P231))))</f>
        <v>23.4352736403738</v>
      </c>
      <c r="U231" s="1" t="n">
        <f aca="false">TAN(RADIANS(R231/2))*TAN(RADIANS(R231/2))</f>
        <v>0.043024628049753</v>
      </c>
      <c r="V231" s="1" t="n">
        <f aca="false">4*DEGREES(U231*SIN(2*RADIANS(I231))-2*K231*SIN(RADIANS(J231))+4*K231*U231*SIN(RADIANS(J231))*COS(2*RADIANS(I231))-0.5*U231*U231*SIN(4*RADIANS(I231))-1.25*K231*K231*SIN(2*RADIANS(J231)))</f>
        <v>-1.91771951853778</v>
      </c>
      <c r="W231" s="1" t="n">
        <f aca="false">DEGREES(ACOS(COS(RADIANS(90.833))/(COS(RADIANS($B$3))*COS(RADIANS(T231)))-TAN(RADIANS($B$3))*TAN(RADIANS(T231))))</f>
        <v>71.5536131323167</v>
      </c>
      <c r="X231" s="7" t="n">
        <f aca="false">(720-4*$B$4-V231+$B$5*60)/1440</f>
        <v>0.51526666355454</v>
      </c>
      <c r="Y231" s="7" t="n">
        <f aca="false">X231-W231*4/1440</f>
        <v>0.316506627075883</v>
      </c>
      <c r="Z231" s="7" t="n">
        <f aca="false">X231+W231*4/1440</f>
        <v>0.714026700033198</v>
      </c>
      <c r="AA231" s="9" t="n">
        <f aca="false">8*W231</f>
        <v>572.428905058534</v>
      </c>
      <c r="AB231" s="1" t="n">
        <f aca="false">MOD(E231*1440+V231+4*$B$4-60*$B$5,1440)</f>
        <v>1358.01600448146</v>
      </c>
      <c r="AC231" s="1" t="n">
        <f aca="false">IF(AB231/4&lt;0,AB231/4+180,AB231/4-180)</f>
        <v>159.504001120365</v>
      </c>
      <c r="AD231" s="1" t="n">
        <f aca="false">DEGREES(ACOS(SIN(RADIANS($B$3))*SIN(RADIANS(T231))+COS(RADIANS($B$3))*COS(RADIANS(T231))*COS(RADIANS(AC231))))</f>
        <v>157.334243770193</v>
      </c>
      <c r="AE231" s="1" t="n">
        <f aca="false">90-AD231</f>
        <v>-67.3342437701928</v>
      </c>
      <c r="AF231" s="1" t="n">
        <f aca="false">IF(AE231&gt;85,0,IF(AE231&gt;5,58.1/TAN(RADIANS(AE231))-0.07/POWER(TAN(RADIANS(AE231)),3)+0.000086/POWER(TAN(RADIANS(AE231)),5),IF(AE231&gt;-0.575,1735+AE231*(-518.2+AE231*(103.4+AE231*(-12.79+AE231*0.711))),-20.772/TAN(RADIANS(AE231)))))/3600</f>
        <v>0.00240959232742382</v>
      </c>
      <c r="AG231" s="1" t="n">
        <f aca="false">AE231+AF231</f>
        <v>-67.3318341778654</v>
      </c>
      <c r="AH231" s="1" t="n">
        <f aca="false">IF(AC231&gt;0,MOD(DEGREES(ACOS(((SIN(RADIANS($B$3))*COS(RADIANS(AD231)))-SIN(RADIANS(T231)))/(COS(RADIANS($B$3))*SIN(RADIANS(AD231)))))+180,360),MOD(540-DEGREES(ACOS(((SIN(RADIANS($B$3))*COS(RADIANS(AD231)))-SIN(RADIANS(T231)))/(COS(RADIANS($B$3))*SIN(RADIANS(AD231))))),360))</f>
        <v>236.477648128352</v>
      </c>
    </row>
    <row r="232" customFormat="false" ht="15" hidden="false" customHeight="false" outlineLevel="0" collapsed="false">
      <c r="D232" s="6" t="n">
        <f aca="false">$B$7</f>
        <v>44003</v>
      </c>
      <c r="E232" s="7" t="n">
        <f aca="false">E231+0.1/24</f>
        <v>0.962499999999998</v>
      </c>
      <c r="F232" s="2" t="n">
        <f aca="false">D232+2415018.5+E232-$B$5/24</f>
        <v>2459022.04583333</v>
      </c>
      <c r="G232" s="8" t="n">
        <f aca="false">(F232-2451545)/36525</f>
        <v>0.204710358202146</v>
      </c>
      <c r="I232" s="1" t="n">
        <f aca="false">MOD(280.46646+G232*(36000.76983+G232*0.0003032),360)</f>
        <v>90.1969601583214</v>
      </c>
      <c r="J232" s="1" t="n">
        <f aca="false">357.52911+G232*(35999.05029-0.0001537*G232)</f>
        <v>7726.90758336198</v>
      </c>
      <c r="K232" s="1" t="n">
        <f aca="false">0.016708634-G232*(0.000042037+0.0000001267*G232)</f>
        <v>0.0167000232811402</v>
      </c>
      <c r="L232" s="1" t="n">
        <f aca="false">SIN(RADIANS(J232))*(1.914602-G232*(0.004817+0.000014*G232))+SIN(RADIANS(2*J232))*(0.019993-0.000101*G232)+SIN(RADIANS(3*J232))*0.000289</f>
        <v>0.424846530803879</v>
      </c>
      <c r="M232" s="1" t="n">
        <f aca="false">I232+L232</f>
        <v>90.6218066891253</v>
      </c>
      <c r="N232" s="1" t="n">
        <f aca="false">J232+L232</f>
        <v>7727.33242989278</v>
      </c>
      <c r="O232" s="1" t="n">
        <f aca="false">(1.000001018*(1-K232*K232))/(1+K232*COS(RADIANS(N232)))</f>
        <v>1.01628092565833</v>
      </c>
      <c r="P232" s="1" t="n">
        <f aca="false">M232-0.00569-0.00478*SIN(RADIANS(125.04-1934.136*G232))</f>
        <v>90.6113372757771</v>
      </c>
      <c r="Q232" s="1" t="n">
        <f aca="false">23+(26+((21.448-G232*(46.815+G232*(0.00059-G232*0.001813))))/60)/60</f>
        <v>23.436629020947</v>
      </c>
      <c r="R232" s="1" t="n">
        <f aca="false">Q232+0.00256*COS(RADIANS(125.04-1934.136*G232))</f>
        <v>23.4366691277373</v>
      </c>
      <c r="S232" s="1" t="n">
        <f aca="false">DEGREES(ATAN2(COS(RADIANS(P232)),COS(RADIANS(R232))*SIN(RADIANS(P232))))</f>
        <v>90.6663027141023</v>
      </c>
      <c r="T232" s="1" t="n">
        <f aca="false">DEGREES(ASIN(SIN(RADIANS(R232))*SIN(RADIANS(P232))))</f>
        <v>23.4352553195884</v>
      </c>
      <c r="U232" s="1" t="n">
        <f aca="false">TAN(RADIANS(R232/2))*TAN(RADIANS(R232/2))</f>
        <v>0.0430246280813718</v>
      </c>
      <c r="V232" s="1" t="n">
        <f aca="false">4*DEGREES(U232*SIN(2*RADIANS(I232))-2*K232*SIN(RADIANS(J232))+4*K232*U232*SIN(RADIANS(J232))*COS(2*RADIANS(I232))-0.5*U232*U232*SIN(4*RADIANS(I232))-1.25*K232*K232*SIN(2*RADIANS(J232)))</f>
        <v>-1.91862363245964</v>
      </c>
      <c r="W232" s="1" t="n">
        <f aca="false">DEGREES(ACOS(COS(RADIANS(90.833))/(COS(RADIANS($B$3))*COS(RADIANS(T232)))-TAN(RADIANS($B$3))*TAN(RADIANS(T232))))</f>
        <v>71.5536307728012</v>
      </c>
      <c r="X232" s="7" t="n">
        <f aca="false">(720-4*$B$4-V232+$B$5*60)/1440</f>
        <v>0.51526729141143</v>
      </c>
      <c r="Y232" s="7" t="n">
        <f aca="false">X232-W232*4/1440</f>
        <v>0.316507205931427</v>
      </c>
      <c r="Z232" s="7" t="n">
        <f aca="false">X232+W232*4/1440</f>
        <v>0.714027376891434</v>
      </c>
      <c r="AA232" s="9" t="n">
        <f aca="false">8*W232</f>
        <v>572.42904618241</v>
      </c>
      <c r="AB232" s="1" t="n">
        <f aca="false">MOD(E232*1440+V232+4*$B$4-60*$B$5,1440)</f>
        <v>1364.01510036754</v>
      </c>
      <c r="AC232" s="1" t="n">
        <f aca="false">IF(AB232/4&lt;0,AB232/4+180,AB232/4-180)</f>
        <v>161.003775091884</v>
      </c>
      <c r="AD232" s="1" t="n">
        <f aca="false">DEGREES(ACOS(SIN(RADIANS($B$3))*SIN(RADIANS(T232))+COS(RADIANS($B$3))*COS(RADIANS(T232))*COS(RADIANS(AC232))))</f>
        <v>158.307037508354</v>
      </c>
      <c r="AE232" s="1" t="n">
        <f aca="false">90-AD232</f>
        <v>-68.3070375083542</v>
      </c>
      <c r="AF232" s="1" t="n">
        <f aca="false">IF(AE232&gt;85,0,IF(AE232&gt;5,58.1/TAN(RADIANS(AE232))-0.07/POWER(TAN(RADIANS(AE232)),3)+0.000086/POWER(TAN(RADIANS(AE232)),5),IF(AE232&gt;-0.575,1735+AE232*(-518.2+AE232*(103.4+AE232*(-12.79+AE232*0.711))),-20.772/TAN(RADIANS(AE232)))))/3600</f>
        <v>0.00229534096710703</v>
      </c>
      <c r="AG232" s="1" t="n">
        <f aca="false">AE232+AF232</f>
        <v>-68.3047421673871</v>
      </c>
      <c r="AH232" s="1" t="n">
        <f aca="false">IF(AC232&gt;0,MOD(DEGREES(ACOS(((SIN(RADIANS($B$3))*COS(RADIANS(AD232)))-SIN(RADIANS(T232)))/(COS(RADIANS($B$3))*SIN(RADIANS(AD232)))))+180,360),MOD(540-DEGREES(ACOS(((SIN(RADIANS($B$3))*COS(RADIANS(AD232)))-SIN(RADIANS(T232)))/(COS(RADIANS($B$3))*SIN(RADIANS(AD232))))),360))</f>
        <v>233.89880990309</v>
      </c>
    </row>
    <row r="233" customFormat="false" ht="15" hidden="false" customHeight="false" outlineLevel="0" collapsed="false">
      <c r="D233" s="6" t="n">
        <f aca="false">$B$7</f>
        <v>44003</v>
      </c>
      <c r="E233" s="7" t="n">
        <f aca="false">E232+0.1/24</f>
        <v>0.966666666666665</v>
      </c>
      <c r="F233" s="2" t="n">
        <f aca="false">D233+2415018.5+E233-$B$5/24</f>
        <v>2459022.05</v>
      </c>
      <c r="G233" s="8" t="n">
        <f aca="false">(F233-2451545)/36525</f>
        <v>0.204710472279268</v>
      </c>
      <c r="I233" s="1" t="n">
        <f aca="false">MOD(280.46646+G233*(36000.76983+G233*0.0003032),360)</f>
        <v>90.2010670225509</v>
      </c>
      <c r="J233" s="1" t="n">
        <f aca="false">357.52911+G233*(35999.05029-0.0001537*G233)</f>
        <v>7726.91169003003</v>
      </c>
      <c r="K233" s="1" t="n">
        <f aca="false">0.016708634-G233*(0.000042037+0.0000001267*G233)</f>
        <v>0.0167000232763388</v>
      </c>
      <c r="L233" s="1" t="n">
        <f aca="false">SIN(RADIANS(J233))*(1.914602-G233*(0.004817+0.000014*G233))+SIN(RADIANS(2*J233))*(0.019993-0.000101*G233)+SIN(RADIANS(3*J233))*0.000289</f>
        <v>0.424715457912387</v>
      </c>
      <c r="M233" s="1" t="n">
        <f aca="false">I233+L233</f>
        <v>90.6257824804633</v>
      </c>
      <c r="N233" s="1" t="n">
        <f aca="false">J233+L233</f>
        <v>7727.33640548794</v>
      </c>
      <c r="O233" s="1" t="n">
        <f aca="false">(1.000001018*(1-K233*K233))/(1+K233*COS(RADIANS(N233)))</f>
        <v>1.01628118813876</v>
      </c>
      <c r="P233" s="1" t="n">
        <f aca="false">M233-0.00569-0.00478*SIN(RADIANS(125.04-1934.136*G233))</f>
        <v>90.6153130674035</v>
      </c>
      <c r="Q233" s="1" t="n">
        <f aca="false">23+(26+((21.448-G233*(46.815+G233*(0.00059-G233*0.001813))))/60)/60</f>
        <v>23.4366290194635</v>
      </c>
      <c r="R233" s="1" t="n">
        <f aca="false">Q233+0.00256*COS(RADIANS(125.04-1934.136*G233))</f>
        <v>23.436669136111</v>
      </c>
      <c r="S233" s="1" t="n">
        <f aca="false">DEGREES(ATAN2(COS(RADIANS(P233)),COS(RADIANS(R233))*SIN(RADIANS(P233))))</f>
        <v>90.6706359074678</v>
      </c>
      <c r="T233" s="1" t="n">
        <f aca="false">DEGREES(ASIN(SIN(RADIANS(R233))*SIN(RADIANS(P233))))</f>
        <v>23.4352368792263</v>
      </c>
      <c r="U233" s="1" t="n">
        <f aca="false">TAN(RADIANS(R233/2))*TAN(RADIANS(R233/2))</f>
        <v>0.0430246281129905</v>
      </c>
      <c r="V233" s="1" t="n">
        <f aca="false">4*DEGREES(U233*SIN(2*RADIANS(I233))-2*K233*SIN(RADIANS(J233))+4*K233*U233*SIN(RADIANS(J233))*COS(2*RADIANS(I233))-0.5*U233*U233*SIN(4*RADIANS(I233))-1.25*K233*K233*SIN(2*RADIANS(J233)))</f>
        <v>-1.91952773292692</v>
      </c>
      <c r="W233" s="1" t="n">
        <f aca="false">DEGREES(ACOS(COS(RADIANS(90.833))/(COS(RADIANS($B$3))*COS(RADIANS(T233)))-TAN(RADIANS($B$3))*TAN(RADIANS(T233))))</f>
        <v>71.5536485284157</v>
      </c>
      <c r="X233" s="7" t="n">
        <f aca="false">(720-4*$B$4-V233+$B$5*60)/1440</f>
        <v>0.515267919258977</v>
      </c>
      <c r="Y233" s="7" t="n">
        <f aca="false">X233-W233*4/1440</f>
        <v>0.316507784457822</v>
      </c>
      <c r="Z233" s="7" t="n">
        <f aca="false">X233+W233*4/1440</f>
        <v>0.714028054060132</v>
      </c>
      <c r="AA233" s="9" t="n">
        <f aca="false">8*W233</f>
        <v>572.429188227326</v>
      </c>
      <c r="AB233" s="1" t="n">
        <f aca="false">MOD(E233*1440+V233+4*$B$4-60*$B$5,1440)</f>
        <v>1370.01419626707</v>
      </c>
      <c r="AC233" s="1" t="n">
        <f aca="false">IF(AB233/4&lt;0,AB233/4+180,AB233/4-180)</f>
        <v>162.503549066768</v>
      </c>
      <c r="AD233" s="1" t="n">
        <f aca="false">DEGREES(ACOS(SIN(RADIANS($B$3))*SIN(RADIANS(T233))+COS(RADIANS($B$3))*COS(RADIANS(T233))*COS(RADIANS(AC233))))</f>
        <v>159.247194178255</v>
      </c>
      <c r="AE233" s="1" t="n">
        <f aca="false">90-AD233</f>
        <v>-69.2471941782549</v>
      </c>
      <c r="AF233" s="1" t="n">
        <f aca="false">IF(AE233&gt;85,0,IF(AE233&gt;5,58.1/TAN(RADIANS(AE233))-0.07/POWER(TAN(RADIANS(AE233)),3)+0.000086/POWER(TAN(RADIANS(AE233)),5),IF(AE233&gt;-0.575,1735+AE233*(-518.2+AE233*(103.4+AE233*(-12.79+AE233*0.711))),-20.772/TAN(RADIANS(AE233)))))/3600</f>
        <v>0.00218638057361265</v>
      </c>
      <c r="AG233" s="1" t="n">
        <f aca="false">AE233+AF233</f>
        <v>-69.2450077976813</v>
      </c>
      <c r="AH233" s="1" t="n">
        <f aca="false">IF(AC233&gt;0,MOD(DEGREES(ACOS(((SIN(RADIANS($B$3))*COS(RADIANS(AD233)))-SIN(RADIANS(T233)))/(COS(RADIANS($B$3))*SIN(RADIANS(AD233)))))+180,360),MOD(540-DEGREES(ACOS(((SIN(RADIANS($B$3))*COS(RADIANS(AD233)))-SIN(RADIANS(T233)))/(COS(RADIANS($B$3))*SIN(RADIANS(AD233))))),360))</f>
        <v>231.122208039866</v>
      </c>
    </row>
    <row r="234" customFormat="false" ht="15" hidden="false" customHeight="false" outlineLevel="0" collapsed="false">
      <c r="D234" s="6" t="n">
        <f aca="false">$B$7</f>
        <v>44003</v>
      </c>
      <c r="E234" s="7" t="n">
        <f aca="false">E233+0.1/24</f>
        <v>0.970833333333331</v>
      </c>
      <c r="F234" s="2" t="n">
        <f aca="false">D234+2415018.5+E234-$B$5/24</f>
        <v>2459022.05416667</v>
      </c>
      <c r="G234" s="8" t="n">
        <f aca="false">(F234-2451545)/36525</f>
        <v>0.204710586356378</v>
      </c>
      <c r="I234" s="1" t="n">
        <f aca="false">MOD(280.46646+G234*(36000.76983+G234*0.0003032),360)</f>
        <v>90.2051738863202</v>
      </c>
      <c r="J234" s="1" t="n">
        <f aca="false">357.52911+G234*(35999.05029-0.0001537*G234)</f>
        <v>7726.91579669761</v>
      </c>
      <c r="K234" s="1" t="n">
        <f aca="false">0.016708634-G234*(0.000042037+0.0000001267*G234)</f>
        <v>0.0167000232715374</v>
      </c>
      <c r="L234" s="1" t="n">
        <f aca="false">SIN(RADIANS(J234))*(1.914602-G234*(0.004817+0.000014*G234))+SIN(RADIANS(2*J234))*(0.019993-0.000101*G234)+SIN(RADIANS(3*J234))*0.000289</f>
        <v>0.424584382982064</v>
      </c>
      <c r="M234" s="1" t="n">
        <f aca="false">I234+L234</f>
        <v>90.6297582693022</v>
      </c>
      <c r="N234" s="1" t="n">
        <f aca="false">J234+L234</f>
        <v>7727.3403810806</v>
      </c>
      <c r="O234" s="1" t="n">
        <f aca="false">(1.000001018*(1-K234*K234))/(1+K234*COS(RADIANS(N234)))</f>
        <v>1.01628145053813</v>
      </c>
      <c r="P234" s="1" t="n">
        <f aca="false">M234-0.00569-0.00478*SIN(RADIANS(125.04-1934.136*G234))</f>
        <v>90.619288856531</v>
      </c>
      <c r="Q234" s="1" t="n">
        <f aca="false">23+(26+((21.448-G234*(46.815+G234*(0.00059-G234*0.001813))))/60)/60</f>
        <v>23.43662901798</v>
      </c>
      <c r="R234" s="1" t="n">
        <f aca="false">Q234+0.00256*COS(RADIANS(125.04-1934.136*G234))</f>
        <v>23.4366691444846</v>
      </c>
      <c r="S234" s="1" t="n">
        <f aca="false">DEGREES(ATAN2(COS(RADIANS(P234)),COS(RADIANS(R234))*SIN(RADIANS(P234))))</f>
        <v>90.6749690968967</v>
      </c>
      <c r="T234" s="1" t="n">
        <f aca="false">DEGREES(ASIN(SIN(RADIANS(R234))*SIN(RADIANS(P234))))</f>
        <v>23.4352183192917</v>
      </c>
      <c r="U234" s="1" t="n">
        <f aca="false">TAN(RADIANS(R234/2))*TAN(RADIANS(R234/2))</f>
        <v>0.0430246281446092</v>
      </c>
      <c r="V234" s="1" t="n">
        <f aca="false">4*DEGREES(U234*SIN(2*RADIANS(I234))-2*K234*SIN(RADIANS(J234))+4*K234*U234*SIN(RADIANS(J234))*COS(2*RADIANS(I234))-0.5*U234*U234*SIN(4*RADIANS(I234))-1.25*K234*K234*SIN(2*RADIANS(J234)))</f>
        <v>-1.92043181970852</v>
      </c>
      <c r="W234" s="1" t="n">
        <f aca="false">DEGREES(ACOS(COS(RADIANS(90.833))/(COS(RADIANS($B$3))*COS(RADIANS(T234)))-TAN(RADIANS($B$3))*TAN(RADIANS(T234))))</f>
        <v>71.5536663991557</v>
      </c>
      <c r="X234" s="7" t="n">
        <f aca="false">(720-4*$B$4-V234+$B$5*60)/1440</f>
        <v>0.51526854709702</v>
      </c>
      <c r="Y234" s="7" t="n">
        <f aca="false">X234-W234*4/1440</f>
        <v>0.316508362654921</v>
      </c>
      <c r="Z234" s="7" t="n">
        <f aca="false">X234+W234*4/1440</f>
        <v>0.714028731539119</v>
      </c>
      <c r="AA234" s="9" t="n">
        <f aca="false">8*W234</f>
        <v>572.429331193246</v>
      </c>
      <c r="AB234" s="1" t="n">
        <f aca="false">MOD(E234*1440+V234+4*$B$4-60*$B$5,1440)</f>
        <v>1376.01329218029</v>
      </c>
      <c r="AC234" s="1" t="n">
        <f aca="false">IF(AB234/4&lt;0,AB234/4+180,AB234/4-180)</f>
        <v>164.003323045072</v>
      </c>
      <c r="AD234" s="1" t="n">
        <f aca="false">DEGREES(ACOS(SIN(RADIANS($B$3))*SIN(RADIANS(T234))+COS(RADIANS($B$3))*COS(RADIANS(T234))*COS(RADIANS(AC234))))</f>
        <v>160.14988672462</v>
      </c>
      <c r="AE234" s="1" t="n">
        <f aca="false">90-AD234</f>
        <v>-70.1498867246197</v>
      </c>
      <c r="AF234" s="1" t="n">
        <f aca="false">IF(AE234&gt;85,0,IF(AE234&gt;5,58.1/TAN(RADIANS(AE234))-0.07/POWER(TAN(RADIANS(AE234)),3)+0.000086/POWER(TAN(RADIANS(AE234)),5),IF(AE234&gt;-0.575,1735+AE234*(-518.2+AE234*(103.4+AE234*(-12.79+AE234*0.711))),-20.772/TAN(RADIANS(AE234)))))/3600</f>
        <v>0.00208303043338944</v>
      </c>
      <c r="AG234" s="1" t="n">
        <f aca="false">AE234+AF234</f>
        <v>-70.1478036941863</v>
      </c>
      <c r="AH234" s="1" t="n">
        <f aca="false">IF(AC234&gt;0,MOD(DEGREES(ACOS(((SIN(RADIANS($B$3))*COS(RADIANS(AD234)))-SIN(RADIANS(T234)))/(COS(RADIANS($B$3))*SIN(RADIANS(AD234)))))+180,360),MOD(540-DEGREES(ACOS(((SIN(RADIANS($B$3))*COS(RADIANS(AD234)))-SIN(RADIANS(T234)))/(COS(RADIANS($B$3))*SIN(RADIANS(AD234))))),360))</f>
        <v>228.127800769068</v>
      </c>
    </row>
    <row r="235" customFormat="false" ht="15" hidden="false" customHeight="false" outlineLevel="0" collapsed="false">
      <c r="D235" s="6" t="n">
        <f aca="false">$B$7</f>
        <v>44003</v>
      </c>
      <c r="E235" s="7" t="n">
        <f aca="false">E234+0.1/24</f>
        <v>0.974999999999998</v>
      </c>
      <c r="F235" s="2" t="n">
        <f aca="false">D235+2415018.5+E235-$B$5/24</f>
        <v>2459022.05833333</v>
      </c>
      <c r="G235" s="8" t="n">
        <f aca="false">(F235-2451545)/36525</f>
        <v>0.2047107004335</v>
      </c>
      <c r="I235" s="1" t="n">
        <f aca="false">MOD(280.46646+G235*(36000.76983+G235*0.0003032),360)</f>
        <v>90.2092807505496</v>
      </c>
      <c r="J235" s="1" t="n">
        <f aca="false">357.52911+G235*(35999.05029-0.0001537*G235)</f>
        <v>7726.91990336566</v>
      </c>
      <c r="K235" s="1" t="n">
        <f aca="false">0.016708634-G235*(0.000042037+0.0000001267*G235)</f>
        <v>0.016700023266736</v>
      </c>
      <c r="L235" s="1" t="n">
        <f aca="false">SIN(RADIANS(J235))*(1.914602-G235*(0.004817+0.000014*G235))+SIN(RADIANS(2*J235))*(0.019993-0.000101*G235)+SIN(RADIANS(3*J235))*0.000289</f>
        <v>0.424453305984073</v>
      </c>
      <c r="M235" s="1" t="n">
        <f aca="false">I235+L235</f>
        <v>90.6337340565337</v>
      </c>
      <c r="N235" s="1" t="n">
        <f aca="false">J235+L235</f>
        <v>7727.34435667165</v>
      </c>
      <c r="O235" s="1" t="n">
        <f aca="false">(1.000001018*(1-K235*K235))/(1+K235*COS(RADIANS(N235)))</f>
        <v>1.01628171285647</v>
      </c>
      <c r="P235" s="1" t="n">
        <f aca="false">M235-0.00569-0.00478*SIN(RADIANS(125.04-1934.136*G235))</f>
        <v>90.623264644051</v>
      </c>
      <c r="Q235" s="1" t="n">
        <f aca="false">23+(26+((21.448-G235*(46.815+G235*(0.00059-G235*0.001813))))/60)/60</f>
        <v>23.4366290164966</v>
      </c>
      <c r="R235" s="1" t="n">
        <f aca="false">Q235+0.00256*COS(RADIANS(125.04-1934.136*G235))</f>
        <v>23.4366691528582</v>
      </c>
      <c r="S235" s="1" t="n">
        <f aca="false">DEGREES(ATAN2(COS(RADIANS(P235)),COS(RADIANS(R235))*SIN(RADIANS(P235))))</f>
        <v>90.6793022833529</v>
      </c>
      <c r="T235" s="1" t="n">
        <f aca="false">DEGREES(ASIN(SIN(RADIANS(R235))*SIN(RADIANS(P235))))</f>
        <v>23.435199639781</v>
      </c>
      <c r="U235" s="1" t="n">
        <f aca="false">TAN(RADIANS(R235/2))*TAN(RADIANS(R235/2))</f>
        <v>0.0430246281762279</v>
      </c>
      <c r="V235" s="1" t="n">
        <f aca="false">4*DEGREES(U235*SIN(2*RADIANS(I235))-2*K235*SIN(RADIANS(J235))+4*K235*U235*SIN(RADIANS(J235))*COS(2*RADIANS(I235))-0.5*U235*U235*SIN(4*RADIANS(I235))-1.25*K235*K235*SIN(2*RADIANS(J235)))</f>
        <v>-1.92133589297822</v>
      </c>
      <c r="W235" s="1" t="n">
        <f aca="false">DEGREES(ACOS(COS(RADIANS(90.833))/(COS(RADIANS($B$3))*COS(RADIANS(T235)))-TAN(RADIANS($B$3))*TAN(RADIANS(T235))))</f>
        <v>71.5536843850248</v>
      </c>
      <c r="X235" s="7" t="n">
        <f aca="false">(720-4*$B$4-V235+$B$5*60)/1440</f>
        <v>0.515269174925679</v>
      </c>
      <c r="Y235" s="7" t="n">
        <f aca="false">X235-W235*4/1440</f>
        <v>0.316508940522833</v>
      </c>
      <c r="Z235" s="7" t="n">
        <f aca="false">X235+W235*4/1440</f>
        <v>0.714029409328526</v>
      </c>
      <c r="AA235" s="9" t="n">
        <f aca="false">8*W235</f>
        <v>572.429475080199</v>
      </c>
      <c r="AB235" s="1" t="n">
        <f aca="false">MOD(E235*1440+V235+4*$B$4-60*$B$5,1440)</f>
        <v>1382.01238810702</v>
      </c>
      <c r="AC235" s="1" t="n">
        <f aca="false">IF(AB235/4&lt;0,AB235/4+180,AB235/4-180)</f>
        <v>165.503097026755</v>
      </c>
      <c r="AD235" s="1" t="n">
        <f aca="false">DEGREES(ACOS(SIN(RADIANS($B$3))*SIN(RADIANS(T235))+COS(RADIANS($B$3))*COS(RADIANS(T235))*COS(RADIANS(AC235))))</f>
        <v>161.009591364618</v>
      </c>
      <c r="AE235" s="1" t="n">
        <f aca="false">90-AD235</f>
        <v>-71.0095913646179</v>
      </c>
      <c r="AF235" s="1" t="n">
        <f aca="false">IF(AE235&gt;85,0,IF(AE235&gt;5,58.1/TAN(RADIANS(AE235))-0.07/POWER(TAN(RADIANS(AE235)),3)+0.000086/POWER(TAN(RADIANS(AE235)),5),IF(AE235&gt;-0.575,1735+AE235*(-518.2+AE235*(103.4+AE235*(-12.79+AE235*0.711))),-20.772/TAN(RADIANS(AE235)))))/3600</f>
        <v>0.00198568996886395</v>
      </c>
      <c r="AG235" s="1" t="n">
        <f aca="false">AE235+AF235</f>
        <v>-71.007605674649</v>
      </c>
      <c r="AH235" s="1" t="n">
        <f aca="false">IF(AC235&gt;0,MOD(DEGREES(ACOS(((SIN(RADIANS($B$3))*COS(RADIANS(AD235)))-SIN(RADIANS(T235)))/(COS(RADIANS($B$3))*SIN(RADIANS(AD235)))))+180,360),MOD(540-DEGREES(ACOS(((SIN(RADIANS($B$3))*COS(RADIANS(AD235)))-SIN(RADIANS(T235)))/(COS(RADIANS($B$3))*SIN(RADIANS(AD235))))),360))</f>
        <v>224.895198626008</v>
      </c>
    </row>
    <row r="236" customFormat="false" ht="15" hidden="false" customHeight="false" outlineLevel="0" collapsed="false">
      <c r="D236" s="6" t="n">
        <f aca="false">$B$7</f>
        <v>44003</v>
      </c>
      <c r="E236" s="7" t="n">
        <f aca="false">E235+0.1/24</f>
        <v>0.979166666666664</v>
      </c>
      <c r="F236" s="2" t="n">
        <f aca="false">D236+2415018.5+E236-$B$5/24</f>
        <v>2459022.0625</v>
      </c>
      <c r="G236" s="8" t="n">
        <f aca="false">(F236-2451545)/36525</f>
        <v>0.204710814510609</v>
      </c>
      <c r="I236" s="1" t="n">
        <f aca="false">MOD(280.46646+G236*(36000.76983+G236*0.0003032),360)</f>
        <v>90.2133876143207</v>
      </c>
      <c r="J236" s="1" t="n">
        <f aca="false">357.52911+G236*(35999.05029-0.0001537*G236)</f>
        <v>7726.92401003325</v>
      </c>
      <c r="K236" s="1" t="n">
        <f aca="false">0.016708634-G236*(0.000042037+0.0000001267*G236)</f>
        <v>0.0167000232619346</v>
      </c>
      <c r="L236" s="1" t="n">
        <f aca="false">SIN(RADIANS(J236))*(1.914602-G236*(0.004817+0.000014*G236))+SIN(RADIANS(2*J236))*(0.019993-0.000101*G236)+SIN(RADIANS(3*J236))*0.000289</f>
        <v>0.42432222694847</v>
      </c>
      <c r="M236" s="1" t="n">
        <f aca="false">I236+L236</f>
        <v>90.6377098412692</v>
      </c>
      <c r="N236" s="1" t="n">
        <f aca="false">J236+L236</f>
        <v>7727.3483322602</v>
      </c>
      <c r="O236" s="1" t="n">
        <f aca="false">(1.000001018*(1-K236*K236))/(1+K236*COS(RADIANS(N236)))</f>
        <v>1.01628197509374</v>
      </c>
      <c r="P236" s="1" t="n">
        <f aca="false">M236-0.00569-0.00478*SIN(RADIANS(125.04-1934.136*G236))</f>
        <v>90.6272404290751</v>
      </c>
      <c r="Q236" s="1" t="n">
        <f aca="false">23+(26+((21.448-G236*(46.815+G236*(0.00059-G236*0.001813))))/60)/60</f>
        <v>23.4366290150131</v>
      </c>
      <c r="R236" s="1" t="n">
        <f aca="false">Q236+0.00256*COS(RADIANS(125.04-1934.136*G236))</f>
        <v>23.4366691612319</v>
      </c>
      <c r="S236" s="1" t="n">
        <f aca="false">DEGREES(ATAN2(COS(RADIANS(P236)),COS(RADIANS(R236))*SIN(RADIANS(P236))))</f>
        <v>90.6836354658602</v>
      </c>
      <c r="T236" s="1" t="n">
        <f aca="false">DEGREES(ASIN(SIN(RADIANS(R236))*SIN(RADIANS(P236))))</f>
        <v>23.4351808406986</v>
      </c>
      <c r="U236" s="1" t="n">
        <f aca="false">TAN(RADIANS(R236/2))*TAN(RADIANS(R236/2))</f>
        <v>0.0430246282078466</v>
      </c>
      <c r="V236" s="1" t="n">
        <f aca="false">4*DEGREES(U236*SIN(2*RADIANS(I236))-2*K236*SIN(RADIANS(J236))+4*K236*U236*SIN(RADIANS(J236))*COS(2*RADIANS(I236))-0.5*U236*U236*SIN(4*RADIANS(I236))-1.25*K236*K236*SIN(2*RADIANS(J236)))</f>
        <v>-1.92223995250579</v>
      </c>
      <c r="W236" s="1" t="n">
        <f aca="false">DEGREES(ACOS(COS(RADIANS(90.833))/(COS(RADIANS($B$3))*COS(RADIANS(T236)))-TAN(RADIANS($B$3))*TAN(RADIANS(T236))))</f>
        <v>71.5537024860186</v>
      </c>
      <c r="X236" s="7" t="n">
        <f aca="false">(720-4*$B$4-V236+$B$5*60)/1440</f>
        <v>0.515269802744796</v>
      </c>
      <c r="Y236" s="7" t="n">
        <f aca="false">X236-W236*4/1440</f>
        <v>0.316509518061411</v>
      </c>
      <c r="Z236" s="7" t="n">
        <f aca="false">X236+W236*4/1440</f>
        <v>0.714030087428181</v>
      </c>
      <c r="AA236" s="9" t="n">
        <f aca="false">8*W236</f>
        <v>572.429619888148</v>
      </c>
      <c r="AB236" s="1" t="n">
        <f aca="false">MOD(E236*1440+V236+4*$B$4-60*$B$5,1440)</f>
        <v>1388.01148404749</v>
      </c>
      <c r="AC236" s="1" t="n">
        <f aca="false">IF(AB236/4&lt;0,AB236/4+180,AB236/4-180)</f>
        <v>167.002871011873</v>
      </c>
      <c r="AD236" s="1" t="n">
        <f aca="false">DEGREES(ACOS(SIN(RADIANS($B$3))*SIN(RADIANS(T236))+COS(RADIANS($B$3))*COS(RADIANS(T236))*COS(RADIANS(AC236))))</f>
        <v>161.820037641195</v>
      </c>
      <c r="AE236" s="1" t="n">
        <f aca="false">90-AD236</f>
        <v>-71.8200376411945</v>
      </c>
      <c r="AF236" s="1" t="n">
        <f aca="false">IF(AE236&gt;85,0,IF(AE236&gt;5,58.1/TAN(RADIANS(AE236))-0.07/POWER(TAN(RADIANS(AE236)),3)+0.000086/POWER(TAN(RADIANS(AE236)),5),IF(AE236&gt;-0.575,1735+AE236*(-518.2+AE236*(103.4+AE236*(-12.79+AE236*0.711))),-20.772/TAN(RADIANS(AE236)))))/3600</f>
        <v>0.00189484369843819</v>
      </c>
      <c r="AG236" s="1" t="n">
        <f aca="false">AE236+AF236</f>
        <v>-71.8181427974961</v>
      </c>
      <c r="AH236" s="1" t="n">
        <f aca="false">IF(AC236&gt;0,MOD(DEGREES(ACOS(((SIN(RADIANS($B$3))*COS(RADIANS(AD236)))-SIN(RADIANS(T236)))/(COS(RADIANS($B$3))*SIN(RADIANS(AD236)))))+180,360),MOD(540-DEGREES(ACOS(((SIN(RADIANS($B$3))*COS(RADIANS(AD236)))-SIN(RADIANS(T236)))/(COS(RADIANS($B$3))*SIN(RADIANS(AD236))))),360))</f>
        <v>221.404678430628</v>
      </c>
    </row>
    <row r="237" customFormat="false" ht="15" hidden="false" customHeight="false" outlineLevel="0" collapsed="false">
      <c r="D237" s="6" t="n">
        <f aca="false">$B$7</f>
        <v>44003</v>
      </c>
      <c r="E237" s="7" t="n">
        <f aca="false">E236+0.1/24</f>
        <v>0.983333333333331</v>
      </c>
      <c r="F237" s="2" t="n">
        <f aca="false">D237+2415018.5+E237-$B$5/24</f>
        <v>2459022.06666667</v>
      </c>
      <c r="G237" s="8" t="n">
        <f aca="false">(F237-2451545)/36525</f>
        <v>0.204710928587731</v>
      </c>
      <c r="I237" s="1" t="n">
        <f aca="false">MOD(280.46646+G237*(36000.76983+G237*0.0003032),360)</f>
        <v>90.2174944785493</v>
      </c>
      <c r="J237" s="1" t="n">
        <f aca="false">357.52911+G237*(35999.05029-0.0001537*G237)</f>
        <v>7726.9281167013</v>
      </c>
      <c r="K237" s="1" t="n">
        <f aca="false">0.016708634-G237*(0.000042037+0.0000001267*G237)</f>
        <v>0.0167000232571333</v>
      </c>
      <c r="L237" s="1" t="n">
        <f aca="false">SIN(RADIANS(J237))*(1.914602-G237*(0.004817+0.000014*G237))+SIN(RADIANS(2*J237))*(0.019993-0.000101*G237)+SIN(RADIANS(3*J237))*0.000289</f>
        <v>0.424191145846628</v>
      </c>
      <c r="M237" s="1" t="n">
        <f aca="false">I237+L237</f>
        <v>90.6416856243959</v>
      </c>
      <c r="N237" s="1" t="n">
        <f aca="false">J237+L237</f>
        <v>7727.35230784714</v>
      </c>
      <c r="O237" s="1" t="n">
        <f aca="false">(1.000001018*(1-K237*K237))/(1+K237*COS(RADIANS(N237)))</f>
        <v>1.01628223724998</v>
      </c>
      <c r="P237" s="1" t="n">
        <f aca="false">M237-0.00569-0.00478*SIN(RADIANS(125.04-1934.136*G237))</f>
        <v>90.6312162124905</v>
      </c>
      <c r="Q237" s="1" t="n">
        <f aca="false">23+(26+((21.448-G237*(46.815+G237*(0.00059-G237*0.001813))))/60)/60</f>
        <v>23.4366290135296</v>
      </c>
      <c r="R237" s="1" t="n">
        <f aca="false">Q237+0.00256*COS(RADIANS(125.04-1934.136*G237))</f>
        <v>23.4366691696055</v>
      </c>
      <c r="S237" s="1" t="n">
        <f aca="false">DEGREES(ATAN2(COS(RADIANS(P237)),COS(RADIANS(R237))*SIN(RADIANS(P237))))</f>
        <v>90.6879686453777</v>
      </c>
      <c r="T237" s="1" t="n">
        <f aca="false">DEGREES(ASIN(SIN(RADIANS(R237))*SIN(RADIANS(P237))))</f>
        <v>23.4351619220406</v>
      </c>
      <c r="U237" s="1" t="n">
        <f aca="false">TAN(RADIANS(R237/2))*TAN(RADIANS(R237/2))</f>
        <v>0.0430246282394653</v>
      </c>
      <c r="V237" s="1" t="n">
        <f aca="false">4*DEGREES(U237*SIN(2*RADIANS(I237))-2*K237*SIN(RADIANS(J237))+4*K237*U237*SIN(RADIANS(J237))*COS(2*RADIANS(I237))-0.5*U237*U237*SIN(4*RADIANS(I237))-1.25*K237*K237*SIN(2*RADIANS(J237)))</f>
        <v>-1.92314399846427</v>
      </c>
      <c r="W237" s="1" t="n">
        <f aca="false">DEGREES(ACOS(COS(RADIANS(90.833))/(COS(RADIANS($B$3))*COS(RADIANS(T237)))-TAN(RADIANS($B$3))*TAN(RADIANS(T237))))</f>
        <v>71.5537207021405</v>
      </c>
      <c r="X237" s="7" t="n">
        <f aca="false">(720-4*$B$4-V237+$B$5*60)/1440</f>
        <v>0.515270430554489</v>
      </c>
      <c r="Y237" s="7" t="n">
        <f aca="false">X237-W237*4/1440</f>
        <v>0.316510095270765</v>
      </c>
      <c r="Z237" s="7" t="n">
        <f aca="false">X237+W237*4/1440</f>
        <v>0.714030765838213</v>
      </c>
      <c r="AA237" s="9" t="n">
        <f aca="false">8*W237</f>
        <v>572.429765617124</v>
      </c>
      <c r="AB237" s="1" t="n">
        <f aca="false">MOD(E237*1440+V237+4*$B$4-60*$B$5,1440)</f>
        <v>1394.01058000153</v>
      </c>
      <c r="AC237" s="1" t="n">
        <f aca="false">IF(AB237/4&lt;0,AB237/4+180,AB237/4-180)</f>
        <v>168.502645000383</v>
      </c>
      <c r="AD237" s="1" t="n">
        <f aca="false">DEGREES(ACOS(SIN(RADIANS($B$3))*SIN(RADIANS(T237))+COS(RADIANS($B$3))*COS(RADIANS(T237))*COS(RADIANS(AC237))))</f>
        <v>162.574191308731</v>
      </c>
      <c r="AE237" s="1" t="n">
        <f aca="false">90-AD237</f>
        <v>-72.5741913087315</v>
      </c>
      <c r="AF237" s="1" t="n">
        <f aca="false">IF(AE237&gt;85,0,IF(AE237&gt;5,58.1/TAN(RADIANS(AE237))-0.07/POWER(TAN(RADIANS(AE237)),3)+0.000086/POWER(TAN(RADIANS(AE237)),5),IF(AE237&gt;-0.575,1735+AE237*(-518.2+AE237*(103.4+AE237*(-12.79+AE237*0.711))),-20.772/TAN(RADIANS(AE237)))))/3600</f>
        <v>0.00181106312291006</v>
      </c>
      <c r="AG237" s="1" t="n">
        <f aca="false">AE237+AF237</f>
        <v>-72.5723802456085</v>
      </c>
      <c r="AH237" s="1" t="n">
        <f aca="false">IF(AC237&gt;0,MOD(DEGREES(ACOS(((SIN(RADIANS($B$3))*COS(RADIANS(AD237)))-SIN(RADIANS(T237)))/(COS(RADIANS($B$3))*SIN(RADIANS(AD237)))))+180,360),MOD(540-DEGREES(ACOS(((SIN(RADIANS($B$3))*COS(RADIANS(AD237)))-SIN(RADIANS(T237)))/(COS(RADIANS($B$3))*SIN(RADIANS(AD237))))),360))</f>
        <v>217.638689784422</v>
      </c>
    </row>
    <row r="238" customFormat="false" ht="15" hidden="false" customHeight="false" outlineLevel="0" collapsed="false">
      <c r="D238" s="6" t="n">
        <f aca="false">$B$7</f>
        <v>44003</v>
      </c>
      <c r="E238" s="7" t="n">
        <f aca="false">E237+0.1/24</f>
        <v>0.987499999999998</v>
      </c>
      <c r="F238" s="2" t="n">
        <f aca="false">D238+2415018.5+E238-$B$5/24</f>
        <v>2459022.07083333</v>
      </c>
      <c r="G238" s="8" t="n">
        <f aca="false">(F238-2451545)/36525</f>
        <v>0.204711042664841</v>
      </c>
      <c r="I238" s="1" t="n">
        <f aca="false">MOD(280.46646+G238*(36000.76983+G238*0.0003032),360)</f>
        <v>90.2216013423185</v>
      </c>
      <c r="J238" s="1" t="n">
        <f aca="false">357.52911+G238*(35999.05029-0.0001537*G238)</f>
        <v>7726.93222336889</v>
      </c>
      <c r="K238" s="1" t="n">
        <f aca="false">0.016708634-G238*(0.000042037+0.0000001267*G238)</f>
        <v>0.0167000232523319</v>
      </c>
      <c r="L238" s="1" t="n">
        <f aca="false">SIN(RADIANS(J238))*(1.914602-G238*(0.004817+0.000014*G238))+SIN(RADIANS(2*J238))*(0.019993-0.000101*G238)+SIN(RADIANS(3*J238))*0.000289</f>
        <v>0.424060062708393</v>
      </c>
      <c r="M238" s="1" t="n">
        <f aca="false">I238+L238</f>
        <v>90.6456614050269</v>
      </c>
      <c r="N238" s="1" t="n">
        <f aca="false">J238+L238</f>
        <v>7727.35628343159</v>
      </c>
      <c r="O238" s="1" t="n">
        <f aca="false">(1.000001018*(1-K238*K238))/(1+K238*COS(RADIANS(N238)))</f>
        <v>1.01628249932515</v>
      </c>
      <c r="P238" s="1" t="n">
        <f aca="false">M238-0.00569-0.00478*SIN(RADIANS(125.04-1934.136*G238))</f>
        <v>90.6351919934103</v>
      </c>
      <c r="Q238" s="1" t="n">
        <f aca="false">23+(26+((21.448-G238*(46.815+G238*(0.00059-G238*0.001813))))/60)/60</f>
        <v>23.4366290120461</v>
      </c>
      <c r="R238" s="1" t="n">
        <f aca="false">Q238+0.00256*COS(RADIANS(125.04-1934.136*G238))</f>
        <v>23.4366691779791</v>
      </c>
      <c r="S238" s="1" t="n">
        <f aca="false">DEGREES(ATAN2(COS(RADIANS(P238)),COS(RADIANS(R238))*SIN(RADIANS(P238))))</f>
        <v>90.6923018209309</v>
      </c>
      <c r="T238" s="1" t="n">
        <f aca="false">DEGREES(ASIN(SIN(RADIANS(R238))*SIN(RADIANS(P238))))</f>
        <v>23.4351428838117</v>
      </c>
      <c r="U238" s="1" t="n">
        <f aca="false">TAN(RADIANS(R238/2))*TAN(RADIANS(R238/2))</f>
        <v>0.043024628271084</v>
      </c>
      <c r="V238" s="1" t="n">
        <f aca="false">4*DEGREES(U238*SIN(2*RADIANS(I238))-2*K238*SIN(RADIANS(J238))+4*K238*U238*SIN(RADIANS(J238))*COS(2*RADIANS(I238))-0.5*U238*U238*SIN(4*RADIANS(I238))-1.25*K238*K238*SIN(2*RADIANS(J238)))</f>
        <v>-1.92404803062319</v>
      </c>
      <c r="W238" s="1" t="n">
        <f aca="false">DEGREES(ACOS(COS(RADIANS(90.833))/(COS(RADIANS($B$3))*COS(RADIANS(T238)))-TAN(RADIANS($B$3))*TAN(RADIANS(T238))))</f>
        <v>71.5537390333862</v>
      </c>
      <c r="X238" s="7" t="n">
        <f aca="false">(720-4*$B$4-V238+$B$5*60)/1440</f>
        <v>0.5152710583546</v>
      </c>
      <c r="Y238" s="7" t="n">
        <f aca="false">X238-W238*4/1440</f>
        <v>0.316510672150749</v>
      </c>
      <c r="Z238" s="7" t="n">
        <f aca="false">X238+W238*4/1440</f>
        <v>0.71403144455845</v>
      </c>
      <c r="AA238" s="9" t="n">
        <f aca="false">8*W238</f>
        <v>572.429912267089</v>
      </c>
      <c r="AB238" s="1" t="n">
        <f aca="false">MOD(E238*1440+V238+4*$B$4-60*$B$5,1440)</f>
        <v>1400.00967596937</v>
      </c>
      <c r="AC238" s="1" t="n">
        <f aca="false">IF(AB238/4&lt;0,AB238/4+180,AB238/4-180)</f>
        <v>170.002418992344</v>
      </c>
      <c r="AD238" s="1" t="n">
        <f aca="false">DEGREES(ACOS(SIN(RADIANS($B$3))*SIN(RADIANS(T238))+COS(RADIANS($B$3))*COS(RADIANS(T238))*COS(RADIANS(AC238))))</f>
        <v>163.264292600662</v>
      </c>
      <c r="AE238" s="1" t="n">
        <f aca="false">90-AD238</f>
        <v>-73.2642926006621</v>
      </c>
      <c r="AF238" s="1" t="n">
        <f aca="false">IF(AE238&gt;85,0,IF(AE238&gt;5,58.1/TAN(RADIANS(AE238))-0.07/POWER(TAN(RADIANS(AE238)),3)+0.000086/POWER(TAN(RADIANS(AE238)),5),IF(AE238&gt;-0.575,1735+AE238*(-518.2+AE238*(103.4+AE238*(-12.79+AE238*0.711))),-20.772/TAN(RADIANS(AE238)))))/3600</f>
        <v>0.00173500328977981</v>
      </c>
      <c r="AG238" s="1" t="n">
        <f aca="false">AE238+AF238</f>
        <v>-73.2625575973723</v>
      </c>
      <c r="AH238" s="1" t="n">
        <f aca="false">IF(AC238&gt;0,MOD(DEGREES(ACOS(((SIN(RADIANS($B$3))*COS(RADIANS(AD238)))-SIN(RADIANS(T238)))/(COS(RADIANS($B$3))*SIN(RADIANS(AD238)))))+180,360),MOD(540-DEGREES(ACOS(((SIN(RADIANS($B$3))*COS(RADIANS(AD238)))-SIN(RADIANS(T238)))/(COS(RADIANS($B$3))*SIN(RADIANS(AD238))))),360))</f>
        <v>213.583937369771</v>
      </c>
    </row>
    <row r="239" customFormat="false" ht="15" hidden="false" customHeight="false" outlineLevel="0" collapsed="false">
      <c r="D239" s="6" t="n">
        <f aca="false">$B$7</f>
        <v>44003</v>
      </c>
      <c r="E239" s="7" t="n">
        <f aca="false">E238+0.1/24</f>
        <v>0.991666666666664</v>
      </c>
      <c r="F239" s="2" t="n">
        <f aca="false">D239+2415018.5+E239-$B$5/24</f>
        <v>2459022.075</v>
      </c>
      <c r="G239" s="8" t="n">
        <f aca="false">(F239-2451545)/36525</f>
        <v>0.204711156741963</v>
      </c>
      <c r="I239" s="1" t="n">
        <f aca="false">MOD(280.46646+G239*(36000.76983+G239*0.0003032),360)</f>
        <v>90.225708206548</v>
      </c>
      <c r="J239" s="1" t="n">
        <f aca="false">357.52911+G239*(35999.05029-0.0001537*G239)</f>
        <v>7726.93633003693</v>
      </c>
      <c r="K239" s="1" t="n">
        <f aca="false">0.016708634-G239*(0.000042037+0.0000001267*G239)</f>
        <v>0.0167000232475305</v>
      </c>
      <c r="L239" s="1" t="n">
        <f aca="false">SIN(RADIANS(J239))*(1.914602-G239*(0.004817+0.000014*G239))+SIN(RADIANS(2*J239))*(0.019993-0.000101*G239)+SIN(RADIANS(3*J239))*0.000289</f>
        <v>0.423928977505241</v>
      </c>
      <c r="M239" s="1" t="n">
        <f aca="false">I239+L239</f>
        <v>90.6496371840533</v>
      </c>
      <c r="N239" s="1" t="n">
        <f aca="false">J239+L239</f>
        <v>7727.36025901444</v>
      </c>
      <c r="O239" s="1" t="n">
        <f aca="false">(1.000001018*(1-K239*K239))/(1+K239*COS(RADIANS(N239)))</f>
        <v>1.0162827613193</v>
      </c>
      <c r="P239" s="1" t="n">
        <f aca="false">M239-0.00569-0.00478*SIN(RADIANS(125.04-1934.136*G239))</f>
        <v>90.6391677727255</v>
      </c>
      <c r="Q239" s="1" t="n">
        <f aca="false">23+(26+((21.448-G239*(46.815+G239*(0.00059-G239*0.001813))))/60)/60</f>
        <v>23.4366290105626</v>
      </c>
      <c r="R239" s="1" t="n">
        <f aca="false">Q239+0.00256*COS(RADIANS(125.04-1934.136*G239))</f>
        <v>23.4366691863527</v>
      </c>
      <c r="S239" s="1" t="n">
        <f aca="false">DEGREES(ATAN2(COS(RADIANS(P239)),COS(RADIANS(R239))*SIN(RADIANS(P239))))</f>
        <v>90.6966349934831</v>
      </c>
      <c r="T239" s="1" t="n">
        <f aca="false">DEGREES(ASIN(SIN(RADIANS(R239))*SIN(RADIANS(P239))))</f>
        <v>23.4351237260078</v>
      </c>
      <c r="U239" s="1" t="n">
        <f aca="false">TAN(RADIANS(R239/2))*TAN(RADIANS(R239/2))</f>
        <v>0.0430246283027028</v>
      </c>
      <c r="V239" s="1" t="n">
        <f aca="false">4*DEGREES(U239*SIN(2*RADIANS(I239))-2*K239*SIN(RADIANS(J239))+4*K239*U239*SIN(RADIANS(J239))*COS(2*RADIANS(I239))-0.5*U239*U239*SIN(4*RADIANS(I239))-1.25*K239*K239*SIN(2*RADIANS(J239)))</f>
        <v>-1.92495204915737</v>
      </c>
      <c r="W239" s="1" t="n">
        <f aca="false">DEGREES(ACOS(COS(RADIANS(90.833))/(COS(RADIANS($B$3))*COS(RADIANS(T239)))-TAN(RADIANS($B$3))*TAN(RADIANS(T239))))</f>
        <v>71.5537574797592</v>
      </c>
      <c r="X239" s="7" t="n">
        <f aca="false">(720-4*$B$4-V239+$B$5*60)/1440</f>
        <v>0.515271686145248</v>
      </c>
      <c r="Y239" s="7" t="n">
        <f aca="false">X239-W239*4/1440</f>
        <v>0.316511248701473</v>
      </c>
      <c r="Z239" s="7" t="n">
        <f aca="false">X239+W239*4/1440</f>
        <v>0.714032123589024</v>
      </c>
      <c r="AA239" s="9" t="n">
        <f aca="false">8*W239</f>
        <v>572.430059838074</v>
      </c>
      <c r="AB239" s="1" t="n">
        <f aca="false">MOD(E239*1440+V239+4*$B$4-60*$B$5,1440)</f>
        <v>1406.00877195084</v>
      </c>
      <c r="AC239" s="1" t="n">
        <f aca="false">IF(AB239/4&lt;0,AB239/4+180,AB239/4-180)</f>
        <v>171.50219298771</v>
      </c>
      <c r="AD239" s="1" t="n">
        <f aca="false">DEGREES(ACOS(SIN(RADIANS($B$3))*SIN(RADIANS(T239))+COS(RADIANS($B$3))*COS(RADIANS(T239))*COS(RADIANS(AC239))))</f>
        <v>163.881977727131</v>
      </c>
      <c r="AE239" s="1" t="n">
        <f aca="false">90-AD239</f>
        <v>-73.8819777271307</v>
      </c>
      <c r="AF239" s="1" t="n">
        <f aca="false">IF(AE239&gt;85,0,IF(AE239&gt;5,58.1/TAN(RADIANS(AE239))-0.07/POWER(TAN(RADIANS(AE239)),3)+0.000086/POWER(TAN(RADIANS(AE239)),5),IF(AE239&gt;-0.575,1735+AE239*(-518.2+AE239*(103.4+AE239*(-12.79+AE239*0.711))),-20.772/TAN(RADIANS(AE239)))))/3600</f>
        <v>0.00166739124758728</v>
      </c>
      <c r="AG239" s="1" t="n">
        <f aca="false">AE239+AF239</f>
        <v>-73.8803103358831</v>
      </c>
      <c r="AH239" s="1" t="n">
        <f aca="false">IF(AC239&gt;0,MOD(DEGREES(ACOS(((SIN(RADIANS($B$3))*COS(RADIANS(AD239)))-SIN(RADIANS(T239)))/(COS(RADIANS($B$3))*SIN(RADIANS(AD239)))))+180,360),MOD(540-DEGREES(ACOS(((SIN(RADIANS($B$3))*COS(RADIANS(AD239)))-SIN(RADIANS(T239)))/(COS(RADIANS($B$3))*SIN(RADIANS(AD239))))),360))</f>
        <v>209.234043264156</v>
      </c>
    </row>
    <row r="240" customFormat="false" ht="15" hidden="false" customHeight="false" outlineLevel="0" collapsed="false">
      <c r="D240" s="6" t="n">
        <f aca="false">$B$7</f>
        <v>44003</v>
      </c>
      <c r="E240" s="7" t="n">
        <f aca="false">E239+0.1/24</f>
        <v>0.995833333333331</v>
      </c>
      <c r="F240" s="2" t="n">
        <f aca="false">D240+2415018.5+E240-$B$5/24</f>
        <v>2459022.07916667</v>
      </c>
      <c r="G240" s="8" t="n">
        <f aca="false">(F240-2451545)/36525</f>
        <v>0.204711270819072</v>
      </c>
      <c r="I240" s="1" t="n">
        <f aca="false">MOD(280.46646+G240*(36000.76983+G240*0.0003032),360)</f>
        <v>90.2298150703191</v>
      </c>
      <c r="J240" s="1" t="n">
        <f aca="false">357.52911+G240*(35999.05029-0.0001537*G240)</f>
        <v>7726.94043670452</v>
      </c>
      <c r="K240" s="1" t="n">
        <f aca="false">0.016708634-G240*(0.000042037+0.0000001267*G240)</f>
        <v>0.0167000232427291</v>
      </c>
      <c r="L240" s="1" t="n">
        <f aca="false">SIN(RADIANS(J240))*(1.914602-G240*(0.004817+0.000014*G240))+SIN(RADIANS(2*J240))*(0.019993-0.000101*G240)+SIN(RADIANS(3*J240))*0.000289</f>
        <v>0.423797890266916</v>
      </c>
      <c r="M240" s="1" t="n">
        <f aca="false">I240+L240</f>
        <v>90.653612960586</v>
      </c>
      <c r="N240" s="1" t="n">
        <f aca="false">J240+L240</f>
        <v>7727.36423459479</v>
      </c>
      <c r="O240" s="1" t="n">
        <f aca="false">(1.000001018*(1-K240*K240))/(1+K240*COS(RADIANS(N240)))</f>
        <v>1.01628302323236</v>
      </c>
      <c r="P240" s="1" t="n">
        <f aca="false">M240-0.00569-0.00478*SIN(RADIANS(125.04-1934.136*G240))</f>
        <v>90.6431435495472</v>
      </c>
      <c r="Q240" s="1" t="n">
        <f aca="false">23+(26+((21.448-G240*(46.815+G240*(0.00059-G240*0.001813))))/60)/60</f>
        <v>23.4366290090792</v>
      </c>
      <c r="R240" s="1" t="n">
        <f aca="false">Q240+0.00256*COS(RADIANS(125.04-1934.136*G240))</f>
        <v>23.4366691947264</v>
      </c>
      <c r="S240" s="1" t="n">
        <f aca="false">DEGREES(ATAN2(COS(RADIANS(P240)),COS(RADIANS(R240))*SIN(RADIANS(P240))))</f>
        <v>90.7009681620577</v>
      </c>
      <c r="T240" s="1" t="n">
        <f aca="false">DEGREES(ASIN(SIN(RADIANS(R240))*SIN(RADIANS(P240))))</f>
        <v>23.4351044486335</v>
      </c>
      <c r="U240" s="1" t="n">
        <f aca="false">TAN(RADIANS(R240/2))*TAN(RADIANS(R240/2))</f>
        <v>0.0430246283343215</v>
      </c>
      <c r="V240" s="1" t="n">
        <f aca="false">4*DEGREES(U240*SIN(2*RADIANS(I240))-2*K240*SIN(RADIANS(J240))+4*K240*U240*SIN(RADIANS(J240))*COS(2*RADIANS(I240))-0.5*U240*U240*SIN(4*RADIANS(I240))-1.25*K240*K240*SIN(2*RADIANS(J240)))</f>
        <v>-1.92585605383522</v>
      </c>
      <c r="W240" s="1" t="n">
        <f aca="false">DEGREES(ACOS(COS(RADIANS(90.833))/(COS(RADIANS($B$3))*COS(RADIANS(T240)))-TAN(RADIANS($B$3))*TAN(RADIANS(T240))))</f>
        <v>71.553776041255</v>
      </c>
      <c r="X240" s="7" t="n">
        <f aca="false">(720-4*$B$4-V240+$B$5*60)/1440</f>
        <v>0.515272313926275</v>
      </c>
      <c r="Y240" s="7" t="n">
        <f aca="false">X240-W240*4/1440</f>
        <v>0.316511824922788</v>
      </c>
      <c r="Z240" s="7" t="n">
        <f aca="false">X240+W240*4/1440</f>
        <v>0.714032802929761</v>
      </c>
      <c r="AA240" s="9" t="n">
        <f aca="false">8*W240</f>
        <v>572.43020833004</v>
      </c>
      <c r="AB240" s="1" t="n">
        <f aca="false">MOD(E240*1440+V240+4*$B$4-60*$B$5,1440)</f>
        <v>1412.00786794616</v>
      </c>
      <c r="AC240" s="1" t="n">
        <f aca="false">IF(AB240/4&lt;0,AB240/4+180,AB240/4-180)</f>
        <v>173.00196698654</v>
      </c>
      <c r="AD240" s="1" t="n">
        <f aca="false">DEGREES(ACOS(SIN(RADIANS($B$3))*SIN(RADIANS(T240))+COS(RADIANS($B$3))*COS(RADIANS(T240))*COS(RADIANS(AC240))))</f>
        <v>164.418512814651</v>
      </c>
      <c r="AE240" s="1" t="n">
        <f aca="false">90-AD240</f>
        <v>-74.4185128146513</v>
      </c>
      <c r="AF240" s="1" t="n">
        <f aca="false">IF(AE240&gt;85,0,IF(AE240&gt;5,58.1/TAN(RADIANS(AE240))-0.07/POWER(TAN(RADIANS(AE240)),3)+0.000086/POWER(TAN(RADIANS(AE240)),5),IF(AE240&gt;-0.575,1735+AE240*(-518.2+AE240*(103.4+AE240*(-12.79+AE240*0.711))),-20.772/TAN(RADIANS(AE240)))))/3600</f>
        <v>0.00160900345014284</v>
      </c>
      <c r="AG240" s="1" t="n">
        <f aca="false">AE240+AF240</f>
        <v>-74.4169038112011</v>
      </c>
      <c r="AH240" s="1" t="n">
        <f aca="false">IF(AC240&gt;0,MOD(DEGREES(ACOS(((SIN(RADIANS($B$3))*COS(RADIANS(AD240)))-SIN(RADIANS(T240)))/(COS(RADIANS($B$3))*SIN(RADIANS(AD240)))))+180,360),MOD(540-DEGREES(ACOS(((SIN(RADIANS($B$3))*COS(RADIANS(AD240)))-SIN(RADIANS(T240)))/(COS(RADIANS($B$3))*SIN(RADIANS(AD240))))),360))</f>
        <v>204.592637099798</v>
      </c>
    </row>
    <row r="241" customFormat="false" ht="15" hidden="false" customHeight="false" outlineLevel="0" collapsed="false">
      <c r="D241" s="6" t="n">
        <f aca="false">$B$7</f>
        <v>44003</v>
      </c>
      <c r="E241" s="7" t="n">
        <f aca="false">E240+0.1/24</f>
        <v>0.999999999999998</v>
      </c>
      <c r="F241" s="2" t="n">
        <f aca="false">D241+2415018.5+E241-$B$5/24</f>
        <v>2459022.08333333</v>
      </c>
      <c r="G241" s="8" t="n">
        <f aca="false">(F241-2451545)/36525</f>
        <v>0.204711384896194</v>
      </c>
      <c r="I241" s="1" t="n">
        <f aca="false">MOD(280.46646+G241*(36000.76983+G241*0.0003032),360)</f>
        <v>90.2339219345486</v>
      </c>
      <c r="J241" s="1" t="n">
        <f aca="false">357.52911+G241*(35999.05029-0.0001537*G241)</f>
        <v>7726.94454337257</v>
      </c>
      <c r="K241" s="1" t="n">
        <f aca="false">0.016708634-G241*(0.000042037+0.0000001267*G241)</f>
        <v>0.0167000232379278</v>
      </c>
      <c r="L241" s="1" t="n">
        <f aca="false">SIN(RADIANS(J241))*(1.914602-G241*(0.004817+0.000014*G241))+SIN(RADIANS(2*J241))*(0.019993-0.000101*G241)+SIN(RADIANS(3*J241))*0.000289</f>
        <v>0.423666800964894</v>
      </c>
      <c r="M241" s="1" t="n">
        <f aca="false">I241+L241</f>
        <v>90.6575887355135</v>
      </c>
      <c r="N241" s="1" t="n">
        <f aca="false">J241+L241</f>
        <v>7727.36821017354</v>
      </c>
      <c r="O241" s="1" t="n">
        <f aca="false">(1.000001018*(1-K241*K241))/(1+K241*COS(RADIANS(N241)))</f>
        <v>1.0162832850644</v>
      </c>
      <c r="P241" s="1" t="n">
        <f aca="false">M241-0.00569-0.00478*SIN(RADIANS(125.04-1934.136*G241))</f>
        <v>90.6471193247636</v>
      </c>
      <c r="Q241" s="1" t="n">
        <f aca="false">23+(26+((21.448-G241*(46.815+G241*(0.00059-G241*0.001813))))/60)/60</f>
        <v>23.4366290075957</v>
      </c>
      <c r="R241" s="1" t="n">
        <f aca="false">Q241+0.00256*COS(RADIANS(125.04-1934.136*G241))</f>
        <v>23.4366692031</v>
      </c>
      <c r="S241" s="1" t="n">
        <f aca="false">DEGREES(ATAN2(COS(RADIANS(P241)),COS(RADIANS(R241))*SIN(RADIANS(P241))))</f>
        <v>90.7053013276148</v>
      </c>
      <c r="T241" s="1" t="n">
        <f aca="false">DEGREES(ASIN(SIN(RADIANS(R241))*SIN(RADIANS(P241))))</f>
        <v>23.4350850516849</v>
      </c>
      <c r="U241" s="1" t="n">
        <f aca="false">TAN(RADIANS(R241/2))*TAN(RADIANS(R241/2))</f>
        <v>0.0430246283659402</v>
      </c>
      <c r="V241" s="1" t="n">
        <f aca="false">4*DEGREES(U241*SIN(2*RADIANS(I241))-2*K241*SIN(RADIANS(J241))+4*K241*U241*SIN(RADIANS(J241))*COS(2*RADIANS(I241))-0.5*U241*U241*SIN(4*RADIANS(I241))-1.25*K241*K241*SIN(2*RADIANS(J241)))</f>
        <v>-1.92676004483056</v>
      </c>
      <c r="W241" s="1" t="n">
        <f aca="false">DEGREES(ACOS(COS(RADIANS(90.833))/(COS(RADIANS($B$3))*COS(RADIANS(T241)))-TAN(RADIANS($B$3))*TAN(RADIANS(T241))))</f>
        <v>71.5537947178773</v>
      </c>
      <c r="X241" s="7" t="n">
        <f aca="false">(720-4*$B$4-V241+$B$5*60)/1440</f>
        <v>0.515272941697799</v>
      </c>
      <c r="Y241" s="7" t="n">
        <f aca="false">X241-W241*4/1440</f>
        <v>0.316512400814806</v>
      </c>
      <c r="Z241" s="7" t="n">
        <f aca="false">X241+W241*4/1440</f>
        <v>0.714033482580792</v>
      </c>
      <c r="AA241" s="9" t="n">
        <f aca="false">8*W241</f>
        <v>572.430357743019</v>
      </c>
      <c r="AB241" s="1" t="n">
        <f aca="false">MOD(E241*1440+V241+4*$B$4-60*$B$5,1440)</f>
        <v>1418.00696395517</v>
      </c>
      <c r="AC241" s="1" t="n">
        <f aca="false">IF(AB241/4&lt;0,AB241/4+180,AB241/4-180)</f>
        <v>174.501740988792</v>
      </c>
      <c r="AD241" s="1" t="n">
        <f aca="false">DEGREES(ACOS(SIN(RADIANS($B$3))*SIN(RADIANS(T241))+COS(RADIANS($B$3))*COS(RADIANS(T241))*COS(RADIANS(AC241))))</f>
        <v>164.865162379072</v>
      </c>
      <c r="AE241" s="1" t="n">
        <f aca="false">90-AD241</f>
        <v>-74.8651623790724</v>
      </c>
      <c r="AF241" s="1" t="n">
        <f aca="false">IF(AE241&gt;85,0,IF(AE241&gt;5,58.1/TAN(RADIANS(AE241))-0.07/POWER(TAN(RADIANS(AE241)),3)+0.000086/POWER(TAN(RADIANS(AE241)),5),IF(AE241&gt;-0.575,1735+AE241*(-518.2+AE241*(103.4+AE241*(-12.79+AE241*0.711))),-20.772/TAN(RADIANS(AE241)))))/3600</f>
        <v>0.00156062986053977</v>
      </c>
      <c r="AG241" s="1" t="n">
        <f aca="false">AE241+AF241</f>
        <v>-74.8636017492119</v>
      </c>
      <c r="AH241" s="1" t="n">
        <f aca="false">IF(AC241&gt;0,MOD(DEGREES(ACOS(((SIN(RADIANS($B$3))*COS(RADIANS(AD241)))-SIN(RADIANS(T241)))/(COS(RADIANS($B$3))*SIN(RADIANS(AD241)))))+180,360),MOD(540-DEGREES(ACOS(((SIN(RADIANS($B$3))*COS(RADIANS(AD241)))-SIN(RADIANS(T241)))/(COS(RADIANS($B$3))*SIN(RADIANS(AD241))))),360))</f>
        <v>199.676482982984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101:101 C5"/>
    </sheetView>
  </sheetViews>
  <sheetFormatPr defaultColWidth="10.16015625" defaultRowHeight="12.8" zeroHeight="false" outlineLevelRow="0" outlineLevelCol="0"/>
  <cols>
    <col collapsed="false" customWidth="true" hidden="false" outlineLevel="0" max="3" min="3" style="1" width="21.72"/>
    <col collapsed="false" customWidth="true" hidden="false" outlineLevel="0" max="4" min="4" style="1" width="17.39"/>
  </cols>
  <sheetData>
    <row r="5" customFormat="false" ht="12.8" hidden="false" customHeight="false" outlineLevel="0" collapsed="false">
      <c r="C5" s="1" t="s">
        <v>34</v>
      </c>
      <c r="D5" s="1" t="n">
        <v>2459904.50833333</v>
      </c>
    </row>
    <row r="6" customFormat="false" ht="12.8" hidden="false" customHeight="false" outlineLevel="0" collapsed="false">
      <c r="C6" s="1" t="s">
        <v>35</v>
      </c>
      <c r="D6" s="1" t="n">
        <v>0.2288708647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2022-11-22T07:40:38Z</dcterms:created>
  <dc:creator/>
  <dc:description/>
  <dc:language>en-GB</dc:language>
  <cp:lastModifiedBy/>
  <dcterms:modified xsi:type="dcterms:W3CDTF">2022-11-25T22:08:51Z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