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Data Analisis\Bootcamp Rakamin Data Science\Portofolio\"/>
    </mc:Choice>
  </mc:AlternateContent>
  <xr:revisionPtr revIDLastSave="0" documentId="13_ncr:1_{B0C12DEF-6F26-44C7-95D8-CC4D8EB17E79}" xr6:coauthVersionLast="47" xr6:coauthVersionMax="47" xr10:uidLastSave="{00000000-0000-0000-0000-000000000000}"/>
  <bookViews>
    <workbookView xWindow="-108" yWindow="-108" windowWidth="23256" windowHeight="12456" activeTab="1" xr2:uid="{C430DA98-FA98-49BC-86E4-3E7E9DE5EAD4}"/>
  </bookViews>
  <sheets>
    <sheet name="Data" sheetId="1" r:id="rId1"/>
    <sheet name="Pivot Table" sheetId="3" r:id="rId2"/>
  </sheets>
  <definedNames>
    <definedName name="NativeTimeline_Tanggal">#N/A</definedName>
    <definedName name="NativeTimeline_Tanggal1">#N/A</definedName>
    <definedName name="Slicer_Region">#N/A</definedName>
    <definedName name="Slicer_Region1">#N/A</definedName>
  </definedNames>
  <calcPr calcId="191029"/>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5" i="1" l="1"/>
  <c r="L56" i="1"/>
  <c r="L57" i="1"/>
  <c r="L58" i="1"/>
  <c r="L59" i="1"/>
  <c r="L54" i="1"/>
  <c r="O34" i="1"/>
  <c r="O44" i="1"/>
  <c r="P44" i="1"/>
  <c r="Q44" i="1"/>
  <c r="R44" i="1"/>
  <c r="O45" i="1"/>
  <c r="P45" i="1"/>
  <c r="Q45" i="1"/>
  <c r="R45" i="1"/>
  <c r="O46" i="1"/>
  <c r="P46" i="1"/>
  <c r="Q46" i="1"/>
  <c r="R46" i="1"/>
  <c r="O47" i="1"/>
  <c r="P47" i="1"/>
  <c r="Q47" i="1"/>
  <c r="R47" i="1"/>
  <c r="P43" i="1"/>
  <c r="Q43" i="1"/>
  <c r="R43" i="1"/>
  <c r="O43" i="1"/>
  <c r="O35" i="1"/>
  <c r="P35" i="1"/>
  <c r="Q35" i="1"/>
  <c r="R35" i="1"/>
  <c r="O36" i="1"/>
  <c r="P36" i="1"/>
  <c r="Q36" i="1"/>
  <c r="R36" i="1"/>
  <c r="O37" i="1"/>
  <c r="P37" i="1"/>
  <c r="Q37" i="1"/>
  <c r="R37" i="1"/>
  <c r="O38" i="1"/>
  <c r="P38" i="1"/>
  <c r="Q38" i="1"/>
  <c r="R38" i="1"/>
  <c r="P34" i="1"/>
  <c r="Q34" i="1"/>
  <c r="R34" i="1"/>
  <c r="O25" i="1"/>
  <c r="P25" i="1"/>
  <c r="Q25" i="1"/>
  <c r="R25" i="1"/>
  <c r="O26" i="1"/>
  <c r="P26" i="1"/>
  <c r="Q26" i="1"/>
  <c r="R26" i="1"/>
  <c r="O27" i="1"/>
  <c r="P27" i="1"/>
  <c r="Q27" i="1"/>
  <c r="R27" i="1"/>
  <c r="O28" i="1"/>
  <c r="P28" i="1"/>
  <c r="Q28" i="1"/>
  <c r="R28" i="1"/>
  <c r="P24" i="1"/>
  <c r="Q24" i="1"/>
  <c r="R24" i="1"/>
  <c r="O24" i="1"/>
  <c r="O15" i="1"/>
  <c r="P15" i="1"/>
  <c r="Q15" i="1"/>
  <c r="R15" i="1"/>
  <c r="O16" i="1"/>
  <c r="P16" i="1"/>
  <c r="Q16" i="1"/>
  <c r="R16" i="1"/>
  <c r="O17" i="1"/>
  <c r="P17" i="1"/>
  <c r="Q17" i="1"/>
  <c r="R17" i="1"/>
  <c r="O18" i="1"/>
  <c r="P18" i="1"/>
  <c r="Q18" i="1"/>
  <c r="R18" i="1"/>
  <c r="P14" i="1"/>
  <c r="Q14" i="1"/>
  <c r="R14" i="1"/>
  <c r="O14" i="1"/>
  <c r="O5" i="1"/>
  <c r="P5" i="1"/>
  <c r="Q5" i="1"/>
  <c r="R5" i="1"/>
  <c r="O6" i="1"/>
  <c r="P6" i="1"/>
  <c r="Q6" i="1"/>
  <c r="R6" i="1"/>
  <c r="O7" i="1"/>
  <c r="P7" i="1"/>
  <c r="Q7" i="1"/>
  <c r="R7" i="1"/>
  <c r="O8" i="1"/>
  <c r="P8" i="1"/>
  <c r="Q8" i="1"/>
  <c r="R8" i="1"/>
  <c r="P4" i="1"/>
  <c r="Q4" i="1"/>
  <c r="R4" i="1"/>
  <c r="O4" i="1"/>
  <c r="L44" i="1"/>
  <c r="L45" i="1"/>
  <c r="L46" i="1"/>
  <c r="L47" i="1"/>
  <c r="L43" i="1"/>
  <c r="L35" i="1"/>
  <c r="L36" i="1"/>
  <c r="L37" i="1"/>
  <c r="L38" i="1"/>
  <c r="L34" i="1"/>
  <c r="L25" i="1"/>
  <c r="L26" i="1"/>
  <c r="L27" i="1"/>
  <c r="L28" i="1"/>
  <c r="L24" i="1"/>
  <c r="L15" i="1"/>
  <c r="L16" i="1"/>
  <c r="L17" i="1"/>
  <c r="L18" i="1"/>
  <c r="L14" i="1"/>
  <c r="L5" i="1"/>
  <c r="L6" i="1"/>
  <c r="L7" i="1"/>
  <c r="L8" i="1"/>
  <c r="L4" i="1"/>
  <c r="L29" i="1" l="1"/>
  <c r="L9" i="1"/>
  <c r="L19" i="1"/>
</calcChain>
</file>

<file path=xl/sharedStrings.xml><?xml version="1.0" encoding="utf-8"?>
<sst xmlns="http://schemas.openxmlformats.org/spreadsheetml/2006/main" count="702" uniqueCount="147">
  <si>
    <t>Gaun</t>
  </si>
  <si>
    <t>Sulawesi</t>
  </si>
  <si>
    <t>Indra Agustina</t>
  </si>
  <si>
    <t>Jas</t>
  </si>
  <si>
    <t>Kalimantan</t>
  </si>
  <si>
    <t>Kusuma Dina</t>
  </si>
  <si>
    <t>Kemeja</t>
  </si>
  <si>
    <t>Andi Ade</t>
  </si>
  <si>
    <t>Mantel</t>
  </si>
  <si>
    <t>Ika Indah</t>
  </si>
  <si>
    <t>Rok</t>
  </si>
  <si>
    <t>Jawa</t>
  </si>
  <si>
    <t>Ratna Fitria</t>
  </si>
  <si>
    <t>Sumatra</t>
  </si>
  <si>
    <t>Ahmad Surya</t>
  </si>
  <si>
    <t>Tanggal</t>
  </si>
  <si>
    <t>Produk</t>
  </si>
  <si>
    <t>Region</t>
  </si>
  <si>
    <t>Customer</t>
  </si>
  <si>
    <t>Units</t>
  </si>
  <si>
    <t>Penjualan</t>
  </si>
  <si>
    <t>COGS</t>
  </si>
  <si>
    <t>Roland Ryan</t>
  </si>
  <si>
    <t>Agata Allen</t>
  </si>
  <si>
    <t>Martin Holmes</t>
  </si>
  <si>
    <t>Tiana Clark</t>
  </si>
  <si>
    <t>Dale Ross</t>
  </si>
  <si>
    <t>Arthur Hamilton</t>
  </si>
  <si>
    <t>Frederick Foster</t>
  </si>
  <si>
    <t>Melissa Cunningham</t>
  </si>
  <si>
    <t>Sydney Thompson</t>
  </si>
  <si>
    <t>Chester Chapman</t>
  </si>
  <si>
    <t>Gianna Johnston</t>
  </si>
  <si>
    <t>Adrian Davis</t>
  </si>
  <si>
    <t>Spike Campbell</t>
  </si>
  <si>
    <t>Gianna Wilson</t>
  </si>
  <si>
    <t>Brianna Andrews</t>
  </si>
  <si>
    <t>Kelsey Roberts</t>
  </si>
  <si>
    <t>Sarah Douglas</t>
  </si>
  <si>
    <t>Vanessa Nelson</t>
  </si>
  <si>
    <t>Edward Ryan</t>
  </si>
  <si>
    <t>Charlotte Bennett</t>
  </si>
  <si>
    <t>Stella Smith</t>
  </si>
  <si>
    <t>Jessica Gibson</t>
  </si>
  <si>
    <t>Emma Farrell</t>
  </si>
  <si>
    <t>Isabella Evans</t>
  </si>
  <si>
    <t>Madaline Hill</t>
  </si>
  <si>
    <t>Amelia Kelley</t>
  </si>
  <si>
    <t>Rubie Mason</t>
  </si>
  <si>
    <t>Kate Hamilton</t>
  </si>
  <si>
    <t>Harold Ellis</t>
  </si>
  <si>
    <t>Belinda Dixon</t>
  </si>
  <si>
    <t>Ryan Cameron</t>
  </si>
  <si>
    <t>Rosie Lloyd</t>
  </si>
  <si>
    <t>Tara Robinson</t>
  </si>
  <si>
    <t>Clark Holmes</t>
  </si>
  <si>
    <t>Henry Ferguson</t>
  </si>
  <si>
    <t>Edith Cameron</t>
  </si>
  <si>
    <t>Vanessa Rogers</t>
  </si>
  <si>
    <t>Emily Riley</t>
  </si>
  <si>
    <t>Edgar Parker</t>
  </si>
  <si>
    <t>Vivian Warren</t>
  </si>
  <si>
    <t>Andrew Hall</t>
  </si>
  <si>
    <t>Agata Wright</t>
  </si>
  <si>
    <t>Ned Harris</t>
  </si>
  <si>
    <t>Amelia Williams</t>
  </si>
  <si>
    <t>Martin Henderson</t>
  </si>
  <si>
    <t>Garry Russell</t>
  </si>
  <si>
    <t>Fenton Adams</t>
  </si>
  <si>
    <t>Sophia Carroll</t>
  </si>
  <si>
    <t>Lucy Cunningham</t>
  </si>
  <si>
    <t>Kirsten Wilson</t>
  </si>
  <si>
    <t>Cadie Gray</t>
  </si>
  <si>
    <t>Gianna Craig</t>
  </si>
  <si>
    <t>Abraham Gibson</t>
  </si>
  <si>
    <t>Fenton Cameron</t>
  </si>
  <si>
    <t>Sarah Hamilton</t>
  </si>
  <si>
    <t>Lyndon Ellis</t>
  </si>
  <si>
    <t>Jack Spencer</t>
  </si>
  <si>
    <t>Fiona Carter</t>
  </si>
  <si>
    <t>Paige Johnson</t>
  </si>
  <si>
    <t>Eric Kelley</t>
  </si>
  <si>
    <t>Carina Armstrong</t>
  </si>
  <si>
    <t>Melanie Hamilton</t>
  </si>
  <si>
    <t>Reid Turner</t>
  </si>
  <si>
    <t>Carina Wells</t>
  </si>
  <si>
    <t>Adele Owens</t>
  </si>
  <si>
    <t>Jessica Scott</t>
  </si>
  <si>
    <t>Alfred Roberts</t>
  </si>
  <si>
    <t>Walter Gibson</t>
  </si>
  <si>
    <t>Jacob Farrell</t>
  </si>
  <si>
    <t>Vivian Barrett</t>
  </si>
  <si>
    <t>Victoria Howard</t>
  </si>
  <si>
    <t>Mary Ferguson</t>
  </si>
  <si>
    <t>Lucia Kelley</t>
  </si>
  <si>
    <t>Miller Payne</t>
  </si>
  <si>
    <t>Emily Fowler</t>
  </si>
  <si>
    <t>Abraham Evans</t>
  </si>
  <si>
    <t>Justin Richards</t>
  </si>
  <si>
    <t>Melissa Rogers</t>
  </si>
  <si>
    <t>Valeria Douglas</t>
  </si>
  <si>
    <t>Sam Smith</t>
  </si>
  <si>
    <t>Adele Johnson</t>
  </si>
  <si>
    <t>Sophia Parker</t>
  </si>
  <si>
    <t>Sydney Roberts</t>
  </si>
  <si>
    <t>Fenton Barnes</t>
  </si>
  <si>
    <t>Adrianna Walker</t>
  </si>
  <si>
    <t>Paige Wells</t>
  </si>
  <si>
    <t>Ned Perkins</t>
  </si>
  <si>
    <t>Vincent Johnston</t>
  </si>
  <si>
    <t>Alisa Bennett</t>
  </si>
  <si>
    <t>Chloe Russell</t>
  </si>
  <si>
    <t>Edith Scott</t>
  </si>
  <si>
    <t>Eric Morrison</t>
  </si>
  <si>
    <t>Joyce West</t>
  </si>
  <si>
    <t>Rubie Baker</t>
  </si>
  <si>
    <t>Wilson Wilson</t>
  </si>
  <si>
    <t>Evelyn Tucker</t>
  </si>
  <si>
    <t>Rubie Sullivan</t>
  </si>
  <si>
    <t>Antony Williams</t>
  </si>
  <si>
    <t>Justin Perry</t>
  </si>
  <si>
    <t>Alen Warren</t>
  </si>
  <si>
    <t>Clark Edwards</t>
  </si>
  <si>
    <t>Melissa Ellis</t>
  </si>
  <si>
    <t>Julian West</t>
  </si>
  <si>
    <t>Lily Wright</t>
  </si>
  <si>
    <t>Lana Crawford</t>
  </si>
  <si>
    <t>Jordan Taylor</t>
  </si>
  <si>
    <t>Naomi Roberts</t>
  </si>
  <si>
    <t>Sam Hall</t>
  </si>
  <si>
    <t>Alexia Murphy</t>
  </si>
  <si>
    <t>SUMIF</t>
  </si>
  <si>
    <t>SUMIFS</t>
  </si>
  <si>
    <t>AVERAGEIF</t>
  </si>
  <si>
    <t>AVERAGEIFS</t>
  </si>
  <si>
    <t>COUNTIF</t>
  </si>
  <si>
    <t>COUNTIFS</t>
  </si>
  <si>
    <t>MINIFS</t>
  </si>
  <si>
    <t>MAXIFS</t>
  </si>
  <si>
    <t>XLOOKUP</t>
  </si>
  <si>
    <t>Sales</t>
  </si>
  <si>
    <t>Unit</t>
  </si>
  <si>
    <t>Grand Total</t>
  </si>
  <si>
    <t>Sum of Penjualan</t>
  </si>
  <si>
    <t>Sum of COGS</t>
  </si>
  <si>
    <t>Sum of Units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</si>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</sst>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Rp&quot;#,##0;\-&quot;Rp&quot;#,##0"/>
    <numFmt numFmtId="41" formatCode="_-* #,##0_-;\-* #,##0_-;_-* &quot;-&quot;_-;_-@_-"/>
    <numFmt numFmtId="44" formatCode="_-&quot;Rp&quot;* #,##0.00_-;\-&quot;Rp&quot;* #,##0.00_-;_-&quot;Rp&quot;* &quot;-&quot;??_-;_-@_-"/>
    <numFmt numFmtId="164" formatCode="&quot;Rp&quot;#,##0"/>
    <numFmt numFmtId="170" formatCode="_-[$Rp-3809]* #,##0_-;\-[$Rp-3809]* #,##0_-;_-[$Rp-3809]* &quot;-&quot;??_-;_-@_-"/>
    <numFmt numFmtId="172" formatCode="_-&quot;Rp&quot;* #,##0_-;\-&quot;Rp&quot;* #,##0_-;_-&quot;Rp&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sz val="1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1D6F42"/>
        <bgColor theme="4" tint="0.79998168889431442"/>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theme="4" tint="0.39997558519241921"/>
      </left>
      <right/>
      <top/>
      <bottom/>
      <diagonal/>
    </border>
    <border>
      <left/>
      <right style="thin">
        <color theme="4" tint="0.39997558519241921"/>
      </right>
      <top/>
      <bottom/>
      <diagonal/>
    </border>
  </borders>
  <cellStyleXfs count="3">
    <xf numFmtId="0" fontId="0" fillId="0" borderId="0"/>
    <xf numFmtId="41" fontId="1" fillId="0" borderId="0" applyFont="0" applyFill="0" applyBorder="0" applyAlignment="0" applyProtection="0"/>
    <xf numFmtId="44" fontId="1" fillId="0" borderId="0" applyFont="0" applyFill="0" applyBorder="0" applyAlignment="0" applyProtection="0"/>
  </cellStyleXfs>
  <cellXfs count="58">
    <xf numFmtId="0" fontId="0" fillId="0" borderId="0" xfId="0"/>
    <xf numFmtId="0" fontId="0" fillId="0" borderId="1" xfId="0" applyBorder="1"/>
    <xf numFmtId="14" fontId="2" fillId="3" borderId="0" xfId="0" applyNumberFormat="1" applyFont="1" applyFill="1"/>
    <xf numFmtId="1" fontId="0" fillId="0" borderId="0" xfId="0" applyNumberFormat="1"/>
    <xf numFmtId="0" fontId="0" fillId="0" borderId="0" xfId="0" applyAlignment="1">
      <alignment horizontal="left"/>
    </xf>
    <xf numFmtId="0" fontId="0" fillId="0" borderId="0" xfId="0" applyAlignment="1">
      <alignment horizontal="center"/>
    </xf>
    <xf numFmtId="0" fontId="0" fillId="4" borderId="1" xfId="0" applyFill="1" applyBorder="1" applyAlignment="1">
      <alignment horizontal="center"/>
    </xf>
    <xf numFmtId="0" fontId="0" fillId="0" borderId="1" xfId="0" applyBorder="1" applyAlignment="1">
      <alignment horizontal="center"/>
    </xf>
    <xf numFmtId="41" fontId="0" fillId="5" borderId="3" xfId="1"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41" fontId="0" fillId="5" borderId="1" xfId="1" applyFont="1" applyFill="1" applyBorder="1" applyAlignment="1">
      <alignment horizontal="center"/>
    </xf>
    <xf numFmtId="0" fontId="0" fillId="0" borderId="0" xfId="0" applyFill="1"/>
    <xf numFmtId="0" fontId="0" fillId="0" borderId="0" xfId="0" applyFill="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5" xfId="0" applyBorder="1" applyAlignment="1">
      <alignment horizontal="center"/>
    </xf>
    <xf numFmtId="41" fontId="3" fillId="0" borderId="0" xfId="1" applyFont="1" applyFill="1" applyBorder="1" applyAlignment="1">
      <alignment horizontal="center"/>
    </xf>
    <xf numFmtId="41" fontId="3" fillId="0" borderId="4" xfId="1" applyFont="1" applyFill="1" applyBorder="1" applyAlignment="1">
      <alignment horizontal="center"/>
    </xf>
    <xf numFmtId="170" fontId="0" fillId="5" borderId="3" xfId="1" applyNumberFormat="1" applyFont="1" applyFill="1" applyBorder="1" applyAlignment="1">
      <alignment horizontal="center"/>
    </xf>
    <xf numFmtId="170" fontId="0" fillId="5" borderId="1" xfId="1" applyNumberFormat="1" applyFont="1" applyFill="1" applyBorder="1" applyAlignment="1">
      <alignment horizontal="center"/>
    </xf>
    <xf numFmtId="41" fontId="0" fillId="0" borderId="0" xfId="1" applyFont="1" applyFill="1" applyBorder="1" applyAlignment="1">
      <alignment horizontal="center"/>
    </xf>
    <xf numFmtId="14" fontId="0" fillId="2" borderId="8" xfId="0" applyNumberFormat="1" applyFont="1" applyFill="1" applyBorder="1"/>
    <xf numFmtId="0" fontId="0" fillId="2" borderId="8" xfId="0" applyFont="1" applyFill="1" applyBorder="1"/>
    <xf numFmtId="0" fontId="4" fillId="2" borderId="8" xfId="0" applyFont="1" applyFill="1" applyBorder="1" applyAlignment="1">
      <alignment horizontal="left" vertical="center" wrapText="1"/>
    </xf>
    <xf numFmtId="1" fontId="0" fillId="2" borderId="8" xfId="0" applyNumberFormat="1" applyFont="1" applyFill="1" applyBorder="1"/>
    <xf numFmtId="164" fontId="0" fillId="2" borderId="8" xfId="0" applyNumberFormat="1" applyFont="1" applyFill="1" applyBorder="1"/>
    <xf numFmtId="164" fontId="0" fillId="2" borderId="2" xfId="0" applyNumberFormat="1" applyFont="1" applyFill="1" applyBorder="1"/>
    <xf numFmtId="14" fontId="0" fillId="0" borderId="8" xfId="0" applyNumberFormat="1" applyFont="1" applyBorder="1"/>
    <xf numFmtId="0" fontId="0" fillId="0" borderId="8" xfId="0" applyFont="1" applyBorder="1"/>
    <xf numFmtId="0" fontId="4" fillId="0" borderId="8" xfId="0" applyFont="1" applyBorder="1" applyAlignment="1">
      <alignment horizontal="left" vertical="center" wrapText="1"/>
    </xf>
    <xf numFmtId="1" fontId="0" fillId="0" borderId="8" xfId="0" applyNumberFormat="1" applyFont="1" applyBorder="1"/>
    <xf numFmtId="164" fontId="0" fillId="0" borderId="8" xfId="0" applyNumberFormat="1" applyFont="1" applyBorder="1"/>
    <xf numFmtId="164" fontId="0" fillId="0" borderId="2" xfId="0" applyNumberFormat="1" applyFont="1" applyBorder="1"/>
    <xf numFmtId="0" fontId="4" fillId="0" borderId="8" xfId="0" applyFont="1" applyBorder="1" applyAlignment="1">
      <alignment horizontal="left" vertical="center"/>
    </xf>
    <xf numFmtId="0" fontId="4" fillId="2" borderId="8" xfId="0" applyFont="1" applyFill="1" applyBorder="1" applyAlignment="1">
      <alignment horizontal="left" vertical="center"/>
    </xf>
    <xf numFmtId="0" fontId="5" fillId="0" borderId="8" xfId="0" applyFont="1" applyBorder="1" applyAlignment="1">
      <alignment horizontal="left" vertical="center" wrapText="1"/>
    </xf>
    <xf numFmtId="0" fontId="5" fillId="2" borderId="8" xfId="0" applyFont="1" applyFill="1" applyBorder="1" applyAlignment="1">
      <alignment horizontal="left" vertical="center" wrapText="1"/>
    </xf>
    <xf numFmtId="41" fontId="0" fillId="0" borderId="4" xfId="1" applyFont="1" applyFill="1" applyBorder="1" applyAlignment="1">
      <alignment horizontal="center"/>
    </xf>
    <xf numFmtId="170" fontId="0" fillId="5" borderId="3" xfId="2" applyNumberFormat="1" applyFont="1" applyFill="1" applyBorder="1" applyAlignment="1">
      <alignment horizontal="center"/>
    </xf>
    <xf numFmtId="170" fontId="0" fillId="5" borderId="7" xfId="2" applyNumberFormat="1" applyFont="1" applyFill="1" applyBorder="1" applyAlignment="1">
      <alignment horizontal="center"/>
    </xf>
    <xf numFmtId="172" fontId="0" fillId="5" borderId="3" xfId="2" applyNumberFormat="1" applyFont="1" applyFill="1" applyBorder="1" applyAlignment="1">
      <alignment horizontal="center"/>
    </xf>
    <xf numFmtId="172" fontId="0" fillId="5" borderId="7" xfId="2" applyNumberFormat="1" applyFont="1" applyFill="1" applyBorder="1" applyAlignment="1">
      <alignment horizontal="center"/>
    </xf>
    <xf numFmtId="172" fontId="0" fillId="5" borderId="1" xfId="2" applyNumberFormat="1" applyFont="1" applyFill="1" applyBorder="1" applyAlignment="1">
      <alignment horizontal="center"/>
    </xf>
    <xf numFmtId="172" fontId="0" fillId="5" borderId="2" xfId="2" applyNumberFormat="1" applyFont="1" applyFill="1" applyBorder="1" applyAlignment="1">
      <alignment horizontal="center"/>
    </xf>
    <xf numFmtId="172" fontId="0" fillId="5" borderId="6" xfId="2" applyNumberFormat="1" applyFont="1" applyFill="1" applyBorder="1" applyAlignment="1">
      <alignment horizontal="center"/>
    </xf>
    <xf numFmtId="0" fontId="0" fillId="4" borderId="2" xfId="0" applyFill="1" applyBorder="1" applyAlignment="1">
      <alignment horizontal="center"/>
    </xf>
    <xf numFmtId="14" fontId="2" fillId="3" borderId="1" xfId="0" applyNumberFormat="1" applyFont="1" applyFill="1" applyBorder="1"/>
    <xf numFmtId="1" fontId="0" fillId="5" borderId="1" xfId="2" applyNumberFormat="1" applyFont="1" applyFill="1" applyBorder="1" applyAlignment="1">
      <alignment horizontal="center"/>
    </xf>
    <xf numFmtId="14" fontId="2" fillId="3" borderId="9" xfId="0" applyNumberFormat="1" applyFont="1" applyFill="1" applyBorder="1"/>
    <xf numFmtId="14" fontId="2" fillId="3" borderId="0" xfId="0" applyNumberFormat="1" applyFont="1" applyFill="1" applyBorder="1"/>
    <xf numFmtId="14" fontId="2" fillId="3" borderId="0" xfId="0" applyNumberFormat="1" applyFont="1" applyFill="1" applyBorder="1" applyAlignment="1">
      <alignment horizontal="left"/>
    </xf>
    <xf numFmtId="1" fontId="2" fillId="3" borderId="0" xfId="0" applyNumberFormat="1" applyFont="1" applyFill="1" applyBorder="1"/>
    <xf numFmtId="14" fontId="2" fillId="3" borderId="10" xfId="0" applyNumberFormat="1" applyFont="1" applyFill="1" applyBorder="1"/>
    <xf numFmtId="0" fontId="0" fillId="0" borderId="0" xfId="0" pivotButton="1"/>
    <xf numFmtId="0" fontId="0" fillId="0" borderId="0" xfId="0" applyNumberFormat="1"/>
    <xf numFmtId="164" fontId="0" fillId="0" borderId="0" xfId="0" applyNumberFormat="1"/>
    <xf numFmtId="5" fontId="0" fillId="0" borderId="0" xfId="0" applyNumberFormat="1"/>
  </cellXfs>
  <cellStyles count="3">
    <cellStyle name="Comma [0]" xfId="1" builtinId="6"/>
    <cellStyle name="Currency" xfId="2" builtinId="4"/>
    <cellStyle name="Normal" xfId="0" builtinId="0"/>
  </cellStyles>
  <dxfs count="10">
    <dxf>
      <font>
        <b/>
        <i val="0"/>
        <strike val="0"/>
        <condense val="0"/>
        <extend val="0"/>
        <outline val="0"/>
        <shadow val="0"/>
        <u val="none"/>
        <vertAlign val="baseline"/>
        <sz val="11"/>
        <color theme="0"/>
        <name val="Calibri"/>
        <family val="2"/>
        <scheme val="minor"/>
      </font>
      <numFmt numFmtId="19" formatCode="dd/mm/yyyy"/>
      <fill>
        <patternFill patternType="solid">
          <fgColor theme="4" tint="0.79998168889431442"/>
          <bgColor rgb="FF1D6F42"/>
        </patternFill>
      </fill>
    </dxf>
    <dxf>
      <font>
        <b val="0"/>
        <i val="0"/>
        <strike val="0"/>
        <condense val="0"/>
        <extend val="0"/>
        <outline val="0"/>
        <shadow val="0"/>
        <u val="none"/>
        <vertAlign val="baseline"/>
        <sz val="11"/>
        <color theme="1"/>
        <name val="Calibri"/>
        <family val="2"/>
        <scheme val="minor"/>
      </font>
      <numFmt numFmtId="164" formatCode="&quot;Rp&quot;#,##0"/>
      <fill>
        <patternFill patternType="solid">
          <fgColor theme="4" tint="0.79998168889431442"/>
          <bgColor theme="4" tint="0.7999816888943144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4" formatCode="&quot;Rp&quot;#,##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left style="thin">
          <color indexed="64"/>
        </left>
        <right/>
        <top style="thin">
          <color indexed="64"/>
        </top>
        <bottom/>
        <vertical/>
        <horizontal/>
      </border>
    </dxf>
    <dxf>
      <border outline="0">
        <top style="thin">
          <color theme="4" tint="0.39997558519241921"/>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Excel.xlsx]Pivot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9050938510191787"/>
          <c:w val="0.8978840769903762"/>
          <c:h val="0.61610782783555174"/>
        </c:manualLayout>
      </c:layout>
      <c:barChart>
        <c:barDir val="col"/>
        <c:grouping val="clustered"/>
        <c:varyColors val="0"/>
        <c:ser>
          <c:idx val="0"/>
          <c:order val="0"/>
          <c:tx>
            <c:strRef>
              <c:f>'Pivot Table'!$C$2</c:f>
              <c:strCache>
                <c:ptCount val="1"/>
                <c:pt idx="0">
                  <c:v>Sum of Penjualan</c:v>
                </c:pt>
              </c:strCache>
            </c:strRef>
          </c:tx>
          <c:spPr>
            <a:solidFill>
              <a:schemeClr val="accent1"/>
            </a:solidFill>
            <a:ln>
              <a:noFill/>
            </a:ln>
            <a:effectLst/>
          </c:spPr>
          <c:invertIfNegative val="0"/>
          <c:cat>
            <c:strRef>
              <c:f>'Pivot Table'!$B$3:$B$8</c:f>
              <c:strCache>
                <c:ptCount val="5"/>
                <c:pt idx="0">
                  <c:v>Jas</c:v>
                </c:pt>
                <c:pt idx="1">
                  <c:v>Gaun</c:v>
                </c:pt>
                <c:pt idx="2">
                  <c:v>Kemeja</c:v>
                </c:pt>
                <c:pt idx="3">
                  <c:v>Mantel</c:v>
                </c:pt>
                <c:pt idx="4">
                  <c:v>Rok</c:v>
                </c:pt>
              </c:strCache>
            </c:strRef>
          </c:cat>
          <c:val>
            <c:numRef>
              <c:f>'Pivot Table'!$C$3:$C$8</c:f>
              <c:numCache>
                <c:formatCode>"Rp"#,##0_);\("Rp"#,##0\)</c:formatCode>
                <c:ptCount val="5"/>
                <c:pt idx="0">
                  <c:v>222645900</c:v>
                </c:pt>
                <c:pt idx="1">
                  <c:v>160880250</c:v>
                </c:pt>
                <c:pt idx="2">
                  <c:v>61443900</c:v>
                </c:pt>
                <c:pt idx="3">
                  <c:v>55464900</c:v>
                </c:pt>
                <c:pt idx="4">
                  <c:v>50203800</c:v>
                </c:pt>
              </c:numCache>
            </c:numRef>
          </c:val>
          <c:extLst>
            <c:ext xmlns:c16="http://schemas.microsoft.com/office/drawing/2014/chart" uri="{C3380CC4-5D6E-409C-BE32-E72D297353CC}">
              <c16:uniqueId val="{00000000-7089-4C3E-B854-6C17B4BF30D7}"/>
            </c:ext>
          </c:extLst>
        </c:ser>
        <c:ser>
          <c:idx val="1"/>
          <c:order val="1"/>
          <c:tx>
            <c:strRef>
              <c:f>'Pivot Table'!$D$2</c:f>
              <c:strCache>
                <c:ptCount val="1"/>
                <c:pt idx="0">
                  <c:v>Sum of COGS</c:v>
                </c:pt>
              </c:strCache>
            </c:strRef>
          </c:tx>
          <c:spPr>
            <a:solidFill>
              <a:schemeClr val="accent2"/>
            </a:solidFill>
            <a:ln>
              <a:noFill/>
            </a:ln>
            <a:effectLst/>
          </c:spPr>
          <c:invertIfNegative val="0"/>
          <c:cat>
            <c:strRef>
              <c:f>'Pivot Table'!$B$3:$B$8</c:f>
              <c:strCache>
                <c:ptCount val="5"/>
                <c:pt idx="0">
                  <c:v>Jas</c:v>
                </c:pt>
                <c:pt idx="1">
                  <c:v>Gaun</c:v>
                </c:pt>
                <c:pt idx="2">
                  <c:v>Kemeja</c:v>
                </c:pt>
                <c:pt idx="3">
                  <c:v>Mantel</c:v>
                </c:pt>
                <c:pt idx="4">
                  <c:v>Rok</c:v>
                </c:pt>
              </c:strCache>
            </c:strRef>
          </c:cat>
          <c:val>
            <c:numRef>
              <c:f>'Pivot Table'!$D$3:$D$8</c:f>
              <c:numCache>
                <c:formatCode>"Rp"#,##0</c:formatCode>
                <c:ptCount val="5"/>
                <c:pt idx="0">
                  <c:v>51343950</c:v>
                </c:pt>
                <c:pt idx="1">
                  <c:v>86412450</c:v>
                </c:pt>
                <c:pt idx="2">
                  <c:v>29421300</c:v>
                </c:pt>
                <c:pt idx="3">
                  <c:v>24445650</c:v>
                </c:pt>
                <c:pt idx="4">
                  <c:v>21161250</c:v>
                </c:pt>
              </c:numCache>
            </c:numRef>
          </c:val>
          <c:extLst>
            <c:ext xmlns:c16="http://schemas.microsoft.com/office/drawing/2014/chart" uri="{C3380CC4-5D6E-409C-BE32-E72D297353CC}">
              <c16:uniqueId val="{00000001-7089-4C3E-B854-6C17B4BF30D7}"/>
            </c:ext>
          </c:extLst>
        </c:ser>
        <c:ser>
          <c:idx val="2"/>
          <c:order val="2"/>
          <c:tx>
            <c:strRef>
              <c:f>'Pivot Table'!$E$2</c:f>
              <c:strCache>
                <c:ptCount val="1"/>
                <c:pt idx="0">
                  <c:v>Sum of Revenue</c:v>
                </c:pt>
              </c:strCache>
            </c:strRef>
          </c:tx>
          <c:spPr>
            <a:solidFill>
              <a:schemeClr val="accent3"/>
            </a:solidFill>
            <a:ln>
              <a:noFill/>
            </a:ln>
            <a:effectLst/>
          </c:spPr>
          <c:invertIfNegative val="0"/>
          <c:cat>
            <c:strRef>
              <c:f>'Pivot Table'!$B$3:$B$8</c:f>
              <c:strCache>
                <c:ptCount val="5"/>
                <c:pt idx="0">
                  <c:v>Jas</c:v>
                </c:pt>
                <c:pt idx="1">
                  <c:v>Gaun</c:v>
                </c:pt>
                <c:pt idx="2">
                  <c:v>Kemeja</c:v>
                </c:pt>
                <c:pt idx="3">
                  <c:v>Mantel</c:v>
                </c:pt>
                <c:pt idx="4">
                  <c:v>Rok</c:v>
                </c:pt>
              </c:strCache>
            </c:strRef>
          </c:cat>
          <c:val>
            <c:numRef>
              <c:f>'Pivot Table'!$E$3:$E$8</c:f>
              <c:numCache>
                <c:formatCode>"Rp"#,##0</c:formatCode>
                <c:ptCount val="5"/>
                <c:pt idx="0">
                  <c:v>171301950</c:v>
                </c:pt>
                <c:pt idx="1">
                  <c:v>74467800</c:v>
                </c:pt>
                <c:pt idx="2">
                  <c:v>32022600</c:v>
                </c:pt>
                <c:pt idx="3">
                  <c:v>31019250</c:v>
                </c:pt>
                <c:pt idx="4">
                  <c:v>29042550</c:v>
                </c:pt>
              </c:numCache>
            </c:numRef>
          </c:val>
          <c:extLst>
            <c:ext xmlns:c16="http://schemas.microsoft.com/office/drawing/2014/chart" uri="{C3380CC4-5D6E-409C-BE32-E72D297353CC}">
              <c16:uniqueId val="{00000002-7089-4C3E-B854-6C17B4BF30D7}"/>
            </c:ext>
          </c:extLst>
        </c:ser>
        <c:dLbls>
          <c:dLblPos val="ctr"/>
          <c:showLegendKey val="0"/>
          <c:showVal val="0"/>
          <c:showCatName val="0"/>
          <c:showSerName val="0"/>
          <c:showPercent val="0"/>
          <c:showBubbleSize val="0"/>
        </c:dLbls>
        <c:gapWidth val="150"/>
        <c:axId val="894937256"/>
        <c:axId val="894935288"/>
      </c:barChart>
      <c:catAx>
        <c:axId val="894937256"/>
        <c:scaling>
          <c:orientation val="minMax"/>
        </c:scaling>
        <c:delete val="1"/>
        <c:axPos val="b"/>
        <c:numFmt formatCode="General" sourceLinked="1"/>
        <c:majorTickMark val="out"/>
        <c:minorTickMark val="none"/>
        <c:tickLblPos val="nextTo"/>
        <c:crossAx val="894935288"/>
        <c:crosses val="autoZero"/>
        <c:auto val="1"/>
        <c:lblAlgn val="ctr"/>
        <c:lblOffset val="100"/>
        <c:noMultiLvlLbl val="0"/>
      </c:catAx>
      <c:valAx>
        <c:axId val="894935288"/>
        <c:scaling>
          <c:orientation val="minMax"/>
        </c:scaling>
        <c:delete val="1"/>
        <c:axPos val="l"/>
        <c:numFmt formatCode="&quot;Rp&quot;#,##0_);\(&quot;Rp&quot;#,##0\)" sourceLinked="1"/>
        <c:majorTickMark val="out"/>
        <c:minorTickMark val="none"/>
        <c:tickLblPos val="nextTo"/>
        <c:crossAx val="894937256"/>
        <c:crosses val="autoZero"/>
        <c:crossBetween val="between"/>
      </c:valAx>
      <c:spPr>
        <a:noFill/>
        <a:ln>
          <a:noFill/>
        </a:ln>
        <a:effectLst/>
      </c:spPr>
    </c:plotArea>
    <c:legend>
      <c:legendPos val="r"/>
      <c:layout>
        <c:manualLayout>
          <c:xMode val="edge"/>
          <c:yMode val="edge"/>
          <c:x val="0.75066185476815406"/>
          <c:y val="2.0923556430446202E-2"/>
          <c:w val="0.22989370078740157"/>
          <c:h val="0.241851825871431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[Portofolio Excel.xlsx]Pivot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Table'!$B$17:$B$22</c:f>
              <c:strCache>
                <c:ptCount val="5"/>
                <c:pt idx="0">
                  <c:v>Jas</c:v>
                </c:pt>
                <c:pt idx="1">
                  <c:v>Gaun</c:v>
                </c:pt>
                <c:pt idx="2">
                  <c:v>Kemeja</c:v>
                </c:pt>
                <c:pt idx="3">
                  <c:v>Mantel</c:v>
                </c:pt>
                <c:pt idx="4">
                  <c:v>Rok</c:v>
                </c:pt>
              </c:strCache>
            </c:strRef>
          </c:cat>
          <c:val>
            <c:numRef>
              <c:f>'Pivot Table'!$C$17:$C$22</c:f>
              <c:numCache>
                <c:formatCode>General</c:formatCode>
                <c:ptCount val="5"/>
                <c:pt idx="0">
                  <c:v>197</c:v>
                </c:pt>
                <c:pt idx="1">
                  <c:v>130</c:v>
                </c:pt>
                <c:pt idx="2">
                  <c:v>45</c:v>
                </c:pt>
                <c:pt idx="3">
                  <c:v>70</c:v>
                </c:pt>
                <c:pt idx="4">
                  <c:v>281</c:v>
                </c:pt>
              </c:numCache>
            </c:numRef>
          </c:val>
          <c:extLst>
            <c:ext xmlns:c16="http://schemas.microsoft.com/office/drawing/2014/chart" uri="{C3380CC4-5D6E-409C-BE32-E72D297353CC}">
              <c16:uniqueId val="{00000000-FAD1-4B0D-833A-B8CE4203F185}"/>
            </c:ext>
          </c:extLst>
        </c:ser>
        <c:dLbls>
          <c:dLblPos val="outEnd"/>
          <c:showLegendKey val="0"/>
          <c:showVal val="1"/>
          <c:showCatName val="0"/>
          <c:showSerName val="0"/>
          <c:showPercent val="0"/>
          <c:showBubbleSize val="0"/>
        </c:dLbls>
        <c:gapWidth val="182"/>
        <c:axId val="3956023"/>
        <c:axId val="3957007"/>
      </c:barChart>
      <c:catAx>
        <c:axId val="3956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007"/>
        <c:crosses val="autoZero"/>
        <c:auto val="1"/>
        <c:lblAlgn val="ctr"/>
        <c:lblOffset val="100"/>
        <c:noMultiLvlLbl val="0"/>
      </c:catAx>
      <c:valAx>
        <c:axId val="3957007"/>
        <c:scaling>
          <c:orientation val="minMax"/>
        </c:scaling>
        <c:delete val="1"/>
        <c:axPos val="b"/>
        <c:numFmt formatCode="General" sourceLinked="1"/>
        <c:majorTickMark val="out"/>
        <c:minorTickMark val="none"/>
        <c:tickLblPos val="nextTo"/>
        <c:crossAx val="3956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8</xdr:row>
      <xdr:rowOff>144781</xdr:rowOff>
    </xdr:from>
    <xdr:to>
      <xdr:col>4</xdr:col>
      <xdr:colOff>929640</xdr:colOff>
      <xdr:row>12</xdr:row>
      <xdr:rowOff>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6E40FC26-7515-7284-E3C0-F5CF00B27D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9620" y="1607821"/>
              <a:ext cx="3657600" cy="58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533400</xdr:colOff>
      <xdr:row>1</xdr:row>
      <xdr:rowOff>68580</xdr:rowOff>
    </xdr:from>
    <xdr:to>
      <xdr:col>6</xdr:col>
      <xdr:colOff>838200</xdr:colOff>
      <xdr:row>9</xdr:row>
      <xdr:rowOff>83820</xdr:rowOff>
    </xdr:to>
    <mc:AlternateContent xmlns:mc="http://schemas.openxmlformats.org/markup-compatibility/2006">
      <mc:Choice xmlns:tsle="http://schemas.microsoft.com/office/drawing/2012/timeslicer" Requires="tsle">
        <xdr:graphicFrame macro="">
          <xdr:nvGraphicFramePr>
            <xdr:cNvPr id="3" name="Tanggal">
              <a:extLst>
                <a:ext uri="{FF2B5EF4-FFF2-40B4-BE49-F238E27FC236}">
                  <a16:creationId xmlns:a16="http://schemas.microsoft.com/office/drawing/2014/main" id="{8C976BC4-4D4E-CCDF-1B51-45A4B66B7B9D}"/>
                </a:ext>
              </a:extLst>
            </xdr:cNvPr>
            <xdr:cNvGraphicFramePr/>
          </xdr:nvGraphicFramePr>
          <xdr:xfrm>
            <a:off x="0" y="0"/>
            <a:ext cx="0" cy="0"/>
          </xdr:xfrm>
          <a:graphic>
            <a:graphicData uri="http://schemas.microsoft.com/office/drawing/2012/timeslicer">
              <tsle:timeslicer xmlns:tsle="http://schemas.microsoft.com/office/drawing/2012/timeslicer" name="Tanggal"/>
            </a:graphicData>
          </a:graphic>
        </xdr:graphicFrame>
      </mc:Choice>
      <mc:Fallback>
        <xdr:sp macro="" textlink="">
          <xdr:nvSpPr>
            <xdr:cNvPr id="0" name=""/>
            <xdr:cNvSpPr>
              <a:spLocks noTextEdit="1"/>
            </xdr:cNvSpPr>
          </xdr:nvSpPr>
          <xdr:spPr>
            <a:xfrm>
              <a:off x="5052060" y="251460"/>
              <a:ext cx="1402080" cy="1478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205740</xdr:colOff>
      <xdr:row>0</xdr:row>
      <xdr:rowOff>175260</xdr:rowOff>
    </xdr:from>
    <xdr:to>
      <xdr:col>11</xdr:col>
      <xdr:colOff>0</xdr:colOff>
      <xdr:row>19</xdr:row>
      <xdr:rowOff>121920</xdr:rowOff>
    </xdr:to>
    <xdr:graphicFrame macro="">
      <xdr:nvGraphicFramePr>
        <xdr:cNvPr id="4" name="Chart 3">
          <a:extLst>
            <a:ext uri="{FF2B5EF4-FFF2-40B4-BE49-F238E27FC236}">
              <a16:creationId xmlns:a16="http://schemas.microsoft.com/office/drawing/2014/main" id="{3BF779C6-5556-61C8-2102-3082823E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685800</xdr:colOff>
      <xdr:row>22</xdr:row>
      <xdr:rowOff>129541</xdr:rowOff>
    </xdr:from>
    <xdr:to>
      <xdr:col>4</xdr:col>
      <xdr:colOff>830580</xdr:colOff>
      <xdr:row>26</xdr:row>
      <xdr:rowOff>15240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F5EC1B64-7BB9-51BA-B268-855BD68D2D0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85800" y="4152901"/>
              <a:ext cx="364236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xdr:colOff>
      <xdr:row>12</xdr:row>
      <xdr:rowOff>152400</xdr:rowOff>
    </xdr:from>
    <xdr:to>
      <xdr:col>6</xdr:col>
      <xdr:colOff>838200</xdr:colOff>
      <xdr:row>21</xdr:row>
      <xdr:rowOff>114300</xdr:rowOff>
    </xdr:to>
    <xdr:graphicFrame macro="">
      <xdr:nvGraphicFramePr>
        <xdr:cNvPr id="6" name="Chart 5">
          <a:extLst>
            <a:ext uri="{FF2B5EF4-FFF2-40B4-BE49-F238E27FC236}">
              <a16:creationId xmlns:a16="http://schemas.microsoft.com/office/drawing/2014/main" id="{D2FC318B-12F5-25B2-8892-6102EC2EF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243840</xdr:colOff>
      <xdr:row>22</xdr:row>
      <xdr:rowOff>45720</xdr:rowOff>
    </xdr:from>
    <xdr:to>
      <xdr:col>6</xdr:col>
      <xdr:colOff>514560</xdr:colOff>
      <xdr:row>25</xdr:row>
      <xdr:rowOff>145080</xdr:rowOff>
    </xdr:to>
    <mc:AlternateContent xmlns:mc="http://schemas.openxmlformats.org/markup-compatibility/2006">
      <mc:Choice xmlns:tsle="http://schemas.microsoft.com/office/drawing/2012/timeslicer" Requires="tsle">
        <xdr:graphicFrame macro="">
          <xdr:nvGraphicFramePr>
            <xdr:cNvPr id="7" name="Tanggal 1">
              <a:extLst>
                <a:ext uri="{FF2B5EF4-FFF2-40B4-BE49-F238E27FC236}">
                  <a16:creationId xmlns:a16="http://schemas.microsoft.com/office/drawing/2014/main" id="{FFE7FD3B-651A-50BC-0AEA-2F5E60B2BFEE}"/>
                </a:ext>
              </a:extLst>
            </xdr:cNvPr>
            <xdr:cNvGraphicFramePr/>
          </xdr:nvGraphicFramePr>
          <xdr:xfrm>
            <a:off x="0" y="0"/>
            <a:ext cx="0" cy="0"/>
          </xdr:xfrm>
          <a:graphic>
            <a:graphicData uri="http://schemas.microsoft.com/office/drawing/2012/timeslicer">
              <tsle:timeslicer xmlns:tsle="http://schemas.microsoft.com/office/drawing/2012/timeslicer" name="Tanggal 1"/>
            </a:graphicData>
          </a:graphic>
        </xdr:graphicFrame>
      </mc:Choice>
      <mc:Fallback>
        <xdr:sp macro="" textlink="">
          <xdr:nvSpPr>
            <xdr:cNvPr id="0" name=""/>
            <xdr:cNvSpPr>
              <a:spLocks noTextEdit="1"/>
            </xdr:cNvSpPr>
          </xdr:nvSpPr>
          <xdr:spPr>
            <a:xfrm>
              <a:off x="4762500" y="4069080"/>
              <a:ext cx="1368000" cy="64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62.956892592592" createdVersion="8" refreshedVersion="8" minRefreshableVersion="3" recordCount="143" xr:uid="{8B64AD2A-3D79-4616-BE7A-FBB8DE0A919D}">
  <cacheSource type="worksheet">
    <worksheetSource name="Table2"/>
  </cacheSource>
  <cacheFields count="9">
    <cacheField name="Tanggal" numFmtId="14">
      <sharedItems containsSemiMixedTypes="0" containsNonDate="0" containsDate="1" containsString="0" minDate="2021-01-01T00:00:00" maxDate="2022-03-28T00:00:00" count="129">
        <d v="2021-01-01T00:00:00"/>
        <d v="2021-01-02T00:00:00"/>
        <d v="2021-01-05T00:00:00"/>
        <d v="2021-01-06T00:00:00"/>
        <d v="2021-01-07T00:00:00"/>
        <d v="2021-01-08T00:00:00"/>
        <d v="2021-01-12T00:00:00"/>
        <d v="2021-01-18T00:00:00"/>
        <d v="2021-01-22T00:00:00"/>
        <d v="2021-01-23T00:00:00"/>
        <d v="2021-01-26T00:00:00"/>
        <d v="2021-01-27T00:00:00"/>
        <d v="2021-02-06T00:00:00"/>
        <d v="2021-02-11T00:00:00"/>
        <d v="2021-02-12T00:00:00"/>
        <d v="2021-02-16T00:00:00"/>
        <d v="2021-02-25T00:00:00"/>
        <d v="2021-02-26T00:00:00"/>
        <d v="2021-03-06T00:00:00"/>
        <d v="2021-03-07T00:00:00"/>
        <d v="2021-03-14T00:00:00"/>
        <d v="2021-03-26T00:00:00"/>
        <d v="2021-04-03T00:00:00"/>
        <d v="2021-04-06T00:00:00"/>
        <d v="2021-04-10T00:00:00"/>
        <d v="2021-04-11T00:00:00"/>
        <d v="2021-04-13T00:00:00"/>
        <d v="2021-04-23T00:00:00"/>
        <d v="2021-04-25T00:00:00"/>
        <d v="2021-05-02T00:00:00"/>
        <d v="2021-05-04T00:00:00"/>
        <d v="2021-05-05T00:00:00"/>
        <d v="2021-05-06T00:00:00"/>
        <d v="2021-05-12T00:00:00"/>
        <d v="2021-05-16T00:00:00"/>
        <d v="2021-05-18T00:00:00"/>
        <d v="2021-05-19T00:00:00"/>
        <d v="2021-05-23T00:00:00"/>
        <d v="2021-05-25T00:00:00"/>
        <d v="2021-05-27T00:00:00"/>
        <d v="2021-05-28T00:00:00"/>
        <d v="2021-06-02T00:00:00"/>
        <d v="2021-06-05T00:00:00"/>
        <d v="2021-06-09T00:00:00"/>
        <d v="2021-06-10T00:00:00"/>
        <d v="2021-06-12T00:00:00"/>
        <d v="2021-06-15T00:00:00"/>
        <d v="2021-06-21T00:00:00"/>
        <d v="2021-06-22T00:00:00"/>
        <d v="2021-06-25T00:00:00"/>
        <d v="2021-06-29T00:00:00"/>
        <d v="2021-06-30T00:00:00"/>
        <d v="2021-07-01T00:00:00"/>
        <d v="2021-07-03T00:00:00"/>
        <d v="2021-07-06T00:00:00"/>
        <d v="2021-07-09T00:00:00"/>
        <d v="2021-07-14T00:00:00"/>
        <d v="2021-07-18T00:00:00"/>
        <d v="2021-07-20T00:00:00"/>
        <d v="2021-08-03T00:00:00"/>
        <d v="2021-08-11T00:00:00"/>
        <d v="2021-08-15T00:00:00"/>
        <d v="2021-08-16T00:00:00"/>
        <d v="2021-08-21T00:00:00"/>
        <d v="2021-08-25T00:00:00"/>
        <d v="2021-08-26T00:00:00"/>
        <d v="2021-08-30T00:00:00"/>
        <d v="2021-09-01T00:00:00"/>
        <d v="2021-09-07T00:00:00"/>
        <d v="2021-09-12T00:00:00"/>
        <d v="2021-09-16T00:00:00"/>
        <d v="2021-09-24T00:00:00"/>
        <d v="2021-09-27T00:00:00"/>
        <d v="2021-09-30T00:00:00"/>
        <d v="2021-10-01T00:00:00"/>
        <d v="2021-10-03T00:00:00"/>
        <d v="2021-10-04T00:00:00"/>
        <d v="2021-10-06T00:00:00"/>
        <d v="2021-10-07T00:00:00"/>
        <d v="2021-10-09T00:00:00"/>
        <d v="2021-10-16T00:00:00"/>
        <d v="2021-10-17T00:00:00"/>
        <d v="2021-10-21T00:00:00"/>
        <d v="2021-10-29T00:00:00"/>
        <d v="2021-10-30T00:00:00"/>
        <d v="2021-11-03T00:00:00"/>
        <d v="2021-11-07T00:00:00"/>
        <d v="2021-11-15T00:00:00"/>
        <d v="2021-11-19T00:00:00"/>
        <d v="2021-11-22T00:00:00"/>
        <d v="2021-11-25T00:00:00"/>
        <d v="2021-11-26T00:00:00"/>
        <d v="2021-11-29T00:00:00"/>
        <d v="2021-12-03T00:00:00"/>
        <d v="2021-12-08T00:00:00"/>
        <d v="2021-12-21T00:00:00"/>
        <d v="2021-12-23T00:00:00"/>
        <d v="2022-01-19T00:00:00"/>
        <d v="2022-03-09T00:00:00"/>
        <d v="2022-02-04T00:00:00"/>
        <d v="2022-02-20T00:00:00"/>
        <d v="2022-03-19T00:00:00"/>
        <d v="2022-03-12T00:00:00"/>
        <d v="2022-02-08T00:00:00"/>
        <d v="2022-02-27T00:00:00"/>
        <d v="2022-03-23T00:00:00"/>
        <d v="2022-02-16T00:00:00"/>
        <d v="2022-03-25T00:00:00"/>
        <d v="2022-01-16T00:00:00"/>
        <d v="2022-01-31T00:00:00"/>
        <d v="2022-03-26T00:00:00"/>
        <d v="2022-01-25T00:00:00"/>
        <d v="2022-03-11T00:00:00"/>
        <d v="2022-02-23T00:00:00"/>
        <d v="2022-01-03T00:00:00"/>
        <d v="2022-01-17T00:00:00"/>
        <d v="2022-01-14T00:00:00"/>
        <d v="2022-01-08T00:00:00"/>
        <d v="2022-03-06T00:00:00"/>
        <d v="2022-03-16T00:00:00"/>
        <d v="2022-03-27T00:00:00"/>
        <d v="2022-01-26T00:00:00"/>
        <d v="2022-02-05T00:00:00"/>
        <d v="2022-01-02T00:00:00"/>
        <d v="2022-02-11T00:00:00"/>
        <d v="2022-03-10T00:00:00"/>
        <d v="2022-03-18T00:00:00"/>
        <d v="2022-01-07T00:00:00"/>
        <d v="2022-01-21T00:00:00"/>
      </sharedItems>
    </cacheField>
    <cacheField name="Produk" numFmtId="0">
      <sharedItems count="5">
        <s v="Gaun"/>
        <s v="Jas"/>
        <s v="Kemeja"/>
        <s v="Mantel"/>
        <s v="Rok"/>
      </sharedItems>
    </cacheField>
    <cacheField name="Region" numFmtId="0">
      <sharedItems count="4">
        <s v="Sulawesi"/>
        <s v="Kalimantan"/>
        <s v="Jawa"/>
        <s v="Sumatra"/>
      </sharedItems>
    </cacheField>
    <cacheField name="Sales" numFmtId="0">
      <sharedItems/>
    </cacheField>
    <cacheField name="Customer" numFmtId="0">
      <sharedItems/>
    </cacheField>
    <cacheField name="Units" numFmtId="1">
      <sharedItems containsSemiMixedTypes="0" containsString="0" containsNumber="1" containsInteger="1" minValue="6" maxValue="65"/>
    </cacheField>
    <cacheField name="Penjualan" numFmtId="164">
      <sharedItems containsSemiMixedTypes="0" containsString="0" containsNumber="1" minValue="1717950" maxValue="75009000"/>
    </cacheField>
    <cacheField name="COGS" numFmtId="164">
      <sharedItems containsSemiMixedTypes="0" containsString="0" containsNumber="1" minValue="723900" maxValue="14143950"/>
    </cacheField>
    <cacheField name="Revenue" numFmtId="0" formula="Penjualan -COGS" databaseField="0"/>
  </cacheFields>
  <extLst>
    <ext xmlns:x14="http://schemas.microsoft.com/office/spreadsheetml/2009/9/main" uri="{725AE2AE-9491-48be-B2B4-4EB974FC3084}">
      <x14:pivotCacheDefinition pivotCacheId="922598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x v="0"/>
    <x v="0"/>
    <s v="Indra Agustina"/>
    <s v="Roland Ryan"/>
    <n v="64"/>
    <n v="25932150"/>
    <n v="13925700"/>
  </r>
  <r>
    <x v="1"/>
    <x v="1"/>
    <x v="1"/>
    <s v="Kusuma Dina"/>
    <s v="Agata Allen"/>
    <n v="26"/>
    <n v="8586300"/>
    <n v="3904049.9999999995"/>
  </r>
  <r>
    <x v="2"/>
    <x v="2"/>
    <x v="1"/>
    <s v="Andi Ade"/>
    <s v="Martin Holmes"/>
    <n v="52"/>
    <n v="17940450"/>
    <n v="8592150"/>
  </r>
  <r>
    <x v="2"/>
    <x v="3"/>
    <x v="1"/>
    <s v="Ika Indah"/>
    <s v="Martin Holmes"/>
    <n v="13"/>
    <n v="4096500.0000000005"/>
    <n v="1809600"/>
  </r>
  <r>
    <x v="3"/>
    <x v="4"/>
    <x v="2"/>
    <s v="Ratna Fitria"/>
    <s v="Martin Holmes"/>
    <n v="54"/>
    <n v="15404400"/>
    <n v="6491250"/>
  </r>
  <r>
    <x v="4"/>
    <x v="4"/>
    <x v="1"/>
    <s v="Kusuma Dina"/>
    <s v="Tiana Clark"/>
    <n v="30"/>
    <n v="8553300"/>
    <n v="3610050"/>
  </r>
  <r>
    <x v="4"/>
    <x v="4"/>
    <x v="3"/>
    <s v="Ika Indah"/>
    <s v="Dale Ross"/>
    <n v="33"/>
    <n v="9409800"/>
    <n v="3968100.0000000005"/>
  </r>
  <r>
    <x v="5"/>
    <x v="0"/>
    <x v="0"/>
    <s v="Ahmad Surya"/>
    <s v="Arthur Hamilton"/>
    <n v="56"/>
    <n v="22689000"/>
    <n v="12192450"/>
  </r>
  <r>
    <x v="6"/>
    <x v="2"/>
    <x v="2"/>
    <s v="Indra Agustina"/>
    <s v="Frederick Foster"/>
    <n v="39"/>
    <n v="13464450"/>
    <n v="6445200"/>
  </r>
  <r>
    <x v="7"/>
    <x v="0"/>
    <x v="1"/>
    <s v="Ahmad Surya"/>
    <s v="Frederick Foster"/>
    <n v="56"/>
    <n v="22682850"/>
    <n v="12183900"/>
  </r>
  <r>
    <x v="8"/>
    <x v="4"/>
    <x v="0"/>
    <s v="Indra Agustina"/>
    <s v="Frederick Foster"/>
    <n v="8"/>
    <n v="2283600"/>
    <n v="974849.99999999988"/>
  </r>
  <r>
    <x v="9"/>
    <x v="4"/>
    <x v="2"/>
    <s v="Ratna Fitria"/>
    <s v="Melissa Cunningham"/>
    <n v="24"/>
    <n v="6846150"/>
    <n v="2882100"/>
  </r>
  <r>
    <x v="10"/>
    <x v="0"/>
    <x v="2"/>
    <s v="Ahmad Surya"/>
    <s v="Melissa Cunningham"/>
    <n v="43"/>
    <n v="17418750"/>
    <n v="9356250"/>
  </r>
  <r>
    <x v="11"/>
    <x v="1"/>
    <x v="1"/>
    <s v="Indra Agustina"/>
    <s v="Melissa Cunningham"/>
    <n v="25"/>
    <n v="8255850"/>
    <n v="3756900"/>
  </r>
  <r>
    <x v="12"/>
    <x v="2"/>
    <x v="2"/>
    <s v="Ika Indah"/>
    <s v="Sydney Thompson"/>
    <n v="63"/>
    <n v="21738150"/>
    <n v="10404600"/>
  </r>
  <r>
    <x v="13"/>
    <x v="2"/>
    <x v="1"/>
    <s v="Ratna Fitria"/>
    <s v="Chester Chapman"/>
    <n v="46"/>
    <n v="15870150"/>
    <n v="7599600"/>
  </r>
  <r>
    <x v="14"/>
    <x v="4"/>
    <x v="3"/>
    <s v="Ratna Fitria"/>
    <s v="Gianna Johnston"/>
    <n v="21"/>
    <n v="5987250"/>
    <n v="2534250"/>
  </r>
  <r>
    <x v="15"/>
    <x v="3"/>
    <x v="2"/>
    <s v="Andi Ade"/>
    <s v="Adrian Davis"/>
    <n v="36"/>
    <n v="11346900"/>
    <n v="4998000"/>
  </r>
  <r>
    <x v="16"/>
    <x v="2"/>
    <x v="1"/>
    <s v="Andi Ade"/>
    <s v="Spike Campbell"/>
    <n v="31"/>
    <n v="10699200"/>
    <n v="5120200"/>
  </r>
  <r>
    <x v="17"/>
    <x v="1"/>
    <x v="1"/>
    <s v="Kusuma Dina"/>
    <s v="Gianna Wilson"/>
    <n v="7"/>
    <n v="2324250"/>
    <n v="1059300"/>
  </r>
  <r>
    <x v="18"/>
    <x v="4"/>
    <x v="0"/>
    <s v="Ratna Fitria"/>
    <s v="Brianna Andrews"/>
    <n v="12"/>
    <n v="3433350"/>
    <n v="1440300"/>
  </r>
  <r>
    <x v="18"/>
    <x v="0"/>
    <x v="2"/>
    <s v="Ratna Fitria"/>
    <s v="Kelsey Roberts"/>
    <n v="44"/>
    <n v="17832150"/>
    <n v="9570600"/>
  </r>
  <r>
    <x v="19"/>
    <x v="2"/>
    <x v="2"/>
    <s v="Ratna Fitria"/>
    <s v="Sarah Douglas"/>
    <n v="34"/>
    <n v="11734800"/>
    <n v="5621400"/>
  </r>
  <r>
    <x v="20"/>
    <x v="4"/>
    <x v="1"/>
    <s v="Indra Agustina"/>
    <s v="Vanessa Nelson"/>
    <n v="6"/>
    <n v="1717950"/>
    <n v="723900"/>
  </r>
  <r>
    <x v="21"/>
    <x v="4"/>
    <x v="0"/>
    <s v="Indra Agustina"/>
    <s v="Edward Ryan"/>
    <n v="58"/>
    <n v="16542150"/>
    <n v="6960900"/>
  </r>
  <r>
    <x v="22"/>
    <x v="0"/>
    <x v="0"/>
    <s v="Kusuma Dina"/>
    <s v="Edward Ryan"/>
    <n v="10"/>
    <n v="4061699.9999999995"/>
    <n v="2185950"/>
  </r>
  <r>
    <x v="23"/>
    <x v="4"/>
    <x v="2"/>
    <s v="Ika Indah"/>
    <s v="Charlotte Bennett"/>
    <n v="38"/>
    <n v="10833300"/>
    <n v="4560900"/>
  </r>
  <r>
    <x v="24"/>
    <x v="3"/>
    <x v="2"/>
    <s v="Ahmad Surya"/>
    <s v="Stella Smith"/>
    <n v="12"/>
    <n v="3786600"/>
    <n v="1674900"/>
  </r>
  <r>
    <x v="25"/>
    <x v="2"/>
    <x v="3"/>
    <s v="Ratna Fitria"/>
    <s v="Jessica Gibson"/>
    <n v="13"/>
    <n v="4494600"/>
    <n v="2156700"/>
  </r>
  <r>
    <x v="26"/>
    <x v="0"/>
    <x v="1"/>
    <s v="Ratna Fitria"/>
    <s v="Emma Farrell"/>
    <n v="44"/>
    <n v="17823300"/>
    <n v="9581850"/>
  </r>
  <r>
    <x v="27"/>
    <x v="1"/>
    <x v="3"/>
    <s v="Ika Indah"/>
    <s v="Isabella Evans"/>
    <n v="57"/>
    <n v="18818550"/>
    <n v="8561550"/>
  </r>
  <r>
    <x v="28"/>
    <x v="3"/>
    <x v="0"/>
    <s v="Ika Indah"/>
    <s v="Madaline Hill"/>
    <n v="53"/>
    <n v="16705500"/>
    <n v="7354650"/>
  </r>
  <r>
    <x v="29"/>
    <x v="1"/>
    <x v="3"/>
    <s v="Ika Indah"/>
    <s v="Madaline Hill"/>
    <n v="40"/>
    <n v="13209000"/>
    <n v="6007050"/>
  </r>
  <r>
    <x v="30"/>
    <x v="0"/>
    <x v="3"/>
    <s v="Kusuma Dina"/>
    <s v="Amelia Kelley"/>
    <n v="61"/>
    <n v="24708900"/>
    <n v="13277550"/>
  </r>
  <r>
    <x v="31"/>
    <x v="3"/>
    <x v="0"/>
    <s v="Ika Indah"/>
    <s v="Rubie Mason"/>
    <n v="61"/>
    <n v="19216500"/>
    <n v="8477250"/>
  </r>
  <r>
    <x v="32"/>
    <x v="2"/>
    <x v="2"/>
    <s v="Kusuma Dina"/>
    <s v="Kate Hamilton"/>
    <n v="59"/>
    <n v="20358750"/>
    <n v="9737250"/>
  </r>
  <r>
    <x v="33"/>
    <x v="0"/>
    <x v="2"/>
    <s v="Ratna Fitria"/>
    <s v="Harold Ellis"/>
    <n v="14"/>
    <n v="5674050"/>
    <n v="3054300"/>
  </r>
  <r>
    <x v="34"/>
    <x v="4"/>
    <x v="1"/>
    <s v="Indra Agustina"/>
    <s v="Harold Ellis"/>
    <n v="23"/>
    <n v="6567150"/>
    <n v="2762400"/>
  </r>
  <r>
    <x v="35"/>
    <x v="0"/>
    <x v="0"/>
    <s v="Kusuma Dina"/>
    <s v="Belinda Dixon"/>
    <n v="16"/>
    <n v="6490050"/>
    <n v="3483000"/>
  </r>
  <r>
    <x v="36"/>
    <x v="1"/>
    <x v="1"/>
    <s v="Ahmad Surya"/>
    <s v="Ryan Cameron"/>
    <n v="24"/>
    <n v="7927500"/>
    <n v="3605250"/>
  </r>
  <r>
    <x v="37"/>
    <x v="0"/>
    <x v="0"/>
    <s v="Andi Ade"/>
    <s v="Rosie Lloyd"/>
    <n v="65"/>
    <n v="26335650"/>
    <n v="14143950"/>
  </r>
  <r>
    <x v="38"/>
    <x v="2"/>
    <x v="2"/>
    <s v="Ratna Fitria"/>
    <s v="Rosie Lloyd"/>
    <n v="38"/>
    <n v="13116750"/>
    <n v="6280350"/>
  </r>
  <r>
    <x v="39"/>
    <x v="1"/>
    <x v="3"/>
    <s v="Ahmad Surya"/>
    <s v="Tara Robinson"/>
    <n v="7"/>
    <n v="2315100"/>
    <n v="1050000"/>
  </r>
  <r>
    <x v="40"/>
    <x v="0"/>
    <x v="2"/>
    <s v="Indra Agustina"/>
    <s v="Clark Holmes"/>
    <n v="16"/>
    <n v="4500000"/>
    <n v="3494850"/>
  </r>
  <r>
    <x v="41"/>
    <x v="3"/>
    <x v="1"/>
    <s v="Ika Indah"/>
    <s v="Henry Ferguson"/>
    <n v="23"/>
    <n v="7253700"/>
    <n v="3203550"/>
  </r>
  <r>
    <x v="42"/>
    <x v="4"/>
    <x v="3"/>
    <s v="Andi Ade"/>
    <s v="Henry Ferguson"/>
    <n v="8"/>
    <n v="2291400"/>
    <n v="961800.00000000012"/>
  </r>
  <r>
    <x v="42"/>
    <x v="2"/>
    <x v="0"/>
    <s v="Ahmad Surya"/>
    <s v="Edith Cameron"/>
    <n v="10"/>
    <n v="3453750"/>
    <n v="1656450"/>
  </r>
  <r>
    <x v="43"/>
    <x v="3"/>
    <x v="2"/>
    <s v="Ahmad Surya"/>
    <s v="Vanessa Rogers"/>
    <n v="27"/>
    <n v="8507700"/>
    <n v="3759900"/>
  </r>
  <r>
    <x v="44"/>
    <x v="3"/>
    <x v="2"/>
    <s v="Andi Ade"/>
    <s v="Vanessa Rogers"/>
    <n v="17"/>
    <n v="5363250"/>
    <n v="2369250"/>
  </r>
  <r>
    <x v="45"/>
    <x v="2"/>
    <x v="0"/>
    <s v="Indra Agustina"/>
    <s v="Emily Riley"/>
    <n v="18"/>
    <n v="6211650"/>
    <n v="2980650"/>
  </r>
  <r>
    <x v="46"/>
    <x v="0"/>
    <x v="2"/>
    <s v="Kusuma Dina"/>
    <s v="Vanessa Rogers"/>
    <n v="58"/>
    <n v="23502450"/>
    <n v="12621450"/>
  </r>
  <r>
    <x v="47"/>
    <x v="1"/>
    <x v="2"/>
    <s v="Ika Indah"/>
    <s v="Edgar Parker"/>
    <n v="59"/>
    <n v="19483800"/>
    <n v="8861250"/>
  </r>
  <r>
    <x v="48"/>
    <x v="4"/>
    <x v="3"/>
    <s v="Kusuma Dina"/>
    <s v="Vivian Warren"/>
    <n v="62"/>
    <n v="17671050"/>
    <n v="7453800"/>
  </r>
  <r>
    <x v="49"/>
    <x v="1"/>
    <x v="1"/>
    <s v="Indra Agustina"/>
    <s v="Andrew Hall"/>
    <n v="35"/>
    <n v="11562000"/>
    <n v="5257950"/>
  </r>
  <r>
    <x v="50"/>
    <x v="3"/>
    <x v="3"/>
    <s v="Indra Agustina"/>
    <s v="Agata Wright"/>
    <n v="22"/>
    <n v="6933300"/>
    <n v="3053550"/>
  </r>
  <r>
    <x v="51"/>
    <x v="0"/>
    <x v="3"/>
    <s v="Andi Ade"/>
    <s v="Ned Harris"/>
    <n v="42"/>
    <n v="17024100"/>
    <n v="9143100"/>
  </r>
  <r>
    <x v="52"/>
    <x v="1"/>
    <x v="0"/>
    <s v="Ika Indah"/>
    <s v="Amelia Williams"/>
    <n v="19"/>
    <n v="6278100"/>
    <n v="2850750"/>
  </r>
  <r>
    <x v="52"/>
    <x v="1"/>
    <x v="2"/>
    <s v="Ika Indah"/>
    <s v="Amelia Williams"/>
    <n v="40"/>
    <n v="13205700"/>
    <n v="6013350"/>
  </r>
  <r>
    <x v="53"/>
    <x v="3"/>
    <x v="0"/>
    <s v="Kusuma Dina"/>
    <s v="Martin Henderson"/>
    <n v="62"/>
    <n v="19542900"/>
    <n v="8613750"/>
  </r>
  <r>
    <x v="54"/>
    <x v="1"/>
    <x v="2"/>
    <s v="Ahmad Surya"/>
    <s v="Martin Henderson"/>
    <n v="9"/>
    <n v="2970900"/>
    <n v="1356750"/>
  </r>
  <r>
    <x v="55"/>
    <x v="2"/>
    <x v="3"/>
    <s v="Ratna Fitria"/>
    <s v="Garry Russell"/>
    <n v="12"/>
    <n v="4140900"/>
    <n v="1988400"/>
  </r>
  <r>
    <x v="56"/>
    <x v="2"/>
    <x v="3"/>
    <s v="Kusuma Dina"/>
    <s v="Garry Russell"/>
    <n v="20"/>
    <n v="6904200"/>
    <n v="3309450"/>
  </r>
  <r>
    <x v="57"/>
    <x v="3"/>
    <x v="1"/>
    <s v="Ika Indah"/>
    <s v="Garry Russell"/>
    <n v="57"/>
    <n v="17968500"/>
    <n v="7919700"/>
  </r>
  <r>
    <x v="58"/>
    <x v="1"/>
    <x v="0"/>
    <s v="Andi Ade"/>
    <s v="Fenton Adams"/>
    <n v="6"/>
    <n v="1985100"/>
    <n v="908700"/>
  </r>
  <r>
    <x v="59"/>
    <x v="1"/>
    <x v="0"/>
    <s v="Indra Agustina"/>
    <s v="Sophia Carroll"/>
    <n v="35"/>
    <n v="11552700"/>
    <n v="5259900"/>
  </r>
  <r>
    <x v="60"/>
    <x v="4"/>
    <x v="3"/>
    <s v="Ratna Fitria"/>
    <s v="Lucy Cunningham"/>
    <n v="59"/>
    <n v="16829400"/>
    <n v="7085700"/>
  </r>
  <r>
    <x v="60"/>
    <x v="0"/>
    <x v="2"/>
    <s v="Ika Indah"/>
    <s v="Kirsten Wilson"/>
    <n v="22"/>
    <n v="8912550"/>
    <n v="4791150"/>
  </r>
  <r>
    <x v="61"/>
    <x v="1"/>
    <x v="0"/>
    <s v="Ika Indah"/>
    <s v="Kirsten Wilson"/>
    <n v="61"/>
    <n v="75009000"/>
    <n v="9152400"/>
  </r>
  <r>
    <x v="62"/>
    <x v="4"/>
    <x v="2"/>
    <s v="Andi Ade"/>
    <s v="Cadie Gray"/>
    <n v="42"/>
    <n v="11977950"/>
    <n v="5042400"/>
  </r>
  <r>
    <x v="63"/>
    <x v="0"/>
    <x v="0"/>
    <s v="Ika Indah"/>
    <s v="Cadie Gray"/>
    <n v="30"/>
    <n v="12160650"/>
    <n v="6534600"/>
  </r>
  <r>
    <x v="64"/>
    <x v="2"/>
    <x v="0"/>
    <s v="Ratna Fitria"/>
    <s v="Cadie Gray"/>
    <n v="60"/>
    <n v="20701050"/>
    <n v="9906000"/>
  </r>
  <r>
    <x v="65"/>
    <x v="0"/>
    <x v="2"/>
    <s v="Ratna Fitria"/>
    <s v="Cadie Gray"/>
    <n v="62"/>
    <n v="25122300"/>
    <n v="13493400"/>
  </r>
  <r>
    <x v="66"/>
    <x v="1"/>
    <x v="2"/>
    <s v="Kusuma Dina"/>
    <s v="Gianna Craig"/>
    <n v="17"/>
    <n v="5622150"/>
    <n v="2555550"/>
  </r>
  <r>
    <x v="67"/>
    <x v="4"/>
    <x v="3"/>
    <s v="Kusuma Dina"/>
    <s v="Abraham Gibson"/>
    <n v="11"/>
    <n v="3148800"/>
    <n v="1330950"/>
  </r>
  <r>
    <x v="68"/>
    <x v="1"/>
    <x v="1"/>
    <s v="Andi Ade"/>
    <s v="Fenton Cameron"/>
    <n v="11"/>
    <n v="3633900"/>
    <n v="1663650"/>
  </r>
  <r>
    <x v="69"/>
    <x v="1"/>
    <x v="1"/>
    <s v="Indra Agustina"/>
    <s v="Sarah Hamilton"/>
    <n v="15"/>
    <n v="4959150"/>
    <n v="2256450"/>
  </r>
  <r>
    <x v="70"/>
    <x v="0"/>
    <x v="2"/>
    <s v="Andi Ade"/>
    <s v="Lyndon Ellis"/>
    <n v="49"/>
    <n v="19857150"/>
    <n v="10672350"/>
  </r>
  <r>
    <x v="70"/>
    <x v="4"/>
    <x v="3"/>
    <s v="Ika Indah"/>
    <s v="Lyndon Ellis"/>
    <n v="23"/>
    <n v="6568800"/>
    <n v="2764950"/>
  </r>
  <r>
    <x v="71"/>
    <x v="0"/>
    <x v="2"/>
    <s v="Andi Ade"/>
    <s v="Jack Spencer"/>
    <n v="17"/>
    <n v="6889350"/>
    <n v="3701250"/>
  </r>
  <r>
    <x v="72"/>
    <x v="1"/>
    <x v="2"/>
    <s v="Ratna Fitria"/>
    <s v="Fiona Carter"/>
    <n v="20"/>
    <n v="6615000"/>
    <n v="3008100"/>
  </r>
  <r>
    <x v="73"/>
    <x v="3"/>
    <x v="1"/>
    <s v="Indra Agustina"/>
    <s v="Paige Johnson"/>
    <n v="44"/>
    <n v="13864350"/>
    <n v="6109650"/>
  </r>
  <r>
    <x v="74"/>
    <x v="0"/>
    <x v="0"/>
    <s v="Ahmad Surya"/>
    <s v="Paige Johnson"/>
    <n v="63"/>
    <n v="25525200"/>
    <n v="13706100"/>
  </r>
  <r>
    <x v="75"/>
    <x v="3"/>
    <x v="2"/>
    <s v="Ahmad Surya"/>
    <s v="Eric Kelley"/>
    <n v="63"/>
    <n v="19850250"/>
    <n v="8750400"/>
  </r>
  <r>
    <x v="75"/>
    <x v="2"/>
    <x v="0"/>
    <s v="Andi Ade"/>
    <s v="Carina Armstrong"/>
    <n v="15"/>
    <n v="5188200"/>
    <n v="2486100"/>
  </r>
  <r>
    <x v="76"/>
    <x v="4"/>
    <x v="1"/>
    <s v="Andi Ade"/>
    <s v="Melanie Hamilton"/>
    <n v="40"/>
    <n v="11403600"/>
    <n v="4803000"/>
  </r>
  <r>
    <x v="77"/>
    <x v="3"/>
    <x v="1"/>
    <s v="Indra Agustina"/>
    <s v="Reid Turner"/>
    <n v="47"/>
    <n v="14814300"/>
    <n v="6527250"/>
  </r>
  <r>
    <x v="78"/>
    <x v="4"/>
    <x v="3"/>
    <s v="Andi Ade"/>
    <s v="Carina Wells"/>
    <n v="64"/>
    <n v="18241800"/>
    <n v="7692900"/>
  </r>
  <r>
    <x v="79"/>
    <x v="4"/>
    <x v="1"/>
    <s v="Kusuma Dina"/>
    <s v="Adele Owens"/>
    <n v="49"/>
    <n v="13966350"/>
    <n v="5893650"/>
  </r>
  <r>
    <x v="80"/>
    <x v="1"/>
    <x v="3"/>
    <s v="Indra Agustina"/>
    <s v="Jessica Scott"/>
    <n v="56"/>
    <n v="18480750"/>
    <n v="8404350"/>
  </r>
  <r>
    <x v="81"/>
    <x v="1"/>
    <x v="3"/>
    <s v="Ahmad Surya"/>
    <s v="Alfred Roberts"/>
    <n v="21"/>
    <n v="6932550"/>
    <n v="3162150"/>
  </r>
  <r>
    <x v="82"/>
    <x v="0"/>
    <x v="1"/>
    <s v="Indra Agustina"/>
    <s v="Alfred Roberts"/>
    <n v="25"/>
    <n v="10136250"/>
    <n v="5443350"/>
  </r>
  <r>
    <x v="83"/>
    <x v="0"/>
    <x v="3"/>
    <s v="Ahmad Surya"/>
    <s v="Walter Gibson"/>
    <n v="10"/>
    <n v="4057500"/>
    <n v="2183550"/>
  </r>
  <r>
    <x v="84"/>
    <x v="0"/>
    <x v="1"/>
    <s v="Ratna Fitria"/>
    <s v="Jacob Farrell"/>
    <n v="29"/>
    <n v="11756250"/>
    <n v="6318000"/>
  </r>
  <r>
    <x v="85"/>
    <x v="2"/>
    <x v="1"/>
    <s v="Andi Ade"/>
    <s v="Jacob Farrell"/>
    <n v="53"/>
    <n v="18295500"/>
    <n v="8755200"/>
  </r>
  <r>
    <x v="86"/>
    <x v="4"/>
    <x v="0"/>
    <s v="Ahmad Surya"/>
    <s v="Vivian Barrett"/>
    <n v="49"/>
    <n v="13972350"/>
    <n v="5892600"/>
  </r>
  <r>
    <x v="87"/>
    <x v="3"/>
    <x v="3"/>
    <s v="Indra Agustina"/>
    <s v="Victoria Howard"/>
    <n v="29"/>
    <n v="9136800"/>
    <n v="4037400.0000000005"/>
  </r>
  <r>
    <x v="88"/>
    <x v="3"/>
    <x v="3"/>
    <s v="Ahmad Surya"/>
    <s v="Mary Ferguson"/>
    <n v="19"/>
    <n v="5985300"/>
    <n v="2648250"/>
  </r>
  <r>
    <x v="89"/>
    <x v="0"/>
    <x v="3"/>
    <s v="Andi Ade"/>
    <s v="Mary Ferguson"/>
    <n v="17"/>
    <n v="6899250"/>
    <n v="3708450"/>
  </r>
  <r>
    <x v="90"/>
    <x v="1"/>
    <x v="0"/>
    <s v="Ika Indah"/>
    <s v="Mary Ferguson"/>
    <n v="53"/>
    <n v="17494650"/>
    <n v="7953600"/>
  </r>
  <r>
    <x v="91"/>
    <x v="2"/>
    <x v="1"/>
    <s v="Andi Ade"/>
    <s v="Lucia Kelley"/>
    <n v="29"/>
    <n v="10019850"/>
    <n v="4791750"/>
  </r>
  <r>
    <x v="92"/>
    <x v="1"/>
    <x v="3"/>
    <s v="Andi Ade"/>
    <s v="Miller Payne"/>
    <n v="16"/>
    <n v="5283000"/>
    <n v="2409900"/>
  </r>
  <r>
    <x v="93"/>
    <x v="1"/>
    <x v="0"/>
    <s v="Andi Ade"/>
    <s v="Emily Fowler"/>
    <n v="27"/>
    <n v="8911350"/>
    <n v="4056300.0000000005"/>
  </r>
  <r>
    <x v="94"/>
    <x v="1"/>
    <x v="2"/>
    <s v="Ahmad Surya"/>
    <s v="Abraham Evans"/>
    <n v="10"/>
    <n v="3302700"/>
    <n v="1512600"/>
  </r>
  <r>
    <x v="95"/>
    <x v="1"/>
    <x v="2"/>
    <s v="Kusuma Dina"/>
    <s v="Justin Richards"/>
    <n v="50"/>
    <n v="16502100.000000002"/>
    <n v="7502400"/>
  </r>
  <r>
    <x v="96"/>
    <x v="4"/>
    <x v="1"/>
    <s v="Andi Ade"/>
    <s v="Justin Richards"/>
    <n v="51"/>
    <n v="14545800"/>
    <n v="6121200"/>
  </r>
  <r>
    <x v="97"/>
    <x v="1"/>
    <x v="0"/>
    <s v="Ika Indah"/>
    <s v="Melissa Rogers"/>
    <n v="61"/>
    <n v="75009000"/>
    <n v="9152400"/>
  </r>
  <r>
    <x v="98"/>
    <x v="4"/>
    <x v="2"/>
    <s v="Andi Ade"/>
    <s v="Valeria Douglas"/>
    <n v="42"/>
    <n v="11977950"/>
    <n v="5042400"/>
  </r>
  <r>
    <x v="99"/>
    <x v="0"/>
    <x v="0"/>
    <s v="Ika Indah"/>
    <s v="Sam Smith"/>
    <n v="30"/>
    <n v="12160650"/>
    <n v="6534600"/>
  </r>
  <r>
    <x v="100"/>
    <x v="2"/>
    <x v="0"/>
    <s v="Ratna Fitria"/>
    <s v="Adele Johnson"/>
    <n v="60"/>
    <n v="20701050"/>
    <n v="9906000"/>
  </r>
  <r>
    <x v="101"/>
    <x v="0"/>
    <x v="2"/>
    <s v="Ratna Fitria"/>
    <s v="Sophia Parker"/>
    <n v="62"/>
    <n v="25122300"/>
    <n v="13493400"/>
  </r>
  <r>
    <x v="102"/>
    <x v="1"/>
    <x v="2"/>
    <s v="Kusuma Dina"/>
    <s v="Sydney Roberts"/>
    <n v="17"/>
    <n v="5622150"/>
    <n v="2555550"/>
  </r>
  <r>
    <x v="103"/>
    <x v="4"/>
    <x v="3"/>
    <s v="Kusuma Dina"/>
    <s v="Fenton Barnes"/>
    <n v="11"/>
    <n v="3148800"/>
    <n v="1330950"/>
  </r>
  <r>
    <x v="104"/>
    <x v="1"/>
    <x v="1"/>
    <s v="Andi Ade"/>
    <s v="Sydney Roberts"/>
    <n v="11"/>
    <n v="3633900"/>
    <n v="1663650"/>
  </r>
  <r>
    <x v="105"/>
    <x v="1"/>
    <x v="1"/>
    <s v="Indra Agustina"/>
    <s v="Adrianna Walker"/>
    <n v="15"/>
    <n v="4959150"/>
    <n v="2256450"/>
  </r>
  <r>
    <x v="100"/>
    <x v="0"/>
    <x v="2"/>
    <s v="Andi Ade"/>
    <s v="Paige Wells"/>
    <n v="49"/>
    <n v="19857150"/>
    <n v="10672350"/>
  </r>
  <r>
    <x v="106"/>
    <x v="4"/>
    <x v="3"/>
    <s v="Ika Indah"/>
    <s v="Paige Wells"/>
    <n v="23"/>
    <n v="6568800"/>
    <n v="2764950"/>
  </r>
  <r>
    <x v="107"/>
    <x v="0"/>
    <x v="2"/>
    <s v="Andi Ade"/>
    <s v="Ned Perkins"/>
    <n v="17"/>
    <n v="6889350"/>
    <n v="3701250"/>
  </r>
  <r>
    <x v="108"/>
    <x v="1"/>
    <x v="2"/>
    <s v="Ratna Fitria"/>
    <s v="Vincent Johnston"/>
    <n v="20"/>
    <n v="6615000"/>
    <n v="3008100"/>
  </r>
  <r>
    <x v="109"/>
    <x v="3"/>
    <x v="1"/>
    <s v="Indra Agustina"/>
    <s v="Alisa Bennett"/>
    <n v="44"/>
    <n v="13864350"/>
    <n v="6109650"/>
  </r>
  <r>
    <x v="110"/>
    <x v="0"/>
    <x v="0"/>
    <s v="Ahmad Surya"/>
    <s v="Chloe Russell"/>
    <n v="63"/>
    <n v="25525200"/>
    <n v="13706100"/>
  </r>
  <r>
    <x v="111"/>
    <x v="3"/>
    <x v="2"/>
    <s v="Ahmad Surya"/>
    <s v="Chloe Russell"/>
    <n v="63"/>
    <n v="19850250"/>
    <n v="8750400"/>
  </r>
  <r>
    <x v="112"/>
    <x v="2"/>
    <x v="0"/>
    <s v="Andi Ade"/>
    <s v="Edith Scott"/>
    <n v="15"/>
    <n v="5188200"/>
    <n v="2486100"/>
  </r>
  <r>
    <x v="113"/>
    <x v="4"/>
    <x v="1"/>
    <s v="Andi Ade"/>
    <s v="Eric Morrison"/>
    <n v="40"/>
    <n v="11403600"/>
    <n v="4803000"/>
  </r>
  <r>
    <x v="114"/>
    <x v="3"/>
    <x v="1"/>
    <s v="Indra Agustina"/>
    <s v="Joyce West"/>
    <n v="47"/>
    <n v="14814300"/>
    <n v="6527250"/>
  </r>
  <r>
    <x v="115"/>
    <x v="4"/>
    <x v="3"/>
    <s v="Andi Ade"/>
    <s v="Joyce West"/>
    <n v="64"/>
    <n v="18241800"/>
    <n v="7692900"/>
  </r>
  <r>
    <x v="116"/>
    <x v="4"/>
    <x v="1"/>
    <s v="Kusuma Dina"/>
    <s v="Rubie Baker"/>
    <n v="49"/>
    <n v="13966350"/>
    <n v="5893650"/>
  </r>
  <r>
    <x v="117"/>
    <x v="1"/>
    <x v="3"/>
    <s v="Indra Agustina"/>
    <s v="Wilson Wilson"/>
    <n v="56"/>
    <n v="18480750"/>
    <n v="8404350"/>
  </r>
  <r>
    <x v="118"/>
    <x v="1"/>
    <x v="3"/>
    <s v="Ahmad Surya"/>
    <s v="Kirsten Wilson"/>
    <n v="21"/>
    <n v="6932550"/>
    <n v="3162150"/>
  </r>
  <r>
    <x v="119"/>
    <x v="0"/>
    <x v="1"/>
    <s v="Indra Agustina"/>
    <s v="Evelyn Tucker"/>
    <n v="25"/>
    <n v="10136250"/>
    <n v="5443350"/>
  </r>
  <r>
    <x v="100"/>
    <x v="0"/>
    <x v="3"/>
    <s v="Ahmad Surya"/>
    <s v="Rubie Sullivan"/>
    <n v="10"/>
    <n v="4057500"/>
    <n v="2183550"/>
  </r>
  <r>
    <x v="120"/>
    <x v="0"/>
    <x v="1"/>
    <s v="Ratna Fitria"/>
    <s v="Rubie Sullivan"/>
    <n v="29"/>
    <n v="11756250"/>
    <n v="6318000"/>
  </r>
  <r>
    <x v="109"/>
    <x v="2"/>
    <x v="1"/>
    <s v="Andi Ade"/>
    <s v="Antony Williams"/>
    <n v="53"/>
    <n v="18295500"/>
    <n v="8755200"/>
  </r>
  <r>
    <x v="121"/>
    <x v="4"/>
    <x v="0"/>
    <s v="Ahmad Surya"/>
    <s v="Justin Perry"/>
    <n v="49"/>
    <n v="13972350"/>
    <n v="5892600"/>
  </r>
  <r>
    <x v="122"/>
    <x v="3"/>
    <x v="3"/>
    <s v="Indra Agustina"/>
    <s v="Alen Warren"/>
    <n v="29"/>
    <n v="9136800"/>
    <n v="4037400.0000000005"/>
  </r>
  <r>
    <x v="123"/>
    <x v="3"/>
    <x v="3"/>
    <s v="Ahmad Surya"/>
    <s v="Clark Edwards"/>
    <n v="19"/>
    <n v="5985300"/>
    <n v="2648250"/>
  </r>
  <r>
    <x v="124"/>
    <x v="0"/>
    <x v="3"/>
    <s v="Andi Ade"/>
    <s v="Melissa Ellis"/>
    <n v="17"/>
    <n v="6899250"/>
    <n v="3708450"/>
  </r>
  <r>
    <x v="125"/>
    <x v="1"/>
    <x v="0"/>
    <s v="Ika Indah"/>
    <s v="Julian West"/>
    <n v="53"/>
    <n v="17494650"/>
    <n v="7953600"/>
  </r>
  <r>
    <x v="126"/>
    <x v="2"/>
    <x v="1"/>
    <s v="Andi Ade"/>
    <s v="Lily Wright"/>
    <n v="29"/>
    <n v="10019850"/>
    <n v="4791750"/>
  </r>
  <r>
    <x v="127"/>
    <x v="1"/>
    <x v="3"/>
    <s v="Andi Ade"/>
    <s v="Lana Crawford"/>
    <n v="16"/>
    <n v="5283000"/>
    <n v="2409900"/>
  </r>
  <r>
    <x v="128"/>
    <x v="1"/>
    <x v="0"/>
    <s v="Andi Ade"/>
    <s v="Jordan Taylor"/>
    <n v="27"/>
    <n v="8911350"/>
    <n v="4056300.0000000005"/>
  </r>
  <r>
    <x v="101"/>
    <x v="1"/>
    <x v="2"/>
    <s v="Ahmad Surya"/>
    <s v="Naomi Roberts"/>
    <n v="10"/>
    <n v="3302700"/>
    <n v="1512600"/>
  </r>
  <r>
    <x v="121"/>
    <x v="1"/>
    <x v="2"/>
    <s v="Kusuma Dina"/>
    <s v="Sam Hall"/>
    <n v="50"/>
    <n v="16502100.000000002"/>
    <n v="7502400"/>
  </r>
  <r>
    <x v="104"/>
    <x v="4"/>
    <x v="1"/>
    <s v="Andi Ade"/>
    <s v="Alexia Murphy"/>
    <n v="51"/>
    <n v="14545800"/>
    <n v="612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2C805-4780-4CF7-83DF-10423D1238A8}" name="PivotTable2"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B16:C22" firstHeaderRow="1" firstDataRow="1" firstDataCol="1"/>
  <pivotFields count="9">
    <pivotField compact="0" numFmtId="14" outline="0" showAll="0">
      <items count="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123"/>
        <item x="114"/>
        <item x="127"/>
        <item x="117"/>
        <item x="116"/>
        <item x="108"/>
        <item x="115"/>
        <item x="97"/>
        <item x="128"/>
        <item x="111"/>
        <item x="121"/>
        <item x="109"/>
        <item x="99"/>
        <item x="122"/>
        <item x="103"/>
        <item x="124"/>
        <item x="106"/>
        <item x="100"/>
        <item x="113"/>
        <item x="104"/>
        <item x="118"/>
        <item x="98"/>
        <item x="125"/>
        <item x="112"/>
        <item x="102"/>
        <item x="119"/>
        <item x="126"/>
        <item x="101"/>
        <item x="105"/>
        <item x="107"/>
        <item x="110"/>
        <item x="120"/>
        <item t="default"/>
      </items>
    </pivotField>
    <pivotField axis="axisRow" compact="0" outline="0" showAll="0">
      <items count="6">
        <item x="1"/>
        <item x="0"/>
        <item x="2"/>
        <item x="3"/>
        <item x="4"/>
        <item t="default"/>
      </items>
    </pivotField>
    <pivotField compact="0" outline="0" showAll="0">
      <items count="5">
        <item h="1" x="2"/>
        <item h="1" x="1"/>
        <item h="1" x="0"/>
        <item x="3"/>
        <item t="default"/>
      </items>
    </pivotField>
    <pivotField compact="0" outline="0" showAll="0"/>
    <pivotField compact="0" outline="0" showAll="0"/>
    <pivotField dataField="1" compact="0" numFmtId="1" outline="0" showAll="0"/>
    <pivotField compact="0" numFmtId="164" outline="0" showAll="0"/>
    <pivotField compact="0" numFmtId="164" outline="0" showAll="0"/>
    <pivotField compact="0" outline="0" dragToRow="0" dragToCol="0" dragToPage="0" showAll="0" defaultSubtotal="0"/>
  </pivotFields>
  <rowFields count="1">
    <field x="1"/>
  </rowFields>
  <rowItems count="6">
    <i>
      <x/>
    </i>
    <i>
      <x v="1"/>
    </i>
    <i>
      <x v="2"/>
    </i>
    <i>
      <x v="3"/>
    </i>
    <i>
      <x v="4"/>
    </i>
    <i t="grand">
      <x/>
    </i>
  </rowItems>
  <colItems count="1">
    <i/>
  </colItems>
  <dataFields count="1">
    <dataField name="Sum of Unit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2" name="Tanggal">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349D1-E56C-431A-8E39-E7F65F96F031}" name="PivotTable1"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B2:E8" firstHeaderRow="0" firstDataRow="1" firstDataCol="1"/>
  <pivotFields count="9">
    <pivotField compact="0" numFmtId="14" outline="0" showAll="0">
      <items count="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123"/>
        <item x="114"/>
        <item x="127"/>
        <item x="117"/>
        <item x="116"/>
        <item x="108"/>
        <item x="115"/>
        <item x="97"/>
        <item x="128"/>
        <item x="111"/>
        <item x="121"/>
        <item x="109"/>
        <item x="99"/>
        <item x="122"/>
        <item x="103"/>
        <item x="124"/>
        <item x="106"/>
        <item x="100"/>
        <item x="113"/>
        <item x="104"/>
        <item x="118"/>
        <item x="98"/>
        <item x="125"/>
        <item x="112"/>
        <item x="102"/>
        <item x="119"/>
        <item x="126"/>
        <item x="101"/>
        <item x="105"/>
        <item x="107"/>
        <item x="110"/>
        <item x="120"/>
        <item t="default"/>
      </items>
    </pivotField>
    <pivotField axis="axisRow" compact="0" outline="0" showAll="0">
      <items count="6">
        <item x="1"/>
        <item x="0"/>
        <item x="2"/>
        <item x="3"/>
        <item x="4"/>
        <item t="default"/>
      </items>
    </pivotField>
    <pivotField compact="0" outline="0" showAll="0">
      <items count="5">
        <item h="1" x="2"/>
        <item h="1" x="1"/>
        <item x="0"/>
        <item h="1" x="3"/>
        <item t="default"/>
      </items>
    </pivotField>
    <pivotField compact="0" outline="0" showAll="0"/>
    <pivotField compact="0" outline="0" showAll="0"/>
    <pivotField compact="0" numFmtId="1" outline="0" showAll="0"/>
    <pivotField dataField="1" compact="0" numFmtId="164" outline="0" showAll="0"/>
    <pivotField dataField="1" compact="0" numFmtId="164" outline="0" showAll="0"/>
    <pivotField dataField="1" compact="0" outline="0"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Penjualan" fld="6" baseField="0" baseItem="0" numFmtId="5"/>
    <dataField name="Sum of COGS" fld="7" baseField="0" baseItem="0" numFmtId="164"/>
    <dataField name="Sum of Revenue" fld="8" baseField="0" baseItem="0" numFmtId="164"/>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14D84C-BC24-44F8-86FC-1FB84553668C}" sourceName="Region">
  <pivotTables>
    <pivotTable tabId="3" name="PivotTable1"/>
  </pivotTables>
  <data>
    <tabular pivotCacheId="922598575">
      <items count="4">
        <i x="2"/>
        <i x="1"/>
        <i x="0"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8C78EB-EEA3-4655-B0E8-F441C8460CA2}" sourceName="Region">
  <pivotTables>
    <pivotTable tabId="3" name="PivotTable2"/>
  </pivotTables>
  <data>
    <tabular pivotCacheId="922598575">
      <items count="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11EF760-C4C3-40D7-9C13-150943050DF3}" cache="Slicer_Region" caption="Region" columnCount="4" rowHeight="234950"/>
  <slicer name="Region 1" xr10:uid="{7AB44026-B4B8-443E-8694-811B2B56D29E}" cache="Slicer_Region1" caption="Region" columnCount="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A4723E-8B96-44F4-9299-1C684A09953B}" name="Table2" displayName="Table2" ref="A1:H144" totalsRowShown="0" headerRowDxfId="0" tableBorderDxfId="9">
  <autoFilter ref="A1:H144" xr:uid="{A9A4723E-8B96-44F4-9299-1C684A09953B}"/>
  <tableColumns count="8">
    <tableColumn id="1" xr3:uid="{7E30EF21-4FB3-4E4D-8AEE-DD472EC1CD31}" name="Tanggal" dataDxfId="8"/>
    <tableColumn id="2" xr3:uid="{C1BD2EAF-7D03-4EF9-9BCA-F40C527D60A0}" name="Produk" dataDxfId="7"/>
    <tableColumn id="3" xr3:uid="{975B87DB-3230-4D0F-AA99-6E2F696A888D}" name="Region" dataDxfId="6"/>
    <tableColumn id="4" xr3:uid="{709C2F85-924A-454E-A406-9AF71B434807}" name="Sales" dataDxfId="5"/>
    <tableColumn id="5" xr3:uid="{A203578C-E783-4E4E-9679-2A7B01101009}" name="Customer" dataDxfId="4"/>
    <tableColumn id="6" xr3:uid="{305F67CB-7381-44A7-9FC2-87B30C32431F}" name="Units" dataDxfId="3"/>
    <tableColumn id="7" xr3:uid="{39B108B3-0112-418E-8FDD-DE0396B5619E}" name="Penjualan" dataDxfId="2"/>
    <tableColumn id="8" xr3:uid="{3BD42575-9203-44BF-8C14-250FD957C2B8}" name="COG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FB16BEB5-554D-47B5-8D71-8CA4A49C828A}" sourceName="Tanggal">
  <pivotTables>
    <pivotTable tabId="3" name="PivotTable1"/>
  </pivotTables>
  <state minimalRefreshVersion="6" lastRefreshVersion="6" pivotCacheId="922598575" filterType="unknown">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1" xr10:uid="{FF3756AC-BFD0-47E4-8230-B7D0B67E49E0}" sourceName="Tanggal">
  <pivotTables>
    <pivotTable tabId="3" name="PivotTable2"/>
  </pivotTables>
  <state minimalRefreshVersion="6" lastRefreshVersion="6" pivotCacheId="922598575" filterType="dateBetween">
    <selection startDate="2021-01-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DE0921E1-2F7A-45D3-8103-850C65F5983E}" cache="NativeTimeline_Tanggal" caption="Tanggal" level="0" selectionLevel="0" scrollPosition="2021-01-01T00:00:00"/>
  <timeline name="Tanggal 1" xr10:uid="{8F5C332B-8E2A-4AB5-A809-242DC68A9E79}" cache="NativeTimeline_Tanggal1" caption="Tanggal" showSelectionLabel="0" showTimeLevel="0" level="0" selectionLevel="0"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CC2-3C06-4253-BCCD-F123F9CC98B8}">
  <dimension ref="A1:W144"/>
  <sheetViews>
    <sheetView topLeftCell="E1" workbookViewId="0">
      <selection activeCell="J19" sqref="J19"/>
    </sheetView>
  </sheetViews>
  <sheetFormatPr defaultRowHeight="14.4" x14ac:dyDescent="0.3"/>
  <cols>
    <col min="1" max="1" width="15.5546875" customWidth="1"/>
    <col min="2" max="2" width="12.21875" customWidth="1"/>
    <col min="3" max="3" width="15.33203125" customWidth="1"/>
    <col min="4" max="4" width="16.88671875" customWidth="1"/>
    <col min="5" max="5" width="20.44140625" style="4" customWidth="1"/>
    <col min="6" max="6" width="8.88671875" style="3"/>
    <col min="7" max="7" width="16.33203125" customWidth="1"/>
    <col min="8" max="8" width="15.21875" customWidth="1"/>
    <col min="11" max="11" width="13.88671875" customWidth="1"/>
    <col min="12" max="12" width="18.21875" bestFit="1" customWidth="1"/>
    <col min="14" max="14" width="17.88671875" customWidth="1"/>
    <col min="15" max="15" width="15.77734375" customWidth="1"/>
    <col min="16" max="16" width="14.44140625" customWidth="1"/>
    <col min="17" max="17" width="14.33203125" customWidth="1"/>
    <col min="18" max="18" width="14.6640625" customWidth="1"/>
  </cols>
  <sheetData>
    <row r="1" spans="1:23" x14ac:dyDescent="0.3">
      <c r="A1" s="49" t="s">
        <v>15</v>
      </c>
      <c r="B1" s="50" t="s">
        <v>16</v>
      </c>
      <c r="C1" s="50" t="s">
        <v>17</v>
      </c>
      <c r="D1" s="50" t="s">
        <v>140</v>
      </c>
      <c r="E1" s="51" t="s">
        <v>18</v>
      </c>
      <c r="F1" s="52" t="s">
        <v>19</v>
      </c>
      <c r="G1" s="50" t="s">
        <v>20</v>
      </c>
      <c r="H1" s="53" t="s">
        <v>21</v>
      </c>
    </row>
    <row r="2" spans="1:23" x14ac:dyDescent="0.3">
      <c r="A2" s="22">
        <v>44197</v>
      </c>
      <c r="B2" s="23" t="s">
        <v>0</v>
      </c>
      <c r="C2" s="23" t="s">
        <v>1</v>
      </c>
      <c r="D2" s="23" t="s">
        <v>2</v>
      </c>
      <c r="E2" s="24" t="s">
        <v>22</v>
      </c>
      <c r="F2" s="25">
        <v>64</v>
      </c>
      <c r="G2" s="26">
        <v>25932150</v>
      </c>
      <c r="H2" s="27">
        <v>13925700</v>
      </c>
      <c r="K2" s="5"/>
      <c r="L2" s="6" t="s">
        <v>131</v>
      </c>
      <c r="M2" s="5"/>
      <c r="N2" s="5"/>
      <c r="O2" s="6" t="s">
        <v>132</v>
      </c>
      <c r="V2" s="5"/>
      <c r="W2" s="5"/>
    </row>
    <row r="3" spans="1:23" x14ac:dyDescent="0.3">
      <c r="A3" s="28">
        <v>44198</v>
      </c>
      <c r="B3" s="29" t="s">
        <v>3</v>
      </c>
      <c r="C3" s="29" t="s">
        <v>4</v>
      </c>
      <c r="D3" s="29" t="s">
        <v>5</v>
      </c>
      <c r="E3" s="30" t="s">
        <v>23</v>
      </c>
      <c r="F3" s="31">
        <v>26</v>
      </c>
      <c r="G3" s="32">
        <v>8586300</v>
      </c>
      <c r="H3" s="33">
        <v>3904049.9999999995</v>
      </c>
      <c r="K3" s="2" t="s">
        <v>16</v>
      </c>
      <c r="L3" s="7" t="s">
        <v>21</v>
      </c>
      <c r="M3" s="5"/>
      <c r="N3" s="2" t="s">
        <v>16</v>
      </c>
      <c r="O3" s="7" t="s">
        <v>1</v>
      </c>
      <c r="P3" s="7" t="s">
        <v>11</v>
      </c>
      <c r="Q3" s="7" t="s">
        <v>13</v>
      </c>
      <c r="R3" s="7" t="s">
        <v>4</v>
      </c>
      <c r="S3" s="14"/>
      <c r="T3" s="14"/>
      <c r="U3" s="14"/>
      <c r="V3" s="14"/>
      <c r="W3" s="14"/>
    </row>
    <row r="4" spans="1:23" x14ac:dyDescent="0.3">
      <c r="A4" s="22">
        <v>44201</v>
      </c>
      <c r="B4" s="23" t="s">
        <v>6</v>
      </c>
      <c r="C4" s="23" t="s">
        <v>4</v>
      </c>
      <c r="D4" s="23" t="s">
        <v>7</v>
      </c>
      <c r="E4" s="24" t="s">
        <v>24</v>
      </c>
      <c r="F4" s="25">
        <v>52</v>
      </c>
      <c r="G4" s="26">
        <v>17940450</v>
      </c>
      <c r="H4" s="27">
        <v>8592150</v>
      </c>
      <c r="K4" s="7" t="s">
        <v>0</v>
      </c>
      <c r="L4" s="19">
        <f>SUMIF(Data!$B$2:$B$144,K4,$H:$H)</f>
        <v>139168650</v>
      </c>
      <c r="M4" s="5"/>
      <c r="N4" s="7" t="s">
        <v>0</v>
      </c>
      <c r="O4" s="39">
        <f>SUMIFS($H:$H,$B:$B,$N4,$C:$C,O$3)</f>
        <v>86412450</v>
      </c>
      <c r="P4" s="39">
        <f t="shared" ref="P4:R8" si="0">SUMIFS($H:$H,$B:$B,$N4,$C:$C,P$3)</f>
        <v>98622600</v>
      </c>
      <c r="Q4" s="39">
        <f t="shared" si="0"/>
        <v>34204650</v>
      </c>
      <c r="R4" s="39">
        <f t="shared" si="0"/>
        <v>45288450</v>
      </c>
      <c r="S4" s="21"/>
      <c r="T4" s="21"/>
      <c r="U4" s="21"/>
      <c r="V4" s="21"/>
      <c r="W4" s="21"/>
    </row>
    <row r="5" spans="1:23" x14ac:dyDescent="0.3">
      <c r="A5" s="28">
        <v>44201</v>
      </c>
      <c r="B5" s="29" t="s">
        <v>8</v>
      </c>
      <c r="C5" s="29" t="s">
        <v>4</v>
      </c>
      <c r="D5" s="29" t="s">
        <v>9</v>
      </c>
      <c r="E5" s="30" t="s">
        <v>24</v>
      </c>
      <c r="F5" s="31">
        <v>13</v>
      </c>
      <c r="G5" s="32">
        <v>4096500.0000000005</v>
      </c>
      <c r="H5" s="33">
        <v>1809600</v>
      </c>
      <c r="K5" s="7" t="s">
        <v>3</v>
      </c>
      <c r="L5" s="19">
        <f>SUMIF(Data!$B$2:$B$144,K5,$H:$H)</f>
        <v>217458100</v>
      </c>
      <c r="M5" s="5"/>
      <c r="N5" s="7" t="s">
        <v>3</v>
      </c>
      <c r="O5" s="39">
        <f t="shared" ref="O5:O8" si="1">SUMIFS($H:$H,$B:$B,$N5,$C:$C,O$3)</f>
        <v>51343950</v>
      </c>
      <c r="P5" s="39">
        <f t="shared" si="0"/>
        <v>45388650</v>
      </c>
      <c r="Q5" s="39">
        <f t="shared" si="0"/>
        <v>43571400</v>
      </c>
      <c r="R5" s="39">
        <f t="shared" si="0"/>
        <v>25423650</v>
      </c>
      <c r="S5" s="21"/>
      <c r="T5" s="21"/>
      <c r="U5" s="21"/>
      <c r="V5" s="21"/>
      <c r="W5" s="21"/>
    </row>
    <row r="6" spans="1:23" x14ac:dyDescent="0.3">
      <c r="A6" s="22">
        <v>44202</v>
      </c>
      <c r="B6" s="23" t="s">
        <v>10</v>
      </c>
      <c r="C6" s="23" t="s">
        <v>11</v>
      </c>
      <c r="D6" s="23" t="s">
        <v>12</v>
      </c>
      <c r="E6" s="24" t="s">
        <v>24</v>
      </c>
      <c r="F6" s="25">
        <v>54</v>
      </c>
      <c r="G6" s="26">
        <v>15404400</v>
      </c>
      <c r="H6" s="27">
        <v>6491250</v>
      </c>
      <c r="K6" s="7" t="s">
        <v>6</v>
      </c>
      <c r="L6" s="19">
        <f>SUMIF(Data!$B$2:$B$144,K6,$H:$H)</f>
        <v>134912100</v>
      </c>
      <c r="M6" s="5"/>
      <c r="N6" s="7" t="s">
        <v>6</v>
      </c>
      <c r="O6" s="39">
        <f t="shared" si="1"/>
        <v>29421300</v>
      </c>
      <c r="P6" s="39">
        <f t="shared" si="0"/>
        <v>38488800</v>
      </c>
      <c r="Q6" s="39">
        <f t="shared" si="0"/>
        <v>7454550</v>
      </c>
      <c r="R6" s="39">
        <f t="shared" si="0"/>
        <v>48405850</v>
      </c>
      <c r="S6" s="21"/>
      <c r="T6" s="21"/>
      <c r="U6" s="21"/>
      <c r="V6" s="21"/>
      <c r="W6" s="21"/>
    </row>
    <row r="7" spans="1:23" x14ac:dyDescent="0.3">
      <c r="A7" s="28">
        <v>44203</v>
      </c>
      <c r="B7" s="29" t="s">
        <v>10</v>
      </c>
      <c r="C7" s="29" t="s">
        <v>4</v>
      </c>
      <c r="D7" s="29" t="s">
        <v>5</v>
      </c>
      <c r="E7" s="30" t="s">
        <v>25</v>
      </c>
      <c r="F7" s="31">
        <v>30</v>
      </c>
      <c r="G7" s="32">
        <v>8553300</v>
      </c>
      <c r="H7" s="33">
        <v>3610050</v>
      </c>
      <c r="K7" s="7" t="s">
        <v>8</v>
      </c>
      <c r="L7" s="19">
        <f>SUMIF(Data!$B$2:$B$144,K7,$H:$H)</f>
        <v>123912750</v>
      </c>
      <c r="M7" s="5"/>
      <c r="N7" s="7" t="s">
        <v>8</v>
      </c>
      <c r="O7" s="39">
        <f t="shared" si="1"/>
        <v>24445650</v>
      </c>
      <c r="P7" s="39">
        <f t="shared" si="0"/>
        <v>30302850</v>
      </c>
      <c r="Q7" s="39">
        <f t="shared" si="0"/>
        <v>16424850</v>
      </c>
      <c r="R7" s="39">
        <f t="shared" si="0"/>
        <v>38206650</v>
      </c>
      <c r="S7" s="21"/>
      <c r="T7" s="21"/>
      <c r="U7" s="21"/>
      <c r="V7" s="21"/>
      <c r="W7" s="21"/>
    </row>
    <row r="8" spans="1:23" x14ac:dyDescent="0.3">
      <c r="A8" s="22">
        <v>44203</v>
      </c>
      <c r="B8" s="23" t="s">
        <v>10</v>
      </c>
      <c r="C8" s="23" t="s">
        <v>13</v>
      </c>
      <c r="D8" s="23" t="s">
        <v>9</v>
      </c>
      <c r="E8" s="24" t="s">
        <v>26</v>
      </c>
      <c r="F8" s="25">
        <v>33</v>
      </c>
      <c r="G8" s="26">
        <v>9409800</v>
      </c>
      <c r="H8" s="27">
        <v>3968100.0000000005</v>
      </c>
      <c r="K8" s="9" t="s">
        <v>10</v>
      </c>
      <c r="L8" s="19">
        <f>SUMIF(Data!$B$2:$B$144,K8,$H:$H)</f>
        <v>173327100</v>
      </c>
      <c r="M8" s="5"/>
      <c r="N8" s="9" t="s">
        <v>10</v>
      </c>
      <c r="O8" s="40">
        <f t="shared" si="1"/>
        <v>21161250</v>
      </c>
      <c r="P8" s="40">
        <f t="shared" si="0"/>
        <v>24019050</v>
      </c>
      <c r="Q8" s="40">
        <f t="shared" si="0"/>
        <v>45581250</v>
      </c>
      <c r="R8" s="40">
        <f t="shared" si="0"/>
        <v>40732050</v>
      </c>
      <c r="S8" s="21"/>
      <c r="T8" s="21"/>
      <c r="U8" s="21"/>
      <c r="V8" s="21"/>
      <c r="W8" s="21"/>
    </row>
    <row r="9" spans="1:23" x14ac:dyDescent="0.3">
      <c r="A9" s="28">
        <v>44204</v>
      </c>
      <c r="B9" s="29" t="s">
        <v>0</v>
      </c>
      <c r="C9" s="29" t="s">
        <v>1</v>
      </c>
      <c r="D9" s="29" t="s">
        <v>14</v>
      </c>
      <c r="E9" s="30" t="s">
        <v>27</v>
      </c>
      <c r="F9" s="31">
        <v>56</v>
      </c>
      <c r="G9" s="32">
        <v>22689000</v>
      </c>
      <c r="H9" s="33">
        <v>12192450</v>
      </c>
      <c r="K9" s="10"/>
      <c r="L9" s="20">
        <f>SUM(L4:L8)</f>
        <v>788778700</v>
      </c>
      <c r="M9" s="5"/>
      <c r="N9" s="10"/>
      <c r="O9" s="38"/>
      <c r="P9" s="38"/>
      <c r="Q9" s="38"/>
      <c r="R9" s="38"/>
      <c r="S9" s="21"/>
      <c r="T9" s="21"/>
      <c r="U9" s="21"/>
      <c r="V9" s="21"/>
      <c r="W9" s="21"/>
    </row>
    <row r="10" spans="1:23" x14ac:dyDescent="0.3">
      <c r="A10" s="22">
        <v>44208</v>
      </c>
      <c r="B10" s="23" t="s">
        <v>6</v>
      </c>
      <c r="C10" s="23" t="s">
        <v>11</v>
      </c>
      <c r="D10" s="23" t="s">
        <v>2</v>
      </c>
      <c r="E10" s="24" t="s">
        <v>28</v>
      </c>
      <c r="F10" s="25">
        <v>39</v>
      </c>
      <c r="G10" s="26">
        <v>13464450</v>
      </c>
      <c r="H10" s="27">
        <v>6445200</v>
      </c>
      <c r="K10" s="13"/>
      <c r="L10" s="12"/>
      <c r="M10" s="5"/>
      <c r="N10" s="5"/>
      <c r="O10" s="12"/>
      <c r="P10" s="12"/>
      <c r="Q10" s="12"/>
      <c r="R10" s="12"/>
      <c r="S10" s="12"/>
      <c r="T10" s="12"/>
      <c r="U10" s="12"/>
      <c r="V10" s="12"/>
      <c r="W10" s="12"/>
    </row>
    <row r="11" spans="1:23" x14ac:dyDescent="0.3">
      <c r="A11" s="28">
        <v>44214</v>
      </c>
      <c r="B11" s="29" t="s">
        <v>0</v>
      </c>
      <c r="C11" s="29" t="s">
        <v>4</v>
      </c>
      <c r="D11" s="29" t="s">
        <v>14</v>
      </c>
      <c r="E11" s="30" t="s">
        <v>28</v>
      </c>
      <c r="F11" s="31">
        <v>56</v>
      </c>
      <c r="G11" s="32">
        <v>22682850</v>
      </c>
      <c r="H11" s="33">
        <v>12183900</v>
      </c>
      <c r="K11" s="5"/>
      <c r="L11" s="5"/>
      <c r="M11" s="5"/>
      <c r="N11" s="5"/>
      <c r="O11" s="5"/>
      <c r="P11" s="5"/>
      <c r="Q11" s="5"/>
      <c r="R11" s="5"/>
      <c r="S11" s="5"/>
      <c r="T11" s="5"/>
      <c r="U11" s="5"/>
      <c r="V11" s="5"/>
      <c r="W11" s="5"/>
    </row>
    <row r="12" spans="1:23" x14ac:dyDescent="0.3">
      <c r="A12" s="22">
        <v>44218</v>
      </c>
      <c r="B12" s="23" t="s">
        <v>10</v>
      </c>
      <c r="C12" s="23" t="s">
        <v>1</v>
      </c>
      <c r="D12" s="23" t="s">
        <v>2</v>
      </c>
      <c r="E12" s="24" t="s">
        <v>28</v>
      </c>
      <c r="F12" s="25">
        <v>8</v>
      </c>
      <c r="G12" s="26">
        <v>2283600</v>
      </c>
      <c r="H12" s="27">
        <v>974849.99999999988</v>
      </c>
      <c r="K12" s="5"/>
      <c r="L12" s="6" t="s">
        <v>133</v>
      </c>
      <c r="M12" s="5"/>
      <c r="N12" s="5"/>
      <c r="O12" s="6" t="s">
        <v>134</v>
      </c>
      <c r="V12" s="5"/>
      <c r="W12" s="5"/>
    </row>
    <row r="13" spans="1:23" x14ac:dyDescent="0.3">
      <c r="A13" s="28">
        <v>44219</v>
      </c>
      <c r="B13" s="29" t="s">
        <v>10</v>
      </c>
      <c r="C13" s="29" t="s">
        <v>11</v>
      </c>
      <c r="D13" s="29" t="s">
        <v>12</v>
      </c>
      <c r="E13" s="34" t="s">
        <v>29</v>
      </c>
      <c r="F13" s="31">
        <v>24</v>
      </c>
      <c r="G13" s="32">
        <v>6846150</v>
      </c>
      <c r="H13" s="33">
        <v>2882100</v>
      </c>
      <c r="K13" s="2" t="s">
        <v>16</v>
      </c>
      <c r="L13" s="7" t="s">
        <v>21</v>
      </c>
      <c r="M13" s="5"/>
      <c r="N13" s="2" t="s">
        <v>16</v>
      </c>
      <c r="O13" s="7" t="s">
        <v>1</v>
      </c>
      <c r="P13" s="7" t="s">
        <v>11</v>
      </c>
      <c r="Q13" s="7" t="s">
        <v>13</v>
      </c>
      <c r="R13" s="7" t="s">
        <v>4</v>
      </c>
      <c r="S13" s="14"/>
      <c r="T13" s="14"/>
      <c r="U13" s="14"/>
      <c r="V13" s="14"/>
      <c r="W13" s="14"/>
    </row>
    <row r="14" spans="1:23" x14ac:dyDescent="0.3">
      <c r="A14" s="22">
        <v>44222</v>
      </c>
      <c r="B14" s="23" t="s">
        <v>0</v>
      </c>
      <c r="C14" s="23" t="s">
        <v>11</v>
      </c>
      <c r="D14" s="23" t="s">
        <v>14</v>
      </c>
      <c r="E14" s="35" t="s">
        <v>29</v>
      </c>
      <c r="F14" s="25">
        <v>43</v>
      </c>
      <c r="G14" s="26">
        <v>17418750</v>
      </c>
      <c r="H14" s="27">
        <v>9356250</v>
      </c>
      <c r="K14" s="7" t="s">
        <v>0</v>
      </c>
      <c r="L14" s="41">
        <f>AVERAGEIF(Data!$B$2:$B$144,K14,$H:$H)</f>
        <v>4349020.3125</v>
      </c>
      <c r="N14" s="7" t="s">
        <v>0</v>
      </c>
      <c r="O14" s="41">
        <f>AVERAGEIFS($H:$H,$B:$B,$N14,$C:$C,O$13)</f>
        <v>9601383.333333334</v>
      </c>
      <c r="P14" s="41">
        <f t="shared" ref="P14:R18" si="2">AVERAGEIFS($H:$H,$B:$B,$N14,$C:$C,P$13)</f>
        <v>8218550</v>
      </c>
      <c r="Q14" s="41">
        <f t="shared" si="2"/>
        <v>5700775</v>
      </c>
      <c r="R14" s="41">
        <f t="shared" si="2"/>
        <v>7548075</v>
      </c>
      <c r="S14" s="21"/>
      <c r="T14" s="21"/>
      <c r="U14" s="21"/>
      <c r="V14" s="21"/>
      <c r="W14" s="21"/>
    </row>
    <row r="15" spans="1:23" x14ac:dyDescent="0.3">
      <c r="A15" s="28">
        <v>44223</v>
      </c>
      <c r="B15" s="29" t="s">
        <v>3</v>
      </c>
      <c r="C15" s="29" t="s">
        <v>4</v>
      </c>
      <c r="D15" s="29" t="s">
        <v>2</v>
      </c>
      <c r="E15" s="34" t="s">
        <v>29</v>
      </c>
      <c r="F15" s="31">
        <v>25</v>
      </c>
      <c r="G15" s="32">
        <v>8255850</v>
      </c>
      <c r="H15" s="33">
        <v>3756900</v>
      </c>
      <c r="K15" s="7" t="s">
        <v>3</v>
      </c>
      <c r="L15" s="41">
        <f>AVERAGEIF(Data!$B$2:$B$144,K15,$H:$H)</f>
        <v>5722581.5789473681</v>
      </c>
      <c r="N15" s="7" t="s">
        <v>3</v>
      </c>
      <c r="O15" s="41">
        <f t="shared" ref="O15:O18" si="3">AVERAGEIFS($H:$H,$B:$B,$N15,$C:$C,O$13)</f>
        <v>5704883.333333333</v>
      </c>
      <c r="P15" s="41">
        <f t="shared" si="2"/>
        <v>4126240.9090909092</v>
      </c>
      <c r="Q15" s="41">
        <f t="shared" si="2"/>
        <v>4841266.666666667</v>
      </c>
      <c r="R15" s="41">
        <f t="shared" si="2"/>
        <v>2824850</v>
      </c>
      <c r="S15" s="21"/>
      <c r="T15" s="21"/>
      <c r="U15" s="21"/>
      <c r="V15" s="21"/>
      <c r="W15" s="21"/>
    </row>
    <row r="16" spans="1:23" x14ac:dyDescent="0.3">
      <c r="A16" s="22">
        <v>44233</v>
      </c>
      <c r="B16" s="23" t="s">
        <v>6</v>
      </c>
      <c r="C16" s="23" t="s">
        <v>11</v>
      </c>
      <c r="D16" s="23" t="s">
        <v>9</v>
      </c>
      <c r="E16" s="35" t="s">
        <v>30</v>
      </c>
      <c r="F16" s="25">
        <v>63</v>
      </c>
      <c r="G16" s="26">
        <v>21738150</v>
      </c>
      <c r="H16" s="27">
        <v>10404600</v>
      </c>
      <c r="K16" s="7" t="s">
        <v>6</v>
      </c>
      <c r="L16" s="41">
        <f>AVERAGEIF(Data!$B$2:$B$144,K16,$H:$H)</f>
        <v>6424385.7142857146</v>
      </c>
      <c r="N16" s="7" t="s">
        <v>6</v>
      </c>
      <c r="O16" s="41">
        <f t="shared" si="3"/>
        <v>4903550</v>
      </c>
      <c r="P16" s="41">
        <f t="shared" si="2"/>
        <v>7697760</v>
      </c>
      <c r="Q16" s="41">
        <f t="shared" si="2"/>
        <v>2484850</v>
      </c>
      <c r="R16" s="41">
        <f t="shared" si="2"/>
        <v>6915121.4285714282</v>
      </c>
      <c r="S16" s="21"/>
      <c r="T16" s="21"/>
      <c r="U16" s="21"/>
      <c r="V16" s="21"/>
      <c r="W16" s="21"/>
    </row>
    <row r="17" spans="1:23" x14ac:dyDescent="0.3">
      <c r="A17" s="28">
        <v>44238</v>
      </c>
      <c r="B17" s="29" t="s">
        <v>6</v>
      </c>
      <c r="C17" s="29" t="s">
        <v>4</v>
      </c>
      <c r="D17" s="29" t="s">
        <v>12</v>
      </c>
      <c r="E17" s="30" t="s">
        <v>31</v>
      </c>
      <c r="F17" s="31">
        <v>46</v>
      </c>
      <c r="G17" s="32">
        <v>15870150</v>
      </c>
      <c r="H17" s="33">
        <v>7599600</v>
      </c>
      <c r="K17" s="7" t="s">
        <v>8</v>
      </c>
      <c r="L17" s="41">
        <f>AVERAGEIF(Data!$B$2:$B$144,K17,$H:$H)</f>
        <v>5900607.1428571427</v>
      </c>
      <c r="N17" s="7" t="s">
        <v>8</v>
      </c>
      <c r="O17" s="41">
        <f t="shared" si="3"/>
        <v>8148550</v>
      </c>
      <c r="P17" s="41">
        <f t="shared" si="2"/>
        <v>5050475</v>
      </c>
      <c r="Q17" s="41">
        <f t="shared" si="2"/>
        <v>3284970</v>
      </c>
      <c r="R17" s="41">
        <f t="shared" si="2"/>
        <v>5458092.8571428573</v>
      </c>
      <c r="S17" s="21"/>
      <c r="T17" s="21"/>
      <c r="U17" s="21"/>
      <c r="V17" s="21"/>
      <c r="W17" s="21"/>
    </row>
    <row r="18" spans="1:23" x14ac:dyDescent="0.3">
      <c r="A18" s="22">
        <v>44239</v>
      </c>
      <c r="B18" s="23" t="s">
        <v>10</v>
      </c>
      <c r="C18" s="23" t="s">
        <v>13</v>
      </c>
      <c r="D18" s="23" t="s">
        <v>12</v>
      </c>
      <c r="E18" s="24" t="s">
        <v>32</v>
      </c>
      <c r="F18" s="25">
        <v>21</v>
      </c>
      <c r="G18" s="26">
        <v>5987250</v>
      </c>
      <c r="H18" s="27">
        <v>2534250</v>
      </c>
      <c r="K18" s="9" t="s">
        <v>10</v>
      </c>
      <c r="L18" s="41">
        <f>AVERAGEIF(Data!$B$2:$B$144,K18,$H:$H)</f>
        <v>5777570</v>
      </c>
      <c r="N18" s="9" t="s">
        <v>10</v>
      </c>
      <c r="O18" s="42">
        <f t="shared" si="3"/>
        <v>4232250</v>
      </c>
      <c r="P18" s="42">
        <f t="shared" si="2"/>
        <v>4803810</v>
      </c>
      <c r="Q18" s="42">
        <f t="shared" si="2"/>
        <v>4143750</v>
      </c>
      <c r="R18" s="42">
        <f t="shared" si="2"/>
        <v>4525783.333333333</v>
      </c>
      <c r="S18" s="21"/>
      <c r="T18" s="21"/>
      <c r="U18" s="21"/>
      <c r="V18" s="21"/>
      <c r="W18" s="21"/>
    </row>
    <row r="19" spans="1:23" x14ac:dyDescent="0.3">
      <c r="A19" s="28">
        <v>44243</v>
      </c>
      <c r="B19" s="29" t="s">
        <v>8</v>
      </c>
      <c r="C19" s="29" t="s">
        <v>11</v>
      </c>
      <c r="D19" s="29" t="s">
        <v>7</v>
      </c>
      <c r="E19" s="30" t="s">
        <v>33</v>
      </c>
      <c r="F19" s="31">
        <v>36</v>
      </c>
      <c r="G19" s="32">
        <v>11346900</v>
      </c>
      <c r="H19" s="33">
        <v>4998000</v>
      </c>
      <c r="K19" s="16"/>
      <c r="L19" s="45">
        <f>SUM(L14:L18)</f>
        <v>28174164.748590227</v>
      </c>
      <c r="N19" s="15"/>
      <c r="O19" s="38"/>
      <c r="P19" s="38"/>
      <c r="Q19" s="38"/>
      <c r="R19" s="38"/>
      <c r="S19" s="21"/>
      <c r="T19" s="21"/>
      <c r="U19" s="21"/>
      <c r="V19" s="21"/>
      <c r="W19" s="21"/>
    </row>
    <row r="20" spans="1:23" x14ac:dyDescent="0.3">
      <c r="A20" s="22">
        <v>44252</v>
      </c>
      <c r="B20" s="23" t="s">
        <v>6</v>
      </c>
      <c r="C20" s="23" t="s">
        <v>4</v>
      </c>
      <c r="D20" s="23" t="s">
        <v>7</v>
      </c>
      <c r="E20" s="24" t="s">
        <v>34</v>
      </c>
      <c r="F20" s="25">
        <v>31</v>
      </c>
      <c r="G20" s="26">
        <v>10699200</v>
      </c>
      <c r="H20" s="27">
        <v>5120200</v>
      </c>
      <c r="K20" s="5"/>
      <c r="L20" s="18"/>
      <c r="M20" s="5"/>
      <c r="N20" s="5"/>
    </row>
    <row r="21" spans="1:23" x14ac:dyDescent="0.3">
      <c r="A21" s="28">
        <v>44253</v>
      </c>
      <c r="B21" s="29" t="s">
        <v>3</v>
      </c>
      <c r="C21" s="29" t="s">
        <v>4</v>
      </c>
      <c r="D21" s="29" t="s">
        <v>5</v>
      </c>
      <c r="E21" s="30" t="s">
        <v>35</v>
      </c>
      <c r="F21" s="31">
        <v>7</v>
      </c>
      <c r="G21" s="32">
        <v>2324250</v>
      </c>
      <c r="H21" s="33">
        <v>1059300</v>
      </c>
    </row>
    <row r="22" spans="1:23" x14ac:dyDescent="0.3">
      <c r="A22" s="22">
        <v>44261</v>
      </c>
      <c r="B22" s="23" t="s">
        <v>10</v>
      </c>
      <c r="C22" s="23" t="s">
        <v>1</v>
      </c>
      <c r="D22" s="23" t="s">
        <v>12</v>
      </c>
      <c r="E22" s="24" t="s">
        <v>36</v>
      </c>
      <c r="F22" s="25">
        <v>12</v>
      </c>
      <c r="G22" s="26">
        <v>3433350</v>
      </c>
      <c r="H22" s="27">
        <v>1440300</v>
      </c>
      <c r="K22" s="5"/>
      <c r="L22" s="6" t="s">
        <v>135</v>
      </c>
      <c r="M22" s="5"/>
      <c r="N22" s="5"/>
      <c r="O22" s="6" t="s">
        <v>136</v>
      </c>
      <c r="V22" s="5"/>
      <c r="W22" s="5"/>
    </row>
    <row r="23" spans="1:23" x14ac:dyDescent="0.3">
      <c r="A23" s="28">
        <v>44261</v>
      </c>
      <c r="B23" s="29" t="s">
        <v>0</v>
      </c>
      <c r="C23" s="29" t="s">
        <v>11</v>
      </c>
      <c r="D23" s="29" t="s">
        <v>12</v>
      </c>
      <c r="E23" s="30" t="s">
        <v>37</v>
      </c>
      <c r="F23" s="31">
        <v>44</v>
      </c>
      <c r="G23" s="32">
        <v>17832150</v>
      </c>
      <c r="H23" s="33">
        <v>9570600</v>
      </c>
      <c r="K23" s="2" t="s">
        <v>16</v>
      </c>
      <c r="L23" s="7" t="s">
        <v>21</v>
      </c>
      <c r="M23" s="5"/>
      <c r="N23" s="2" t="s">
        <v>16</v>
      </c>
      <c r="O23" s="7" t="s">
        <v>1</v>
      </c>
      <c r="P23" s="7" t="s">
        <v>11</v>
      </c>
      <c r="Q23" s="7" t="s">
        <v>13</v>
      </c>
      <c r="R23" s="7" t="s">
        <v>4</v>
      </c>
      <c r="S23" s="14"/>
      <c r="T23" s="14"/>
      <c r="U23" s="14"/>
      <c r="V23" s="14"/>
      <c r="W23" s="14"/>
    </row>
    <row r="24" spans="1:23" x14ac:dyDescent="0.3">
      <c r="A24" s="22">
        <v>44262</v>
      </c>
      <c r="B24" s="23" t="s">
        <v>6</v>
      </c>
      <c r="C24" s="23" t="s">
        <v>11</v>
      </c>
      <c r="D24" s="23" t="s">
        <v>12</v>
      </c>
      <c r="E24" s="24" t="s">
        <v>38</v>
      </c>
      <c r="F24" s="25">
        <v>34</v>
      </c>
      <c r="G24" s="26">
        <v>11734800</v>
      </c>
      <c r="H24" s="27">
        <v>5621400</v>
      </c>
      <c r="K24" s="7" t="s">
        <v>0</v>
      </c>
      <c r="L24" s="8">
        <f>COUNTIF(Data!$B$2:$B$144,K24)</f>
        <v>33</v>
      </c>
      <c r="N24" s="7" t="s">
        <v>0</v>
      </c>
      <c r="O24" s="8">
        <f>COUNTIFS($B:$B,$N24,$C:$C,O$23)</f>
        <v>9</v>
      </c>
      <c r="P24" s="8">
        <f t="shared" ref="P24:R28" si="4">COUNTIFS($B:$B,$N24,$C:$C,P$23)</f>
        <v>12</v>
      </c>
      <c r="Q24" s="8">
        <f t="shared" si="4"/>
        <v>6</v>
      </c>
      <c r="R24" s="8">
        <f t="shared" si="4"/>
        <v>6</v>
      </c>
      <c r="S24" s="21"/>
      <c r="T24" s="21"/>
      <c r="U24" s="21"/>
      <c r="V24" s="21"/>
      <c r="W24" s="21"/>
    </row>
    <row r="25" spans="1:23" x14ac:dyDescent="0.3">
      <c r="A25" s="28">
        <v>44269</v>
      </c>
      <c r="B25" s="29" t="s">
        <v>10</v>
      </c>
      <c r="C25" s="29" t="s">
        <v>4</v>
      </c>
      <c r="D25" s="29" t="s">
        <v>2</v>
      </c>
      <c r="E25" s="30" t="s">
        <v>39</v>
      </c>
      <c r="F25" s="31">
        <v>6</v>
      </c>
      <c r="G25" s="32">
        <v>1717950</v>
      </c>
      <c r="H25" s="33">
        <v>723900</v>
      </c>
      <c r="K25" s="7" t="s">
        <v>3</v>
      </c>
      <c r="L25" s="8">
        <f>COUNTIF(Data!$B$2:$B$144,K25)</f>
        <v>38</v>
      </c>
      <c r="N25" s="7" t="s">
        <v>3</v>
      </c>
      <c r="O25" s="8">
        <f t="shared" ref="O25:O28" si="5">COUNTIFS($B:$B,$N25,$C:$C,O$23)</f>
        <v>9</v>
      </c>
      <c r="P25" s="8">
        <f t="shared" si="4"/>
        <v>11</v>
      </c>
      <c r="Q25" s="8">
        <f t="shared" si="4"/>
        <v>9</v>
      </c>
      <c r="R25" s="8">
        <f t="shared" si="4"/>
        <v>9</v>
      </c>
      <c r="S25" s="21"/>
      <c r="T25" s="21"/>
      <c r="U25" s="21"/>
      <c r="V25" s="21"/>
      <c r="W25" s="21"/>
    </row>
    <row r="26" spans="1:23" x14ac:dyDescent="0.3">
      <c r="A26" s="22">
        <v>44281</v>
      </c>
      <c r="B26" s="23" t="s">
        <v>10</v>
      </c>
      <c r="C26" s="23" t="s">
        <v>1</v>
      </c>
      <c r="D26" s="23" t="s">
        <v>2</v>
      </c>
      <c r="E26" s="24" t="s">
        <v>40</v>
      </c>
      <c r="F26" s="25">
        <v>58</v>
      </c>
      <c r="G26" s="26">
        <v>16542150</v>
      </c>
      <c r="H26" s="27">
        <v>6960900</v>
      </c>
      <c r="K26" s="7" t="s">
        <v>6</v>
      </c>
      <c r="L26" s="8">
        <f>COUNTIF(Data!$B$2:$B$144,K26)</f>
        <v>21</v>
      </c>
      <c r="N26" s="7" t="s">
        <v>6</v>
      </c>
      <c r="O26" s="8">
        <f t="shared" si="5"/>
        <v>6</v>
      </c>
      <c r="P26" s="8">
        <f t="shared" si="4"/>
        <v>5</v>
      </c>
      <c r="Q26" s="8">
        <f t="shared" si="4"/>
        <v>3</v>
      </c>
      <c r="R26" s="8">
        <f t="shared" si="4"/>
        <v>7</v>
      </c>
      <c r="S26" s="21"/>
      <c r="T26" s="21"/>
      <c r="U26" s="21"/>
      <c r="V26" s="21"/>
      <c r="W26" s="21"/>
    </row>
    <row r="27" spans="1:23" x14ac:dyDescent="0.3">
      <c r="A27" s="28">
        <v>44289</v>
      </c>
      <c r="B27" s="29" t="s">
        <v>0</v>
      </c>
      <c r="C27" s="29" t="s">
        <v>1</v>
      </c>
      <c r="D27" s="29" t="s">
        <v>5</v>
      </c>
      <c r="E27" s="30" t="s">
        <v>40</v>
      </c>
      <c r="F27" s="31">
        <v>10</v>
      </c>
      <c r="G27" s="32">
        <v>4061699.9999999995</v>
      </c>
      <c r="H27" s="33">
        <v>2185950</v>
      </c>
      <c r="K27" s="7" t="s">
        <v>8</v>
      </c>
      <c r="L27" s="8">
        <f>COUNTIF(Data!$B$2:$B$144,K27)</f>
        <v>21</v>
      </c>
      <c r="N27" s="7" t="s">
        <v>8</v>
      </c>
      <c r="O27" s="8">
        <f t="shared" si="5"/>
        <v>3</v>
      </c>
      <c r="P27" s="8">
        <f t="shared" si="4"/>
        <v>6</v>
      </c>
      <c r="Q27" s="8">
        <f t="shared" si="4"/>
        <v>5</v>
      </c>
      <c r="R27" s="8">
        <f t="shared" si="4"/>
        <v>7</v>
      </c>
      <c r="S27" s="21"/>
      <c r="T27" s="21"/>
      <c r="U27" s="21"/>
      <c r="V27" s="21"/>
      <c r="W27" s="21"/>
    </row>
    <row r="28" spans="1:23" x14ac:dyDescent="0.3">
      <c r="A28" s="22">
        <v>44292</v>
      </c>
      <c r="B28" s="23" t="s">
        <v>10</v>
      </c>
      <c r="C28" s="23" t="s">
        <v>11</v>
      </c>
      <c r="D28" s="23" t="s">
        <v>9</v>
      </c>
      <c r="E28" s="24" t="s">
        <v>41</v>
      </c>
      <c r="F28" s="25">
        <v>38</v>
      </c>
      <c r="G28" s="26">
        <v>10833300</v>
      </c>
      <c r="H28" s="27">
        <v>4560900</v>
      </c>
      <c r="K28" s="9" t="s">
        <v>10</v>
      </c>
      <c r="L28" s="8">
        <f>COUNTIF(Data!$B$2:$B$144,K28)</f>
        <v>30</v>
      </c>
      <c r="N28" s="9" t="s">
        <v>10</v>
      </c>
      <c r="O28" s="11">
        <f t="shared" si="5"/>
        <v>5</v>
      </c>
      <c r="P28" s="11">
        <f t="shared" si="4"/>
        <v>5</v>
      </c>
      <c r="Q28" s="11">
        <f t="shared" si="4"/>
        <v>11</v>
      </c>
      <c r="R28" s="11">
        <f t="shared" si="4"/>
        <v>9</v>
      </c>
      <c r="S28" s="21"/>
      <c r="T28" s="21"/>
      <c r="U28" s="21"/>
      <c r="V28" s="21"/>
      <c r="W28" s="21"/>
    </row>
    <row r="29" spans="1:23" x14ac:dyDescent="0.3">
      <c r="A29" s="28">
        <v>44296</v>
      </c>
      <c r="B29" s="29" t="s">
        <v>8</v>
      </c>
      <c r="C29" s="29" t="s">
        <v>11</v>
      </c>
      <c r="D29" s="29" t="s">
        <v>14</v>
      </c>
      <c r="E29" s="30" t="s">
        <v>42</v>
      </c>
      <c r="F29" s="31">
        <v>12</v>
      </c>
      <c r="G29" s="32">
        <v>3786600</v>
      </c>
      <c r="H29" s="33">
        <v>1674900</v>
      </c>
      <c r="K29" s="10"/>
      <c r="L29" s="11">
        <f>SUM(L24:L28)</f>
        <v>143</v>
      </c>
      <c r="N29" s="10"/>
      <c r="O29" s="21"/>
      <c r="P29" s="21"/>
      <c r="Q29" s="21"/>
      <c r="R29" s="21"/>
      <c r="S29" s="21"/>
      <c r="T29" s="21"/>
      <c r="U29" s="21"/>
      <c r="V29" s="21"/>
      <c r="W29" s="21"/>
    </row>
    <row r="30" spans="1:23" x14ac:dyDescent="0.3">
      <c r="A30" s="22">
        <v>44297</v>
      </c>
      <c r="B30" s="23" t="s">
        <v>6</v>
      </c>
      <c r="C30" s="23" t="s">
        <v>13</v>
      </c>
      <c r="D30" s="23" t="s">
        <v>12</v>
      </c>
      <c r="E30" s="24" t="s">
        <v>43</v>
      </c>
      <c r="F30" s="25">
        <v>13</v>
      </c>
      <c r="G30" s="26">
        <v>4494600</v>
      </c>
      <c r="H30" s="27">
        <v>2156700</v>
      </c>
      <c r="K30" s="5"/>
      <c r="L30" s="17"/>
      <c r="M30" s="5"/>
      <c r="N30" s="5"/>
    </row>
    <row r="31" spans="1:23" x14ac:dyDescent="0.3">
      <c r="A31" s="28">
        <v>44299</v>
      </c>
      <c r="B31" s="29" t="s">
        <v>0</v>
      </c>
      <c r="C31" s="29" t="s">
        <v>4</v>
      </c>
      <c r="D31" s="29" t="s">
        <v>12</v>
      </c>
      <c r="E31" s="30" t="s">
        <v>44</v>
      </c>
      <c r="F31" s="31">
        <v>44</v>
      </c>
      <c r="G31" s="32">
        <v>17823300</v>
      </c>
      <c r="H31" s="33">
        <v>9581850</v>
      </c>
      <c r="K31" s="5"/>
      <c r="L31" s="5"/>
      <c r="M31" s="5"/>
      <c r="N31" s="5"/>
      <c r="O31" s="5"/>
      <c r="P31" s="5"/>
      <c r="Q31" s="5"/>
      <c r="R31" s="5"/>
      <c r="S31" s="5"/>
      <c r="T31" s="5"/>
      <c r="U31" s="5"/>
      <c r="V31" s="5"/>
      <c r="W31" s="5"/>
    </row>
    <row r="32" spans="1:23" x14ac:dyDescent="0.3">
      <c r="A32" s="22">
        <v>44309</v>
      </c>
      <c r="B32" s="23" t="s">
        <v>3</v>
      </c>
      <c r="C32" s="23" t="s">
        <v>13</v>
      </c>
      <c r="D32" s="23" t="s">
        <v>9</v>
      </c>
      <c r="E32" s="24" t="s">
        <v>45</v>
      </c>
      <c r="F32" s="25">
        <v>57</v>
      </c>
      <c r="G32" s="26">
        <v>18818550</v>
      </c>
      <c r="H32" s="27">
        <v>8561550</v>
      </c>
      <c r="K32" s="5"/>
      <c r="L32" s="6" t="s">
        <v>137</v>
      </c>
      <c r="M32" s="5"/>
      <c r="N32" s="5"/>
      <c r="O32" s="6" t="s">
        <v>137</v>
      </c>
      <c r="V32" s="5"/>
      <c r="W32" s="5"/>
    </row>
    <row r="33" spans="1:23" x14ac:dyDescent="0.3">
      <c r="A33" s="28">
        <v>44311</v>
      </c>
      <c r="B33" s="29" t="s">
        <v>8</v>
      </c>
      <c r="C33" s="29" t="s">
        <v>1</v>
      </c>
      <c r="D33" s="29" t="s">
        <v>9</v>
      </c>
      <c r="E33" s="30" t="s">
        <v>46</v>
      </c>
      <c r="F33" s="31">
        <v>53</v>
      </c>
      <c r="G33" s="32">
        <v>16705500</v>
      </c>
      <c r="H33" s="33">
        <v>7354650</v>
      </c>
      <c r="K33" s="2" t="s">
        <v>16</v>
      </c>
      <c r="L33" s="7" t="s">
        <v>21</v>
      </c>
      <c r="M33" s="5"/>
      <c r="N33" s="2" t="s">
        <v>16</v>
      </c>
      <c r="O33" s="7" t="s">
        <v>1</v>
      </c>
      <c r="P33" s="7" t="s">
        <v>11</v>
      </c>
      <c r="Q33" s="7" t="s">
        <v>13</v>
      </c>
      <c r="R33" s="7" t="s">
        <v>4</v>
      </c>
      <c r="S33" s="14"/>
      <c r="T33" s="14"/>
      <c r="U33" s="14"/>
      <c r="V33" s="14"/>
      <c r="W33" s="14"/>
    </row>
    <row r="34" spans="1:23" x14ac:dyDescent="0.3">
      <c r="A34" s="22">
        <v>44318</v>
      </c>
      <c r="B34" s="23" t="s">
        <v>3</v>
      </c>
      <c r="C34" s="23" t="s">
        <v>13</v>
      </c>
      <c r="D34" s="23" t="s">
        <v>9</v>
      </c>
      <c r="E34" s="24" t="s">
        <v>46</v>
      </c>
      <c r="F34" s="25">
        <v>40</v>
      </c>
      <c r="G34" s="26">
        <v>13209000</v>
      </c>
      <c r="H34" s="27">
        <v>6007050</v>
      </c>
      <c r="K34" s="7" t="s">
        <v>0</v>
      </c>
      <c r="L34" s="41">
        <f>_xlfn.MINIFS(Data!$H$2:$H$144,Data!$B$2:$B$144,K34)</f>
        <v>2183550</v>
      </c>
      <c r="N34" s="7" t="s">
        <v>0</v>
      </c>
      <c r="O34" s="43">
        <f>_xlfn.MINIFS($H:$H,$B:$B,$N34,$C:$C,O$33)</f>
        <v>2185950</v>
      </c>
      <c r="P34" s="43">
        <f t="shared" ref="P34:R38" si="6">_xlfn.MINIFS($H:$H,$B:$B,$N34,$C:$C,P$33)</f>
        <v>3054300</v>
      </c>
      <c r="Q34" s="43">
        <f t="shared" si="6"/>
        <v>2183550</v>
      </c>
      <c r="R34" s="43">
        <f t="shared" si="6"/>
        <v>5443350</v>
      </c>
      <c r="S34" s="21"/>
      <c r="T34" s="21"/>
      <c r="U34" s="21"/>
      <c r="V34" s="21"/>
      <c r="W34" s="21"/>
    </row>
    <row r="35" spans="1:23" x14ac:dyDescent="0.3">
      <c r="A35" s="28">
        <v>44320</v>
      </c>
      <c r="B35" s="29" t="s">
        <v>0</v>
      </c>
      <c r="C35" s="29" t="s">
        <v>13</v>
      </c>
      <c r="D35" s="29" t="s">
        <v>5</v>
      </c>
      <c r="E35" s="30" t="s">
        <v>47</v>
      </c>
      <c r="F35" s="31">
        <v>61</v>
      </c>
      <c r="G35" s="32">
        <v>24708900</v>
      </c>
      <c r="H35" s="33">
        <v>13277550</v>
      </c>
      <c r="K35" s="7" t="s">
        <v>3</v>
      </c>
      <c r="L35" s="41">
        <f>_xlfn.MINIFS(Data!$H$2:$H$144,Data!$B$2:$B$144,K35)</f>
        <v>908700</v>
      </c>
      <c r="N35" s="7" t="s">
        <v>3</v>
      </c>
      <c r="O35" s="43">
        <f t="shared" ref="O35:O38" si="7">_xlfn.MINIFS($H:$H,$B:$B,$N35,$C:$C,O$33)</f>
        <v>908700</v>
      </c>
      <c r="P35" s="43">
        <f t="shared" si="6"/>
        <v>1356750</v>
      </c>
      <c r="Q35" s="43">
        <f t="shared" si="6"/>
        <v>1050000</v>
      </c>
      <c r="R35" s="43">
        <f t="shared" si="6"/>
        <v>1059300</v>
      </c>
      <c r="S35" s="21"/>
      <c r="T35" s="21"/>
      <c r="U35" s="21"/>
      <c r="V35" s="21"/>
      <c r="W35" s="21"/>
    </row>
    <row r="36" spans="1:23" x14ac:dyDescent="0.3">
      <c r="A36" s="22">
        <v>44321</v>
      </c>
      <c r="B36" s="23" t="s">
        <v>8</v>
      </c>
      <c r="C36" s="23" t="s">
        <v>1</v>
      </c>
      <c r="D36" s="23" t="s">
        <v>9</v>
      </c>
      <c r="E36" s="24" t="s">
        <v>48</v>
      </c>
      <c r="F36" s="25">
        <v>61</v>
      </c>
      <c r="G36" s="26">
        <v>19216500</v>
      </c>
      <c r="H36" s="27">
        <v>8477250</v>
      </c>
      <c r="K36" s="7" t="s">
        <v>6</v>
      </c>
      <c r="L36" s="41">
        <f>_xlfn.MINIFS(Data!$H$2:$H$144,Data!$B$2:$B$144,K36)</f>
        <v>1656450</v>
      </c>
      <c r="N36" s="7" t="s">
        <v>6</v>
      </c>
      <c r="O36" s="43">
        <f t="shared" si="7"/>
        <v>1656450</v>
      </c>
      <c r="P36" s="43">
        <f t="shared" si="6"/>
        <v>5621400</v>
      </c>
      <c r="Q36" s="43">
        <f t="shared" si="6"/>
        <v>1988400</v>
      </c>
      <c r="R36" s="43">
        <f t="shared" si="6"/>
        <v>4791750</v>
      </c>
      <c r="S36" s="21"/>
      <c r="T36" s="21"/>
      <c r="U36" s="21"/>
      <c r="V36" s="21"/>
      <c r="W36" s="21"/>
    </row>
    <row r="37" spans="1:23" x14ac:dyDescent="0.3">
      <c r="A37" s="28">
        <v>44322</v>
      </c>
      <c r="B37" s="29" t="s">
        <v>6</v>
      </c>
      <c r="C37" s="29" t="s">
        <v>11</v>
      </c>
      <c r="D37" s="29" t="s">
        <v>5</v>
      </c>
      <c r="E37" s="30" t="s">
        <v>49</v>
      </c>
      <c r="F37" s="31">
        <v>59</v>
      </c>
      <c r="G37" s="32">
        <v>20358750</v>
      </c>
      <c r="H37" s="33">
        <v>9737250</v>
      </c>
      <c r="K37" s="7" t="s">
        <v>8</v>
      </c>
      <c r="L37" s="41">
        <f>_xlfn.MINIFS(Data!$H$2:$H$144,Data!$B$2:$B$144,K37)</f>
        <v>1674900</v>
      </c>
      <c r="N37" s="7" t="s">
        <v>8</v>
      </c>
      <c r="O37" s="43">
        <f t="shared" si="7"/>
        <v>7354650</v>
      </c>
      <c r="P37" s="43">
        <f t="shared" si="6"/>
        <v>1674900</v>
      </c>
      <c r="Q37" s="43">
        <f t="shared" si="6"/>
        <v>2648250</v>
      </c>
      <c r="R37" s="43">
        <f t="shared" si="6"/>
        <v>1809600</v>
      </c>
      <c r="S37" s="21"/>
      <c r="T37" s="21"/>
      <c r="U37" s="21"/>
      <c r="V37" s="21"/>
      <c r="W37" s="21"/>
    </row>
    <row r="38" spans="1:23" x14ac:dyDescent="0.3">
      <c r="A38" s="22">
        <v>44328</v>
      </c>
      <c r="B38" s="23" t="s">
        <v>0</v>
      </c>
      <c r="C38" s="23" t="s">
        <v>11</v>
      </c>
      <c r="D38" s="23" t="s">
        <v>12</v>
      </c>
      <c r="E38" s="24" t="s">
        <v>50</v>
      </c>
      <c r="F38" s="25">
        <v>14</v>
      </c>
      <c r="G38" s="26">
        <v>5674050</v>
      </c>
      <c r="H38" s="27">
        <v>3054300</v>
      </c>
      <c r="K38" s="9" t="s">
        <v>10</v>
      </c>
      <c r="L38" s="42">
        <f>_xlfn.MINIFS(Data!$H$2:$H$144,Data!$B$2:$B$144,K38)</f>
        <v>723900</v>
      </c>
      <c r="N38" s="9" t="s">
        <v>10</v>
      </c>
      <c r="O38" s="44">
        <f t="shared" si="7"/>
        <v>974849.99999999988</v>
      </c>
      <c r="P38" s="44">
        <f t="shared" si="6"/>
        <v>2882100</v>
      </c>
      <c r="Q38" s="44">
        <f t="shared" si="6"/>
        <v>961800.00000000012</v>
      </c>
      <c r="R38" s="44">
        <f t="shared" si="6"/>
        <v>723900</v>
      </c>
      <c r="S38" s="21"/>
      <c r="T38" s="21"/>
      <c r="U38" s="21"/>
      <c r="V38" s="21"/>
      <c r="W38" s="21"/>
    </row>
    <row r="39" spans="1:23" x14ac:dyDescent="0.3">
      <c r="A39" s="28">
        <v>44332</v>
      </c>
      <c r="B39" s="29" t="s">
        <v>10</v>
      </c>
      <c r="C39" s="29" t="s">
        <v>4</v>
      </c>
      <c r="D39" s="29" t="s">
        <v>2</v>
      </c>
      <c r="E39" s="30" t="s">
        <v>50</v>
      </c>
      <c r="F39" s="31">
        <v>23</v>
      </c>
      <c r="G39" s="32">
        <v>6567150</v>
      </c>
      <c r="H39" s="33">
        <v>2762400</v>
      </c>
      <c r="K39" s="10"/>
      <c r="L39" s="38"/>
      <c r="N39" s="10"/>
      <c r="O39" s="38"/>
      <c r="P39" s="38"/>
      <c r="Q39" s="38"/>
      <c r="R39" s="38"/>
      <c r="S39" s="21"/>
      <c r="T39" s="21"/>
      <c r="U39" s="21"/>
      <c r="V39" s="21"/>
      <c r="W39" s="21"/>
    </row>
    <row r="40" spans="1:23" x14ac:dyDescent="0.3">
      <c r="A40" s="22">
        <v>44334</v>
      </c>
      <c r="B40" s="23" t="s">
        <v>0</v>
      </c>
      <c r="C40" s="23" t="s">
        <v>1</v>
      </c>
      <c r="D40" s="23" t="s">
        <v>5</v>
      </c>
      <c r="E40" s="24" t="s">
        <v>51</v>
      </c>
      <c r="F40" s="25">
        <v>16</v>
      </c>
      <c r="G40" s="26">
        <v>6490050</v>
      </c>
      <c r="H40" s="27">
        <v>3483000</v>
      </c>
    </row>
    <row r="41" spans="1:23" x14ac:dyDescent="0.3">
      <c r="A41" s="28">
        <v>44335</v>
      </c>
      <c r="B41" s="29" t="s">
        <v>3</v>
      </c>
      <c r="C41" s="29" t="s">
        <v>4</v>
      </c>
      <c r="D41" s="29" t="s">
        <v>14</v>
      </c>
      <c r="E41" s="30" t="s">
        <v>52</v>
      </c>
      <c r="F41" s="31">
        <v>24</v>
      </c>
      <c r="G41" s="32">
        <v>7927500</v>
      </c>
      <c r="H41" s="33">
        <v>3605250</v>
      </c>
      <c r="K41" s="5"/>
      <c r="L41" s="6" t="s">
        <v>138</v>
      </c>
      <c r="M41" s="5"/>
      <c r="N41" s="5"/>
      <c r="O41" s="6" t="s">
        <v>138</v>
      </c>
      <c r="V41" s="5"/>
      <c r="W41" s="5"/>
    </row>
    <row r="42" spans="1:23" x14ac:dyDescent="0.3">
      <c r="A42" s="22">
        <v>44339</v>
      </c>
      <c r="B42" s="23" t="s">
        <v>0</v>
      </c>
      <c r="C42" s="23" t="s">
        <v>1</v>
      </c>
      <c r="D42" s="23" t="s">
        <v>7</v>
      </c>
      <c r="E42" s="24" t="s">
        <v>53</v>
      </c>
      <c r="F42" s="25">
        <v>65</v>
      </c>
      <c r="G42" s="26">
        <v>26335650</v>
      </c>
      <c r="H42" s="27">
        <v>14143950</v>
      </c>
      <c r="K42" s="2" t="s">
        <v>16</v>
      </c>
      <c r="L42" s="7" t="s">
        <v>21</v>
      </c>
      <c r="M42" s="5"/>
      <c r="N42" s="2" t="s">
        <v>16</v>
      </c>
      <c r="O42" s="7" t="s">
        <v>1</v>
      </c>
      <c r="P42" s="7" t="s">
        <v>11</v>
      </c>
      <c r="Q42" s="7" t="s">
        <v>13</v>
      </c>
      <c r="R42" s="7" t="s">
        <v>4</v>
      </c>
      <c r="S42" s="14"/>
      <c r="T42" s="14"/>
      <c r="U42" s="14"/>
      <c r="V42" s="14"/>
      <c r="W42" s="14"/>
    </row>
    <row r="43" spans="1:23" x14ac:dyDescent="0.3">
      <c r="A43" s="28">
        <v>44341</v>
      </c>
      <c r="B43" s="29" t="s">
        <v>6</v>
      </c>
      <c r="C43" s="29" t="s">
        <v>11</v>
      </c>
      <c r="D43" s="29" t="s">
        <v>12</v>
      </c>
      <c r="E43" s="30" t="s">
        <v>53</v>
      </c>
      <c r="F43" s="31">
        <v>38</v>
      </c>
      <c r="G43" s="32">
        <v>13116750</v>
      </c>
      <c r="H43" s="33">
        <v>6280350</v>
      </c>
      <c r="K43" s="7" t="s">
        <v>0</v>
      </c>
      <c r="L43" s="41">
        <f>_xlfn.MAXIFS(Data!$H$2:$H$144,Data!$B$2:$B$144,K43)</f>
        <v>14143950</v>
      </c>
      <c r="N43" s="7" t="s">
        <v>0</v>
      </c>
      <c r="O43" s="41">
        <f>_xlfn.MAXIFS($H:$H,$B:$B,$N43,$C:$C,O$42)</f>
        <v>14143950</v>
      </c>
      <c r="P43" s="41">
        <f t="shared" ref="P43:R47" si="8">_xlfn.MAXIFS($H:$H,$B:$B,$N43,$C:$C,P$42)</f>
        <v>13493400</v>
      </c>
      <c r="Q43" s="41">
        <f t="shared" si="8"/>
        <v>13277550</v>
      </c>
      <c r="R43" s="41">
        <f t="shared" si="8"/>
        <v>12183900</v>
      </c>
      <c r="S43" s="21"/>
      <c r="T43" s="21"/>
      <c r="U43" s="21"/>
      <c r="V43" s="21"/>
      <c r="W43" s="21"/>
    </row>
    <row r="44" spans="1:23" x14ac:dyDescent="0.3">
      <c r="A44" s="22">
        <v>44343</v>
      </c>
      <c r="B44" s="23" t="s">
        <v>3</v>
      </c>
      <c r="C44" s="23" t="s">
        <v>13</v>
      </c>
      <c r="D44" s="23" t="s">
        <v>14</v>
      </c>
      <c r="E44" s="24" t="s">
        <v>54</v>
      </c>
      <c r="F44" s="25">
        <v>7</v>
      </c>
      <c r="G44" s="26">
        <v>2315100</v>
      </c>
      <c r="H44" s="27">
        <v>1050000</v>
      </c>
      <c r="K44" s="7" t="s">
        <v>3</v>
      </c>
      <c r="L44" s="41">
        <f>_xlfn.MAXIFS(Data!$H$2:$H$144,Data!$B$2:$B$144,K44)</f>
        <v>9152400</v>
      </c>
      <c r="N44" s="7" t="s">
        <v>3</v>
      </c>
      <c r="O44" s="41">
        <f t="shared" ref="O44:O47" si="9">_xlfn.MAXIFS($H:$H,$B:$B,$N44,$C:$C,O$42)</f>
        <v>9152400</v>
      </c>
      <c r="P44" s="41">
        <f t="shared" si="8"/>
        <v>8861250</v>
      </c>
      <c r="Q44" s="41">
        <f t="shared" si="8"/>
        <v>8561550</v>
      </c>
      <c r="R44" s="41">
        <f t="shared" si="8"/>
        <v>5257950</v>
      </c>
      <c r="S44" s="21"/>
      <c r="T44" s="21"/>
      <c r="U44" s="21"/>
      <c r="V44" s="21"/>
      <c r="W44" s="21"/>
    </row>
    <row r="45" spans="1:23" x14ac:dyDescent="0.3">
      <c r="A45" s="28">
        <v>44344</v>
      </c>
      <c r="B45" s="29" t="s">
        <v>0</v>
      </c>
      <c r="C45" s="29" t="s">
        <v>11</v>
      </c>
      <c r="D45" s="29" t="s">
        <v>2</v>
      </c>
      <c r="E45" s="30" t="s">
        <v>55</v>
      </c>
      <c r="F45" s="31">
        <v>16</v>
      </c>
      <c r="G45" s="32">
        <v>4500000</v>
      </c>
      <c r="H45" s="33">
        <v>3494850</v>
      </c>
      <c r="K45" s="7" t="s">
        <v>6</v>
      </c>
      <c r="L45" s="41">
        <f>_xlfn.MAXIFS(Data!$H$2:$H$144,Data!$B$2:$B$144,K45)</f>
        <v>10404600</v>
      </c>
      <c r="N45" s="7" t="s">
        <v>6</v>
      </c>
      <c r="O45" s="41">
        <f t="shared" si="9"/>
        <v>9906000</v>
      </c>
      <c r="P45" s="41">
        <f t="shared" si="8"/>
        <v>10404600</v>
      </c>
      <c r="Q45" s="41">
        <f t="shared" si="8"/>
        <v>3309450</v>
      </c>
      <c r="R45" s="41">
        <f t="shared" si="8"/>
        <v>8755200</v>
      </c>
      <c r="S45" s="21"/>
      <c r="T45" s="21"/>
      <c r="U45" s="21"/>
      <c r="V45" s="21"/>
      <c r="W45" s="21"/>
    </row>
    <row r="46" spans="1:23" x14ac:dyDescent="0.3">
      <c r="A46" s="22">
        <v>44349</v>
      </c>
      <c r="B46" s="23" t="s">
        <v>8</v>
      </c>
      <c r="C46" s="23" t="s">
        <v>4</v>
      </c>
      <c r="D46" s="23" t="s">
        <v>9</v>
      </c>
      <c r="E46" s="24" t="s">
        <v>56</v>
      </c>
      <c r="F46" s="25">
        <v>23</v>
      </c>
      <c r="G46" s="26">
        <v>7253700</v>
      </c>
      <c r="H46" s="27">
        <v>3203550</v>
      </c>
      <c r="K46" s="7" t="s">
        <v>8</v>
      </c>
      <c r="L46" s="41">
        <f>_xlfn.MAXIFS(Data!$H$2:$H$144,Data!$B$2:$B$144,K46)</f>
        <v>8750400</v>
      </c>
      <c r="N46" s="7" t="s">
        <v>8</v>
      </c>
      <c r="O46" s="41">
        <f t="shared" si="9"/>
        <v>8613750</v>
      </c>
      <c r="P46" s="41">
        <f t="shared" si="8"/>
        <v>8750400</v>
      </c>
      <c r="Q46" s="41">
        <f t="shared" si="8"/>
        <v>4037400.0000000005</v>
      </c>
      <c r="R46" s="41">
        <f t="shared" si="8"/>
        <v>7919700</v>
      </c>
      <c r="S46" s="21"/>
      <c r="T46" s="21"/>
      <c r="U46" s="21"/>
      <c r="V46" s="21"/>
      <c r="W46" s="21"/>
    </row>
    <row r="47" spans="1:23" x14ac:dyDescent="0.3">
      <c r="A47" s="28">
        <v>44352</v>
      </c>
      <c r="B47" s="29" t="s">
        <v>10</v>
      </c>
      <c r="C47" s="29" t="s">
        <v>13</v>
      </c>
      <c r="D47" s="29" t="s">
        <v>7</v>
      </c>
      <c r="E47" s="30" t="s">
        <v>56</v>
      </c>
      <c r="F47" s="31">
        <v>8</v>
      </c>
      <c r="G47" s="32">
        <v>2291400</v>
      </c>
      <c r="H47" s="33">
        <v>961800.00000000012</v>
      </c>
      <c r="K47" s="9" t="s">
        <v>10</v>
      </c>
      <c r="L47" s="42">
        <f>_xlfn.MAXIFS(Data!$H$2:$H$144,Data!$B$2:$B$144,K47)</f>
        <v>7692900</v>
      </c>
      <c r="N47" s="9" t="s">
        <v>10</v>
      </c>
      <c r="O47" s="42">
        <f t="shared" si="9"/>
        <v>6960900</v>
      </c>
      <c r="P47" s="42">
        <f t="shared" si="8"/>
        <v>6491250</v>
      </c>
      <c r="Q47" s="42">
        <f t="shared" si="8"/>
        <v>7692900</v>
      </c>
      <c r="R47" s="41">
        <f t="shared" si="8"/>
        <v>6121200</v>
      </c>
      <c r="S47" s="21"/>
      <c r="T47" s="21"/>
      <c r="U47" s="21"/>
      <c r="V47" s="21"/>
      <c r="W47" s="21"/>
    </row>
    <row r="48" spans="1:23" x14ac:dyDescent="0.3">
      <c r="A48" s="22">
        <v>44352</v>
      </c>
      <c r="B48" s="23" t="s">
        <v>6</v>
      </c>
      <c r="C48" s="23" t="s">
        <v>1</v>
      </c>
      <c r="D48" s="23" t="s">
        <v>14</v>
      </c>
      <c r="E48" s="24" t="s">
        <v>57</v>
      </c>
      <c r="F48" s="25">
        <v>10</v>
      </c>
      <c r="G48" s="26">
        <v>3453750</v>
      </c>
      <c r="H48" s="27">
        <v>1656450</v>
      </c>
      <c r="K48" s="10"/>
      <c r="L48" s="38"/>
      <c r="N48" s="10"/>
      <c r="O48" s="38"/>
      <c r="P48" s="38"/>
      <c r="Q48" s="38"/>
      <c r="R48" s="38"/>
      <c r="S48" s="21"/>
      <c r="T48" s="21"/>
      <c r="U48" s="21"/>
      <c r="V48" s="21"/>
      <c r="W48" s="21"/>
    </row>
    <row r="49" spans="1:12" x14ac:dyDescent="0.3">
      <c r="A49" s="28">
        <v>44356</v>
      </c>
      <c r="B49" s="29" t="s">
        <v>8</v>
      </c>
      <c r="C49" s="29" t="s">
        <v>11</v>
      </c>
      <c r="D49" s="29" t="s">
        <v>14</v>
      </c>
      <c r="E49" s="30" t="s">
        <v>58</v>
      </c>
      <c r="F49" s="31">
        <v>27</v>
      </c>
      <c r="G49" s="32">
        <v>8507700</v>
      </c>
      <c r="H49" s="33">
        <v>3759900</v>
      </c>
    </row>
    <row r="50" spans="1:12" x14ac:dyDescent="0.3">
      <c r="A50" s="22">
        <v>44357</v>
      </c>
      <c r="B50" s="23" t="s">
        <v>8</v>
      </c>
      <c r="C50" s="23" t="s">
        <v>11</v>
      </c>
      <c r="D50" s="23" t="s">
        <v>7</v>
      </c>
      <c r="E50" s="24" t="s">
        <v>58</v>
      </c>
      <c r="F50" s="25">
        <v>17</v>
      </c>
      <c r="G50" s="26">
        <v>5363250</v>
      </c>
      <c r="H50" s="27">
        <v>2369250</v>
      </c>
    </row>
    <row r="51" spans="1:12" x14ac:dyDescent="0.3">
      <c r="A51" s="28">
        <v>44359</v>
      </c>
      <c r="B51" s="29" t="s">
        <v>6</v>
      </c>
      <c r="C51" s="29" t="s">
        <v>1</v>
      </c>
      <c r="D51" s="29" t="s">
        <v>2</v>
      </c>
      <c r="E51" s="30" t="s">
        <v>59</v>
      </c>
      <c r="F51" s="31">
        <v>18</v>
      </c>
      <c r="G51" s="32">
        <v>6211650</v>
      </c>
      <c r="H51" s="33">
        <v>2980650</v>
      </c>
    </row>
    <row r="52" spans="1:12" x14ac:dyDescent="0.3">
      <c r="A52" s="22">
        <v>44362</v>
      </c>
      <c r="B52" s="23" t="s">
        <v>0</v>
      </c>
      <c r="C52" s="23" t="s">
        <v>11</v>
      </c>
      <c r="D52" s="23" t="s">
        <v>5</v>
      </c>
      <c r="E52" s="24" t="s">
        <v>58</v>
      </c>
      <c r="F52" s="25">
        <v>58</v>
      </c>
      <c r="G52" s="26">
        <v>23502450</v>
      </c>
      <c r="H52" s="27">
        <v>12621450</v>
      </c>
      <c r="K52" s="5"/>
      <c r="L52" s="46" t="s">
        <v>139</v>
      </c>
    </row>
    <row r="53" spans="1:12" x14ac:dyDescent="0.3">
      <c r="A53" s="28">
        <v>44368</v>
      </c>
      <c r="B53" s="29" t="s">
        <v>3</v>
      </c>
      <c r="C53" s="29" t="s">
        <v>11</v>
      </c>
      <c r="D53" s="29" t="s">
        <v>9</v>
      </c>
      <c r="E53" s="30" t="s">
        <v>60</v>
      </c>
      <c r="F53" s="31">
        <v>59</v>
      </c>
      <c r="G53" s="32">
        <v>19483800</v>
      </c>
      <c r="H53" s="33">
        <v>8861250</v>
      </c>
      <c r="K53" s="47" t="s">
        <v>140</v>
      </c>
      <c r="L53" s="7" t="s">
        <v>141</v>
      </c>
    </row>
    <row r="54" spans="1:12" x14ac:dyDescent="0.3">
      <c r="A54" s="22">
        <v>44369</v>
      </c>
      <c r="B54" s="23" t="s">
        <v>10</v>
      </c>
      <c r="C54" s="23" t="s">
        <v>13</v>
      </c>
      <c r="D54" s="23" t="s">
        <v>5</v>
      </c>
      <c r="E54" s="24" t="s">
        <v>61</v>
      </c>
      <c r="F54" s="25">
        <v>62</v>
      </c>
      <c r="G54" s="26">
        <v>17671050</v>
      </c>
      <c r="H54" s="27">
        <v>7453800</v>
      </c>
      <c r="K54" s="1" t="s">
        <v>2</v>
      </c>
      <c r="L54" s="48">
        <f>_xlfn.XLOOKUP(K54,$D:$D,$F:$F)</f>
        <v>64</v>
      </c>
    </row>
    <row r="55" spans="1:12" x14ac:dyDescent="0.3">
      <c r="A55" s="28">
        <v>44372</v>
      </c>
      <c r="B55" s="29" t="s">
        <v>3</v>
      </c>
      <c r="C55" s="29" t="s">
        <v>4</v>
      </c>
      <c r="D55" s="29" t="s">
        <v>2</v>
      </c>
      <c r="E55" s="30" t="s">
        <v>62</v>
      </c>
      <c r="F55" s="31">
        <v>35</v>
      </c>
      <c r="G55" s="32">
        <v>11562000</v>
      </c>
      <c r="H55" s="33">
        <v>5257950</v>
      </c>
      <c r="K55" s="1" t="s">
        <v>5</v>
      </c>
      <c r="L55" s="48">
        <f t="shared" ref="L55:L59" si="10">_xlfn.XLOOKUP(K55,$D:$D,$F:$F)</f>
        <v>26</v>
      </c>
    </row>
    <row r="56" spans="1:12" x14ac:dyDescent="0.3">
      <c r="A56" s="22">
        <v>44376</v>
      </c>
      <c r="B56" s="23" t="s">
        <v>8</v>
      </c>
      <c r="C56" s="23" t="s">
        <v>13</v>
      </c>
      <c r="D56" s="23" t="s">
        <v>2</v>
      </c>
      <c r="E56" s="24" t="s">
        <v>63</v>
      </c>
      <c r="F56" s="25">
        <v>22</v>
      </c>
      <c r="G56" s="26">
        <v>6933300</v>
      </c>
      <c r="H56" s="27">
        <v>3053550</v>
      </c>
      <c r="K56" s="1" t="s">
        <v>7</v>
      </c>
      <c r="L56" s="48">
        <f t="shared" si="10"/>
        <v>52</v>
      </c>
    </row>
    <row r="57" spans="1:12" x14ac:dyDescent="0.3">
      <c r="A57" s="28">
        <v>44377</v>
      </c>
      <c r="B57" s="29" t="s">
        <v>0</v>
      </c>
      <c r="C57" s="29" t="s">
        <v>13</v>
      </c>
      <c r="D57" s="29" t="s">
        <v>7</v>
      </c>
      <c r="E57" s="30" t="s">
        <v>64</v>
      </c>
      <c r="F57" s="31">
        <v>42</v>
      </c>
      <c r="G57" s="32">
        <v>17024100</v>
      </c>
      <c r="H57" s="33">
        <v>9143100</v>
      </c>
      <c r="K57" s="1" t="s">
        <v>9</v>
      </c>
      <c r="L57" s="48">
        <f t="shared" si="10"/>
        <v>13</v>
      </c>
    </row>
    <row r="58" spans="1:12" x14ac:dyDescent="0.3">
      <c r="A58" s="22">
        <v>44378</v>
      </c>
      <c r="B58" s="23" t="s">
        <v>3</v>
      </c>
      <c r="C58" s="23" t="s">
        <v>1</v>
      </c>
      <c r="D58" s="23" t="s">
        <v>9</v>
      </c>
      <c r="E58" s="24" t="s">
        <v>65</v>
      </c>
      <c r="F58" s="25">
        <v>19</v>
      </c>
      <c r="G58" s="26">
        <v>6278100</v>
      </c>
      <c r="H58" s="27">
        <v>2850750</v>
      </c>
      <c r="K58" s="1" t="s">
        <v>12</v>
      </c>
      <c r="L58" s="48">
        <f t="shared" si="10"/>
        <v>54</v>
      </c>
    </row>
    <row r="59" spans="1:12" x14ac:dyDescent="0.3">
      <c r="A59" s="28">
        <v>44378</v>
      </c>
      <c r="B59" s="29" t="s">
        <v>3</v>
      </c>
      <c r="C59" s="29" t="s">
        <v>11</v>
      </c>
      <c r="D59" s="29" t="s">
        <v>9</v>
      </c>
      <c r="E59" s="30" t="s">
        <v>65</v>
      </c>
      <c r="F59" s="31">
        <v>40</v>
      </c>
      <c r="G59" s="32">
        <v>13205700</v>
      </c>
      <c r="H59" s="33">
        <v>6013350</v>
      </c>
      <c r="K59" s="1" t="s">
        <v>14</v>
      </c>
      <c r="L59" s="48">
        <f t="shared" si="10"/>
        <v>56</v>
      </c>
    </row>
    <row r="60" spans="1:12" x14ac:dyDescent="0.3">
      <c r="A60" s="22">
        <v>44380</v>
      </c>
      <c r="B60" s="23" t="s">
        <v>8</v>
      </c>
      <c r="C60" s="23" t="s">
        <v>1</v>
      </c>
      <c r="D60" s="23" t="s">
        <v>5</v>
      </c>
      <c r="E60" s="35" t="s">
        <v>66</v>
      </c>
      <c r="F60" s="25">
        <v>62</v>
      </c>
      <c r="G60" s="26">
        <v>19542900</v>
      </c>
      <c r="H60" s="27">
        <v>8613750</v>
      </c>
    </row>
    <row r="61" spans="1:12" x14ac:dyDescent="0.3">
      <c r="A61" s="28">
        <v>44383</v>
      </c>
      <c r="B61" s="29" t="s">
        <v>3</v>
      </c>
      <c r="C61" s="29" t="s">
        <v>11</v>
      </c>
      <c r="D61" s="29" t="s">
        <v>14</v>
      </c>
      <c r="E61" s="34" t="s">
        <v>66</v>
      </c>
      <c r="F61" s="31">
        <v>9</v>
      </c>
      <c r="G61" s="32">
        <v>2970900</v>
      </c>
      <c r="H61" s="33">
        <v>1356750</v>
      </c>
    </row>
    <row r="62" spans="1:12" x14ac:dyDescent="0.3">
      <c r="A62" s="22">
        <v>44386</v>
      </c>
      <c r="B62" s="23" t="s">
        <v>6</v>
      </c>
      <c r="C62" s="23" t="s">
        <v>13</v>
      </c>
      <c r="D62" s="23" t="s">
        <v>12</v>
      </c>
      <c r="E62" s="24" t="s">
        <v>67</v>
      </c>
      <c r="F62" s="25">
        <v>12</v>
      </c>
      <c r="G62" s="26">
        <v>4140900</v>
      </c>
      <c r="H62" s="27">
        <v>1988400</v>
      </c>
    </row>
    <row r="63" spans="1:12" x14ac:dyDescent="0.3">
      <c r="A63" s="28">
        <v>44391</v>
      </c>
      <c r="B63" s="29" t="s">
        <v>6</v>
      </c>
      <c r="C63" s="29" t="s">
        <v>13</v>
      </c>
      <c r="D63" s="29" t="s">
        <v>5</v>
      </c>
      <c r="E63" s="30" t="s">
        <v>67</v>
      </c>
      <c r="F63" s="31">
        <v>20</v>
      </c>
      <c r="G63" s="32">
        <v>6904200</v>
      </c>
      <c r="H63" s="33">
        <v>3309450</v>
      </c>
    </row>
    <row r="64" spans="1:12" x14ac:dyDescent="0.3">
      <c r="A64" s="22">
        <v>44395</v>
      </c>
      <c r="B64" s="23" t="s">
        <v>8</v>
      </c>
      <c r="C64" s="23" t="s">
        <v>4</v>
      </c>
      <c r="D64" s="23" t="s">
        <v>9</v>
      </c>
      <c r="E64" s="24" t="s">
        <v>67</v>
      </c>
      <c r="F64" s="25">
        <v>57</v>
      </c>
      <c r="G64" s="26">
        <v>17968500</v>
      </c>
      <c r="H64" s="27">
        <v>7919700</v>
      </c>
    </row>
    <row r="65" spans="1:8" x14ac:dyDescent="0.3">
      <c r="A65" s="28">
        <v>44397</v>
      </c>
      <c r="B65" s="29" t="s">
        <v>3</v>
      </c>
      <c r="C65" s="29" t="s">
        <v>1</v>
      </c>
      <c r="D65" s="29" t="s">
        <v>7</v>
      </c>
      <c r="E65" s="30" t="s">
        <v>68</v>
      </c>
      <c r="F65" s="31">
        <v>6</v>
      </c>
      <c r="G65" s="32">
        <v>1985100</v>
      </c>
      <c r="H65" s="33">
        <v>908700</v>
      </c>
    </row>
    <row r="66" spans="1:8" x14ac:dyDescent="0.3">
      <c r="A66" s="22">
        <v>44411</v>
      </c>
      <c r="B66" s="23" t="s">
        <v>3</v>
      </c>
      <c r="C66" s="23" t="s">
        <v>1</v>
      </c>
      <c r="D66" s="23" t="s">
        <v>2</v>
      </c>
      <c r="E66" s="24" t="s">
        <v>69</v>
      </c>
      <c r="F66" s="25">
        <v>35</v>
      </c>
      <c r="G66" s="26">
        <v>11552700</v>
      </c>
      <c r="H66" s="27">
        <v>5259900</v>
      </c>
    </row>
    <row r="67" spans="1:8" x14ac:dyDescent="0.3">
      <c r="A67" s="28">
        <v>44419</v>
      </c>
      <c r="B67" s="29" t="s">
        <v>10</v>
      </c>
      <c r="C67" s="29" t="s">
        <v>13</v>
      </c>
      <c r="D67" s="29" t="s">
        <v>12</v>
      </c>
      <c r="E67" s="30" t="s">
        <v>70</v>
      </c>
      <c r="F67" s="31">
        <v>59</v>
      </c>
      <c r="G67" s="32">
        <v>16829400</v>
      </c>
      <c r="H67" s="33">
        <v>7085700</v>
      </c>
    </row>
    <row r="68" spans="1:8" x14ac:dyDescent="0.3">
      <c r="A68" s="22">
        <v>44419</v>
      </c>
      <c r="B68" s="23" t="s">
        <v>0</v>
      </c>
      <c r="C68" s="23" t="s">
        <v>11</v>
      </c>
      <c r="D68" s="23" t="s">
        <v>9</v>
      </c>
      <c r="E68" s="24" t="s">
        <v>71</v>
      </c>
      <c r="F68" s="25">
        <v>22</v>
      </c>
      <c r="G68" s="26">
        <v>8912550</v>
      </c>
      <c r="H68" s="27">
        <v>4791150</v>
      </c>
    </row>
    <row r="69" spans="1:8" x14ac:dyDescent="0.3">
      <c r="A69" s="28">
        <v>44423</v>
      </c>
      <c r="B69" s="29" t="s">
        <v>3</v>
      </c>
      <c r="C69" s="29" t="s">
        <v>1</v>
      </c>
      <c r="D69" s="29" t="s">
        <v>9</v>
      </c>
      <c r="E69" s="30" t="s">
        <v>71</v>
      </c>
      <c r="F69" s="31">
        <v>61</v>
      </c>
      <c r="G69" s="32">
        <v>75009000</v>
      </c>
      <c r="H69" s="33">
        <v>9152400</v>
      </c>
    </row>
    <row r="70" spans="1:8" x14ac:dyDescent="0.3">
      <c r="A70" s="22">
        <v>44424</v>
      </c>
      <c r="B70" s="23" t="s">
        <v>10</v>
      </c>
      <c r="C70" s="23" t="s">
        <v>11</v>
      </c>
      <c r="D70" s="23" t="s">
        <v>7</v>
      </c>
      <c r="E70" s="24" t="s">
        <v>72</v>
      </c>
      <c r="F70" s="25">
        <v>42</v>
      </c>
      <c r="G70" s="26">
        <v>11977950</v>
      </c>
      <c r="H70" s="27">
        <v>5042400</v>
      </c>
    </row>
    <row r="71" spans="1:8" x14ac:dyDescent="0.3">
      <c r="A71" s="28">
        <v>44429</v>
      </c>
      <c r="B71" s="29" t="s">
        <v>0</v>
      </c>
      <c r="C71" s="29" t="s">
        <v>1</v>
      </c>
      <c r="D71" s="29" t="s">
        <v>9</v>
      </c>
      <c r="E71" s="30" t="s">
        <v>72</v>
      </c>
      <c r="F71" s="31">
        <v>30</v>
      </c>
      <c r="G71" s="32">
        <v>12160650</v>
      </c>
      <c r="H71" s="33">
        <v>6534600</v>
      </c>
    </row>
    <row r="72" spans="1:8" x14ac:dyDescent="0.3">
      <c r="A72" s="22">
        <v>44433</v>
      </c>
      <c r="B72" s="23" t="s">
        <v>6</v>
      </c>
      <c r="C72" s="23" t="s">
        <v>1</v>
      </c>
      <c r="D72" s="23" t="s">
        <v>12</v>
      </c>
      <c r="E72" s="24" t="s">
        <v>72</v>
      </c>
      <c r="F72" s="25">
        <v>60</v>
      </c>
      <c r="G72" s="26">
        <v>20701050</v>
      </c>
      <c r="H72" s="27">
        <v>9906000</v>
      </c>
    </row>
    <row r="73" spans="1:8" x14ac:dyDescent="0.3">
      <c r="A73" s="28">
        <v>44434</v>
      </c>
      <c r="B73" s="29" t="s">
        <v>0</v>
      </c>
      <c r="C73" s="29" t="s">
        <v>11</v>
      </c>
      <c r="D73" s="29" t="s">
        <v>12</v>
      </c>
      <c r="E73" s="30" t="s">
        <v>72</v>
      </c>
      <c r="F73" s="31">
        <v>62</v>
      </c>
      <c r="G73" s="32">
        <v>25122300</v>
      </c>
      <c r="H73" s="33">
        <v>13493400</v>
      </c>
    </row>
    <row r="74" spans="1:8" x14ac:dyDescent="0.3">
      <c r="A74" s="22">
        <v>44438</v>
      </c>
      <c r="B74" s="23" t="s">
        <v>3</v>
      </c>
      <c r="C74" s="23" t="s">
        <v>11</v>
      </c>
      <c r="D74" s="23" t="s">
        <v>5</v>
      </c>
      <c r="E74" s="24" t="s">
        <v>73</v>
      </c>
      <c r="F74" s="25">
        <v>17</v>
      </c>
      <c r="G74" s="26">
        <v>5622150</v>
      </c>
      <c r="H74" s="27">
        <v>2555550</v>
      </c>
    </row>
    <row r="75" spans="1:8" x14ac:dyDescent="0.3">
      <c r="A75" s="28">
        <v>44440</v>
      </c>
      <c r="B75" s="29" t="s">
        <v>10</v>
      </c>
      <c r="C75" s="29" t="s">
        <v>13</v>
      </c>
      <c r="D75" s="29" t="s">
        <v>5</v>
      </c>
      <c r="E75" s="30" t="s">
        <v>74</v>
      </c>
      <c r="F75" s="31">
        <v>11</v>
      </c>
      <c r="G75" s="32">
        <v>3148800</v>
      </c>
      <c r="H75" s="33">
        <v>1330950</v>
      </c>
    </row>
    <row r="76" spans="1:8" x14ac:dyDescent="0.3">
      <c r="A76" s="22">
        <v>44446</v>
      </c>
      <c r="B76" s="23" t="s">
        <v>3</v>
      </c>
      <c r="C76" s="23" t="s">
        <v>4</v>
      </c>
      <c r="D76" s="23" t="s">
        <v>7</v>
      </c>
      <c r="E76" s="24" t="s">
        <v>75</v>
      </c>
      <c r="F76" s="25">
        <v>11</v>
      </c>
      <c r="G76" s="26">
        <v>3633900</v>
      </c>
      <c r="H76" s="27">
        <v>1663650</v>
      </c>
    </row>
    <row r="77" spans="1:8" x14ac:dyDescent="0.3">
      <c r="A77" s="28">
        <v>44451</v>
      </c>
      <c r="B77" s="29" t="s">
        <v>3</v>
      </c>
      <c r="C77" s="29" t="s">
        <v>4</v>
      </c>
      <c r="D77" s="29" t="s">
        <v>2</v>
      </c>
      <c r="E77" s="30" t="s">
        <v>76</v>
      </c>
      <c r="F77" s="31">
        <v>15</v>
      </c>
      <c r="G77" s="32">
        <v>4959150</v>
      </c>
      <c r="H77" s="33">
        <v>2256450</v>
      </c>
    </row>
    <row r="78" spans="1:8" x14ac:dyDescent="0.3">
      <c r="A78" s="22">
        <v>44455</v>
      </c>
      <c r="B78" s="23" t="s">
        <v>0</v>
      </c>
      <c r="C78" s="23" t="s">
        <v>11</v>
      </c>
      <c r="D78" s="23" t="s">
        <v>7</v>
      </c>
      <c r="E78" s="24" t="s">
        <v>77</v>
      </c>
      <c r="F78" s="25">
        <v>49</v>
      </c>
      <c r="G78" s="26">
        <v>19857150</v>
      </c>
      <c r="H78" s="27">
        <v>10672350</v>
      </c>
    </row>
    <row r="79" spans="1:8" x14ac:dyDescent="0.3">
      <c r="A79" s="28">
        <v>44455</v>
      </c>
      <c r="B79" s="29" t="s">
        <v>10</v>
      </c>
      <c r="C79" s="29" t="s">
        <v>13</v>
      </c>
      <c r="D79" s="29" t="s">
        <v>9</v>
      </c>
      <c r="E79" s="30" t="s">
        <v>77</v>
      </c>
      <c r="F79" s="31">
        <v>23</v>
      </c>
      <c r="G79" s="32">
        <v>6568800</v>
      </c>
      <c r="H79" s="33">
        <v>2764950</v>
      </c>
    </row>
    <row r="80" spans="1:8" x14ac:dyDescent="0.3">
      <c r="A80" s="22">
        <v>44463</v>
      </c>
      <c r="B80" s="23" t="s">
        <v>0</v>
      </c>
      <c r="C80" s="23" t="s">
        <v>11</v>
      </c>
      <c r="D80" s="23" t="s">
        <v>7</v>
      </c>
      <c r="E80" s="24" t="s">
        <v>78</v>
      </c>
      <c r="F80" s="25">
        <v>17</v>
      </c>
      <c r="G80" s="26">
        <v>6889350</v>
      </c>
      <c r="H80" s="27">
        <v>3701250</v>
      </c>
    </row>
    <row r="81" spans="1:8" x14ac:dyDescent="0.3">
      <c r="A81" s="28">
        <v>44466</v>
      </c>
      <c r="B81" s="29" t="s">
        <v>3</v>
      </c>
      <c r="C81" s="29" t="s">
        <v>11</v>
      </c>
      <c r="D81" s="29" t="s">
        <v>12</v>
      </c>
      <c r="E81" s="30" t="s">
        <v>79</v>
      </c>
      <c r="F81" s="31">
        <v>20</v>
      </c>
      <c r="G81" s="32">
        <v>6615000</v>
      </c>
      <c r="H81" s="33">
        <v>3008100</v>
      </c>
    </row>
    <row r="82" spans="1:8" x14ac:dyDescent="0.3">
      <c r="A82" s="22">
        <v>44469</v>
      </c>
      <c r="B82" s="23" t="s">
        <v>8</v>
      </c>
      <c r="C82" s="23" t="s">
        <v>4</v>
      </c>
      <c r="D82" s="23" t="s">
        <v>2</v>
      </c>
      <c r="E82" s="24" t="s">
        <v>80</v>
      </c>
      <c r="F82" s="25">
        <v>44</v>
      </c>
      <c r="G82" s="26">
        <v>13864350</v>
      </c>
      <c r="H82" s="27">
        <v>6109650</v>
      </c>
    </row>
    <row r="83" spans="1:8" x14ac:dyDescent="0.3">
      <c r="A83" s="28">
        <v>44470</v>
      </c>
      <c r="B83" s="29" t="s">
        <v>0</v>
      </c>
      <c r="C83" s="29" t="s">
        <v>1</v>
      </c>
      <c r="D83" s="29" t="s">
        <v>14</v>
      </c>
      <c r="E83" s="30" t="s">
        <v>80</v>
      </c>
      <c r="F83" s="31">
        <v>63</v>
      </c>
      <c r="G83" s="32">
        <v>25525200</v>
      </c>
      <c r="H83" s="33">
        <v>13706100</v>
      </c>
    </row>
    <row r="84" spans="1:8" x14ac:dyDescent="0.3">
      <c r="A84" s="22">
        <v>44472</v>
      </c>
      <c r="B84" s="23" t="s">
        <v>8</v>
      </c>
      <c r="C84" s="23" t="s">
        <v>11</v>
      </c>
      <c r="D84" s="23" t="s">
        <v>14</v>
      </c>
      <c r="E84" s="24" t="s">
        <v>81</v>
      </c>
      <c r="F84" s="25">
        <v>63</v>
      </c>
      <c r="G84" s="26">
        <v>19850250</v>
      </c>
      <c r="H84" s="27">
        <v>8750400</v>
      </c>
    </row>
    <row r="85" spans="1:8" x14ac:dyDescent="0.3">
      <c r="A85" s="28">
        <v>44472</v>
      </c>
      <c r="B85" s="29" t="s">
        <v>6</v>
      </c>
      <c r="C85" s="29" t="s">
        <v>1</v>
      </c>
      <c r="D85" s="29" t="s">
        <v>7</v>
      </c>
      <c r="E85" s="30" t="s">
        <v>82</v>
      </c>
      <c r="F85" s="31">
        <v>15</v>
      </c>
      <c r="G85" s="32">
        <v>5188200</v>
      </c>
      <c r="H85" s="33">
        <v>2486100</v>
      </c>
    </row>
    <row r="86" spans="1:8" x14ac:dyDescent="0.3">
      <c r="A86" s="22">
        <v>44473</v>
      </c>
      <c r="B86" s="23" t="s">
        <v>10</v>
      </c>
      <c r="C86" s="23" t="s">
        <v>4</v>
      </c>
      <c r="D86" s="23" t="s">
        <v>7</v>
      </c>
      <c r="E86" s="24" t="s">
        <v>83</v>
      </c>
      <c r="F86" s="25">
        <v>40</v>
      </c>
      <c r="G86" s="26">
        <v>11403600</v>
      </c>
      <c r="H86" s="27">
        <v>4803000</v>
      </c>
    </row>
    <row r="87" spans="1:8" x14ac:dyDescent="0.3">
      <c r="A87" s="28">
        <v>44475</v>
      </c>
      <c r="B87" s="29" t="s">
        <v>8</v>
      </c>
      <c r="C87" s="29" t="s">
        <v>4</v>
      </c>
      <c r="D87" s="29" t="s">
        <v>2</v>
      </c>
      <c r="E87" s="30" t="s">
        <v>84</v>
      </c>
      <c r="F87" s="31">
        <v>47</v>
      </c>
      <c r="G87" s="32">
        <v>14814300</v>
      </c>
      <c r="H87" s="33">
        <v>6527250</v>
      </c>
    </row>
    <row r="88" spans="1:8" x14ac:dyDescent="0.3">
      <c r="A88" s="22">
        <v>44476</v>
      </c>
      <c r="B88" s="23" t="s">
        <v>10</v>
      </c>
      <c r="C88" s="23" t="s">
        <v>13</v>
      </c>
      <c r="D88" s="23" t="s">
        <v>7</v>
      </c>
      <c r="E88" s="24" t="s">
        <v>85</v>
      </c>
      <c r="F88" s="25">
        <v>64</v>
      </c>
      <c r="G88" s="26">
        <v>18241800</v>
      </c>
      <c r="H88" s="27">
        <v>7692900</v>
      </c>
    </row>
    <row r="89" spans="1:8" x14ac:dyDescent="0.3">
      <c r="A89" s="28">
        <v>44478</v>
      </c>
      <c r="B89" s="29" t="s">
        <v>10</v>
      </c>
      <c r="C89" s="29" t="s">
        <v>4</v>
      </c>
      <c r="D89" s="29" t="s">
        <v>5</v>
      </c>
      <c r="E89" s="30" t="s">
        <v>86</v>
      </c>
      <c r="F89" s="31">
        <v>49</v>
      </c>
      <c r="G89" s="32">
        <v>13966350</v>
      </c>
      <c r="H89" s="33">
        <v>5893650</v>
      </c>
    </row>
    <row r="90" spans="1:8" x14ac:dyDescent="0.3">
      <c r="A90" s="22">
        <v>44485</v>
      </c>
      <c r="B90" s="23" t="s">
        <v>3</v>
      </c>
      <c r="C90" s="23" t="s">
        <v>13</v>
      </c>
      <c r="D90" s="23" t="s">
        <v>2</v>
      </c>
      <c r="E90" s="24" t="s">
        <v>87</v>
      </c>
      <c r="F90" s="25">
        <v>56</v>
      </c>
      <c r="G90" s="26">
        <v>18480750</v>
      </c>
      <c r="H90" s="27">
        <v>8404350</v>
      </c>
    </row>
    <row r="91" spans="1:8" x14ac:dyDescent="0.3">
      <c r="A91" s="28">
        <v>44486</v>
      </c>
      <c r="B91" s="29" t="s">
        <v>3</v>
      </c>
      <c r="C91" s="29" t="s">
        <v>13</v>
      </c>
      <c r="D91" s="29" t="s">
        <v>14</v>
      </c>
      <c r="E91" s="30" t="s">
        <v>88</v>
      </c>
      <c r="F91" s="31">
        <v>21</v>
      </c>
      <c r="G91" s="32">
        <v>6932550</v>
      </c>
      <c r="H91" s="33">
        <v>3162150</v>
      </c>
    </row>
    <row r="92" spans="1:8" x14ac:dyDescent="0.3">
      <c r="A92" s="22">
        <v>44490</v>
      </c>
      <c r="B92" s="23" t="s">
        <v>0</v>
      </c>
      <c r="C92" s="23" t="s">
        <v>4</v>
      </c>
      <c r="D92" s="23" t="s">
        <v>2</v>
      </c>
      <c r="E92" s="24" t="s">
        <v>88</v>
      </c>
      <c r="F92" s="25">
        <v>25</v>
      </c>
      <c r="G92" s="26">
        <v>10136250</v>
      </c>
      <c r="H92" s="27">
        <v>5443350</v>
      </c>
    </row>
    <row r="93" spans="1:8" x14ac:dyDescent="0.3">
      <c r="A93" s="28">
        <v>44498</v>
      </c>
      <c r="B93" s="29" t="s">
        <v>0</v>
      </c>
      <c r="C93" s="29" t="s">
        <v>13</v>
      </c>
      <c r="D93" s="29" t="s">
        <v>14</v>
      </c>
      <c r="E93" s="30" t="s">
        <v>89</v>
      </c>
      <c r="F93" s="31">
        <v>10</v>
      </c>
      <c r="G93" s="32">
        <v>4057500</v>
      </c>
      <c r="H93" s="33">
        <v>2183550</v>
      </c>
    </row>
    <row r="94" spans="1:8" x14ac:dyDescent="0.3">
      <c r="A94" s="22">
        <v>44499</v>
      </c>
      <c r="B94" s="23" t="s">
        <v>0</v>
      </c>
      <c r="C94" s="23" t="s">
        <v>4</v>
      </c>
      <c r="D94" s="23" t="s">
        <v>12</v>
      </c>
      <c r="E94" s="24" t="s">
        <v>90</v>
      </c>
      <c r="F94" s="25">
        <v>29</v>
      </c>
      <c r="G94" s="26">
        <v>11756250</v>
      </c>
      <c r="H94" s="27">
        <v>6318000</v>
      </c>
    </row>
    <row r="95" spans="1:8" x14ac:dyDescent="0.3">
      <c r="A95" s="28">
        <v>44503</v>
      </c>
      <c r="B95" s="29" t="s">
        <v>6</v>
      </c>
      <c r="C95" s="29" t="s">
        <v>4</v>
      </c>
      <c r="D95" s="29" t="s">
        <v>7</v>
      </c>
      <c r="E95" s="30" t="s">
        <v>90</v>
      </c>
      <c r="F95" s="31">
        <v>53</v>
      </c>
      <c r="G95" s="32">
        <v>18295500</v>
      </c>
      <c r="H95" s="33">
        <v>8755200</v>
      </c>
    </row>
    <row r="96" spans="1:8" x14ac:dyDescent="0.3">
      <c r="A96" s="22">
        <v>44507</v>
      </c>
      <c r="B96" s="23" t="s">
        <v>10</v>
      </c>
      <c r="C96" s="23" t="s">
        <v>1</v>
      </c>
      <c r="D96" s="23" t="s">
        <v>14</v>
      </c>
      <c r="E96" s="24" t="s">
        <v>91</v>
      </c>
      <c r="F96" s="25">
        <v>49</v>
      </c>
      <c r="G96" s="26">
        <v>13972350</v>
      </c>
      <c r="H96" s="27">
        <v>5892600</v>
      </c>
    </row>
    <row r="97" spans="1:8" x14ac:dyDescent="0.3">
      <c r="A97" s="28">
        <v>44515</v>
      </c>
      <c r="B97" s="29" t="s">
        <v>8</v>
      </c>
      <c r="C97" s="29" t="s">
        <v>13</v>
      </c>
      <c r="D97" s="29" t="s">
        <v>2</v>
      </c>
      <c r="E97" s="30" t="s">
        <v>92</v>
      </c>
      <c r="F97" s="31">
        <v>29</v>
      </c>
      <c r="G97" s="32">
        <v>9136800</v>
      </c>
      <c r="H97" s="33">
        <v>4037400.0000000005</v>
      </c>
    </row>
    <row r="98" spans="1:8" x14ac:dyDescent="0.3">
      <c r="A98" s="22">
        <v>44519</v>
      </c>
      <c r="B98" s="23" t="s">
        <v>8</v>
      </c>
      <c r="C98" s="23" t="s">
        <v>13</v>
      </c>
      <c r="D98" s="23" t="s">
        <v>14</v>
      </c>
      <c r="E98" s="24" t="s">
        <v>93</v>
      </c>
      <c r="F98" s="25">
        <v>19</v>
      </c>
      <c r="G98" s="26">
        <v>5985300</v>
      </c>
      <c r="H98" s="27">
        <v>2648250</v>
      </c>
    </row>
    <row r="99" spans="1:8" x14ac:dyDescent="0.3">
      <c r="A99" s="28">
        <v>44522</v>
      </c>
      <c r="B99" s="29" t="s">
        <v>0</v>
      </c>
      <c r="C99" s="29" t="s">
        <v>13</v>
      </c>
      <c r="D99" s="29" t="s">
        <v>7</v>
      </c>
      <c r="E99" s="30" t="s">
        <v>93</v>
      </c>
      <c r="F99" s="31">
        <v>17</v>
      </c>
      <c r="G99" s="32">
        <v>6899250</v>
      </c>
      <c r="H99" s="33">
        <v>3708450</v>
      </c>
    </row>
    <row r="100" spans="1:8" x14ac:dyDescent="0.3">
      <c r="A100" s="22">
        <v>44525</v>
      </c>
      <c r="B100" s="23" t="s">
        <v>3</v>
      </c>
      <c r="C100" s="23" t="s">
        <v>1</v>
      </c>
      <c r="D100" s="23" t="s">
        <v>9</v>
      </c>
      <c r="E100" s="24" t="s">
        <v>93</v>
      </c>
      <c r="F100" s="25">
        <v>53</v>
      </c>
      <c r="G100" s="26">
        <v>17494650</v>
      </c>
      <c r="H100" s="27">
        <v>7953600</v>
      </c>
    </row>
    <row r="101" spans="1:8" x14ac:dyDescent="0.3">
      <c r="A101" s="28">
        <v>44526</v>
      </c>
      <c r="B101" s="29" t="s">
        <v>6</v>
      </c>
      <c r="C101" s="29" t="s">
        <v>4</v>
      </c>
      <c r="D101" s="29" t="s">
        <v>7</v>
      </c>
      <c r="E101" s="30" t="s">
        <v>94</v>
      </c>
      <c r="F101" s="31">
        <v>29</v>
      </c>
      <c r="G101" s="32">
        <v>10019850</v>
      </c>
      <c r="H101" s="33">
        <v>4791750</v>
      </c>
    </row>
    <row r="102" spans="1:8" x14ac:dyDescent="0.3">
      <c r="A102" s="22">
        <v>44529</v>
      </c>
      <c r="B102" s="23" t="s">
        <v>3</v>
      </c>
      <c r="C102" s="23" t="s">
        <v>13</v>
      </c>
      <c r="D102" s="23" t="s">
        <v>7</v>
      </c>
      <c r="E102" s="24" t="s">
        <v>95</v>
      </c>
      <c r="F102" s="25">
        <v>16</v>
      </c>
      <c r="G102" s="26">
        <v>5283000</v>
      </c>
      <c r="H102" s="27">
        <v>2409900</v>
      </c>
    </row>
    <row r="103" spans="1:8" x14ac:dyDescent="0.3">
      <c r="A103" s="28">
        <v>44533</v>
      </c>
      <c r="B103" s="29" t="s">
        <v>3</v>
      </c>
      <c r="C103" s="29" t="s">
        <v>1</v>
      </c>
      <c r="D103" s="29" t="s">
        <v>7</v>
      </c>
      <c r="E103" s="30" t="s">
        <v>96</v>
      </c>
      <c r="F103" s="31">
        <v>27</v>
      </c>
      <c r="G103" s="32">
        <v>8911350</v>
      </c>
      <c r="H103" s="33">
        <v>4056300.0000000005</v>
      </c>
    </row>
    <row r="104" spans="1:8" x14ac:dyDescent="0.3">
      <c r="A104" s="22">
        <v>44538</v>
      </c>
      <c r="B104" s="23" t="s">
        <v>3</v>
      </c>
      <c r="C104" s="23" t="s">
        <v>11</v>
      </c>
      <c r="D104" s="23" t="s">
        <v>14</v>
      </c>
      <c r="E104" s="24" t="s">
        <v>97</v>
      </c>
      <c r="F104" s="25">
        <v>10</v>
      </c>
      <c r="G104" s="26">
        <v>3302700</v>
      </c>
      <c r="H104" s="27">
        <v>1512600</v>
      </c>
    </row>
    <row r="105" spans="1:8" x14ac:dyDescent="0.3">
      <c r="A105" s="28">
        <v>44551</v>
      </c>
      <c r="B105" s="29" t="s">
        <v>3</v>
      </c>
      <c r="C105" s="29" t="s">
        <v>11</v>
      </c>
      <c r="D105" s="29" t="s">
        <v>5</v>
      </c>
      <c r="E105" s="30" t="s">
        <v>98</v>
      </c>
      <c r="F105" s="31">
        <v>50</v>
      </c>
      <c r="G105" s="32">
        <v>16502100.000000002</v>
      </c>
      <c r="H105" s="33">
        <v>7502400</v>
      </c>
    </row>
    <row r="106" spans="1:8" x14ac:dyDescent="0.3">
      <c r="A106" s="22">
        <v>44553</v>
      </c>
      <c r="B106" s="23" t="s">
        <v>10</v>
      </c>
      <c r="C106" s="23" t="s">
        <v>4</v>
      </c>
      <c r="D106" s="23" t="s">
        <v>7</v>
      </c>
      <c r="E106" s="24" t="s">
        <v>98</v>
      </c>
      <c r="F106" s="25">
        <v>51</v>
      </c>
      <c r="G106" s="26">
        <v>14545800</v>
      </c>
      <c r="H106" s="27">
        <v>6121200</v>
      </c>
    </row>
    <row r="107" spans="1:8" x14ac:dyDescent="0.3">
      <c r="A107" s="28">
        <v>44580</v>
      </c>
      <c r="B107" s="29" t="s">
        <v>3</v>
      </c>
      <c r="C107" s="29" t="s">
        <v>1</v>
      </c>
      <c r="D107" s="29" t="s">
        <v>9</v>
      </c>
      <c r="E107" s="30" t="s">
        <v>99</v>
      </c>
      <c r="F107" s="31">
        <v>61</v>
      </c>
      <c r="G107" s="32">
        <v>75009000</v>
      </c>
      <c r="H107" s="33">
        <v>9152400</v>
      </c>
    </row>
    <row r="108" spans="1:8" x14ac:dyDescent="0.3">
      <c r="A108" s="22">
        <v>44629</v>
      </c>
      <c r="B108" s="23" t="s">
        <v>10</v>
      </c>
      <c r="C108" s="23" t="s">
        <v>11</v>
      </c>
      <c r="D108" s="23" t="s">
        <v>7</v>
      </c>
      <c r="E108" s="24" t="s">
        <v>100</v>
      </c>
      <c r="F108" s="25">
        <v>42</v>
      </c>
      <c r="G108" s="26">
        <v>11977950</v>
      </c>
      <c r="H108" s="27">
        <v>5042400</v>
      </c>
    </row>
    <row r="109" spans="1:8" x14ac:dyDescent="0.3">
      <c r="A109" s="28">
        <v>44596</v>
      </c>
      <c r="B109" s="29" t="s">
        <v>0</v>
      </c>
      <c r="C109" s="29" t="s">
        <v>1</v>
      </c>
      <c r="D109" s="29" t="s">
        <v>9</v>
      </c>
      <c r="E109" s="30" t="s">
        <v>101</v>
      </c>
      <c r="F109" s="31">
        <v>30</v>
      </c>
      <c r="G109" s="32">
        <v>12160650</v>
      </c>
      <c r="H109" s="33">
        <v>6534600</v>
      </c>
    </row>
    <row r="110" spans="1:8" x14ac:dyDescent="0.3">
      <c r="A110" s="22">
        <v>44612</v>
      </c>
      <c r="B110" s="23" t="s">
        <v>6</v>
      </c>
      <c r="C110" s="23" t="s">
        <v>1</v>
      </c>
      <c r="D110" s="23" t="s">
        <v>12</v>
      </c>
      <c r="E110" s="24" t="s">
        <v>102</v>
      </c>
      <c r="F110" s="25">
        <v>60</v>
      </c>
      <c r="G110" s="26">
        <v>20701050</v>
      </c>
      <c r="H110" s="27">
        <v>9906000</v>
      </c>
    </row>
    <row r="111" spans="1:8" x14ac:dyDescent="0.3">
      <c r="A111" s="28">
        <v>44639</v>
      </c>
      <c r="B111" s="29" t="s">
        <v>0</v>
      </c>
      <c r="C111" s="29" t="s">
        <v>11</v>
      </c>
      <c r="D111" s="29" t="s">
        <v>12</v>
      </c>
      <c r="E111" s="30" t="s">
        <v>103</v>
      </c>
      <c r="F111" s="31">
        <v>62</v>
      </c>
      <c r="G111" s="32">
        <v>25122300</v>
      </c>
      <c r="H111" s="33">
        <v>13493400</v>
      </c>
    </row>
    <row r="112" spans="1:8" x14ac:dyDescent="0.3">
      <c r="A112" s="22">
        <v>44632</v>
      </c>
      <c r="B112" s="23" t="s">
        <v>3</v>
      </c>
      <c r="C112" s="23" t="s">
        <v>11</v>
      </c>
      <c r="D112" s="23" t="s">
        <v>5</v>
      </c>
      <c r="E112" s="24" t="s">
        <v>104</v>
      </c>
      <c r="F112" s="25">
        <v>17</v>
      </c>
      <c r="G112" s="26">
        <v>5622150</v>
      </c>
      <c r="H112" s="27">
        <v>2555550</v>
      </c>
    </row>
    <row r="113" spans="1:8" x14ac:dyDescent="0.3">
      <c r="A113" s="28">
        <v>44600</v>
      </c>
      <c r="B113" s="29" t="s">
        <v>10</v>
      </c>
      <c r="C113" s="29" t="s">
        <v>13</v>
      </c>
      <c r="D113" s="29" t="s">
        <v>5</v>
      </c>
      <c r="E113" s="30" t="s">
        <v>105</v>
      </c>
      <c r="F113" s="31">
        <v>11</v>
      </c>
      <c r="G113" s="32">
        <v>3148800</v>
      </c>
      <c r="H113" s="33">
        <v>1330950</v>
      </c>
    </row>
    <row r="114" spans="1:8" x14ac:dyDescent="0.3">
      <c r="A114" s="22">
        <v>44619</v>
      </c>
      <c r="B114" s="23" t="s">
        <v>3</v>
      </c>
      <c r="C114" s="23" t="s">
        <v>4</v>
      </c>
      <c r="D114" s="23" t="s">
        <v>7</v>
      </c>
      <c r="E114" s="24" t="s">
        <v>104</v>
      </c>
      <c r="F114" s="25">
        <v>11</v>
      </c>
      <c r="G114" s="26">
        <v>3633900</v>
      </c>
      <c r="H114" s="27">
        <v>1663650</v>
      </c>
    </row>
    <row r="115" spans="1:8" x14ac:dyDescent="0.3">
      <c r="A115" s="28">
        <v>44643</v>
      </c>
      <c r="B115" s="29" t="s">
        <v>3</v>
      </c>
      <c r="C115" s="29" t="s">
        <v>4</v>
      </c>
      <c r="D115" s="29" t="s">
        <v>2</v>
      </c>
      <c r="E115" s="30" t="s">
        <v>106</v>
      </c>
      <c r="F115" s="31">
        <v>15</v>
      </c>
      <c r="G115" s="32">
        <v>4959150</v>
      </c>
      <c r="H115" s="33">
        <v>2256450</v>
      </c>
    </row>
    <row r="116" spans="1:8" x14ac:dyDescent="0.3">
      <c r="A116" s="22">
        <v>44612</v>
      </c>
      <c r="B116" s="23" t="s">
        <v>0</v>
      </c>
      <c r="C116" s="23" t="s">
        <v>11</v>
      </c>
      <c r="D116" s="23" t="s">
        <v>7</v>
      </c>
      <c r="E116" s="24" t="s">
        <v>107</v>
      </c>
      <c r="F116" s="25">
        <v>49</v>
      </c>
      <c r="G116" s="26">
        <v>19857150</v>
      </c>
      <c r="H116" s="27">
        <v>10672350</v>
      </c>
    </row>
    <row r="117" spans="1:8" x14ac:dyDescent="0.3">
      <c r="A117" s="28">
        <v>44608</v>
      </c>
      <c r="B117" s="29" t="s">
        <v>10</v>
      </c>
      <c r="C117" s="29" t="s">
        <v>13</v>
      </c>
      <c r="D117" s="29" t="s">
        <v>9</v>
      </c>
      <c r="E117" s="30" t="s">
        <v>107</v>
      </c>
      <c r="F117" s="31">
        <v>23</v>
      </c>
      <c r="G117" s="32">
        <v>6568800</v>
      </c>
      <c r="H117" s="33">
        <v>2764950</v>
      </c>
    </row>
    <row r="118" spans="1:8" x14ac:dyDescent="0.3">
      <c r="A118" s="22">
        <v>44645</v>
      </c>
      <c r="B118" s="23" t="s">
        <v>0</v>
      </c>
      <c r="C118" s="23" t="s">
        <v>11</v>
      </c>
      <c r="D118" s="23" t="s">
        <v>7</v>
      </c>
      <c r="E118" s="24" t="s">
        <v>108</v>
      </c>
      <c r="F118" s="25">
        <v>17</v>
      </c>
      <c r="G118" s="26">
        <v>6889350</v>
      </c>
      <c r="H118" s="27">
        <v>3701250</v>
      </c>
    </row>
    <row r="119" spans="1:8" x14ac:dyDescent="0.3">
      <c r="A119" s="28">
        <v>44577</v>
      </c>
      <c r="B119" s="29" t="s">
        <v>3</v>
      </c>
      <c r="C119" s="29" t="s">
        <v>11</v>
      </c>
      <c r="D119" s="29" t="s">
        <v>12</v>
      </c>
      <c r="E119" s="30" t="s">
        <v>109</v>
      </c>
      <c r="F119" s="31">
        <v>20</v>
      </c>
      <c r="G119" s="32">
        <v>6615000</v>
      </c>
      <c r="H119" s="33">
        <v>3008100</v>
      </c>
    </row>
    <row r="120" spans="1:8" x14ac:dyDescent="0.3">
      <c r="A120" s="22">
        <v>44592</v>
      </c>
      <c r="B120" s="23" t="s">
        <v>8</v>
      </c>
      <c r="C120" s="23" t="s">
        <v>4</v>
      </c>
      <c r="D120" s="23" t="s">
        <v>2</v>
      </c>
      <c r="E120" s="24" t="s">
        <v>110</v>
      </c>
      <c r="F120" s="25">
        <v>44</v>
      </c>
      <c r="G120" s="26">
        <v>13864350</v>
      </c>
      <c r="H120" s="27">
        <v>6109650</v>
      </c>
    </row>
    <row r="121" spans="1:8" x14ac:dyDescent="0.3">
      <c r="A121" s="28">
        <v>44646</v>
      </c>
      <c r="B121" s="29" t="s">
        <v>0</v>
      </c>
      <c r="C121" s="29" t="s">
        <v>1</v>
      </c>
      <c r="D121" s="29" t="s">
        <v>14</v>
      </c>
      <c r="E121" s="30" t="s">
        <v>111</v>
      </c>
      <c r="F121" s="31">
        <v>63</v>
      </c>
      <c r="G121" s="32">
        <v>25525200</v>
      </c>
      <c r="H121" s="33">
        <v>13706100</v>
      </c>
    </row>
    <row r="122" spans="1:8" x14ac:dyDescent="0.3">
      <c r="A122" s="22">
        <v>44586</v>
      </c>
      <c r="B122" s="23" t="s">
        <v>8</v>
      </c>
      <c r="C122" s="23" t="s">
        <v>11</v>
      </c>
      <c r="D122" s="23" t="s">
        <v>14</v>
      </c>
      <c r="E122" s="24" t="s">
        <v>111</v>
      </c>
      <c r="F122" s="25">
        <v>63</v>
      </c>
      <c r="G122" s="26">
        <v>19850250</v>
      </c>
      <c r="H122" s="27">
        <v>8750400</v>
      </c>
    </row>
    <row r="123" spans="1:8" x14ac:dyDescent="0.3">
      <c r="A123" s="28">
        <v>44631</v>
      </c>
      <c r="B123" s="29" t="s">
        <v>6</v>
      </c>
      <c r="C123" s="29" t="s">
        <v>1</v>
      </c>
      <c r="D123" s="29" t="s">
        <v>7</v>
      </c>
      <c r="E123" s="30" t="s">
        <v>112</v>
      </c>
      <c r="F123" s="31">
        <v>15</v>
      </c>
      <c r="G123" s="32">
        <v>5188200</v>
      </c>
      <c r="H123" s="33">
        <v>2486100</v>
      </c>
    </row>
    <row r="124" spans="1:8" x14ac:dyDescent="0.3">
      <c r="A124" s="22">
        <v>44615</v>
      </c>
      <c r="B124" s="23" t="s">
        <v>10</v>
      </c>
      <c r="C124" s="23" t="s">
        <v>4</v>
      </c>
      <c r="D124" s="23" t="s">
        <v>7</v>
      </c>
      <c r="E124" s="24" t="s">
        <v>113</v>
      </c>
      <c r="F124" s="25">
        <v>40</v>
      </c>
      <c r="G124" s="26">
        <v>11403600</v>
      </c>
      <c r="H124" s="27">
        <v>4803000</v>
      </c>
    </row>
    <row r="125" spans="1:8" x14ac:dyDescent="0.3">
      <c r="A125" s="28">
        <v>44564</v>
      </c>
      <c r="B125" s="29" t="s">
        <v>8</v>
      </c>
      <c r="C125" s="29" t="s">
        <v>4</v>
      </c>
      <c r="D125" s="29" t="s">
        <v>2</v>
      </c>
      <c r="E125" s="30" t="s">
        <v>114</v>
      </c>
      <c r="F125" s="31">
        <v>47</v>
      </c>
      <c r="G125" s="32">
        <v>14814300</v>
      </c>
      <c r="H125" s="33">
        <v>6527250</v>
      </c>
    </row>
    <row r="126" spans="1:8" x14ac:dyDescent="0.3">
      <c r="A126" s="22">
        <v>44578</v>
      </c>
      <c r="B126" s="23" t="s">
        <v>10</v>
      </c>
      <c r="C126" s="23" t="s">
        <v>13</v>
      </c>
      <c r="D126" s="23" t="s">
        <v>7</v>
      </c>
      <c r="E126" s="24" t="s">
        <v>114</v>
      </c>
      <c r="F126" s="25">
        <v>64</v>
      </c>
      <c r="G126" s="26">
        <v>18241800</v>
      </c>
      <c r="H126" s="27">
        <v>7692900</v>
      </c>
    </row>
    <row r="127" spans="1:8" x14ac:dyDescent="0.3">
      <c r="A127" s="28">
        <v>44575</v>
      </c>
      <c r="B127" s="29" t="s">
        <v>10</v>
      </c>
      <c r="C127" s="29" t="s">
        <v>4</v>
      </c>
      <c r="D127" s="29" t="s">
        <v>5</v>
      </c>
      <c r="E127" s="30" t="s">
        <v>115</v>
      </c>
      <c r="F127" s="31">
        <v>49</v>
      </c>
      <c r="G127" s="32">
        <v>13966350</v>
      </c>
      <c r="H127" s="33">
        <v>5893650</v>
      </c>
    </row>
    <row r="128" spans="1:8" x14ac:dyDescent="0.3">
      <c r="A128" s="22">
        <v>44569</v>
      </c>
      <c r="B128" s="23" t="s">
        <v>3</v>
      </c>
      <c r="C128" s="23" t="s">
        <v>13</v>
      </c>
      <c r="D128" s="23" t="s">
        <v>2</v>
      </c>
      <c r="E128" s="24" t="s">
        <v>116</v>
      </c>
      <c r="F128" s="25">
        <v>56</v>
      </c>
      <c r="G128" s="26">
        <v>18480750</v>
      </c>
      <c r="H128" s="27">
        <v>8404350</v>
      </c>
    </row>
    <row r="129" spans="1:8" x14ac:dyDescent="0.3">
      <c r="A129" s="28">
        <v>44626</v>
      </c>
      <c r="B129" s="29" t="s">
        <v>3</v>
      </c>
      <c r="C129" s="29" t="s">
        <v>13</v>
      </c>
      <c r="D129" s="29" t="s">
        <v>14</v>
      </c>
      <c r="E129" s="30" t="s">
        <v>71</v>
      </c>
      <c r="F129" s="31">
        <v>21</v>
      </c>
      <c r="G129" s="32">
        <v>6932550</v>
      </c>
      <c r="H129" s="33">
        <v>3162150</v>
      </c>
    </row>
    <row r="130" spans="1:8" x14ac:dyDescent="0.3">
      <c r="A130" s="22">
        <v>44636</v>
      </c>
      <c r="B130" s="23" t="s">
        <v>0</v>
      </c>
      <c r="C130" s="23" t="s">
        <v>4</v>
      </c>
      <c r="D130" s="23" t="s">
        <v>2</v>
      </c>
      <c r="E130" s="24" t="s">
        <v>117</v>
      </c>
      <c r="F130" s="25">
        <v>25</v>
      </c>
      <c r="G130" s="26">
        <v>10136250</v>
      </c>
      <c r="H130" s="27">
        <v>5443350</v>
      </c>
    </row>
    <row r="131" spans="1:8" x14ac:dyDescent="0.3">
      <c r="A131" s="28">
        <v>44612</v>
      </c>
      <c r="B131" s="29" t="s">
        <v>0</v>
      </c>
      <c r="C131" s="29" t="s">
        <v>13</v>
      </c>
      <c r="D131" s="29" t="s">
        <v>14</v>
      </c>
      <c r="E131" s="30" t="s">
        <v>118</v>
      </c>
      <c r="F131" s="31">
        <v>10</v>
      </c>
      <c r="G131" s="32">
        <v>4057500</v>
      </c>
      <c r="H131" s="33">
        <v>2183550</v>
      </c>
    </row>
    <row r="132" spans="1:8" x14ac:dyDescent="0.3">
      <c r="A132" s="22">
        <v>44647</v>
      </c>
      <c r="B132" s="23" t="s">
        <v>0</v>
      </c>
      <c r="C132" s="23" t="s">
        <v>4</v>
      </c>
      <c r="D132" s="23" t="s">
        <v>12</v>
      </c>
      <c r="E132" s="24" t="s">
        <v>118</v>
      </c>
      <c r="F132" s="25">
        <v>29</v>
      </c>
      <c r="G132" s="26">
        <v>11756250</v>
      </c>
      <c r="H132" s="27">
        <v>6318000</v>
      </c>
    </row>
    <row r="133" spans="1:8" x14ac:dyDescent="0.3">
      <c r="A133" s="28">
        <v>44592</v>
      </c>
      <c r="B133" s="29" t="s">
        <v>6</v>
      </c>
      <c r="C133" s="29" t="s">
        <v>4</v>
      </c>
      <c r="D133" s="29" t="s">
        <v>7</v>
      </c>
      <c r="E133" s="30" t="s">
        <v>119</v>
      </c>
      <c r="F133" s="31">
        <v>53</v>
      </c>
      <c r="G133" s="32">
        <v>18295500</v>
      </c>
      <c r="H133" s="33">
        <v>8755200</v>
      </c>
    </row>
    <row r="134" spans="1:8" x14ac:dyDescent="0.3">
      <c r="A134" s="22">
        <v>44587</v>
      </c>
      <c r="B134" s="23" t="s">
        <v>10</v>
      </c>
      <c r="C134" s="23" t="s">
        <v>1</v>
      </c>
      <c r="D134" s="23" t="s">
        <v>14</v>
      </c>
      <c r="E134" s="24" t="s">
        <v>120</v>
      </c>
      <c r="F134" s="25">
        <v>49</v>
      </c>
      <c r="G134" s="26">
        <v>13972350</v>
      </c>
      <c r="H134" s="27">
        <v>5892600</v>
      </c>
    </row>
    <row r="135" spans="1:8" x14ac:dyDescent="0.3">
      <c r="A135" s="28">
        <v>44597</v>
      </c>
      <c r="B135" s="29" t="s">
        <v>8</v>
      </c>
      <c r="C135" s="29" t="s">
        <v>13</v>
      </c>
      <c r="D135" s="29" t="s">
        <v>2</v>
      </c>
      <c r="E135" s="30" t="s">
        <v>121</v>
      </c>
      <c r="F135" s="31">
        <v>29</v>
      </c>
      <c r="G135" s="32">
        <v>9136800</v>
      </c>
      <c r="H135" s="33">
        <v>4037400.0000000005</v>
      </c>
    </row>
    <row r="136" spans="1:8" x14ac:dyDescent="0.3">
      <c r="A136" s="22">
        <v>44563</v>
      </c>
      <c r="B136" s="23" t="s">
        <v>8</v>
      </c>
      <c r="C136" s="23" t="s">
        <v>13</v>
      </c>
      <c r="D136" s="23" t="s">
        <v>14</v>
      </c>
      <c r="E136" s="24" t="s">
        <v>122</v>
      </c>
      <c r="F136" s="25">
        <v>19</v>
      </c>
      <c r="G136" s="26">
        <v>5985300</v>
      </c>
      <c r="H136" s="27">
        <v>2648250</v>
      </c>
    </row>
    <row r="137" spans="1:8" x14ac:dyDescent="0.3">
      <c r="A137" s="28">
        <v>44603</v>
      </c>
      <c r="B137" s="29" t="s">
        <v>0</v>
      </c>
      <c r="C137" s="29" t="s">
        <v>13</v>
      </c>
      <c r="D137" s="29" t="s">
        <v>7</v>
      </c>
      <c r="E137" s="36" t="s">
        <v>123</v>
      </c>
      <c r="F137" s="31">
        <v>17</v>
      </c>
      <c r="G137" s="32">
        <v>6899250</v>
      </c>
      <c r="H137" s="33">
        <v>3708450</v>
      </c>
    </row>
    <row r="138" spans="1:8" x14ac:dyDescent="0.3">
      <c r="A138" s="22">
        <v>44630</v>
      </c>
      <c r="B138" s="23" t="s">
        <v>3</v>
      </c>
      <c r="C138" s="23" t="s">
        <v>1</v>
      </c>
      <c r="D138" s="23" t="s">
        <v>9</v>
      </c>
      <c r="E138" s="37" t="s">
        <v>124</v>
      </c>
      <c r="F138" s="25">
        <v>53</v>
      </c>
      <c r="G138" s="26">
        <v>17494650</v>
      </c>
      <c r="H138" s="27">
        <v>7953600</v>
      </c>
    </row>
    <row r="139" spans="1:8" x14ac:dyDescent="0.3">
      <c r="A139" s="28">
        <v>44638</v>
      </c>
      <c r="B139" s="29" t="s">
        <v>6</v>
      </c>
      <c r="C139" s="29" t="s">
        <v>4</v>
      </c>
      <c r="D139" s="29" t="s">
        <v>7</v>
      </c>
      <c r="E139" s="36" t="s">
        <v>125</v>
      </c>
      <c r="F139" s="31">
        <v>29</v>
      </c>
      <c r="G139" s="32">
        <v>10019850</v>
      </c>
      <c r="H139" s="33">
        <v>4791750</v>
      </c>
    </row>
    <row r="140" spans="1:8" x14ac:dyDescent="0.3">
      <c r="A140" s="22">
        <v>44568</v>
      </c>
      <c r="B140" s="23" t="s">
        <v>3</v>
      </c>
      <c r="C140" s="23" t="s">
        <v>13</v>
      </c>
      <c r="D140" s="23" t="s">
        <v>7</v>
      </c>
      <c r="E140" s="37" t="s">
        <v>126</v>
      </c>
      <c r="F140" s="25">
        <v>16</v>
      </c>
      <c r="G140" s="26">
        <v>5283000</v>
      </c>
      <c r="H140" s="27">
        <v>2409900</v>
      </c>
    </row>
    <row r="141" spans="1:8" x14ac:dyDescent="0.3">
      <c r="A141" s="28">
        <v>44582</v>
      </c>
      <c r="B141" s="29" t="s">
        <v>3</v>
      </c>
      <c r="C141" s="29" t="s">
        <v>1</v>
      </c>
      <c r="D141" s="29" t="s">
        <v>7</v>
      </c>
      <c r="E141" s="36" t="s">
        <v>127</v>
      </c>
      <c r="F141" s="31">
        <v>27</v>
      </c>
      <c r="G141" s="32">
        <v>8911350</v>
      </c>
      <c r="H141" s="33">
        <v>4056300.0000000005</v>
      </c>
    </row>
    <row r="142" spans="1:8" x14ac:dyDescent="0.3">
      <c r="A142" s="22">
        <v>44639</v>
      </c>
      <c r="B142" s="23" t="s">
        <v>3</v>
      </c>
      <c r="C142" s="23" t="s">
        <v>11</v>
      </c>
      <c r="D142" s="23" t="s">
        <v>14</v>
      </c>
      <c r="E142" s="37" t="s">
        <v>128</v>
      </c>
      <c r="F142" s="25">
        <v>10</v>
      </c>
      <c r="G142" s="26">
        <v>3302700</v>
      </c>
      <c r="H142" s="27">
        <v>1512600</v>
      </c>
    </row>
    <row r="143" spans="1:8" x14ac:dyDescent="0.3">
      <c r="A143" s="28">
        <v>44587</v>
      </c>
      <c r="B143" s="29" t="s">
        <v>3</v>
      </c>
      <c r="C143" s="29" t="s">
        <v>11</v>
      </c>
      <c r="D143" s="29" t="s">
        <v>5</v>
      </c>
      <c r="E143" s="36" t="s">
        <v>129</v>
      </c>
      <c r="F143" s="31">
        <v>50</v>
      </c>
      <c r="G143" s="32">
        <v>16502100.000000002</v>
      </c>
      <c r="H143" s="33">
        <v>7502400</v>
      </c>
    </row>
    <row r="144" spans="1:8" x14ac:dyDescent="0.3">
      <c r="A144" s="22">
        <v>44619</v>
      </c>
      <c r="B144" s="23" t="s">
        <v>10</v>
      </c>
      <c r="C144" s="23" t="s">
        <v>4</v>
      </c>
      <c r="D144" s="23" t="s">
        <v>7</v>
      </c>
      <c r="E144" s="37" t="s">
        <v>130</v>
      </c>
      <c r="F144" s="25">
        <v>51</v>
      </c>
      <c r="G144" s="26">
        <v>14545800</v>
      </c>
      <c r="H144" s="27">
        <v>6121200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A4395-662A-4BCA-83B0-85F5AEEA64B7}">
  <dimension ref="B2:E22"/>
  <sheetViews>
    <sheetView showGridLines="0" tabSelected="1" workbookViewId="0">
      <selection activeCell="I23" sqref="I23"/>
    </sheetView>
  </sheetViews>
  <sheetFormatPr defaultRowHeight="14.4" x14ac:dyDescent="0.3"/>
  <cols>
    <col min="1" max="1" width="10.77734375" bestFit="1" customWidth="1"/>
    <col min="2" max="2" width="10.77734375" customWidth="1"/>
    <col min="3" max="3" width="16" bestFit="1" customWidth="1"/>
    <col min="4" max="4" width="13.44140625" bestFit="1" customWidth="1"/>
    <col min="5" max="5" width="14.88671875" bestFit="1" customWidth="1"/>
    <col min="6" max="9" width="16" bestFit="1" customWidth="1"/>
    <col min="10" max="10" width="20.77734375" bestFit="1" customWidth="1"/>
    <col min="11" max="11" width="16.88671875" bestFit="1" customWidth="1"/>
  </cols>
  <sheetData>
    <row r="2" spans="2:5" x14ac:dyDescent="0.3">
      <c r="B2" s="54" t="s">
        <v>16</v>
      </c>
      <c r="C2" t="s">
        <v>143</v>
      </c>
      <c r="D2" t="s">
        <v>144</v>
      </c>
      <c r="E2" t="s">
        <v>146</v>
      </c>
    </row>
    <row r="3" spans="2:5" x14ac:dyDescent="0.3">
      <c r="B3" t="s">
        <v>3</v>
      </c>
      <c r="C3" s="57">
        <v>222645900</v>
      </c>
      <c r="D3" s="56">
        <v>51343950</v>
      </c>
      <c r="E3" s="56">
        <v>171301950</v>
      </c>
    </row>
    <row r="4" spans="2:5" x14ac:dyDescent="0.3">
      <c r="B4" t="s">
        <v>0</v>
      </c>
      <c r="C4" s="57">
        <v>160880250</v>
      </c>
      <c r="D4" s="56">
        <v>86412450</v>
      </c>
      <c r="E4" s="56">
        <v>74467800</v>
      </c>
    </row>
    <row r="5" spans="2:5" x14ac:dyDescent="0.3">
      <c r="B5" t="s">
        <v>6</v>
      </c>
      <c r="C5" s="57">
        <v>61443900</v>
      </c>
      <c r="D5" s="56">
        <v>29421300</v>
      </c>
      <c r="E5" s="56">
        <v>32022600</v>
      </c>
    </row>
    <row r="6" spans="2:5" x14ac:dyDescent="0.3">
      <c r="B6" t="s">
        <v>8</v>
      </c>
      <c r="C6" s="57">
        <v>55464900</v>
      </c>
      <c r="D6" s="56">
        <v>24445650</v>
      </c>
      <c r="E6" s="56">
        <v>31019250</v>
      </c>
    </row>
    <row r="7" spans="2:5" x14ac:dyDescent="0.3">
      <c r="B7" t="s">
        <v>10</v>
      </c>
      <c r="C7" s="57">
        <v>50203800</v>
      </c>
      <c r="D7" s="56">
        <v>21161250</v>
      </c>
      <c r="E7" s="56">
        <v>29042550</v>
      </c>
    </row>
    <row r="8" spans="2:5" x14ac:dyDescent="0.3">
      <c r="B8" t="s">
        <v>142</v>
      </c>
      <c r="C8" s="57">
        <v>550638750</v>
      </c>
      <c r="D8" s="56">
        <v>212784600</v>
      </c>
      <c r="E8" s="56">
        <v>337854150</v>
      </c>
    </row>
    <row r="16" spans="2:5" x14ac:dyDescent="0.3">
      <c r="B16" s="54" t="s">
        <v>16</v>
      </c>
      <c r="C16" t="s">
        <v>145</v>
      </c>
    </row>
    <row r="17" spans="2:3" x14ac:dyDescent="0.3">
      <c r="B17" t="s">
        <v>3</v>
      </c>
      <c r="C17" s="55">
        <v>197</v>
      </c>
    </row>
    <row r="18" spans="2:3" x14ac:dyDescent="0.3">
      <c r="B18" t="s">
        <v>0</v>
      </c>
      <c r="C18" s="55">
        <v>130</v>
      </c>
    </row>
    <row r="19" spans="2:3" x14ac:dyDescent="0.3">
      <c r="B19" t="s">
        <v>6</v>
      </c>
      <c r="C19" s="55">
        <v>45</v>
      </c>
    </row>
    <row r="20" spans="2:3" x14ac:dyDescent="0.3">
      <c r="B20" t="s">
        <v>8</v>
      </c>
      <c r="C20" s="55">
        <v>70</v>
      </c>
    </row>
    <row r="21" spans="2:3" x14ac:dyDescent="0.3">
      <c r="B21" t="s">
        <v>10</v>
      </c>
      <c r="C21" s="55">
        <v>281</v>
      </c>
    </row>
    <row r="22" spans="2:3" x14ac:dyDescent="0.3">
      <c r="B22" t="s">
        <v>142</v>
      </c>
      <c r="C22" s="55">
        <v>723</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b d F V i t l l Q 6 l A A A A 9 g A A A B I A H A B D b 2 5 m a W c v U G F j a 2 F n Z S 5 4 b W w g o h g A K K A U A A A A A A A A A A A A A A A A A A A A A A A A A A A A h Y 9 L C s I w G I S v U r J v X k W Q 8 j d d 6 E a w I A j i N s T Y B t t U m t T 0 b i 4 8 k l e w o l V 3 L m f m G 5 i 5 X 2 + Q D 0 0 d X X T n T G s z x D B F k b a q P R h b Z q j 3 x 3 i O c g E b q U 6 y 1 N E I W 5 c O z m S o 8 v 6 c E h J C w C H B b V c S T i k j + 2 K 9 V Z V u Z G y s 8 9 I q j T 6 t w / 8 W E r B 7 j R E c M 8 b x j C e Y A p l M K I z 9 A n z c + 0 x / T F j 0 t e 8 7 L b S N V 0 s g k w T y / i A e U E s D B B Q A A g A I A C m 3 R 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t 0 V W K I p H u A 4 A A A A R A A A A E w A c A E Z v c m 1 1 b G F z L 1 N l Y 3 R p b 2 4 x L m 0 g o h g A K K A U A A A A A A A A A A A A A A A A A A A A A A A A A A A A K 0 5 N L s n M z 1 M I h t C G 1 g B Q S w E C L Q A U A A I A C A A p t 0 V W K 2 W V D q U A A A D 2 A A A A E g A A A A A A A A A A A A A A A A A A A A A A Q 2 9 u Z m l n L 1 B h Y 2 t h Z 2 U u e G 1 s U E s B A i 0 A F A A C A A g A K b d F V g / K 6 a u k A A A A 6 Q A A A B M A A A A A A A A A A A A A A A A A 8 Q A A A F t D b 2 5 0 Z W 5 0 X 1 R 5 c G V z X S 5 4 b W x Q S w E C L Q A U A A I A C A A p t 0 V 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E t S Y M D z 1 E W 8 g R T Q 8 c P a g g A A A A A C A A A A A A A Q Z g A A A A E A A C A A A A B E O + q d L b M 1 l a D 9 C C 9 8 i r v u F v t Q B Z I 1 2 f z m T 8 L K B p N L G g A A A A A O g A A A A A I A A C A A A A C K / V W j S W r k h + 6 z f x i 0 F K K J + 1 W r Z 6 2 Q i k P z D 9 X P t U j z e l A A A A B T Q S i R C y V g 8 H P O 9 l m 9 E K g n x O 3 M E l b o f s Z M C 5 6 V 8 4 2 2 r I K i 7 O M J C V H / F q J h M y f K 5 q M s r 7 W / g R 9 g 5 3 a l 8 4 C 9 9 l G P E 2 I p P P D G I b 1 5 q 7 9 e L y i t K k A A A A B w X S 1 t + L 7 g N O z H x R 7 t f l s u X F Y K e 3 c z H z e 4 d D 2 I r c m G T 7 D z N M 1 u P o L p A x x l 9 L K m c 1 8 Z R K J Y u o K E N v + G E x Y p U a 4 3 < / D a t a M a s h u p > 
</file>

<file path=customXml/itemProps1.xml><?xml version="1.0" encoding="utf-8"?>
<ds:datastoreItem xmlns:ds="http://schemas.openxmlformats.org/officeDocument/2006/customXml" ds:itemID="{527CCE6B-7972-4EB5-9671-B2BD2E97EB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2023-02-05T13:10:26Z</dcterms:created>
  <dcterms:modified xsi:type="dcterms:W3CDTF">2023-02-05T16:35:06Z</dcterms:modified>
</cp:coreProperties>
</file>