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esktop\gasolinas\"/>
    </mc:Choice>
  </mc:AlternateContent>
  <xr:revisionPtr revIDLastSave="0" documentId="13_ncr:1_{30E86FF9-523E-4FB9-B354-3006D6A214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1-05-2025" sheetId="1" r:id="rId1"/>
    <sheet name="02-05-2025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'01-05-2025'!$A$6:$O$6</definedName>
    <definedName name="_xlnm._FilterDatabase" localSheetId="1" hidden="1">'02-05-2025'!$A$6:$O$6</definedName>
    <definedName name="_xlnm.Print_Area" localSheetId="0">'01-05-2025'!$A$1:$P$48</definedName>
    <definedName name="_xlnm.Print_Area" localSheetId="1">'02-05-2025'!$A$1:$P$48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2" l="1"/>
  <c r="D47" i="2"/>
  <c r="E48" i="2" s="1"/>
  <c r="B46" i="2"/>
  <c r="G7" i="2" s="1"/>
  <c r="I7" i="2" s="1"/>
  <c r="J45" i="2"/>
  <c r="I45" i="2"/>
  <c r="B45" i="2"/>
  <c r="G10" i="2" s="1"/>
  <c r="I10" i="2" s="1"/>
  <c r="B44" i="2"/>
  <c r="J43" i="2"/>
  <c r="H43" i="2" s="1"/>
  <c r="B43" i="2"/>
  <c r="J42" i="2"/>
  <c r="K26" i="2" s="1"/>
  <c r="C7" i="2" s="1"/>
  <c r="B42" i="2"/>
  <c r="G8" i="2" s="1"/>
  <c r="I8" i="2" s="1"/>
  <c r="G39" i="2"/>
  <c r="E39" i="2"/>
  <c r="N38" i="2"/>
  <c r="K38" i="2"/>
  <c r="F38" i="2"/>
  <c r="C38" i="2"/>
  <c r="O16" i="2" s="1"/>
  <c r="B38" i="2"/>
  <c r="N37" i="2"/>
  <c r="F37" i="2"/>
  <c r="I36" i="2"/>
  <c r="I39" i="2" s="1"/>
  <c r="F35" i="2"/>
  <c r="F34" i="2"/>
  <c r="K33" i="2"/>
  <c r="N36" i="2" s="1"/>
  <c r="O31" i="2"/>
  <c r="I30" i="2"/>
  <c r="I34" i="2" s="1"/>
  <c r="G30" i="2"/>
  <c r="O29" i="2"/>
  <c r="G29" i="2"/>
  <c r="O28" i="2"/>
  <c r="I28" i="2"/>
  <c r="G28" i="2"/>
  <c r="G27" i="2"/>
  <c r="P26" i="2"/>
  <c r="O26" i="2"/>
  <c r="G26" i="2"/>
  <c r="I25" i="2"/>
  <c r="G25" i="2"/>
  <c r="G24" i="2"/>
  <c r="G23" i="2"/>
  <c r="G22" i="2"/>
  <c r="G21" i="2"/>
  <c r="I20" i="2"/>
  <c r="O22" i="2" s="1"/>
  <c r="G20" i="2"/>
  <c r="K19" i="2"/>
  <c r="I19" i="2"/>
  <c r="G19" i="2"/>
  <c r="G18" i="2"/>
  <c r="G17" i="2"/>
  <c r="G16" i="2"/>
  <c r="G15" i="2"/>
  <c r="G14" i="2"/>
  <c r="L11" i="2"/>
  <c r="H11" i="2"/>
  <c r="E11" i="2"/>
  <c r="D11" i="2"/>
  <c r="N10" i="2"/>
  <c r="K10" i="2"/>
  <c r="C10" i="2"/>
  <c r="N9" i="2"/>
  <c r="K9" i="2"/>
  <c r="C9" i="2"/>
  <c r="N8" i="2"/>
  <c r="K8" i="2"/>
  <c r="C8" i="2"/>
  <c r="N7" i="2"/>
  <c r="K7" i="2"/>
  <c r="N4" i="2"/>
  <c r="N3" i="2"/>
  <c r="G52" i="1"/>
  <c r="D47" i="1"/>
  <c r="E48" i="1" s="1"/>
  <c r="B46" i="1"/>
  <c r="G7" i="1" s="1"/>
  <c r="I7" i="1" s="1"/>
  <c r="J45" i="1"/>
  <c r="I45" i="1"/>
  <c r="B45" i="1"/>
  <c r="G10" i="1" s="1"/>
  <c r="I10" i="1" s="1"/>
  <c r="B44" i="1"/>
  <c r="J43" i="1"/>
  <c r="H43" i="1" s="1"/>
  <c r="B43" i="1"/>
  <c r="G9" i="1" s="1"/>
  <c r="I9" i="1" s="1"/>
  <c r="J42" i="1"/>
  <c r="K26" i="1" s="1"/>
  <c r="C7" i="1" s="1"/>
  <c r="B42" i="1"/>
  <c r="G8" i="1" s="1"/>
  <c r="I8" i="1" s="1"/>
  <c r="G39" i="1"/>
  <c r="E39" i="1"/>
  <c r="N38" i="1"/>
  <c r="K38" i="1"/>
  <c r="F38" i="1"/>
  <c r="C38" i="1"/>
  <c r="O16" i="1" s="1"/>
  <c r="B38" i="1"/>
  <c r="N37" i="1"/>
  <c r="F37" i="1"/>
  <c r="I36" i="1"/>
  <c r="I39" i="1" s="1"/>
  <c r="F35" i="1"/>
  <c r="F34" i="1"/>
  <c r="K33" i="1"/>
  <c r="N36" i="1" s="1"/>
  <c r="O31" i="1"/>
  <c r="I30" i="1"/>
  <c r="I34" i="1" s="1"/>
  <c r="G30" i="1"/>
  <c r="O29" i="1"/>
  <c r="G29" i="1"/>
  <c r="O28" i="1"/>
  <c r="G28" i="1"/>
  <c r="G27" i="1"/>
  <c r="P26" i="1"/>
  <c r="O26" i="1"/>
  <c r="G26" i="1"/>
  <c r="I25" i="1"/>
  <c r="I28" i="1" s="1"/>
  <c r="G25" i="1"/>
  <c r="E24" i="1"/>
  <c r="G23" i="1"/>
  <c r="O22" i="1"/>
  <c r="K22" i="1"/>
  <c r="G22" i="1"/>
  <c r="G21" i="1"/>
  <c r="G20" i="1"/>
  <c r="K19" i="1"/>
  <c r="I19" i="1"/>
  <c r="I23" i="1" s="1"/>
  <c r="G19" i="1"/>
  <c r="G18" i="1"/>
  <c r="G17" i="1"/>
  <c r="G16" i="1"/>
  <c r="G15" i="1"/>
  <c r="G14" i="1"/>
  <c r="L11" i="1"/>
  <c r="K11" i="1"/>
  <c r="H11" i="1"/>
  <c r="E11" i="1"/>
  <c r="D11" i="1"/>
  <c r="B11" i="1"/>
  <c r="N10" i="1"/>
  <c r="C10" i="1"/>
  <c r="F10" i="1" s="1"/>
  <c r="N9" i="1"/>
  <c r="C9" i="1"/>
  <c r="F9" i="1" s="1"/>
  <c r="N8" i="1"/>
  <c r="C8" i="1"/>
  <c r="F8" i="1" s="1"/>
  <c r="N7" i="1"/>
  <c r="N4" i="1"/>
  <c r="N3" i="1"/>
  <c r="G9" i="2" l="1"/>
  <c r="G11" i="2"/>
  <c r="I11" i="2" s="1"/>
  <c r="O15" i="2"/>
  <c r="N39" i="2"/>
  <c r="I23" i="2"/>
  <c r="H45" i="1"/>
  <c r="B39" i="1"/>
  <c r="N39" i="1"/>
  <c r="M10" i="1"/>
  <c r="O10" i="1" s="1"/>
  <c r="O15" i="1"/>
  <c r="P28" i="1"/>
  <c r="P29" i="1"/>
  <c r="K47" i="1"/>
  <c r="P31" i="1"/>
  <c r="M9" i="1"/>
  <c r="O9" i="1" s="1"/>
  <c r="K20" i="1"/>
  <c r="O20" i="1" s="1"/>
  <c r="J9" i="1"/>
  <c r="B9" i="2" s="1"/>
  <c r="F9" i="2" s="1"/>
  <c r="P29" i="2"/>
  <c r="G31" i="2"/>
  <c r="O21" i="2" s="1"/>
  <c r="P28" i="2"/>
  <c r="M7" i="2"/>
  <c r="O7" i="2" s="1"/>
  <c r="K20" i="2"/>
  <c r="O20" i="2" s="1"/>
  <c r="P31" i="2"/>
  <c r="B39" i="2"/>
  <c r="K47" i="2"/>
  <c r="R27" i="1"/>
  <c r="F7" i="1"/>
  <c r="C11" i="1"/>
  <c r="M7" i="1"/>
  <c r="K11" i="2"/>
  <c r="C11" i="2"/>
  <c r="G24" i="1"/>
  <c r="G31" i="1" s="1"/>
  <c r="O21" i="1" s="1"/>
  <c r="H45" i="2"/>
  <c r="B47" i="1"/>
  <c r="B47" i="2"/>
  <c r="M9" i="2" l="1"/>
  <c r="O9" i="2" s="1"/>
  <c r="I9" i="2"/>
  <c r="P9" i="1"/>
  <c r="R29" i="1" s="1"/>
  <c r="G11" i="1"/>
  <c r="N14" i="1" s="1"/>
  <c r="J10" i="1"/>
  <c r="P10" i="1" s="1"/>
  <c r="R31" i="1" s="1"/>
  <c r="K23" i="1"/>
  <c r="J8" i="1"/>
  <c r="M8" i="1"/>
  <c r="O8" i="1" s="1"/>
  <c r="J9" i="2"/>
  <c r="P9" i="2" s="1"/>
  <c r="R29" i="2" s="1"/>
  <c r="M8" i="2"/>
  <c r="O8" i="2" s="1"/>
  <c r="N14" i="2"/>
  <c r="K23" i="2"/>
  <c r="M10" i="2"/>
  <c r="O10" i="2" s="1"/>
  <c r="R30" i="1"/>
  <c r="J7" i="1"/>
  <c r="F11" i="1"/>
  <c r="O7" i="1"/>
  <c r="R27" i="2"/>
  <c r="B10" i="2" l="1"/>
  <c r="F10" i="2" s="1"/>
  <c r="J10" i="2" s="1"/>
  <c r="P10" i="2" s="1"/>
  <c r="R31" i="2" s="1"/>
  <c r="O11" i="1"/>
  <c r="O14" i="1" s="1"/>
  <c r="O23" i="1" s="1"/>
  <c r="K39" i="1" s="1"/>
  <c r="M11" i="1"/>
  <c r="I11" i="1"/>
  <c r="P8" i="1"/>
  <c r="R28" i="1" s="1"/>
  <c r="B8" i="2"/>
  <c r="F8" i="2" s="1"/>
  <c r="J8" i="2" s="1"/>
  <c r="P8" i="2" s="1"/>
  <c r="R28" i="2" s="1"/>
  <c r="M11" i="2"/>
  <c r="O11" i="2"/>
  <c r="O14" i="2" s="1"/>
  <c r="O23" i="2" s="1"/>
  <c r="K39" i="2" s="1"/>
  <c r="R30" i="2"/>
  <c r="J11" i="1"/>
  <c r="P7" i="1"/>
  <c r="B7" i="2"/>
  <c r="B11" i="2" l="1"/>
  <c r="F7" i="2"/>
  <c r="R26" i="1"/>
  <c r="P15" i="1"/>
  <c r="J7" i="2" l="1"/>
  <c r="F11" i="2"/>
  <c r="J11" i="2" l="1"/>
  <c r="P7" i="2"/>
  <c r="R26" i="2" l="1"/>
  <c r="P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LIMPIEZA DE FILTROS Y PRUEBAS DE DISPENSADOR</t>
        </r>
      </text>
    </comment>
  </commentList>
</comments>
</file>

<file path=xl/sharedStrings.xml><?xml version="1.0" encoding="utf-8"?>
<sst xmlns="http://schemas.openxmlformats.org/spreadsheetml/2006/main" count="448" uniqueCount="135">
  <si>
    <t>GLP</t>
  </si>
  <si>
    <t>DB-5</t>
  </si>
  <si>
    <t>009134209830219037-88</t>
  </si>
  <si>
    <t>LIMA</t>
  </si>
  <si>
    <t>G</t>
  </si>
  <si>
    <t>CCI = 009-134-209830219037-88</t>
  </si>
  <si>
    <t>NORTE</t>
  </si>
  <si>
    <t>L</t>
  </si>
  <si>
    <t>983-0219037</t>
  </si>
  <si>
    <t>CTA. AHORROS =</t>
  </si>
  <si>
    <t xml:space="preserve"> </t>
  </si>
  <si>
    <t>SCOTIABANAK</t>
  </si>
  <si>
    <t>precio del galon</t>
  </si>
  <si>
    <t>REGULAR</t>
  </si>
  <si>
    <t>MULTISERVICIOS ECO GAS SAC</t>
  </si>
  <si>
    <t>galones</t>
  </si>
  <si>
    <t>PREMIUM</t>
  </si>
  <si>
    <t xml:space="preserve">SOLES </t>
  </si>
  <si>
    <t>PRECIO</t>
  </si>
  <si>
    <t>GALNS</t>
  </si>
  <si>
    <t>PROD</t>
  </si>
  <si>
    <t>TOTAL</t>
  </si>
  <si>
    <t>DIFERENCIA</t>
  </si>
  <si>
    <t>SALDO</t>
  </si>
  <si>
    <t>total GRAL</t>
  </si>
  <si>
    <t>983-0219045</t>
  </si>
  <si>
    <t>PAGO</t>
  </si>
  <si>
    <t>TOT DET</t>
  </si>
  <si>
    <t>LIQUIDOS</t>
  </si>
  <si>
    <t>DEPOSITO 2</t>
  </si>
  <si>
    <t>CONSUMO</t>
  </si>
  <si>
    <t>DB5-S</t>
  </si>
  <si>
    <t>DEPOSITO A BANCO aL :</t>
  </si>
  <si>
    <t>DEPOSITO 1</t>
  </si>
  <si>
    <t xml:space="preserve">SALDO </t>
  </si>
  <si>
    <t>G-84</t>
  </si>
  <si>
    <t>IZIPAY (M)</t>
  </si>
  <si>
    <t>C Y M  SERVICENTROS</t>
  </si>
  <si>
    <t>G-90</t>
  </si>
  <si>
    <t>NIUBIZ (V)</t>
  </si>
  <si>
    <t>G-95</t>
  </si>
  <si>
    <t>OBSERVACIONES.-</t>
  </si>
  <si>
    <t>BANCO</t>
  </si>
  <si>
    <t>P. DSCTO</t>
  </si>
  <si>
    <t>TOTEM</t>
  </si>
  <si>
    <t>GLNS</t>
  </si>
  <si>
    <t>PRODUCTOS</t>
  </si>
  <si>
    <t xml:space="preserve">VENTA CON TARJETAS </t>
  </si>
  <si>
    <t>V CONDORI</t>
  </si>
  <si>
    <t>ABAST glp</t>
  </si>
  <si>
    <t>B</t>
  </si>
  <si>
    <t>ESTEBAN DC</t>
  </si>
  <si>
    <t>ABAST L</t>
  </si>
  <si>
    <t>DB5 S50 UV</t>
  </si>
  <si>
    <t>ESPECIAL</t>
  </si>
  <si>
    <t>CORPORACION AGREDA</t>
  </si>
  <si>
    <t>COCAPE</t>
  </si>
  <si>
    <t>G-90 P</t>
  </si>
  <si>
    <t>CHARITO SEBASTIAN MILSEN</t>
  </si>
  <si>
    <t>J LUICHO</t>
  </si>
  <si>
    <t xml:space="preserve">GISSELA JUAREZ </t>
  </si>
  <si>
    <t xml:space="preserve">GLP </t>
  </si>
  <si>
    <t>G-REGULAR</t>
  </si>
  <si>
    <t>OBSERVACION</t>
  </si>
  <si>
    <t>HORA/CHOFER</t>
  </si>
  <si>
    <t>PLACA</t>
  </si>
  <si>
    <t>GUIA/FACT</t>
  </si>
  <si>
    <t>CANT.</t>
  </si>
  <si>
    <t>COMB.</t>
  </si>
  <si>
    <t>G-PREMIUM</t>
  </si>
  <si>
    <t>INFORMACION RECEPCION COMBUSTIBLES</t>
  </si>
  <si>
    <t>OBRAS CIVILES</t>
  </si>
  <si>
    <t>TOTAL VENTA DEPOSITAR</t>
  </si>
  <si>
    <t>FELIPE IBAÑEZ E.</t>
  </si>
  <si>
    <t>CREDITOS CLIENTES ESPECIALES</t>
  </si>
  <si>
    <t>AGROPECUARIA LA ENCANTADA SAC</t>
  </si>
  <si>
    <t>DESCUENTO ESPECIAL</t>
  </si>
  <si>
    <t>DEP. RETENCION</t>
  </si>
  <si>
    <t>PANIFICADORA SANDOVAL</t>
  </si>
  <si>
    <t>CONSUMO DE PAGO ADELANTADOS</t>
  </si>
  <si>
    <t>TRANSPORTES DAYRON Y NICOL EIRL</t>
  </si>
  <si>
    <t>GISSELA JUAREZ</t>
  </si>
  <si>
    <t>REDCOL</t>
  </si>
  <si>
    <t>ALEX BELLO R.</t>
  </si>
  <si>
    <t>ERROR DE MAQUINAS LIQ</t>
  </si>
  <si>
    <t>PAGO ADELANTADO (PADE)</t>
  </si>
  <si>
    <t>CREDITOS</t>
  </si>
  <si>
    <t xml:space="preserve">TARJETA </t>
  </si>
  <si>
    <t>BOLETAS           SERIE  012-</t>
  </si>
  <si>
    <t>SEGUNDO BARRIOS Q</t>
  </si>
  <si>
    <t>TOTAL VENTA</t>
  </si>
  <si>
    <t>FACTURAS            SERIE  012-</t>
  </si>
  <si>
    <t>CORPORACION HORIZINTE</t>
  </si>
  <si>
    <t>SOLES</t>
  </si>
  <si>
    <t>MODALIDAD</t>
  </si>
  <si>
    <t>HASTA</t>
  </si>
  <si>
    <t>DESDE</t>
  </si>
  <si>
    <t>DOCUMENTOS</t>
  </si>
  <si>
    <t>DESCUENTO</t>
  </si>
  <si>
    <t>CANT</t>
  </si>
  <si>
    <t>COMB</t>
  </si>
  <si>
    <t>TIPO VTA</t>
  </si>
  <si>
    <t>CLIENTE</t>
  </si>
  <si>
    <t xml:space="preserve">RESUMEN DEL EFECTIVO </t>
  </si>
  <si>
    <t>DOCUMENTACIÓN CONTABLE</t>
  </si>
  <si>
    <t>VENTAS CONTADO ESPECIALES y Otros</t>
  </si>
  <si>
    <t>DIF</t>
  </si>
  <si>
    <t>FINAL</t>
  </si>
  <si>
    <t>INICIAL</t>
  </si>
  <si>
    <t>TOTAL SALIDA</t>
  </si>
  <si>
    <t>AJUSTE</t>
  </si>
  <si>
    <t>PRUEBA SURTIDOR</t>
  </si>
  <si>
    <t>TOTAL VENTAS</t>
  </si>
  <si>
    <t>TOTAL INGRESO</t>
  </si>
  <si>
    <t>COMPRA PLANTA</t>
  </si>
  <si>
    <t>VENTAS AL CONTADO</t>
  </si>
  <si>
    <t>VARILLAJE</t>
  </si>
  <si>
    <t xml:space="preserve">INVENT </t>
  </si>
  <si>
    <t xml:space="preserve">SALIDAS </t>
  </si>
  <si>
    <t>INGRESO</t>
  </si>
  <si>
    <t xml:space="preserve">TIPO </t>
  </si>
  <si>
    <t xml:space="preserve">FICHA </t>
  </si>
  <si>
    <t>CRISTIAN CASTILLO CRUZ</t>
  </si>
  <si>
    <t>ELABORADO POR</t>
  </si>
  <si>
    <t>FECHA</t>
  </si>
  <si>
    <t>ESQ CESAR VALLEJO Y  AV. AMERICA</t>
  </si>
  <si>
    <t>UBICACIÓN</t>
  </si>
  <si>
    <t>CODIGO</t>
  </si>
  <si>
    <t>EE.SS.</t>
  </si>
  <si>
    <t>CONTROL DIARIO DE INVENTARIOS Y VENTAS</t>
  </si>
  <si>
    <t>DB5</t>
  </si>
  <si>
    <t xml:space="preserve">total </t>
  </si>
  <si>
    <t>PRECIO VENTA</t>
  </si>
  <si>
    <t>CANTIDAD GALONES</t>
  </si>
  <si>
    <t>VENTA 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</si>
</sst>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-* #,##0.00_-;\-* #,##0.00_-;_-* &quot;-&quot;??_-;_-@_-"/>
    <numFmt numFmtId="164" formatCode="_ * #,##0.000_ ;_ * \-#,##0.000_ ;_ * &quot;-&quot;??_ ;_ @_ "/>
    <numFmt numFmtId="165" formatCode="_(* #,##0.00_);_(* \(#,##0.00\);_(* &quot;-&quot;??_);_(@_)"/>
    <numFmt numFmtId="166" formatCode="_(* #,##0.000_);_(* \(#,##0.000\);_(* &quot;-&quot;??_);_(@_)"/>
    <numFmt numFmtId="167" formatCode="0.000"/>
    <numFmt numFmtId="168" formatCode="_-* #,##0.00\ _€_-;\-* #,##0.00\ _€_-;_-* &quot;-&quot;??\ _€_-;_-@_-"/>
    <numFmt numFmtId="169" formatCode="_ * #,##0.00_ ;_ * \-#,##0.00_ ;_ * &quot;-&quot;??_ ;_ @_ "/>
    <numFmt numFmtId="170" formatCode="_ [$S/.-280A]\ * #,##0.00_ ;_ [$S/.-280A]\ * \-#,##0.00_ ;_ [$S/.-280A]\ * &quot;-&quot;??_ ;_ @_ "/>
    <numFmt numFmtId="171" formatCode="h:mm:ss;@"/>
    <numFmt numFmtId="172" formatCode="0.0000"/>
    <numFmt numFmtId="173" formatCode="_ &quot;S/.&quot;\ * #,##0.00_ ;_ &quot;S/.&quot;\ * \-#,##0.00_ ;_ &quot;S/.&quot;\ * &quot;-&quot;??_ ;_ @_ "/>
    <numFmt numFmtId="174" formatCode="dd/mm/yyyy;@"/>
    <numFmt numFmtId="175" formatCode="&quot;S/&quot;#,##0.00"/>
    <numFmt numFmtId="176" formatCode="_-[$S/-280A]* #,##0.00_-;\-[$S/-280A]* #,##0.00_-;_-[$S/-280A]* &quot;-&quot;??_-;_-@_-"/>
    <numFmt numFmtId="177" formatCode="_-* #,##0.0000\ _€_-;\-* #,##0.0000\ _€_-;_-* &quot;-&quot;??\ _€_-;_-@_-"/>
    <numFmt numFmtId="178" formatCode="_(* #,##0.0000_);_(* \(#,##0.0000\);_(* &quot;-&quot;??_);_(@_)"/>
    <numFmt numFmtId="179" formatCode="_ * #,##0.0000_ ;_ * \-#,##0.0000_ ;_ * &quot;-&quot;??_ ;_ @_ "/>
    <numFmt numFmtId="180" formatCode="#,##0.000"/>
    <numFmt numFmtId="181" formatCode="[$-40A]dd\-mmm"/>
  </numFmts>
  <fonts count="41" x14ac:knownFonts="1">
    <font>
      <sz val="11"/>
      <name val="Calibri"/>
    </font>
    <font>
      <sz val="11"/>
      <color rgb="FF002060"/>
      <name val="Calibri"/>
    </font>
    <font>
      <b/>
      <sz val="12"/>
      <color rgb="FF002060"/>
      <name val="Arial"/>
    </font>
    <font>
      <b/>
      <sz val="8"/>
      <color rgb="FF002060"/>
      <name val="Arial"/>
    </font>
    <font>
      <b/>
      <sz val="8"/>
      <color rgb="FFFFFFFF"/>
      <name val="Arial"/>
    </font>
    <font>
      <b/>
      <sz val="8"/>
      <color rgb="FFFF0000"/>
      <name val="Calibri"/>
    </font>
    <font>
      <sz val="11"/>
      <color rgb="FFFF0000"/>
      <name val="Calibri"/>
    </font>
    <font>
      <sz val="8"/>
      <color rgb="FF002060"/>
      <name val="Arial"/>
    </font>
    <font>
      <b/>
      <sz val="8"/>
      <color rgb="FF002060"/>
      <name val="Calibri"/>
    </font>
    <font>
      <sz val="11"/>
      <color rgb="FFC00000"/>
      <name val="Calibri"/>
    </font>
    <font>
      <sz val="9"/>
      <color rgb="FF000000"/>
      <name val="Arial"/>
    </font>
    <font>
      <sz val="11"/>
      <color rgb="FFFBE4D5"/>
      <name val="Calibri"/>
    </font>
    <font>
      <sz val="8"/>
      <color rgb="FFFFFFFF"/>
      <name val="Arial"/>
    </font>
    <font>
      <b/>
      <sz val="9"/>
      <color rgb="FF002060"/>
      <name val="Arial"/>
    </font>
    <font>
      <b/>
      <sz val="7"/>
      <color rgb="FF002060"/>
      <name val="Arial"/>
    </font>
    <font>
      <b/>
      <sz val="11"/>
      <color rgb="FF002060"/>
      <name val="Calibri"/>
    </font>
    <font>
      <sz val="11"/>
      <color rgb="FFFFFFFF"/>
      <name val="Calibri"/>
    </font>
    <font>
      <sz val="8"/>
      <color rgb="FFCFCDCD"/>
      <name val="Arial"/>
    </font>
    <font>
      <sz val="10"/>
      <color rgb="FF000000"/>
      <name val="Calibri"/>
    </font>
    <font>
      <b/>
      <sz val="9"/>
      <color rgb="FFFF0000"/>
      <name val="Arial"/>
    </font>
    <font>
      <b/>
      <sz val="10"/>
      <color rgb="FF002060"/>
      <name val="Arial"/>
    </font>
    <font>
      <sz val="12"/>
      <color rgb="FF002060"/>
      <name val="Calibri"/>
    </font>
    <font>
      <b/>
      <sz val="11"/>
      <color rgb="FFFFFFFF"/>
      <name val="Calibri"/>
    </font>
    <font>
      <b/>
      <sz val="10"/>
      <color rgb="FF000000"/>
      <name val="Calibri"/>
    </font>
    <font>
      <b/>
      <sz val="18"/>
      <color rgb="FF002060"/>
      <name val="Calibri"/>
    </font>
    <font>
      <u/>
      <sz val="11"/>
      <color rgb="FF0463C1"/>
      <name val="Calibri"/>
    </font>
    <font>
      <sz val="9"/>
      <color rgb="FF002060"/>
      <name val="Arial"/>
    </font>
    <font>
      <b/>
      <sz val="12"/>
      <color rgb="FF002060"/>
      <name val="Calibri"/>
    </font>
    <font>
      <sz val="10"/>
      <color rgb="FF002060"/>
      <name val="Calibri"/>
    </font>
    <font>
      <sz val="8"/>
      <color rgb="FFFF0000"/>
      <name val="Arial"/>
    </font>
    <font>
      <sz val="11"/>
      <color rgb="FF2F5597"/>
      <name val="Calibri"/>
    </font>
    <font>
      <sz val="12"/>
      <name val="Calibri"/>
    </font>
    <font>
      <sz val="8"/>
      <color rgb="FF2F5597"/>
      <name val="Arial"/>
    </font>
    <font>
      <sz val="9"/>
      <color rgb="FF002060"/>
      <name val="Calibri"/>
    </font>
    <font>
      <sz val="9"/>
      <color rgb="FF2F5597"/>
      <name val="Arial"/>
    </font>
    <font>
      <sz val="12"/>
      <name val="Arial"/>
    </font>
    <font>
      <sz val="9"/>
      <color rgb="FFFF0000"/>
      <name val="Arial"/>
    </font>
    <font>
      <sz val="9"/>
      <color rgb="FFFFFFFF"/>
      <name val="Arial"/>
    </font>
    <font>
      <sz val="11"/>
      <color rgb="FF000000"/>
      <name val="Calibri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BED7EE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165" fontId="38" fillId="0" borderId="0">
      <alignment vertical="top"/>
      <protection locked="0"/>
    </xf>
    <xf numFmtId="0" fontId="25" fillId="0" borderId="0">
      <alignment vertical="top"/>
      <protection locked="0"/>
    </xf>
  </cellStyleXfs>
  <cellXfs count="330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3" fillId="2" borderId="7" xfId="0" applyFont="1" applyFill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2" borderId="13" xfId="0" applyFont="1" applyFill="1" applyBorder="1" applyAlignment="1">
      <alignment horizontal="left" vertical="top" wrapText="1"/>
    </xf>
    <xf numFmtId="14" fontId="4" fillId="0" borderId="0" xfId="0" applyNumberFormat="1" applyFont="1" applyAlignment="1">
      <alignment wrapText="1"/>
    </xf>
    <xf numFmtId="0" fontId="3" fillId="2" borderId="21" xfId="0" applyFont="1" applyFill="1" applyBorder="1" applyAlignment="1">
      <alignment horizontal="left" vertical="top" wrapText="1"/>
    </xf>
    <xf numFmtId="1" fontId="1" fillId="0" borderId="0" xfId="0" applyNumberFormat="1" applyFont="1" applyAlignment="1"/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1" fillId="0" borderId="0" xfId="1" applyNumberFormat="1" applyFont="1" applyAlignment="1" applyProtection="1"/>
    <xf numFmtId="164" fontId="3" fillId="0" borderId="28" xfId="1" applyNumberFormat="1" applyFont="1" applyBorder="1" applyAlignment="1" applyProtection="1">
      <alignment horizontal="left" vertical="center" wrapText="1"/>
    </xf>
    <xf numFmtId="164" fontId="3" fillId="0" borderId="13" xfId="1" applyNumberFormat="1" applyFont="1" applyBorder="1" applyProtection="1">
      <alignment vertical="top"/>
    </xf>
    <xf numFmtId="164" fontId="3" fillId="0" borderId="13" xfId="1" applyNumberFormat="1" applyFont="1" applyBorder="1" applyAlignment="1" applyProtection="1">
      <alignment horizontal="center" vertical="center" wrapText="1"/>
    </xf>
    <xf numFmtId="164" fontId="3" fillId="0" borderId="13" xfId="1" applyNumberFormat="1" applyFont="1" applyBorder="1" applyAlignment="1" applyProtection="1">
      <alignment horizontal="right" vertical="center" wrapText="1"/>
    </xf>
    <xf numFmtId="164" fontId="3" fillId="0" borderId="13" xfId="1" applyNumberFormat="1" applyFont="1" applyBorder="1" applyAlignment="1" applyProtection="1">
      <alignment horizontal="right" vertical="top"/>
    </xf>
    <xf numFmtId="164" fontId="7" fillId="0" borderId="13" xfId="1" applyNumberFormat="1" applyFont="1" applyBorder="1" applyAlignment="1" applyProtection="1">
      <alignment horizontal="center" vertical="center" wrapText="1"/>
    </xf>
    <xf numFmtId="164" fontId="7" fillId="0" borderId="13" xfId="1" applyNumberFormat="1" applyFont="1" applyBorder="1" applyAlignment="1" applyProtection="1">
      <alignment horizontal="right" vertical="center" wrapText="1"/>
    </xf>
    <xf numFmtId="164" fontId="7" fillId="3" borderId="13" xfId="1" applyNumberFormat="1" applyFont="1" applyFill="1" applyBorder="1" applyProtection="1">
      <alignment vertical="top"/>
    </xf>
    <xf numFmtId="164" fontId="7" fillId="4" borderId="13" xfId="1" applyNumberFormat="1" applyFont="1" applyFill="1" applyBorder="1" applyProtection="1">
      <alignment vertical="top"/>
    </xf>
    <xf numFmtId="164" fontId="3" fillId="0" borderId="10" xfId="1" applyNumberFormat="1" applyFont="1" applyBorder="1" applyAlignment="1" applyProtection="1">
      <alignment horizontal="right" vertical="top"/>
    </xf>
    <xf numFmtId="165" fontId="8" fillId="0" borderId="13" xfId="1" applyFont="1" applyBorder="1" applyAlignment="1" applyProtection="1">
      <alignment horizontal="center" wrapText="1"/>
    </xf>
    <xf numFmtId="164" fontId="9" fillId="0" borderId="0" xfId="1" applyNumberFormat="1" applyFont="1" applyAlignment="1" applyProtection="1">
      <alignment wrapText="1"/>
    </xf>
    <xf numFmtId="166" fontId="3" fillId="0" borderId="13" xfId="1" applyNumberFormat="1" applyFont="1" applyBorder="1" applyAlignment="1" applyProtection="1">
      <alignment horizontal="right" vertical="top"/>
    </xf>
    <xf numFmtId="0" fontId="10" fillId="0" borderId="0" xfId="0" quotePrefix="1" applyFont="1">
      <alignment vertical="center"/>
    </xf>
    <xf numFmtId="164" fontId="11" fillId="0" borderId="0" xfId="1" applyNumberFormat="1" applyFont="1" applyAlignment="1" applyProtection="1">
      <alignment wrapText="1"/>
    </xf>
    <xf numFmtId="164" fontId="3" fillId="0" borderId="30" xfId="1" applyNumberFormat="1" applyFont="1" applyBorder="1" applyAlignment="1" applyProtection="1">
      <alignment horizontal="left" vertical="top"/>
    </xf>
    <xf numFmtId="164" fontId="11" fillId="0" borderId="0" xfId="1" applyNumberFormat="1" applyFont="1" applyAlignment="1" applyProtection="1"/>
    <xf numFmtId="164" fontId="3" fillId="0" borderId="31" xfId="1" applyNumberFormat="1" applyFont="1" applyBorder="1" applyAlignment="1" applyProtection="1">
      <alignment horizontal="left" vertical="top"/>
    </xf>
    <xf numFmtId="164" fontId="3" fillId="0" borderId="21" xfId="1" applyNumberFormat="1" applyFont="1" applyBorder="1" applyAlignment="1" applyProtection="1">
      <alignment horizontal="center" vertical="center" wrapText="1"/>
    </xf>
    <xf numFmtId="166" fontId="3" fillId="0" borderId="21" xfId="1" applyNumberFormat="1" applyFont="1" applyBorder="1" applyAlignment="1" applyProtection="1">
      <alignment horizontal="right" vertical="top"/>
    </xf>
    <xf numFmtId="164" fontId="3" fillId="0" borderId="21" xfId="1" applyNumberFormat="1" applyFont="1" applyBorder="1" applyAlignment="1" applyProtection="1">
      <alignment horizontal="right" vertical="top"/>
    </xf>
    <xf numFmtId="164" fontId="7" fillId="0" borderId="21" xfId="1" applyNumberFormat="1" applyFont="1" applyBorder="1" applyAlignment="1" applyProtection="1">
      <alignment horizontal="center" vertical="center" wrapText="1"/>
    </xf>
    <xf numFmtId="164" fontId="3" fillId="0" borderId="21" xfId="1" applyNumberFormat="1" applyFont="1" applyBorder="1" applyProtection="1">
      <alignment vertical="top"/>
    </xf>
    <xf numFmtId="164" fontId="3" fillId="0" borderId="32" xfId="1" applyNumberFormat="1" applyFont="1" applyBorder="1" applyAlignment="1" applyProtection="1">
      <alignment horizontal="right" vertical="top"/>
    </xf>
    <xf numFmtId="2" fontId="3" fillId="0" borderId="0" xfId="0" applyNumberFormat="1" applyFont="1" applyAlignment="1">
      <alignment wrapText="1"/>
    </xf>
    <xf numFmtId="168" fontId="12" fillId="0" borderId="0" xfId="0" applyNumberFormat="1" applyFont="1" applyAlignment="1">
      <alignment wrapText="1"/>
    </xf>
    <xf numFmtId="0" fontId="3" fillId="5" borderId="13" xfId="0" applyFont="1" applyFill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36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37" xfId="0" applyFont="1" applyBorder="1" applyAlignment="1">
      <alignment horizontal="center" vertical="top" wrapText="1"/>
    </xf>
    <xf numFmtId="0" fontId="3" fillId="3" borderId="35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167" fontId="3" fillId="4" borderId="13" xfId="0" applyNumberFormat="1" applyFont="1" applyFill="1" applyBorder="1" applyAlignment="1">
      <alignment horizontal="right"/>
    </xf>
    <xf numFmtId="2" fontId="3" fillId="6" borderId="13" xfId="0" applyNumberFormat="1" applyFont="1" applyFill="1" applyBorder="1" applyAlignment="1"/>
    <xf numFmtId="4" fontId="3" fillId="3" borderId="13" xfId="0" applyNumberFormat="1" applyFont="1" applyFill="1" applyBorder="1" applyAlignment="1"/>
    <xf numFmtId="0" fontId="3" fillId="0" borderId="38" xfId="0" applyFont="1" applyBorder="1" applyAlignment="1">
      <alignment horizontal="center" vertical="top" wrapText="1"/>
    </xf>
    <xf numFmtId="167" fontId="14" fillId="0" borderId="13" xfId="0" applyNumberFormat="1" applyFont="1" applyBorder="1" applyAlignment="1">
      <alignment vertical="top" wrapText="1"/>
    </xf>
    <xf numFmtId="165" fontId="3" fillId="0" borderId="37" xfId="1" applyFont="1" applyBorder="1" applyAlignment="1" applyProtection="1">
      <alignment horizontal="right" vertical="top" wrapText="1"/>
    </xf>
    <xf numFmtId="0" fontId="3" fillId="0" borderId="40" xfId="0" applyFont="1" applyBorder="1" applyAlignment="1">
      <alignment horizontal="center" vertical="top" wrapText="1"/>
    </xf>
    <xf numFmtId="167" fontId="3" fillId="0" borderId="13" xfId="0" applyNumberFormat="1" applyFont="1" applyBorder="1" applyAlignment="1">
      <alignment vertical="top" wrapText="1"/>
    </xf>
    <xf numFmtId="167" fontId="3" fillId="4" borderId="13" xfId="0" applyNumberFormat="1" applyFont="1" applyFill="1" applyBorder="1" applyAlignment="1"/>
    <xf numFmtId="165" fontId="3" fillId="4" borderId="37" xfId="1" applyFont="1" applyFill="1" applyBorder="1" applyAlignment="1" applyProtection="1">
      <alignment horizontal="right" vertical="center" wrapText="1"/>
    </xf>
    <xf numFmtId="0" fontId="3" fillId="3" borderId="28" xfId="0" applyFont="1" applyFill="1" applyBorder="1" applyAlignment="1"/>
    <xf numFmtId="165" fontId="3" fillId="3" borderId="37" xfId="1" applyFont="1" applyFill="1" applyBorder="1" applyAlignment="1" applyProtection="1"/>
    <xf numFmtId="0" fontId="3" fillId="3" borderId="30" xfId="0" applyFont="1" applyFill="1" applyBorder="1" applyAlignment="1"/>
    <xf numFmtId="165" fontId="3" fillId="3" borderId="42" xfId="1" applyFont="1" applyFill="1" applyBorder="1" applyAlignment="1" applyProtection="1"/>
    <xf numFmtId="0" fontId="3" fillId="3" borderId="11" xfId="0" applyFont="1" applyFill="1" applyBorder="1" applyAlignment="1"/>
    <xf numFmtId="165" fontId="3" fillId="0" borderId="37" xfId="1" applyFont="1" applyBorder="1" applyAlignment="1" applyProtection="1">
      <alignment horizontal="right" vertical="center" wrapText="1"/>
    </xf>
    <xf numFmtId="165" fontId="3" fillId="0" borderId="37" xfId="1" applyFont="1" applyBorder="1" applyAlignment="1" applyProtection="1"/>
    <xf numFmtId="165" fontId="3" fillId="8" borderId="43" xfId="1" applyFont="1" applyFill="1" applyBorder="1" applyAlignment="1" applyProtection="1">
      <alignment vertical="top" wrapText="1"/>
    </xf>
    <xf numFmtId="165" fontId="3" fillId="8" borderId="22" xfId="1" applyFont="1" applyFill="1" applyBorder="1" applyAlignment="1" applyProtection="1">
      <alignment vertical="top" wrapText="1"/>
    </xf>
    <xf numFmtId="0" fontId="3" fillId="8" borderId="11" xfId="0" applyFont="1" applyFill="1" applyBorder="1" applyAlignment="1">
      <alignment vertical="top" wrapText="1"/>
    </xf>
    <xf numFmtId="165" fontId="3" fillId="8" borderId="11" xfId="1" applyFont="1" applyFill="1" applyBorder="1" applyAlignment="1" applyProtection="1">
      <alignment vertical="top" wrapText="1"/>
    </xf>
    <xf numFmtId="2" fontId="3" fillId="5" borderId="13" xfId="0" applyNumberFormat="1" applyFont="1" applyFill="1" applyBorder="1">
      <alignment vertical="center"/>
    </xf>
    <xf numFmtId="165" fontId="3" fillId="5" borderId="37" xfId="1" applyFont="1" applyFill="1" applyBorder="1" applyAlignment="1" applyProtection="1">
      <alignment vertical="center"/>
    </xf>
    <xf numFmtId="0" fontId="16" fillId="0" borderId="0" xfId="0" applyFont="1" applyAlignment="1"/>
    <xf numFmtId="170" fontId="14" fillId="3" borderId="42" xfId="0" applyNumberFormat="1" applyFont="1" applyFill="1" applyBorder="1" applyAlignment="1"/>
    <xf numFmtId="0" fontId="3" fillId="0" borderId="30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6" borderId="30" xfId="0" applyFont="1" applyFill="1" applyBorder="1" applyAlignment="1">
      <alignment horizontal="center" vertical="center" wrapText="1"/>
    </xf>
    <xf numFmtId="165" fontId="3" fillId="3" borderId="13" xfId="1" applyFont="1" applyFill="1" applyBorder="1" applyAlignment="1" applyProtection="1">
      <alignment horizontal="center" vertical="center" wrapText="1"/>
    </xf>
    <xf numFmtId="1" fontId="3" fillId="3" borderId="13" xfId="0" applyNumberFormat="1" applyFont="1" applyFill="1" applyBorder="1" applyAlignment="1">
      <alignment horizontal="center" vertical="center" wrapText="1"/>
    </xf>
    <xf numFmtId="171" fontId="3" fillId="3" borderId="13" xfId="0" applyNumberFormat="1" applyFont="1" applyFill="1" applyBorder="1" applyAlignment="1">
      <alignment horizontal="center" vertical="center" wrapText="1"/>
    </xf>
    <xf numFmtId="1" fontId="3" fillId="3" borderId="37" xfId="0" applyNumberFormat="1" applyFont="1" applyFill="1" applyBorder="1" applyAlignment="1">
      <alignment horizontal="center" vertical="center" wrapText="1"/>
    </xf>
    <xf numFmtId="168" fontId="17" fillId="0" borderId="0" xfId="0" applyNumberFormat="1" applyFont="1" applyAlignment="1">
      <alignment wrapText="1"/>
    </xf>
    <xf numFmtId="172" fontId="3" fillId="3" borderId="37" xfId="0" applyNumberFormat="1" applyFont="1" applyFill="1" applyBorder="1" applyAlignment="1">
      <alignment horizontal="center" vertical="center" wrapText="1"/>
    </xf>
    <xf numFmtId="0" fontId="3" fillId="3" borderId="44" xfId="0" applyFont="1" applyFill="1" applyBorder="1" applyAlignment="1">
      <alignment vertical="top" wrapText="1"/>
    </xf>
    <xf numFmtId="172" fontId="3" fillId="3" borderId="37" xfId="1" applyNumberFormat="1" applyFont="1" applyFill="1" applyBorder="1" applyAlignment="1" applyProtection="1">
      <alignment horizontal="center" vertical="center" wrapText="1"/>
    </xf>
    <xf numFmtId="0" fontId="3" fillId="6" borderId="30" xfId="0" applyFont="1" applyFill="1" applyBorder="1" applyAlignment="1">
      <alignment horizontal="center" vertical="center"/>
    </xf>
    <xf numFmtId="167" fontId="3" fillId="6" borderId="13" xfId="0" applyNumberFormat="1" applyFont="1" applyFill="1" applyBorder="1" applyAlignment="1"/>
    <xf numFmtId="4" fontId="3" fillId="6" borderId="13" xfId="0" applyNumberFormat="1" applyFont="1" applyFill="1" applyBorder="1" applyAlignment="1"/>
    <xf numFmtId="4" fontId="3" fillId="3" borderId="42" xfId="0" applyNumberFormat="1" applyFont="1" applyFill="1" applyBorder="1" applyAlignment="1"/>
    <xf numFmtId="0" fontId="3" fillId="0" borderId="11" xfId="0" applyFont="1" applyBorder="1" applyAlignment="1">
      <alignment horizontal="center" vertical="top"/>
    </xf>
    <xf numFmtId="0" fontId="3" fillId="6" borderId="44" xfId="0" applyFont="1" applyFill="1" applyBorder="1" applyAlignment="1">
      <alignment horizontal="center" vertical="center"/>
    </xf>
    <xf numFmtId="1" fontId="3" fillId="3" borderId="45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Alignment="1"/>
    <xf numFmtId="0" fontId="14" fillId="6" borderId="3" xfId="0" applyFont="1" applyFill="1" applyBorder="1" applyAlignment="1"/>
    <xf numFmtId="0" fontId="3" fillId="6" borderId="27" xfId="0" applyFont="1" applyFill="1" applyBorder="1" applyAlignment="1"/>
    <xf numFmtId="173" fontId="18" fillId="0" borderId="10" xfId="0" applyNumberFormat="1" applyFont="1" applyBorder="1">
      <alignment vertical="center"/>
    </xf>
    <xf numFmtId="0" fontId="3" fillId="5" borderId="1" xfId="0" applyFont="1" applyFill="1" applyBorder="1" applyAlignment="1">
      <alignment horizontal="right" vertical="center"/>
    </xf>
    <xf numFmtId="14" fontId="3" fillId="5" borderId="39" xfId="0" applyNumberFormat="1" applyFont="1" applyFill="1" applyBorder="1" applyAlignment="1">
      <alignment horizontal="left" vertical="center"/>
    </xf>
    <xf numFmtId="168" fontId="3" fillId="0" borderId="0" xfId="0" applyNumberFormat="1" applyFont="1" applyAlignment="1">
      <alignment wrapText="1"/>
    </xf>
    <xf numFmtId="0" fontId="3" fillId="0" borderId="46" xfId="0" applyFont="1" applyBorder="1" applyAlignment="1">
      <alignment vertical="top"/>
    </xf>
    <xf numFmtId="0" fontId="3" fillId="0" borderId="47" xfId="0" applyFont="1" applyBorder="1" applyAlignment="1">
      <alignment horizontal="center" vertical="top"/>
    </xf>
    <xf numFmtId="167" fontId="3" fillId="0" borderId="7" xfId="0" applyNumberFormat="1" applyFont="1" applyBorder="1" applyAlignment="1">
      <alignment vertical="top"/>
    </xf>
    <xf numFmtId="4" fontId="3" fillId="0" borderId="7" xfId="0" applyNumberFormat="1" applyFont="1" applyBorder="1" applyAlignment="1">
      <alignment vertical="top"/>
    </xf>
    <xf numFmtId="2" fontId="3" fillId="4" borderId="7" xfId="0" applyNumberFormat="1" applyFont="1" applyFill="1" applyBorder="1" applyAlignment="1">
      <alignment vertical="top"/>
    </xf>
    <xf numFmtId="0" fontId="3" fillId="3" borderId="19" xfId="0" applyFont="1" applyFill="1" applyBorder="1" applyAlignment="1">
      <alignment vertical="top" wrapText="1"/>
    </xf>
    <xf numFmtId="165" fontId="3" fillId="3" borderId="18" xfId="1" applyFont="1" applyFill="1" applyBorder="1" applyAlignment="1" applyProtection="1">
      <alignment vertical="top" wrapText="1"/>
    </xf>
    <xf numFmtId="173" fontId="18" fillId="4" borderId="38" xfId="0" applyNumberFormat="1" applyFont="1" applyFill="1" applyBorder="1">
      <alignment vertical="center"/>
    </xf>
    <xf numFmtId="0" fontId="3" fillId="0" borderId="49" xfId="0" applyFont="1" applyBorder="1" applyAlignment="1">
      <alignment vertical="top"/>
    </xf>
    <xf numFmtId="165" fontId="3" fillId="4" borderId="13" xfId="1" applyFont="1" applyFill="1" applyBorder="1" applyProtection="1">
      <alignment vertical="top"/>
    </xf>
    <xf numFmtId="0" fontId="3" fillId="0" borderId="30" xfId="0" applyFont="1" applyBorder="1" applyAlignment="1">
      <alignment horizontal="center" vertical="top"/>
    </xf>
    <xf numFmtId="167" fontId="3" fillId="0" borderId="13" xfId="0" applyNumberFormat="1" applyFont="1" applyBorder="1" applyAlignment="1">
      <alignment vertical="top"/>
    </xf>
    <xf numFmtId="4" fontId="3" fillId="0" borderId="13" xfId="0" applyNumberFormat="1" applyFont="1" applyBorder="1" applyAlignment="1">
      <alignment vertical="top"/>
    </xf>
    <xf numFmtId="2" fontId="3" fillId="4" borderId="13" xfId="0" applyNumberFormat="1" applyFont="1" applyFill="1" applyBorder="1" applyAlignment="1">
      <alignment vertical="top"/>
    </xf>
    <xf numFmtId="0" fontId="3" fillId="3" borderId="30" xfId="0" applyFont="1" applyFill="1" applyBorder="1" applyAlignment="1">
      <alignment horizontal="center" vertical="top"/>
    </xf>
    <xf numFmtId="173" fontId="18" fillId="4" borderId="37" xfId="0" applyNumberFormat="1" applyFont="1" applyFill="1" applyBorder="1">
      <alignment vertical="center"/>
    </xf>
    <xf numFmtId="0" fontId="3" fillId="0" borderId="35" xfId="0" applyFont="1" applyBorder="1" applyAlignment="1">
      <alignment vertical="top"/>
    </xf>
    <xf numFmtId="165" fontId="3" fillId="9" borderId="13" xfId="1" applyFont="1" applyFill="1" applyBorder="1" applyProtection="1">
      <alignment vertical="top"/>
    </xf>
    <xf numFmtId="0" fontId="3" fillId="3" borderId="5" xfId="0" applyFont="1" applyFill="1" applyBorder="1" applyAlignment="1"/>
    <xf numFmtId="165" fontId="3" fillId="3" borderId="46" xfId="1" applyFont="1" applyFill="1" applyBorder="1" applyAlignment="1" applyProtection="1"/>
    <xf numFmtId="174" fontId="2" fillId="5" borderId="2" xfId="0" applyNumberFormat="1" applyFont="1" applyFill="1" applyBorder="1" applyAlignment="1">
      <alignment wrapText="1"/>
    </xf>
    <xf numFmtId="0" fontId="3" fillId="0" borderId="13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4" fontId="3" fillId="3" borderId="46" xfId="0" applyNumberFormat="1" applyFont="1" applyFill="1" applyBorder="1" applyAlignment="1"/>
    <xf numFmtId="0" fontId="3" fillId="0" borderId="44" xfId="0" applyFont="1" applyBorder="1" applyAlignment="1">
      <alignment horizontal="center" vertical="top"/>
    </xf>
    <xf numFmtId="173" fontId="18" fillId="4" borderId="50" xfId="0" applyNumberFormat="1" applyFont="1" applyFill="1" applyBorder="1">
      <alignment vertical="center"/>
    </xf>
    <xf numFmtId="165" fontId="13" fillId="0" borderId="5" xfId="1" applyFont="1" applyBorder="1" applyAlignment="1" applyProtection="1">
      <alignment horizontal="center"/>
    </xf>
    <xf numFmtId="0" fontId="1" fillId="0" borderId="7" xfId="0" applyFont="1" applyBorder="1" applyAlignment="1">
      <alignment horizontal="center"/>
    </xf>
    <xf numFmtId="165" fontId="21" fillId="0" borderId="7" xfId="0" applyNumberFormat="1" applyFont="1" applyBorder="1" applyAlignment="1"/>
    <xf numFmtId="165" fontId="21" fillId="0" borderId="38" xfId="0" applyNumberFormat="1" applyFont="1" applyBorder="1" applyAlignment="1"/>
    <xf numFmtId="165" fontId="22" fillId="0" borderId="0" xfId="1" applyFont="1" applyAlignment="1" applyProtection="1"/>
    <xf numFmtId="0" fontId="3" fillId="0" borderId="51" xfId="0" applyFont="1" applyBorder="1" applyAlignment="1">
      <alignment vertical="top"/>
    </xf>
    <xf numFmtId="165" fontId="3" fillId="0" borderId="52" xfId="0" applyNumberFormat="1" applyFont="1" applyBorder="1" applyAlignment="1">
      <alignment vertical="top"/>
    </xf>
    <xf numFmtId="165" fontId="3" fillId="0" borderId="53" xfId="0" applyNumberFormat="1" applyFont="1" applyBorder="1" applyAlignment="1">
      <alignment vertical="top"/>
    </xf>
    <xf numFmtId="167" fontId="3" fillId="0" borderId="45" xfId="0" applyNumberFormat="1" applyFont="1" applyBorder="1" applyAlignment="1">
      <alignment vertical="top"/>
    </xf>
    <xf numFmtId="4" fontId="3" fillId="0" borderId="45" xfId="0" applyNumberFormat="1" applyFont="1" applyBorder="1" applyAlignment="1">
      <alignment vertical="top"/>
    </xf>
    <xf numFmtId="2" fontId="3" fillId="4" borderId="45" xfId="0" applyNumberFormat="1" applyFont="1" applyFill="1" applyBorder="1" applyAlignment="1">
      <alignment vertical="top"/>
    </xf>
    <xf numFmtId="4" fontId="3" fillId="3" borderId="10" xfId="0" applyNumberFormat="1" applyFont="1" applyFill="1" applyBorder="1" applyAlignment="1"/>
    <xf numFmtId="0" fontId="3" fillId="0" borderId="54" xfId="0" applyFont="1" applyBorder="1" applyAlignment="1">
      <alignment horizontal="center" vertical="top"/>
    </xf>
    <xf numFmtId="173" fontId="23" fillId="0" borderId="55" xfId="0" applyNumberFormat="1" applyFont="1" applyBorder="1" applyAlignment="1">
      <alignment horizontal="center" vertical="center"/>
    </xf>
    <xf numFmtId="165" fontId="13" fillId="0" borderId="19" xfId="1" applyFont="1" applyBorder="1" applyAlignment="1" applyProtection="1">
      <alignment horizontal="center"/>
    </xf>
    <xf numFmtId="0" fontId="1" fillId="0" borderId="45" xfId="0" applyFont="1" applyBorder="1" applyAlignment="1">
      <alignment horizontal="center"/>
    </xf>
    <xf numFmtId="165" fontId="21" fillId="0" borderId="45" xfId="0" applyNumberFormat="1" applyFont="1" applyBorder="1" applyAlignment="1"/>
    <xf numFmtId="165" fontId="21" fillId="0" borderId="22" xfId="0" applyNumberFormat="1" applyFont="1" applyBorder="1" applyAlignment="1"/>
    <xf numFmtId="0" fontId="3" fillId="0" borderId="43" xfId="0" applyFont="1" applyBorder="1" applyAlignment="1">
      <alignment vertical="top"/>
    </xf>
    <xf numFmtId="165" fontId="3" fillId="0" borderId="56" xfId="0" applyNumberFormat="1" applyFont="1" applyBorder="1" applyAlignment="1">
      <alignment vertical="top"/>
    </xf>
    <xf numFmtId="0" fontId="3" fillId="0" borderId="41" xfId="0" applyFont="1" applyBorder="1" applyAlignment="1">
      <alignment vertical="top"/>
    </xf>
    <xf numFmtId="0" fontId="3" fillId="0" borderId="17" xfId="0" applyFont="1" applyBorder="1" applyAlignment="1">
      <alignment horizontal="center" vertical="top"/>
    </xf>
    <xf numFmtId="167" fontId="3" fillId="0" borderId="57" xfId="0" applyNumberFormat="1" applyFont="1" applyBorder="1" applyAlignment="1">
      <alignment vertical="top"/>
    </xf>
    <xf numFmtId="2" fontId="3" fillId="0" borderId="57" xfId="0" applyNumberFormat="1" applyFont="1" applyBorder="1" applyAlignment="1">
      <alignment vertical="top"/>
    </xf>
    <xf numFmtId="2" fontId="3" fillId="4" borderId="56" xfId="0" applyNumberFormat="1" applyFont="1" applyFill="1" applyBorder="1" applyAlignment="1">
      <alignment vertical="top"/>
    </xf>
    <xf numFmtId="0" fontId="3" fillId="0" borderId="33" xfId="0" applyFont="1" applyBorder="1" applyAlignment="1">
      <alignment horizontal="center"/>
    </xf>
    <xf numFmtId="168" fontId="3" fillId="10" borderId="58" xfId="1" applyNumberFormat="1" applyFont="1" applyFill="1" applyBorder="1" applyAlignment="1" applyProtection="1"/>
    <xf numFmtId="0" fontId="3" fillId="0" borderId="0" xfId="0" applyFont="1" applyAlignment="1"/>
    <xf numFmtId="0" fontId="15" fillId="0" borderId="0" xfId="0" applyFont="1" applyAlignment="1"/>
    <xf numFmtId="165" fontId="15" fillId="0" borderId="0" xfId="1" applyFont="1" applyAlignment="1" applyProtection="1"/>
    <xf numFmtId="0" fontId="3" fillId="0" borderId="0" xfId="0" applyFont="1" applyAlignment="1">
      <alignment horizontal="center"/>
    </xf>
    <xf numFmtId="176" fontId="7" fillId="0" borderId="0" xfId="0" applyNumberFormat="1" applyFont="1" applyAlignment="1"/>
    <xf numFmtId="0" fontId="7" fillId="0" borderId="0" xfId="0" applyFont="1" applyAlignment="1"/>
    <xf numFmtId="165" fontId="7" fillId="0" borderId="0" xfId="1" applyFont="1" applyAlignment="1" applyProtection="1"/>
    <xf numFmtId="43" fontId="6" fillId="0" borderId="0" xfId="0" applyNumberFormat="1" applyFont="1" applyAlignment="1"/>
    <xf numFmtId="0" fontId="3" fillId="0" borderId="0" xfId="0" applyFont="1" applyAlignment="1">
      <alignment horizontal="right"/>
    </xf>
    <xf numFmtId="165" fontId="3" fillId="0" borderId="0" xfId="1" applyFont="1" applyAlignment="1" applyProtection="1">
      <alignment horizontal="center"/>
    </xf>
    <xf numFmtId="165" fontId="7" fillId="4" borderId="0" xfId="1" applyFont="1" applyFill="1" applyAlignment="1" applyProtection="1"/>
    <xf numFmtId="2" fontId="7" fillId="0" borderId="0" xfId="0" applyNumberFormat="1" applyFont="1" applyAlignment="1"/>
    <xf numFmtId="49" fontId="25" fillId="4" borderId="7" xfId="2" applyNumberFormat="1" applyFill="1" applyBorder="1" applyAlignment="1" applyProtection="1">
      <alignment horizontal="center"/>
    </xf>
    <xf numFmtId="0" fontId="7" fillId="0" borderId="7" xfId="0" applyFont="1" applyBorder="1" applyAlignment="1"/>
    <xf numFmtId="165" fontId="7" fillId="0" borderId="7" xfId="1" applyFont="1" applyBorder="1" applyAlignment="1" applyProtection="1"/>
    <xf numFmtId="0" fontId="7" fillId="0" borderId="38" xfId="0" applyFont="1" applyBorder="1" applyAlignment="1"/>
    <xf numFmtId="177" fontId="7" fillId="0" borderId="0" xfId="0" applyNumberFormat="1" applyFont="1" applyAlignment="1"/>
    <xf numFmtId="168" fontId="26" fillId="0" borderId="0" xfId="0" applyNumberFormat="1" applyFont="1" applyAlignment="1"/>
    <xf numFmtId="165" fontId="21" fillId="0" borderId="0" xfId="1" applyFont="1" applyAlignment="1" applyProtection="1"/>
    <xf numFmtId="165" fontId="7" fillId="0" borderId="13" xfId="1" applyFont="1" applyBorder="1" applyAlignment="1" applyProtection="1"/>
    <xf numFmtId="0" fontId="7" fillId="0" borderId="13" xfId="0" applyFont="1" applyBorder="1" applyAlignment="1"/>
    <xf numFmtId="2" fontId="7" fillId="0" borderId="13" xfId="0" applyNumberFormat="1" applyFont="1" applyBorder="1" applyAlignment="1"/>
    <xf numFmtId="0" fontId="7" fillId="0" borderId="37" xfId="0" applyFont="1" applyBorder="1" applyAlignment="1"/>
    <xf numFmtId="168" fontId="7" fillId="0" borderId="0" xfId="0" applyNumberFormat="1" applyFont="1" applyAlignment="1"/>
    <xf numFmtId="169" fontId="1" fillId="0" borderId="0" xfId="0" applyNumberFormat="1" applyFont="1" applyAlignment="1"/>
    <xf numFmtId="0" fontId="1" fillId="0" borderId="13" xfId="0" applyFont="1" applyBorder="1" applyAlignment="1"/>
    <xf numFmtId="0" fontId="1" fillId="0" borderId="37" xfId="0" applyFont="1" applyBorder="1" applyAlignment="1"/>
    <xf numFmtId="165" fontId="1" fillId="0" borderId="0" xfId="1" applyFont="1" applyAlignment="1" applyProtection="1"/>
    <xf numFmtId="165" fontId="7" fillId="5" borderId="13" xfId="1" applyFont="1" applyFill="1" applyBorder="1" applyAlignment="1" applyProtection="1"/>
    <xf numFmtId="178" fontId="7" fillId="5" borderId="13" xfId="1" applyNumberFormat="1" applyFont="1" applyFill="1" applyBorder="1" applyAlignment="1" applyProtection="1"/>
    <xf numFmtId="0" fontId="7" fillId="5" borderId="13" xfId="1" applyNumberFormat="1" applyFont="1" applyFill="1" applyBorder="1" applyAlignment="1" applyProtection="1"/>
    <xf numFmtId="165" fontId="27" fillId="5" borderId="37" xfId="1" applyFont="1" applyFill="1" applyBorder="1" applyAlignment="1" applyProtection="1"/>
    <xf numFmtId="165" fontId="28" fillId="0" borderId="0" xfId="0" applyNumberFormat="1" applyFont="1" applyAlignment="1">
      <alignment horizontal="left" vertical="center"/>
    </xf>
    <xf numFmtId="179" fontId="7" fillId="0" borderId="13" xfId="1" applyNumberFormat="1" applyFont="1" applyBorder="1" applyAlignment="1" applyProtection="1"/>
    <xf numFmtId="165" fontId="7" fillId="0" borderId="37" xfId="1" applyFont="1" applyBorder="1" applyAlignment="1" applyProtection="1"/>
    <xf numFmtId="4" fontId="13" fillId="0" borderId="59" xfId="0" applyNumberFormat="1" applyFont="1" applyBorder="1" applyAlignment="1"/>
    <xf numFmtId="176" fontId="13" fillId="0" borderId="59" xfId="0" applyNumberFormat="1" applyFont="1" applyBorder="1" applyAlignment="1"/>
    <xf numFmtId="0" fontId="1" fillId="0" borderId="45" xfId="0" applyFont="1" applyBorder="1" applyAlignment="1"/>
    <xf numFmtId="165" fontId="7" fillId="0" borderId="45" xfId="1" applyFont="1" applyBorder="1" applyAlignment="1" applyProtection="1"/>
    <xf numFmtId="179" fontId="7" fillId="0" borderId="45" xfId="1" applyNumberFormat="1" applyFont="1" applyBorder="1" applyAlignment="1" applyProtection="1"/>
    <xf numFmtId="2" fontId="1" fillId="5" borderId="50" xfId="0" applyNumberFormat="1" applyFont="1" applyFill="1" applyBorder="1" applyAlignment="1"/>
    <xf numFmtId="168" fontId="1" fillId="0" borderId="0" xfId="0" applyNumberFormat="1" applyFont="1" applyAlignment="1"/>
    <xf numFmtId="4" fontId="29" fillId="0" borderId="0" xfId="0" applyNumberFormat="1" applyFont="1" applyAlignment="1"/>
    <xf numFmtId="175" fontId="1" fillId="0" borderId="0" xfId="0" applyNumberFormat="1" applyFont="1" applyAlignment="1"/>
    <xf numFmtId="165" fontId="29" fillId="0" borderId="0" xfId="1" applyFont="1" applyAlignment="1" applyProtection="1"/>
    <xf numFmtId="0" fontId="30" fillId="0" borderId="0" xfId="0" applyFont="1" applyAlignment="1"/>
    <xf numFmtId="165" fontId="31" fillId="0" borderId="0" xfId="1" applyFont="1" applyAlignment="1" applyProtection="1"/>
    <xf numFmtId="169" fontId="30" fillId="0" borderId="0" xfId="0" applyNumberFormat="1" applyFont="1" applyAlignment="1"/>
    <xf numFmtId="0" fontId="32" fillId="0" borderId="0" xfId="0" applyFont="1" applyAlignment="1"/>
    <xf numFmtId="2" fontId="32" fillId="0" borderId="0" xfId="0" applyNumberFormat="1" applyFont="1" applyAlignment="1"/>
    <xf numFmtId="180" fontId="32" fillId="0" borderId="0" xfId="0" applyNumberFormat="1" applyFont="1" applyAlignment="1"/>
    <xf numFmtId="165" fontId="30" fillId="0" borderId="0" xfId="1" applyFont="1" applyAlignment="1" applyProtection="1"/>
    <xf numFmtId="179" fontId="30" fillId="0" borderId="0" xfId="0" applyNumberFormat="1" applyFont="1" applyAlignment="1"/>
    <xf numFmtId="165" fontId="30" fillId="0" borderId="0" xfId="0" applyNumberFormat="1" applyFont="1" applyAlignment="1"/>
    <xf numFmtId="165" fontId="3" fillId="5" borderId="0" xfId="1" applyFont="1" applyFill="1" applyAlignment="1" applyProtection="1"/>
    <xf numFmtId="0" fontId="33" fillId="0" borderId="0" xfId="0" applyFont="1" applyAlignment="1"/>
    <xf numFmtId="0" fontId="4" fillId="0" borderId="0" xfId="0" applyFont="1" applyAlignment="1"/>
    <xf numFmtId="165" fontId="34" fillId="0" borderId="0" xfId="1" applyFont="1" applyAlignment="1" applyProtection="1"/>
    <xf numFmtId="165" fontId="35" fillId="0" borderId="0" xfId="1" applyFont="1" applyAlignment="1" applyProtection="1"/>
    <xf numFmtId="0" fontId="34" fillId="0" borderId="0" xfId="0" applyFont="1" applyAlignment="1"/>
    <xf numFmtId="43" fontId="34" fillId="0" borderId="0" xfId="0" applyNumberFormat="1" applyFont="1" applyAlignment="1"/>
    <xf numFmtId="0" fontId="4" fillId="0" borderId="0" xfId="0" applyFont="1" applyAlignment="1">
      <alignment horizontal="right"/>
    </xf>
    <xf numFmtId="0" fontId="36" fillId="0" borderId="0" xfId="0" applyFont="1" applyAlignment="1"/>
    <xf numFmtId="4" fontId="12" fillId="0" borderId="0" xfId="0" applyNumberFormat="1" applyFont="1" applyAlignment="1"/>
    <xf numFmtId="0" fontId="6" fillId="0" borderId="0" xfId="0" applyFont="1" applyAlignment="1"/>
    <xf numFmtId="179" fontId="1" fillId="0" borderId="0" xfId="0" applyNumberFormat="1" applyFont="1" applyAlignment="1"/>
    <xf numFmtId="43" fontId="36" fillId="0" borderId="0" xfId="0" applyNumberFormat="1" applyFont="1" applyAlignment="1"/>
    <xf numFmtId="165" fontId="36" fillId="0" borderId="0" xfId="1" applyFont="1" applyAlignment="1" applyProtection="1"/>
    <xf numFmtId="4" fontId="19" fillId="0" borderId="0" xfId="0" applyNumberFormat="1" applyFont="1" applyAlignment="1"/>
    <xf numFmtId="43" fontId="37" fillId="0" borderId="0" xfId="0" applyNumberFormat="1" applyFont="1" applyAlignment="1"/>
    <xf numFmtId="0" fontId="37" fillId="0" borderId="0" xfId="0" applyFont="1" applyAlignment="1"/>
    <xf numFmtId="43" fontId="16" fillId="0" borderId="0" xfId="0" applyNumberFormat="1" applyFont="1" applyAlignment="1"/>
    <xf numFmtId="165" fontId="37" fillId="0" borderId="0" xfId="1" applyFont="1" applyAlignment="1" applyProtection="1"/>
    <xf numFmtId="181" fontId="1" fillId="0" borderId="0" xfId="0" applyNumberFormat="1" applyFont="1" applyAlignment="1"/>
    <xf numFmtId="181" fontId="1" fillId="0" borderId="0" xfId="0" applyNumberFormat="1" applyFont="1" applyAlignment="1">
      <alignment wrapText="1"/>
    </xf>
    <xf numFmtId="165" fontId="1" fillId="0" borderId="16" xfId="1" applyFont="1" applyBorder="1" applyAlignment="1" applyProtection="1"/>
    <xf numFmtId="0" fontId="1" fillId="0" borderId="16" xfId="0" applyFont="1" applyBorder="1" applyAlignment="1"/>
    <xf numFmtId="164" fontId="3" fillId="0" borderId="33" xfId="1" applyNumberFormat="1" applyFont="1" applyBorder="1" applyAlignment="1" applyProtection="1">
      <alignment horizontal="left" vertical="top"/>
    </xf>
    <xf numFmtId="0" fontId="3" fillId="5" borderId="34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0" borderId="35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3" borderId="35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4" fillId="0" borderId="39" xfId="0" applyFont="1" applyBorder="1" applyAlignment="1">
      <alignment horizontal="left" vertical="top" wrapText="1"/>
    </xf>
    <xf numFmtId="0" fontId="3" fillId="5" borderId="35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167" fontId="3" fillId="0" borderId="23" xfId="0" applyNumberFormat="1" applyFont="1" applyBorder="1" applyAlignment="1">
      <alignment horizontal="center" vertical="center" wrapText="1"/>
    </xf>
    <xf numFmtId="167" fontId="3" fillId="0" borderId="24" xfId="0" applyNumberFormat="1" applyFont="1" applyBorder="1" applyAlignment="1">
      <alignment horizontal="center" vertical="center" wrapText="1"/>
    </xf>
    <xf numFmtId="167" fontId="3" fillId="0" borderId="25" xfId="0" applyNumberFormat="1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horizontal="center" vertical="top" wrapText="1"/>
    </xf>
    <xf numFmtId="14" fontId="3" fillId="2" borderId="14" xfId="0" applyNumberFormat="1" applyFont="1" applyFill="1" applyBorder="1" applyAlignment="1">
      <alignment horizontal="center" vertical="top" wrapText="1"/>
    </xf>
    <xf numFmtId="14" fontId="20" fillId="5" borderId="24" xfId="0" applyNumberFormat="1" applyFont="1" applyFill="1" applyBorder="1" applyAlignment="1">
      <alignment horizontal="right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5" borderId="24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4" fillId="7" borderId="15" xfId="0" applyFont="1" applyFill="1" applyBorder="1" applyAlignment="1">
      <alignment horizontal="center" vertical="center" wrapText="1"/>
    </xf>
    <xf numFmtId="0" fontId="14" fillId="7" borderId="41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14" fillId="0" borderId="23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1" fontId="3" fillId="2" borderId="18" xfId="0" applyNumberFormat="1" applyFont="1" applyFill="1" applyBorder="1" applyAlignment="1">
      <alignment horizontal="center" vertical="top" wrapText="1"/>
    </xf>
    <xf numFmtId="1" fontId="3" fillId="2" borderId="22" xfId="0" applyNumberFormat="1" applyFont="1" applyFill="1" applyBorder="1" applyAlignment="1">
      <alignment horizontal="center" vertical="top" wrapText="1"/>
    </xf>
    <xf numFmtId="14" fontId="4" fillId="0" borderId="24" xfId="0" applyNumberFormat="1" applyFont="1" applyBorder="1" applyAlignment="1">
      <alignment horizontal="center" vertical="top" wrapText="1"/>
    </xf>
    <xf numFmtId="14" fontId="4" fillId="0" borderId="25" xfId="0" applyNumberFormat="1" applyFont="1" applyBorder="1" applyAlignment="1">
      <alignment horizontal="center" vertical="top" wrapText="1"/>
    </xf>
    <xf numFmtId="0" fontId="3" fillId="2" borderId="18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2" borderId="20" xfId="0" applyFont="1" applyFill="1" applyBorder="1" applyAlignment="1">
      <alignment horizontal="left" vertical="top" wrapText="1"/>
    </xf>
    <xf numFmtId="0" fontId="3" fillId="0" borderId="34" xfId="0" applyFont="1" applyBorder="1" applyAlignment="1">
      <alignment horizontal="center" vertical="center" wrapText="1"/>
    </xf>
    <xf numFmtId="165" fontId="15" fillId="5" borderId="24" xfId="0" applyNumberFormat="1" applyFont="1" applyFill="1" applyBorder="1" applyAlignment="1">
      <alignment horizontal="center"/>
    </xf>
    <xf numFmtId="165" fontId="15" fillId="5" borderId="25" xfId="0" applyNumberFormat="1" applyFont="1" applyFill="1" applyBorder="1" applyAlignment="1">
      <alignment horizontal="center"/>
    </xf>
    <xf numFmtId="175" fontId="24" fillId="0" borderId="23" xfId="0" applyNumberFormat="1" applyFont="1" applyBorder="1" applyAlignment="1">
      <alignment horizontal="center"/>
    </xf>
    <xf numFmtId="175" fontId="24" fillId="0" borderId="25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19" fillId="3" borderId="0" xfId="0" applyFont="1" applyFill="1" applyAlignment="1">
      <alignment horizontal="center" vertical="center" wrapText="1"/>
    </xf>
    <xf numFmtId="0" fontId="19" fillId="3" borderId="48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horizontal="center" vertical="center" wrapText="1"/>
    </xf>
    <xf numFmtId="0" fontId="19" fillId="3" borderId="41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6" borderId="23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3" fillId="5" borderId="23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5" borderId="3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</cellXfs>
  <cellStyles count="3">
    <cellStyle name="Hipervínculo" xfId="2" xr:uid="{00000000-0005-0000-0000-000002000000}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Relationship Id="rId30" Type="http://www.wps.cn/officeDocument/2020/cellImage" Target="NUL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emas/Downloads/38.-%2520SOLER%2520-%2520DIARIO%2520-%2520ABRIL%25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abe4c1509e36c0a/SOLER/38.-%2520SOLER%2520-%2520DIARIO%2520-%2520SEPTIEMBRE%252020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emas/Downloads/03.-%2520MARZO/38.-%2520SOLER%2520-%2520DIARIO%2520-%2520MARZO%25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5">
          <cell r="J25">
            <v>4978.1557799999991</v>
          </cell>
        </row>
        <row r="30">
          <cell r="J30">
            <v>2860.0556350000002</v>
          </cell>
        </row>
        <row r="32">
          <cell r="J32">
            <v>-135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</sheetNames>
    <sheetDataSet>
      <sheetData sheetId="0"/>
      <sheetData sheetId="1"/>
      <sheetData sheetId="2"/>
      <sheetData sheetId="3"/>
      <sheetData sheetId="4"/>
      <sheetData sheetId="5"/>
      <sheetData sheetId="6">
        <row r="25">
          <cell r="L25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>
        <row r="41">
          <cell r="J41">
            <v>274.83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6">
          <cell r="J36">
            <v>-135</v>
          </cell>
        </row>
      </sheetData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41"/>
  <sheetViews>
    <sheetView tabSelected="1" zoomScale="90" workbookViewId="0">
      <selection activeCell="O6" sqref="O6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.109375" style="1" customWidth="1"/>
    <col min="9" max="9" width="11.44140625" style="1" customWidth="1"/>
    <col min="10" max="10" width="12.109375" style="1" bestFit="1" customWidth="1"/>
    <col min="11" max="11" width="13.33203125" style="1" bestFit="1" customWidth="1"/>
    <col min="12" max="12" width="12.44140625" style="1" customWidth="1"/>
    <col min="13" max="13" width="14.6640625" style="1" customWidth="1"/>
    <col min="14" max="14" width="15" style="1" customWidth="1"/>
    <col min="15" max="15" width="16" style="1" customWidth="1"/>
    <col min="16" max="16" width="11.44140625" style="2" bestFit="1" customWidth="1"/>
    <col min="17" max="17" width="3.44140625" style="1" customWidth="1"/>
    <col min="18" max="18" width="13.109375" style="1" customWidth="1"/>
    <col min="19" max="19" width="12" style="1" bestFit="1" customWidth="1"/>
    <col min="20" max="16384" width="11.44140625" style="1"/>
  </cols>
  <sheetData>
    <row r="1" spans="1:23" x14ac:dyDescent="0.3">
      <c r="A1" s="248" t="s">
        <v>129</v>
      </c>
      <c r="B1" s="249"/>
      <c r="C1" s="249"/>
      <c r="D1" s="249"/>
      <c r="E1" s="249"/>
      <c r="F1" s="249"/>
      <c r="G1" s="249"/>
      <c r="H1" s="263" t="s">
        <v>128</v>
      </c>
      <c r="I1" s="264"/>
      <c r="J1" s="263" t="s">
        <v>14</v>
      </c>
      <c r="K1" s="268"/>
      <c r="L1" s="264"/>
      <c r="M1" s="3" t="s">
        <v>127</v>
      </c>
      <c r="N1" s="242">
        <v>38</v>
      </c>
      <c r="O1" s="243"/>
      <c r="P1" s="4"/>
    </row>
    <row r="2" spans="1:23" x14ac:dyDescent="0.3">
      <c r="A2" s="250"/>
      <c r="B2" s="251"/>
      <c r="C2" s="251"/>
      <c r="D2" s="251"/>
      <c r="E2" s="251"/>
      <c r="F2" s="251"/>
      <c r="G2" s="251"/>
      <c r="H2" s="258" t="s">
        <v>126</v>
      </c>
      <c r="I2" s="259"/>
      <c r="J2" s="258" t="s">
        <v>125</v>
      </c>
      <c r="K2" s="269"/>
      <c r="L2" s="259"/>
      <c r="M2" s="5" t="s">
        <v>124</v>
      </c>
      <c r="N2" s="271">
        <v>45778</v>
      </c>
      <c r="O2" s="272"/>
      <c r="P2" s="6">
        <v>45658</v>
      </c>
    </row>
    <row r="3" spans="1:23" ht="15" thickBot="1" x14ac:dyDescent="0.35">
      <c r="A3" s="252"/>
      <c r="B3" s="253"/>
      <c r="C3" s="253"/>
      <c r="D3" s="253"/>
      <c r="E3" s="253"/>
      <c r="F3" s="253"/>
      <c r="G3" s="253"/>
      <c r="H3" s="291" t="s">
        <v>123</v>
      </c>
      <c r="I3" s="292"/>
      <c r="J3" s="291" t="s">
        <v>122</v>
      </c>
      <c r="K3" s="295"/>
      <c r="L3" s="292"/>
      <c r="M3" s="7" t="s">
        <v>121</v>
      </c>
      <c r="N3" s="287">
        <f>+N2-P2+1</f>
        <v>121</v>
      </c>
      <c r="O3" s="288"/>
      <c r="P3" s="6">
        <v>44197</v>
      </c>
      <c r="Q3" s="8"/>
    </row>
    <row r="4" spans="1:23" ht="15" thickBot="1" x14ac:dyDescent="0.3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289" t="e">
        <f>INT(P2-N2)&amp;"días "&amp;TEXT(P2-N2,"h"" hrs ""m"" min ""s"" seg""")</f>
        <v>#VALUE!</v>
      </c>
      <c r="O4" s="290"/>
      <c r="P4" s="4"/>
    </row>
    <row r="5" spans="1:23" s="11" customFormat="1" x14ac:dyDescent="0.3">
      <c r="A5" s="12" t="s">
        <v>120</v>
      </c>
      <c r="B5" s="13" t="s">
        <v>117</v>
      </c>
      <c r="C5" s="260" t="s">
        <v>119</v>
      </c>
      <c r="D5" s="261"/>
      <c r="E5" s="261"/>
      <c r="F5" s="262"/>
      <c r="G5" s="260" t="s">
        <v>118</v>
      </c>
      <c r="H5" s="261"/>
      <c r="I5" s="262"/>
      <c r="J5" s="13" t="s">
        <v>117</v>
      </c>
      <c r="K5" s="260" t="s">
        <v>116</v>
      </c>
      <c r="L5" s="262"/>
      <c r="M5" s="260" t="s">
        <v>115</v>
      </c>
      <c r="N5" s="261"/>
      <c r="O5" s="270"/>
      <c r="P5" s="14"/>
    </row>
    <row r="6" spans="1:23" s="11" customFormat="1" ht="20.399999999999999" x14ac:dyDescent="0.3">
      <c r="A6" s="15" t="s">
        <v>100</v>
      </c>
      <c r="B6" s="16" t="s">
        <v>108</v>
      </c>
      <c r="C6" s="17" t="s">
        <v>114</v>
      </c>
      <c r="D6" s="17" t="s">
        <v>111</v>
      </c>
      <c r="E6" s="17" t="s">
        <v>110</v>
      </c>
      <c r="F6" s="17" t="s">
        <v>113</v>
      </c>
      <c r="G6" s="17" t="s">
        <v>112</v>
      </c>
      <c r="H6" s="17" t="s">
        <v>110</v>
      </c>
      <c r="I6" s="17" t="s">
        <v>109</v>
      </c>
      <c r="J6" s="16" t="s">
        <v>107</v>
      </c>
      <c r="K6" s="17" t="s">
        <v>108</v>
      </c>
      <c r="L6" s="17" t="s">
        <v>107</v>
      </c>
      <c r="M6" s="17" t="s">
        <v>133</v>
      </c>
      <c r="N6" s="17" t="s">
        <v>132</v>
      </c>
      <c r="O6" s="18" t="s">
        <v>134</v>
      </c>
      <c r="P6" s="19" t="s">
        <v>106</v>
      </c>
      <c r="Q6" s="20"/>
    </row>
    <row r="7" spans="1:23" s="21" customFormat="1" ht="15" customHeight="1" x14ac:dyDescent="0.3">
      <c r="A7" s="22" t="s">
        <v>0</v>
      </c>
      <c r="B7" s="23">
        <v>2453.4774007817296</v>
      </c>
      <c r="C7" s="24">
        <f>K26+K27</f>
        <v>0</v>
      </c>
      <c r="D7" s="25"/>
      <c r="E7" s="25"/>
      <c r="F7" s="26">
        <f t="shared" ref="F7:F10" si="0">+B7+C7+D7+E7</f>
        <v>2453.4774007817296</v>
      </c>
      <c r="G7" s="27">
        <f>B46</f>
        <v>185.77682403433479</v>
      </c>
      <c r="H7" s="28"/>
      <c r="I7" s="23">
        <f>+G7+H7</f>
        <v>185.77682403433479</v>
      </c>
      <c r="J7" s="23">
        <f>+F7-I7</f>
        <v>2267.7005767473947</v>
      </c>
      <c r="K7" s="29">
        <v>2453.4774007817296</v>
      </c>
      <c r="L7" s="30">
        <v>2267.7005767473947</v>
      </c>
      <c r="M7" s="26">
        <f>+G7</f>
        <v>185.77682403433479</v>
      </c>
      <c r="N7" s="26">
        <f>+C46</f>
        <v>6.99</v>
      </c>
      <c r="O7" s="31">
        <f t="shared" ref="O7:O10" si="1">+M7*N7</f>
        <v>1298.5800000000002</v>
      </c>
      <c r="P7" s="32">
        <f t="shared" ref="P7:P10" si="2">(L7-J7)</f>
        <v>0</v>
      </c>
      <c r="R7" s="33"/>
      <c r="S7" s="33"/>
      <c r="T7" s="33"/>
      <c r="U7" s="33"/>
      <c r="V7" s="33"/>
      <c r="W7" s="33"/>
    </row>
    <row r="8" spans="1:23" s="21" customFormat="1" x14ac:dyDescent="0.3">
      <c r="A8" s="22" t="s">
        <v>16</v>
      </c>
      <c r="B8" s="23">
        <v>1350</v>
      </c>
      <c r="C8" s="24">
        <f>K28</f>
        <v>0</v>
      </c>
      <c r="D8" s="34"/>
      <c r="E8" s="25"/>
      <c r="F8" s="26">
        <f t="shared" si="0"/>
        <v>1350</v>
      </c>
      <c r="G8" s="27">
        <f>+B42</f>
        <v>61.49269841269841</v>
      </c>
      <c r="H8" s="28"/>
      <c r="I8" s="23">
        <f>+G8+H8</f>
        <v>61.49269841269841</v>
      </c>
      <c r="J8" s="23">
        <f>+F8-I8</f>
        <v>1288.5073015873015</v>
      </c>
      <c r="K8" s="29">
        <v>1350</v>
      </c>
      <c r="L8" s="30">
        <v>1288</v>
      </c>
      <c r="M8" s="26">
        <f>+G8</f>
        <v>61.49269841269841</v>
      </c>
      <c r="N8" s="26">
        <f>+C42</f>
        <v>15.75</v>
      </c>
      <c r="O8" s="31">
        <f t="shared" si="1"/>
        <v>968.51</v>
      </c>
      <c r="P8" s="32">
        <f t="shared" si="2"/>
        <v>-0.50730158730152652</v>
      </c>
      <c r="R8" s="33"/>
      <c r="S8" s="36">
        <v>150</v>
      </c>
      <c r="T8" s="33"/>
      <c r="U8" s="33"/>
    </row>
    <row r="9" spans="1:23" s="21" customFormat="1" x14ac:dyDescent="0.3">
      <c r="A9" s="37" t="s">
        <v>13</v>
      </c>
      <c r="B9" s="23">
        <v>1095</v>
      </c>
      <c r="C9" s="24">
        <f>K29</f>
        <v>0</v>
      </c>
      <c r="D9" s="34"/>
      <c r="E9" s="25"/>
      <c r="F9" s="26">
        <f t="shared" si="0"/>
        <v>1095</v>
      </c>
      <c r="G9" s="27">
        <f>+B43</f>
        <v>65.442458899213719</v>
      </c>
      <c r="H9" s="28"/>
      <c r="I9" s="23">
        <f>+G9+H9</f>
        <v>65.442458899213719</v>
      </c>
      <c r="J9" s="23">
        <f>+F9-I9</f>
        <v>1029.5575411007862</v>
      </c>
      <c r="K9" s="29">
        <v>1095</v>
      </c>
      <c r="L9" s="30">
        <v>1029</v>
      </c>
      <c r="M9" s="26">
        <f>+G9</f>
        <v>65.442458899213719</v>
      </c>
      <c r="N9" s="26">
        <f>+C43</f>
        <v>13.99</v>
      </c>
      <c r="O9" s="31">
        <f t="shared" si="1"/>
        <v>915.54</v>
      </c>
      <c r="P9" s="32">
        <f t="shared" si="2"/>
        <v>-0.55754110078623853</v>
      </c>
      <c r="Q9" s="35"/>
      <c r="R9" s="33"/>
      <c r="S9" s="38">
        <v>160</v>
      </c>
      <c r="T9" s="33"/>
    </row>
    <row r="10" spans="1:23" s="21" customFormat="1" ht="15" thickBot="1" x14ac:dyDescent="0.35">
      <c r="A10" s="39" t="s">
        <v>130</v>
      </c>
      <c r="B10" s="23">
        <v>1178</v>
      </c>
      <c r="C10" s="40">
        <f>K31</f>
        <v>0</v>
      </c>
      <c r="D10" s="41"/>
      <c r="E10" s="42"/>
      <c r="F10" s="26">
        <f t="shared" si="0"/>
        <v>1178</v>
      </c>
      <c r="G10" s="43">
        <f>+B45</f>
        <v>134.96640457469618</v>
      </c>
      <c r="H10" s="28"/>
      <c r="I10" s="23">
        <f>+G10+H10</f>
        <v>134.96640457469618</v>
      </c>
      <c r="J10" s="44">
        <f>+F10-I10</f>
        <v>1043.0335954253037</v>
      </c>
      <c r="K10" s="29">
        <v>1178</v>
      </c>
      <c r="L10" s="30">
        <v>1043</v>
      </c>
      <c r="M10" s="42">
        <f>+G10</f>
        <v>134.96640457469618</v>
      </c>
      <c r="N10" s="42">
        <f>+C45</f>
        <v>13.99</v>
      </c>
      <c r="O10" s="45">
        <f t="shared" si="1"/>
        <v>1888.1799999999996</v>
      </c>
      <c r="P10" s="32">
        <f t="shared" si="2"/>
        <v>-3.3595425303701631E-2</v>
      </c>
      <c r="Q10" s="35"/>
      <c r="R10" s="33"/>
      <c r="S10" s="38">
        <v>190</v>
      </c>
      <c r="T10" s="33"/>
    </row>
    <row r="11" spans="1:23" s="21" customFormat="1" ht="15" thickBot="1" x14ac:dyDescent="0.35">
      <c r="A11" s="239" t="s">
        <v>131</v>
      </c>
      <c r="B11" s="23">
        <f t="shared" ref="B11:M11" si="3">SUM(B7:B10)</f>
        <v>6076.4774007817296</v>
      </c>
      <c r="C11" s="23">
        <f t="shared" si="3"/>
        <v>0</v>
      </c>
      <c r="D11" s="23">
        <f t="shared" si="3"/>
        <v>0</v>
      </c>
      <c r="E11" s="23">
        <f t="shared" si="3"/>
        <v>0</v>
      </c>
      <c r="F11" s="23">
        <f t="shared" si="3"/>
        <v>6076.4774007817296</v>
      </c>
      <c r="G11" s="23">
        <f t="shared" si="3"/>
        <v>447.67838592094313</v>
      </c>
      <c r="H11" s="23">
        <f t="shared" si="3"/>
        <v>0</v>
      </c>
      <c r="I11" s="23">
        <f t="shared" si="3"/>
        <v>447.67838592094313</v>
      </c>
      <c r="J11" s="23">
        <f t="shared" si="3"/>
        <v>5628.799014860786</v>
      </c>
      <c r="K11" s="29">
        <f t="shared" si="3"/>
        <v>6076.4774007817296</v>
      </c>
      <c r="L11" s="23">
        <f t="shared" si="3"/>
        <v>5627.7005767473947</v>
      </c>
      <c r="M11" s="23">
        <f t="shared" si="3"/>
        <v>447.67838592094313</v>
      </c>
      <c r="N11" s="23"/>
      <c r="O11" s="23">
        <f>SUM(O7:O10)</f>
        <v>5070.8099999999995</v>
      </c>
      <c r="P11" s="46"/>
    </row>
    <row r="12" spans="1:23" ht="17.25" customHeight="1" thickBot="1" x14ac:dyDescent="0.35">
      <c r="A12" s="240" t="s">
        <v>105</v>
      </c>
      <c r="B12" s="241"/>
      <c r="C12" s="241"/>
      <c r="D12" s="241"/>
      <c r="E12" s="241"/>
      <c r="F12" s="241"/>
      <c r="G12" s="241"/>
      <c r="H12" s="265" t="s">
        <v>104</v>
      </c>
      <c r="I12" s="266"/>
      <c r="J12" s="266"/>
      <c r="K12" s="267"/>
      <c r="L12" s="296" t="s">
        <v>103</v>
      </c>
      <c r="M12" s="261"/>
      <c r="N12" s="261"/>
      <c r="O12" s="270"/>
      <c r="P12" s="47"/>
      <c r="Q12" s="21"/>
    </row>
    <row r="13" spans="1:23" ht="15" thickBot="1" x14ac:dyDescent="0.35">
      <c r="A13" s="256" t="s">
        <v>102</v>
      </c>
      <c r="B13" s="257"/>
      <c r="C13" s="48" t="s">
        <v>101</v>
      </c>
      <c r="D13" s="48" t="s">
        <v>100</v>
      </c>
      <c r="E13" s="48" t="s">
        <v>99</v>
      </c>
      <c r="F13" s="48" t="s">
        <v>98</v>
      </c>
      <c r="G13" s="48" t="s">
        <v>93</v>
      </c>
      <c r="H13" s="274" t="s">
        <v>97</v>
      </c>
      <c r="I13" s="275"/>
      <c r="J13" s="50" t="s">
        <v>96</v>
      </c>
      <c r="K13" s="49" t="s">
        <v>95</v>
      </c>
      <c r="L13" s="244" t="s">
        <v>94</v>
      </c>
      <c r="M13" s="245"/>
      <c r="N13" s="51" t="s">
        <v>45</v>
      </c>
      <c r="O13" s="52" t="s">
        <v>93</v>
      </c>
      <c r="P13" s="47"/>
    </row>
    <row r="14" spans="1:23" ht="15" thickBot="1" x14ac:dyDescent="0.35">
      <c r="A14" s="246" t="s">
        <v>92</v>
      </c>
      <c r="B14" s="247"/>
      <c r="C14" s="55" t="s">
        <v>54</v>
      </c>
      <c r="D14" s="56" t="s">
        <v>53</v>
      </c>
      <c r="E14" s="57"/>
      <c r="F14" s="58">
        <v>0</v>
      </c>
      <c r="G14" s="59">
        <f t="shared" ref="G14:G30" si="4">+E14*F14</f>
        <v>0</v>
      </c>
      <c r="H14" s="285" t="s">
        <v>91</v>
      </c>
      <c r="I14" s="286"/>
      <c r="J14" s="60"/>
      <c r="K14" s="60"/>
      <c r="L14" s="244" t="s">
        <v>90</v>
      </c>
      <c r="M14" s="245"/>
      <c r="N14" s="61">
        <f>+G11</f>
        <v>447.67838592094313</v>
      </c>
      <c r="O14" s="62">
        <f>+O11</f>
        <v>5070.8099999999995</v>
      </c>
      <c r="P14" s="47"/>
    </row>
    <row r="15" spans="1:23" ht="15" thickBot="1" x14ac:dyDescent="0.35">
      <c r="A15" s="246" t="s">
        <v>89</v>
      </c>
      <c r="B15" s="247"/>
      <c r="C15" s="55" t="s">
        <v>54</v>
      </c>
      <c r="D15" s="56" t="s">
        <v>57</v>
      </c>
      <c r="E15" s="57"/>
      <c r="F15" s="58">
        <v>0.2</v>
      </c>
      <c r="G15" s="59">
        <f t="shared" si="4"/>
        <v>0</v>
      </c>
      <c r="H15" s="254" t="s">
        <v>88</v>
      </c>
      <c r="I15" s="255"/>
      <c r="J15" s="63"/>
      <c r="K15" s="63"/>
      <c r="L15" s="244" t="s">
        <v>87</v>
      </c>
      <c r="M15" s="245"/>
      <c r="N15" s="64" t="s">
        <v>28</v>
      </c>
      <c r="O15" s="62">
        <f>+B38</f>
        <v>788.36</v>
      </c>
      <c r="P15" s="47">
        <f>+P7/60</f>
        <v>0</v>
      </c>
    </row>
    <row r="16" spans="1:23" ht="15.75" customHeight="1" thickBot="1" x14ac:dyDescent="0.35">
      <c r="A16" s="246" t="s">
        <v>83</v>
      </c>
      <c r="B16" s="247"/>
      <c r="C16" s="55" t="s">
        <v>54</v>
      </c>
      <c r="D16" s="56" t="s">
        <v>69</v>
      </c>
      <c r="E16" s="57"/>
      <c r="F16" s="58">
        <v>0.2</v>
      </c>
      <c r="G16" s="59">
        <f t="shared" si="4"/>
        <v>0</v>
      </c>
      <c r="H16" s="321"/>
      <c r="I16" s="322"/>
      <c r="J16" s="322"/>
      <c r="K16" s="323"/>
      <c r="L16" s="244" t="s">
        <v>87</v>
      </c>
      <c r="M16" s="245"/>
      <c r="N16" s="64" t="s">
        <v>0</v>
      </c>
      <c r="O16" s="62">
        <f>+C38</f>
        <v>383.92</v>
      </c>
      <c r="P16" s="47"/>
    </row>
    <row r="17" spans="1:18" ht="15.75" customHeight="1" thickBot="1" x14ac:dyDescent="0.35">
      <c r="A17" s="246" t="s">
        <v>83</v>
      </c>
      <c r="B17" s="247"/>
      <c r="C17" s="55" t="s">
        <v>54</v>
      </c>
      <c r="D17" s="56" t="s">
        <v>62</v>
      </c>
      <c r="E17" s="65"/>
      <c r="F17" s="58">
        <v>0.2</v>
      </c>
      <c r="G17" s="59">
        <f t="shared" si="4"/>
        <v>0</v>
      </c>
      <c r="H17" s="326" t="s">
        <v>86</v>
      </c>
      <c r="I17" s="327"/>
      <c r="J17" s="280" t="s">
        <v>85</v>
      </c>
      <c r="K17" s="281"/>
      <c r="L17" s="277" t="s">
        <v>84</v>
      </c>
      <c r="M17" s="278"/>
      <c r="N17" s="279"/>
      <c r="O17" s="66">
        <v>7.9999999999472493E-2</v>
      </c>
    </row>
    <row r="18" spans="1:18" ht="15.75" customHeight="1" thickBot="1" x14ac:dyDescent="0.35">
      <c r="A18" s="246" t="s">
        <v>83</v>
      </c>
      <c r="B18" s="247"/>
      <c r="C18" s="56" t="s">
        <v>54</v>
      </c>
      <c r="D18" s="56" t="s">
        <v>53</v>
      </c>
      <c r="E18" s="57"/>
      <c r="F18" s="58">
        <v>0.2</v>
      </c>
      <c r="G18" s="59">
        <f t="shared" si="4"/>
        <v>0</v>
      </c>
      <c r="H18" s="324" t="s">
        <v>82</v>
      </c>
      <c r="I18" s="325"/>
      <c r="J18" s="314" t="s">
        <v>81</v>
      </c>
      <c r="K18" s="315"/>
      <c r="L18" s="278"/>
      <c r="M18" s="278"/>
      <c r="N18" s="279"/>
      <c r="O18" s="66"/>
    </row>
    <row r="19" spans="1:18" ht="15" customHeight="1" x14ac:dyDescent="0.3">
      <c r="A19" s="246" t="s">
        <v>80</v>
      </c>
      <c r="B19" s="247"/>
      <c r="C19" s="56" t="s">
        <v>54</v>
      </c>
      <c r="D19" s="56" t="s">
        <v>53</v>
      </c>
      <c r="E19" s="65"/>
      <c r="F19" s="58">
        <v>0.2</v>
      </c>
      <c r="G19" s="59">
        <f t="shared" si="4"/>
        <v>0</v>
      </c>
      <c r="H19" s="67" t="s">
        <v>34</v>
      </c>
      <c r="I19" s="68">
        <f>+'[1]14'!J25</f>
        <v>4978.1557799999991</v>
      </c>
      <c r="J19" s="67" t="s">
        <v>34</v>
      </c>
      <c r="K19" s="68">
        <f>+'[2]07'!L25</f>
        <v>0</v>
      </c>
      <c r="L19" s="308"/>
      <c r="M19" s="309"/>
      <c r="N19" s="310"/>
      <c r="O19" s="66"/>
    </row>
    <row r="20" spans="1:18" ht="15" customHeight="1" x14ac:dyDescent="0.3">
      <c r="A20" s="246" t="s">
        <v>80</v>
      </c>
      <c r="B20" s="247"/>
      <c r="C20" s="56" t="s">
        <v>54</v>
      </c>
      <c r="D20" s="56" t="s">
        <v>57</v>
      </c>
      <c r="E20" s="57"/>
      <c r="F20" s="58">
        <v>0.2</v>
      </c>
      <c r="G20" s="59">
        <f t="shared" si="4"/>
        <v>0</v>
      </c>
      <c r="H20" s="69" t="s">
        <v>30</v>
      </c>
      <c r="I20" s="70"/>
      <c r="J20" s="71" t="s">
        <v>30</v>
      </c>
      <c r="K20" s="68">
        <f>+E24*(N10-F24)+E25*(N8-F25)+E26*(N9-F26)+E27*(N7-F27)</f>
        <v>951.55</v>
      </c>
      <c r="L20" s="277" t="s">
        <v>79</v>
      </c>
      <c r="M20" s="278"/>
      <c r="N20" s="279"/>
      <c r="O20" s="72">
        <f>+K20</f>
        <v>951.55</v>
      </c>
    </row>
    <row r="21" spans="1:18" ht="15" customHeight="1" x14ac:dyDescent="0.3">
      <c r="A21" s="246" t="s">
        <v>78</v>
      </c>
      <c r="B21" s="247"/>
      <c r="C21" s="56" t="s">
        <v>54</v>
      </c>
      <c r="D21" s="56" t="s">
        <v>53</v>
      </c>
      <c r="E21" s="57"/>
      <c r="F21" s="58">
        <v>0.2</v>
      </c>
      <c r="G21" s="59">
        <f t="shared" si="4"/>
        <v>0</v>
      </c>
      <c r="H21" s="69"/>
      <c r="I21" s="68"/>
      <c r="J21" s="71" t="s">
        <v>77</v>
      </c>
      <c r="K21" s="68"/>
      <c r="L21" s="277" t="s">
        <v>76</v>
      </c>
      <c r="M21" s="278"/>
      <c r="N21" s="279"/>
      <c r="O21" s="72">
        <f>+G31</f>
        <v>0</v>
      </c>
    </row>
    <row r="22" spans="1:18" ht="15" customHeight="1" x14ac:dyDescent="0.3">
      <c r="A22" s="246" t="s">
        <v>75</v>
      </c>
      <c r="B22" s="247"/>
      <c r="C22" s="56" t="s">
        <v>54</v>
      </c>
      <c r="D22" s="56" t="s">
        <v>53</v>
      </c>
      <c r="E22" s="57"/>
      <c r="F22" s="58">
        <v>0.2</v>
      </c>
      <c r="G22" s="59">
        <f t="shared" si="4"/>
        <v>0</v>
      </c>
      <c r="H22" s="69" t="s">
        <v>26</v>
      </c>
      <c r="I22" s="70"/>
      <c r="J22" s="71" t="s">
        <v>26</v>
      </c>
      <c r="K22" s="73">
        <f>782.42+169.13</f>
        <v>951.55</v>
      </c>
      <c r="L22" s="277" t="s">
        <v>74</v>
      </c>
      <c r="M22" s="278"/>
      <c r="N22" s="279"/>
      <c r="O22" s="72">
        <f>+I37+I20+I26+I31+I32</f>
        <v>0</v>
      </c>
    </row>
    <row r="23" spans="1:18" ht="15" customHeight="1" thickBot="1" x14ac:dyDescent="0.35">
      <c r="A23" s="246" t="s">
        <v>73</v>
      </c>
      <c r="B23" s="247"/>
      <c r="C23" s="56" t="s">
        <v>54</v>
      </c>
      <c r="D23" s="56" t="s">
        <v>53</v>
      </c>
      <c r="E23" s="57"/>
      <c r="F23" s="58">
        <v>0.2</v>
      </c>
      <c r="G23" s="59">
        <f t="shared" si="4"/>
        <v>0</v>
      </c>
      <c r="H23" s="74" t="s">
        <v>23</v>
      </c>
      <c r="I23" s="75">
        <f>+I19+I20-I22</f>
        <v>4978.1557799999991</v>
      </c>
      <c r="J23" s="76" t="s">
        <v>23</v>
      </c>
      <c r="K23" s="77">
        <f>+K19-K20+K22+K21</f>
        <v>0</v>
      </c>
      <c r="L23" s="316" t="s">
        <v>72</v>
      </c>
      <c r="M23" s="317"/>
      <c r="N23" s="78"/>
      <c r="O23" s="79">
        <f>O14-SUM(O15:O22)</f>
        <v>2946.9</v>
      </c>
      <c r="P23" s="47"/>
    </row>
    <row r="24" spans="1:18" ht="15" customHeight="1" thickBot="1" x14ac:dyDescent="0.35">
      <c r="A24" s="246" t="s">
        <v>60</v>
      </c>
      <c r="B24" s="247"/>
      <c r="C24" s="56" t="s">
        <v>54</v>
      </c>
      <c r="D24" s="56" t="s">
        <v>53</v>
      </c>
      <c r="E24" s="57">
        <f>951.55/13.99</f>
        <v>68.016440314510362</v>
      </c>
      <c r="F24" s="58">
        <v>0</v>
      </c>
      <c r="G24" s="59">
        <f t="shared" si="4"/>
        <v>0</v>
      </c>
      <c r="H24" s="324" t="s">
        <v>71</v>
      </c>
      <c r="I24" s="325"/>
      <c r="J24" s="311" t="s">
        <v>70</v>
      </c>
      <c r="K24" s="312"/>
      <c r="L24" s="312"/>
      <c r="M24" s="312"/>
      <c r="N24" s="312"/>
      <c r="O24" s="313"/>
      <c r="P24" s="80"/>
    </row>
    <row r="25" spans="1:18" ht="15.75" customHeight="1" x14ac:dyDescent="0.3">
      <c r="A25" s="246" t="s">
        <v>60</v>
      </c>
      <c r="B25" s="247"/>
      <c r="C25" s="56" t="s">
        <v>54</v>
      </c>
      <c r="D25" s="56" t="s">
        <v>69</v>
      </c>
      <c r="E25" s="57"/>
      <c r="F25" s="58">
        <v>0</v>
      </c>
      <c r="G25" s="59">
        <f t="shared" si="4"/>
        <v>0</v>
      </c>
      <c r="H25" s="67" t="s">
        <v>34</v>
      </c>
      <c r="I25" s="81">
        <f>+'[1]14'!J30</f>
        <v>2860.0556350000002</v>
      </c>
      <c r="J25" s="82" t="s">
        <v>68</v>
      </c>
      <c r="K25" s="51" t="s">
        <v>67</v>
      </c>
      <c r="L25" s="83" t="s">
        <v>66</v>
      </c>
      <c r="M25" s="83" t="s">
        <v>65</v>
      </c>
      <c r="N25" s="84" t="s">
        <v>64</v>
      </c>
      <c r="O25" s="85" t="s">
        <v>63</v>
      </c>
      <c r="P25" s="1"/>
    </row>
    <row r="26" spans="1:18" x14ac:dyDescent="0.3">
      <c r="A26" s="246" t="s">
        <v>60</v>
      </c>
      <c r="B26" s="247"/>
      <c r="C26" s="56" t="s">
        <v>54</v>
      </c>
      <c r="D26" s="56" t="s">
        <v>62</v>
      </c>
      <c r="E26" s="57"/>
      <c r="F26" s="58">
        <v>0</v>
      </c>
      <c r="G26" s="59">
        <f t="shared" si="4"/>
        <v>0</v>
      </c>
      <c r="H26" s="69" t="s">
        <v>30</v>
      </c>
      <c r="I26" s="81"/>
      <c r="J26" s="86" t="s">
        <v>61</v>
      </c>
      <c r="K26" s="87">
        <f>+J42</f>
        <v>0</v>
      </c>
      <c r="L26" s="88"/>
      <c r="M26" s="88"/>
      <c r="N26" s="89"/>
      <c r="O26" s="90" t="str">
        <f>+H42&amp;"   "&amp;"kg"</f>
        <v xml:space="preserve">   kg</v>
      </c>
      <c r="P26" s="91">
        <f>14028.78/1912.31</f>
        <v>7.336038612986389</v>
      </c>
      <c r="Q26" s="1" t="s">
        <v>4</v>
      </c>
      <c r="R26" s="47">
        <f>+P7*-1</f>
        <v>0</v>
      </c>
    </row>
    <row r="27" spans="1:18" x14ac:dyDescent="0.3">
      <c r="A27" s="53" t="s">
        <v>60</v>
      </c>
      <c r="B27" s="54"/>
      <c r="C27" s="56" t="s">
        <v>54</v>
      </c>
      <c r="D27" s="56" t="s">
        <v>0</v>
      </c>
      <c r="E27" s="57"/>
      <c r="F27" s="58">
        <v>0</v>
      </c>
      <c r="G27" s="59">
        <f t="shared" si="4"/>
        <v>0</v>
      </c>
      <c r="H27" s="69" t="s">
        <v>26</v>
      </c>
      <c r="I27" s="81"/>
      <c r="J27" s="86" t="s">
        <v>0</v>
      </c>
      <c r="K27" s="87"/>
      <c r="L27" s="88"/>
      <c r="M27" s="88"/>
      <c r="N27" s="89" t="s">
        <v>59</v>
      </c>
      <c r="O27" s="92"/>
      <c r="P27" s="91"/>
      <c r="R27" s="47" t="e">
        <f>+#REF!*-1</f>
        <v>#REF!</v>
      </c>
    </row>
    <row r="28" spans="1:18" ht="15.75" customHeight="1" thickBot="1" x14ac:dyDescent="0.35">
      <c r="A28" s="53" t="s">
        <v>58</v>
      </c>
      <c r="B28" s="54"/>
      <c r="C28" s="56" t="s">
        <v>54</v>
      </c>
      <c r="D28" s="56" t="s">
        <v>57</v>
      </c>
      <c r="E28" s="65"/>
      <c r="F28" s="58">
        <v>0.2</v>
      </c>
      <c r="G28" s="59">
        <f t="shared" si="4"/>
        <v>0</v>
      </c>
      <c r="H28" s="93" t="s">
        <v>23</v>
      </c>
      <c r="I28" s="81">
        <f>+I25+I26-I27</f>
        <v>2860.0556350000002</v>
      </c>
      <c r="J28" s="86" t="s">
        <v>16</v>
      </c>
      <c r="K28" s="87"/>
      <c r="L28" s="88"/>
      <c r="M28" s="88"/>
      <c r="N28" s="89" t="s">
        <v>51</v>
      </c>
      <c r="O28" s="94">
        <f>12888.69/1050</f>
        <v>12.274942857142857</v>
      </c>
      <c r="P28" s="91">
        <f>+N8-O28</f>
        <v>3.4750571428571426</v>
      </c>
      <c r="R28" s="47">
        <f>+P8*-1</f>
        <v>0.50730158730152652</v>
      </c>
    </row>
    <row r="29" spans="1:18" ht="15" customHeight="1" thickBot="1" x14ac:dyDescent="0.35">
      <c r="A29" s="53" t="s">
        <v>56</v>
      </c>
      <c r="B29" s="54"/>
      <c r="C29" s="56" t="s">
        <v>54</v>
      </c>
      <c r="D29" s="56" t="s">
        <v>53</v>
      </c>
      <c r="E29" s="65"/>
      <c r="F29" s="58">
        <v>0.2</v>
      </c>
      <c r="G29" s="59">
        <f t="shared" si="4"/>
        <v>0</v>
      </c>
      <c r="H29" s="324" t="s">
        <v>56</v>
      </c>
      <c r="I29" s="325"/>
      <c r="J29" s="95" t="s">
        <v>13</v>
      </c>
      <c r="K29" s="87"/>
      <c r="L29" s="88"/>
      <c r="M29" s="88"/>
      <c r="N29" s="89" t="s">
        <v>48</v>
      </c>
      <c r="O29" s="94">
        <f>11468.46/990</f>
        <v>11.58430303030303</v>
      </c>
      <c r="P29" s="91">
        <f>+N9-O29</f>
        <v>2.4056969696969706</v>
      </c>
      <c r="R29" s="47">
        <f>+P9*-1</f>
        <v>0.55754110078623853</v>
      </c>
    </row>
    <row r="30" spans="1:18" ht="15" customHeight="1" x14ac:dyDescent="0.3">
      <c r="A30" s="53" t="s">
        <v>55</v>
      </c>
      <c r="B30" s="54"/>
      <c r="C30" s="56" t="s">
        <v>54</v>
      </c>
      <c r="D30" s="56" t="s">
        <v>53</v>
      </c>
      <c r="E30" s="65"/>
      <c r="F30" s="58">
        <v>0.2</v>
      </c>
      <c r="G30" s="59">
        <f t="shared" si="4"/>
        <v>0</v>
      </c>
      <c r="H30" s="67" t="s">
        <v>23</v>
      </c>
      <c r="I30" s="70">
        <f>+'[1]14'!J32</f>
        <v>-135</v>
      </c>
      <c r="J30" s="95" t="s">
        <v>35</v>
      </c>
      <c r="K30" s="87"/>
      <c r="L30" s="88"/>
      <c r="M30" s="88"/>
      <c r="N30" s="89" t="s">
        <v>51</v>
      </c>
      <c r="O30" s="94"/>
      <c r="P30" s="91"/>
      <c r="R30" s="47" t="e">
        <f>+#REF!*-1</f>
        <v>#REF!</v>
      </c>
    </row>
    <row r="31" spans="1:18" ht="15" thickBot="1" x14ac:dyDescent="0.35">
      <c r="A31" s="246"/>
      <c r="B31" s="247"/>
      <c r="C31" s="56"/>
      <c r="D31" s="56"/>
      <c r="E31" s="96"/>
      <c r="F31" s="58" t="s">
        <v>21</v>
      </c>
      <c r="G31" s="97">
        <f>SUM(G14:G30)</f>
        <v>0</v>
      </c>
      <c r="H31" s="69" t="s">
        <v>52</v>
      </c>
      <c r="I31" s="98"/>
      <c r="J31" s="99" t="s">
        <v>31</v>
      </c>
      <c r="K31" s="87"/>
      <c r="L31" s="88"/>
      <c r="M31" s="88"/>
      <c r="N31" s="89" t="s">
        <v>51</v>
      </c>
      <c r="O31" s="94">
        <f>13530.52/1150</f>
        <v>11.765669565217392</v>
      </c>
      <c r="P31" s="91">
        <f>+N10-O31</f>
        <v>2.2243304347826083</v>
      </c>
      <c r="Q31" s="1" t="s">
        <v>50</v>
      </c>
      <c r="R31" s="47">
        <f t="shared" ref="R31" si="5">+P10*-1</f>
        <v>3.3595425303701631E-2</v>
      </c>
    </row>
    <row r="32" spans="1:18" ht="15" thickBot="1" x14ac:dyDescent="0.35">
      <c r="A32" s="318"/>
      <c r="B32" s="319"/>
      <c r="C32" s="319"/>
      <c r="D32" s="320"/>
      <c r="E32" s="320"/>
      <c r="F32" s="320"/>
      <c r="G32" s="320"/>
      <c r="H32" s="69" t="s">
        <v>49</v>
      </c>
      <c r="I32" s="98"/>
      <c r="J32" s="100"/>
      <c r="K32" s="101"/>
      <c r="L32" s="88"/>
      <c r="M32" s="88"/>
      <c r="N32" s="89" t="s">
        <v>48</v>
      </c>
      <c r="O32" s="90"/>
      <c r="P32" s="91"/>
      <c r="Q32" s="102"/>
    </row>
    <row r="33" spans="1:17" ht="15" thickBot="1" x14ac:dyDescent="0.35">
      <c r="A33" s="282" t="s">
        <v>47</v>
      </c>
      <c r="B33" s="283"/>
      <c r="C33" s="284"/>
      <c r="D33" s="103" t="s">
        <v>46</v>
      </c>
      <c r="E33" s="104" t="s">
        <v>45</v>
      </c>
      <c r="F33" s="104" t="s">
        <v>44</v>
      </c>
      <c r="G33" s="104" t="s">
        <v>43</v>
      </c>
      <c r="H33" s="69" t="s">
        <v>26</v>
      </c>
      <c r="I33" s="105"/>
      <c r="J33" s="106" t="s">
        <v>42</v>
      </c>
      <c r="K33" s="107">
        <f>+N2</f>
        <v>45778</v>
      </c>
      <c r="L33" s="301" t="s">
        <v>41</v>
      </c>
      <c r="M33" s="302"/>
      <c r="N33" s="302"/>
      <c r="O33" s="303"/>
      <c r="P33" s="108"/>
      <c r="Q33" s="102"/>
    </row>
    <row r="34" spans="1:17" ht="15.75" customHeight="1" thickBot="1" x14ac:dyDescent="0.35">
      <c r="B34" s="1" t="s">
        <v>28</v>
      </c>
      <c r="C34" s="109" t="s">
        <v>0</v>
      </c>
      <c r="D34" s="110" t="s">
        <v>40</v>
      </c>
      <c r="E34" s="111"/>
      <c r="F34" s="112">
        <f>+C42</f>
        <v>15.75</v>
      </c>
      <c r="G34" s="113">
        <v>15.99</v>
      </c>
      <c r="H34" s="114" t="s">
        <v>23</v>
      </c>
      <c r="I34" s="115">
        <f>+I30-I31-I32+I33</f>
        <v>-135</v>
      </c>
      <c r="J34" s="110" t="s">
        <v>28</v>
      </c>
      <c r="K34" s="116">
        <v>2032.3</v>
      </c>
      <c r="L34" s="304"/>
      <c r="M34" s="304"/>
      <c r="N34" s="304"/>
      <c r="O34" s="305"/>
      <c r="P34" s="108"/>
      <c r="Q34" s="102"/>
    </row>
    <row r="35" spans="1:17" ht="15.75" customHeight="1" thickBot="1" x14ac:dyDescent="0.35">
      <c r="A35" s="117" t="s">
        <v>39</v>
      </c>
      <c r="B35" s="118">
        <v>556.34</v>
      </c>
      <c r="C35" s="118"/>
      <c r="D35" s="119" t="s">
        <v>38</v>
      </c>
      <c r="E35" s="120"/>
      <c r="F35" s="121">
        <f>+C43</f>
        <v>13.99</v>
      </c>
      <c r="G35" s="122">
        <v>15.08</v>
      </c>
      <c r="H35" s="276" t="s">
        <v>37</v>
      </c>
      <c r="I35" s="276"/>
      <c r="J35" s="123" t="s">
        <v>0</v>
      </c>
      <c r="K35" s="124">
        <v>914.6</v>
      </c>
      <c r="L35" s="306"/>
      <c r="M35" s="306"/>
      <c r="N35" s="306"/>
      <c r="O35" s="307"/>
      <c r="P35" s="108"/>
      <c r="Q35" s="102"/>
    </row>
    <row r="36" spans="1:17" ht="15.75" customHeight="1" thickBot="1" x14ac:dyDescent="0.35">
      <c r="A36" s="125" t="s">
        <v>36</v>
      </c>
      <c r="B36" s="126">
        <v>232.02</v>
      </c>
      <c r="C36" s="126">
        <v>383.92</v>
      </c>
      <c r="D36" s="119" t="s">
        <v>35</v>
      </c>
      <c r="E36" s="120"/>
      <c r="F36" s="121"/>
      <c r="G36" s="122">
        <v>0</v>
      </c>
      <c r="H36" s="127" t="s">
        <v>34</v>
      </c>
      <c r="I36" s="128">
        <f>+'[3]03'!J41</f>
        <v>274.83</v>
      </c>
      <c r="J36" s="119" t="s">
        <v>33</v>
      </c>
      <c r="K36" s="124"/>
      <c r="L36" s="273" t="s">
        <v>32</v>
      </c>
      <c r="M36" s="273"/>
      <c r="N36" s="129">
        <f>+K33</f>
        <v>45778</v>
      </c>
      <c r="O36" s="129"/>
      <c r="P36" s="108"/>
      <c r="Q36" s="102"/>
    </row>
    <row r="37" spans="1:17" ht="16.2" thickBot="1" x14ac:dyDescent="0.35">
      <c r="A37" s="125"/>
      <c r="B37" s="130"/>
      <c r="C37" s="131"/>
      <c r="D37" s="119" t="s">
        <v>31</v>
      </c>
      <c r="E37" s="120"/>
      <c r="F37" s="121">
        <f>+C45</f>
        <v>13.99</v>
      </c>
      <c r="G37" s="122">
        <v>14.18</v>
      </c>
      <c r="H37" s="71" t="s">
        <v>30</v>
      </c>
      <c r="I37" s="132"/>
      <c r="J37" s="133" t="s">
        <v>29</v>
      </c>
      <c r="K37" s="134"/>
      <c r="L37" s="135" t="s">
        <v>28</v>
      </c>
      <c r="M37" s="136" t="s">
        <v>8</v>
      </c>
      <c r="N37" s="137">
        <f>+K34</f>
        <v>2032.3</v>
      </c>
      <c r="O37" s="138"/>
      <c r="P37" s="139"/>
      <c r="Q37" s="102"/>
    </row>
    <row r="38" spans="1:17" ht="16.2" thickBot="1" x14ac:dyDescent="0.35">
      <c r="A38" s="140" t="s">
        <v>27</v>
      </c>
      <c r="B38" s="141">
        <f>SUM(B35:B37)</f>
        <v>788.36</v>
      </c>
      <c r="C38" s="142">
        <f>SUM(C35:C37)</f>
        <v>383.92</v>
      </c>
      <c r="D38" s="133" t="s">
        <v>0</v>
      </c>
      <c r="E38" s="143"/>
      <c r="F38" s="144">
        <f>+C46</f>
        <v>6.99</v>
      </c>
      <c r="G38" s="145">
        <v>7.14</v>
      </c>
      <c r="H38" s="71" t="s">
        <v>26</v>
      </c>
      <c r="I38" s="146"/>
      <c r="J38" s="147" t="s">
        <v>21</v>
      </c>
      <c r="K38" s="148">
        <f>SUM(K34:K37)</f>
        <v>2946.9</v>
      </c>
      <c r="L38" s="149" t="s">
        <v>0</v>
      </c>
      <c r="M38" s="150" t="s">
        <v>25</v>
      </c>
      <c r="N38" s="151">
        <f>+K35</f>
        <v>914.6</v>
      </c>
      <c r="O38" s="152"/>
      <c r="P38" s="139"/>
      <c r="Q38" s="102"/>
    </row>
    <row r="39" spans="1:17" ht="24.6" thickTop="1" thickBot="1" x14ac:dyDescent="0.5">
      <c r="A39" s="153" t="s">
        <v>24</v>
      </c>
      <c r="B39" s="154">
        <f>SUM(B38:C38)</f>
        <v>1172.28</v>
      </c>
      <c r="C39" s="155"/>
      <c r="D39" s="156"/>
      <c r="E39" s="157">
        <f>SUM(E35:E38)</f>
        <v>0</v>
      </c>
      <c r="F39" s="158"/>
      <c r="G39" s="159">
        <f>SUM(G34:G38)</f>
        <v>52.39</v>
      </c>
      <c r="H39" s="93" t="s">
        <v>23</v>
      </c>
      <c r="I39" s="115">
        <f>+I36+I37-I38</f>
        <v>274.83</v>
      </c>
      <c r="J39" s="160" t="s">
        <v>22</v>
      </c>
      <c r="K39" s="161">
        <f>+O23-K38</f>
        <v>0</v>
      </c>
      <c r="L39" s="297" t="s">
        <v>21</v>
      </c>
      <c r="M39" s="298"/>
      <c r="N39" s="299">
        <f>SUM(N37:O38)</f>
        <v>2946.9</v>
      </c>
      <c r="O39" s="300"/>
      <c r="P39" s="139"/>
      <c r="Q39" s="102"/>
    </row>
    <row r="40" spans="1:17" ht="15" thickBot="1" x14ac:dyDescent="0.35">
      <c r="A40" s="162"/>
      <c r="B40" s="162"/>
      <c r="C40" s="162"/>
      <c r="D40" s="162"/>
      <c r="E40" s="162"/>
      <c r="F40" s="162"/>
      <c r="G40" s="163"/>
      <c r="H40" s="163"/>
      <c r="I40" s="163"/>
      <c r="J40" s="163"/>
      <c r="K40" s="163"/>
      <c r="L40" s="163"/>
      <c r="M40" s="164"/>
      <c r="N40" s="163"/>
      <c r="O40" s="102"/>
      <c r="P40" s="139"/>
      <c r="Q40" s="102"/>
    </row>
    <row r="41" spans="1:17" ht="15" thickBot="1" x14ac:dyDescent="0.35">
      <c r="A41" s="165" t="s">
        <v>20</v>
      </c>
      <c r="B41" s="165" t="s">
        <v>19</v>
      </c>
      <c r="C41" s="165" t="s">
        <v>18</v>
      </c>
      <c r="D41" s="165" t="s">
        <v>17</v>
      </c>
      <c r="E41" s="166"/>
      <c r="F41" s="167"/>
      <c r="G41" s="168"/>
      <c r="H41" s="293"/>
      <c r="I41" s="293"/>
      <c r="J41" s="293"/>
      <c r="K41" s="294"/>
      <c r="O41" s="169"/>
      <c r="P41" s="139"/>
    </row>
    <row r="42" spans="1:17" ht="15.6" x14ac:dyDescent="0.3">
      <c r="A42" s="170" t="s">
        <v>16</v>
      </c>
      <c r="B42" s="168">
        <f>IF(D42&gt;"0",0,(D42/C42))</f>
        <v>61.49269841269841</v>
      </c>
      <c r="C42" s="171">
        <v>15.75</v>
      </c>
      <c r="D42" s="172">
        <v>968.51</v>
      </c>
      <c r="E42" s="173"/>
      <c r="F42" s="173"/>
      <c r="G42" s="168"/>
      <c r="H42" s="174"/>
      <c r="I42" s="175">
        <v>2.0185</v>
      </c>
      <c r="J42" s="176">
        <f>+H42/I42</f>
        <v>0</v>
      </c>
      <c r="K42" s="177" t="s">
        <v>15</v>
      </c>
      <c r="L42" s="178"/>
      <c r="M42" s="179" t="s">
        <v>14</v>
      </c>
      <c r="N42" s="180"/>
      <c r="P42" s="1"/>
    </row>
    <row r="43" spans="1:17" ht="15.6" x14ac:dyDescent="0.3">
      <c r="A43" s="170" t="s">
        <v>13</v>
      </c>
      <c r="B43" s="168">
        <f>IF(D43&gt;"0",0,(D43/C43))</f>
        <v>65.442458899213719</v>
      </c>
      <c r="C43" s="171">
        <v>13.99</v>
      </c>
      <c r="D43" s="172">
        <v>915.54</v>
      </c>
      <c r="E43" s="173"/>
      <c r="F43" s="173"/>
      <c r="G43" s="168"/>
      <c r="H43" s="181">
        <f>+J43/I43</f>
        <v>1.8465683943572675</v>
      </c>
      <c r="I43" s="182">
        <v>3.7854000000000001</v>
      </c>
      <c r="J43" s="183">
        <f>+C46</f>
        <v>6.99</v>
      </c>
      <c r="K43" s="184" t="s">
        <v>12</v>
      </c>
      <c r="L43" s="185"/>
      <c r="M43" s="179" t="s">
        <v>11</v>
      </c>
      <c r="N43" s="180"/>
      <c r="O43" s="186"/>
      <c r="P43" s="1"/>
    </row>
    <row r="44" spans="1:17" ht="15.6" x14ac:dyDescent="0.3">
      <c r="A44" s="162">
        <v>84</v>
      </c>
      <c r="B44" s="168">
        <f>IF(D44&gt;"0",0,(D44/C44))</f>
        <v>0</v>
      </c>
      <c r="C44" s="171">
        <v>17.89</v>
      </c>
      <c r="D44" s="172"/>
      <c r="E44" s="173"/>
      <c r="F44" s="173"/>
      <c r="G44" s="168"/>
      <c r="H44" s="187"/>
      <c r="I44" s="187"/>
      <c r="J44" s="187"/>
      <c r="K44" s="188"/>
      <c r="L44" s="185"/>
      <c r="M44" s="189"/>
      <c r="N44" s="180"/>
      <c r="P44" s="1"/>
    </row>
    <row r="45" spans="1:17" ht="15.6" x14ac:dyDescent="0.3">
      <c r="A45" s="170" t="s">
        <v>1</v>
      </c>
      <c r="B45" s="168">
        <f>IF(D45&gt;"0",0,(D45/C45))</f>
        <v>134.96640457469618</v>
      </c>
      <c r="C45" s="171">
        <v>13.99</v>
      </c>
      <c r="D45" s="172">
        <v>1888.1799999999998</v>
      </c>
      <c r="E45" s="173"/>
      <c r="F45" s="168"/>
      <c r="G45" s="168"/>
      <c r="H45" s="190" t="e">
        <f>+J45/I45</f>
        <v>#DIV/0!</v>
      </c>
      <c r="I45" s="191">
        <f>+I43</f>
        <v>3.7854000000000001</v>
      </c>
      <c r="J45" s="192" t="e">
        <f>+K45/H42</f>
        <v>#DIV/0!</v>
      </c>
      <c r="K45" s="193">
        <v>25000</v>
      </c>
      <c r="L45" s="185" t="s">
        <v>10</v>
      </c>
      <c r="M45" s="194" t="s">
        <v>9</v>
      </c>
      <c r="N45" s="1" t="s">
        <v>8</v>
      </c>
      <c r="O45" s="186"/>
      <c r="P45" s="1"/>
      <c r="Q45" s="186"/>
    </row>
    <row r="46" spans="1:17" ht="15.6" x14ac:dyDescent="0.3">
      <c r="A46" s="170" t="s">
        <v>0</v>
      </c>
      <c r="B46" s="168">
        <f>IF(D46&gt;"0",0,(D46/C46))</f>
        <v>185.77682403433479</v>
      </c>
      <c r="C46" s="171">
        <v>6.99</v>
      </c>
      <c r="D46" s="172">
        <v>1298.5800000000002</v>
      </c>
      <c r="E46" s="173"/>
      <c r="F46" s="173"/>
      <c r="G46" s="168"/>
      <c r="H46" s="187" t="s">
        <v>7</v>
      </c>
      <c r="I46" s="181" t="s">
        <v>6</v>
      </c>
      <c r="J46" s="195">
        <v>2.1061999999999999</v>
      </c>
      <c r="K46" s="196"/>
      <c r="L46" s="185"/>
      <c r="M46" s="1" t="s">
        <v>5</v>
      </c>
      <c r="N46" s="180"/>
      <c r="O46" s="186"/>
      <c r="P46" s="1"/>
      <c r="Q46" s="186"/>
    </row>
    <row r="47" spans="1:17" ht="16.5" customHeight="1" thickBot="1" x14ac:dyDescent="0.35">
      <c r="A47" s="167"/>
      <c r="B47" s="197">
        <f>SUM(B42:B46)</f>
        <v>447.67838592094313</v>
      </c>
      <c r="C47" s="197"/>
      <c r="D47" s="198">
        <f>SUM(D42:D46)</f>
        <v>5070.8099999999995</v>
      </c>
      <c r="E47" s="198">
        <v>5070.8099999999995</v>
      </c>
      <c r="F47" s="173"/>
      <c r="G47" s="168"/>
      <c r="H47" s="199" t="s">
        <v>4</v>
      </c>
      <c r="I47" s="200" t="s">
        <v>3</v>
      </c>
      <c r="J47" s="201">
        <v>2.0185</v>
      </c>
      <c r="K47" s="202" t="e">
        <f>+J45-J43</f>
        <v>#DIV/0!</v>
      </c>
      <c r="L47" s="185"/>
      <c r="M47" s="189" t="s">
        <v>2</v>
      </c>
      <c r="N47" s="180"/>
      <c r="O47" s="186"/>
      <c r="P47" s="1"/>
      <c r="Q47" s="186"/>
    </row>
    <row r="48" spans="1:17" ht="16.2" thickTop="1" x14ac:dyDescent="0.3">
      <c r="A48" s="167"/>
      <c r="B48" s="167"/>
      <c r="C48" s="167"/>
      <c r="D48" s="167"/>
      <c r="E48" s="168">
        <f>+D47-E47+F47-F48</f>
        <v>0</v>
      </c>
      <c r="F48" s="173"/>
      <c r="G48" s="168"/>
      <c r="H48" s="168"/>
      <c r="I48" s="168"/>
      <c r="J48" s="189"/>
      <c r="K48" s="203"/>
      <c r="L48" s="185"/>
      <c r="M48" s="186"/>
      <c r="N48" s="180"/>
      <c r="O48" s="186"/>
      <c r="P48" s="1"/>
    </row>
    <row r="49" spans="1:16" ht="16.5" customHeight="1" x14ac:dyDescent="0.3">
      <c r="A49" s="167"/>
      <c r="B49" s="167"/>
      <c r="C49" s="167"/>
      <c r="D49" s="167"/>
      <c r="E49" s="168"/>
      <c r="F49" s="204"/>
      <c r="G49" s="168"/>
      <c r="H49" s="168"/>
      <c r="I49" s="168"/>
      <c r="J49" s="189"/>
      <c r="K49" s="189"/>
      <c r="L49" s="185"/>
      <c r="M49" s="186"/>
      <c r="N49" s="180"/>
      <c r="O49" s="205"/>
      <c r="P49" s="1"/>
    </row>
    <row r="50" spans="1:16" ht="15.6" x14ac:dyDescent="0.3">
      <c r="A50" s="167"/>
      <c r="B50" s="167"/>
      <c r="C50" s="167"/>
      <c r="D50" s="167"/>
      <c r="E50" s="168"/>
      <c r="F50" s="204"/>
      <c r="G50" s="168"/>
      <c r="H50" s="168"/>
      <c r="I50" s="168"/>
      <c r="J50" s="189"/>
      <c r="K50" s="186"/>
      <c r="L50" s="185"/>
      <c r="M50" s="186"/>
      <c r="N50" s="180"/>
      <c r="O50" s="205"/>
      <c r="P50" s="1"/>
    </row>
    <row r="51" spans="1:16" ht="15.6" x14ac:dyDescent="0.3">
      <c r="A51" s="167"/>
      <c r="B51" s="207"/>
      <c r="C51" s="207"/>
      <c r="D51" s="208"/>
      <c r="E51" s="209"/>
      <c r="F51" s="204"/>
      <c r="G51" s="168"/>
      <c r="H51" s="211"/>
      <c r="I51" s="212"/>
      <c r="J51" s="213"/>
      <c r="K51" s="214"/>
      <c r="L51" s="215"/>
      <c r="N51" s="180"/>
      <c r="P51" s="1"/>
    </row>
    <row r="52" spans="1:16" ht="15.6" x14ac:dyDescent="0.3">
      <c r="A52" s="167"/>
      <c r="B52" s="207"/>
      <c r="C52" s="207"/>
      <c r="D52" s="208"/>
      <c r="E52" s="215"/>
      <c r="F52" s="204"/>
      <c r="G52" s="216">
        <f>SUM(G41:G51)</f>
        <v>0</v>
      </c>
      <c r="H52" s="207"/>
      <c r="I52" s="212"/>
      <c r="J52" s="213"/>
      <c r="K52" s="214"/>
      <c r="L52" s="215"/>
      <c r="N52" s="217"/>
      <c r="P52" s="1"/>
    </row>
    <row r="53" spans="1:16" ht="15.6" x14ac:dyDescent="0.3">
      <c r="A53" s="218"/>
      <c r="B53" s="219"/>
      <c r="C53" s="219"/>
      <c r="D53" s="220"/>
      <c r="E53" s="219"/>
      <c r="F53" s="204"/>
      <c r="G53" s="168"/>
      <c r="H53" s="207"/>
      <c r="I53" s="212"/>
      <c r="J53" s="213"/>
      <c r="K53" s="214"/>
      <c r="L53" s="215"/>
      <c r="P53" s="1"/>
    </row>
    <row r="54" spans="1:16" ht="15.6" x14ac:dyDescent="0.3">
      <c r="A54" s="218"/>
      <c r="B54" s="221"/>
      <c r="C54" s="221"/>
      <c r="D54" s="220"/>
      <c r="E54" s="222"/>
      <c r="F54" s="204"/>
      <c r="G54" s="206"/>
      <c r="H54" s="207"/>
      <c r="I54" s="212"/>
      <c r="J54" s="213"/>
      <c r="K54" s="214"/>
      <c r="L54" s="215"/>
      <c r="P54" s="1"/>
    </row>
    <row r="55" spans="1:16" ht="15.6" x14ac:dyDescent="0.3">
      <c r="A55" s="218"/>
      <c r="D55" s="208"/>
      <c r="E55" s="186"/>
      <c r="F55" s="204"/>
      <c r="G55" s="206"/>
      <c r="H55" s="207"/>
      <c r="I55" s="212"/>
      <c r="J55" s="213"/>
      <c r="K55" s="214"/>
      <c r="L55" s="215"/>
      <c r="P55" s="1"/>
    </row>
    <row r="56" spans="1:16" ht="15.6" x14ac:dyDescent="0.3">
      <c r="A56" s="223"/>
      <c r="D56" s="208"/>
      <c r="E56" s="102"/>
      <c r="F56" s="224"/>
      <c r="G56" s="206"/>
      <c r="H56" s="207"/>
      <c r="I56" s="212"/>
      <c r="J56" s="213"/>
      <c r="K56" s="214"/>
      <c r="L56" s="215"/>
      <c r="P56" s="1"/>
    </row>
    <row r="57" spans="1:16" ht="15.6" x14ac:dyDescent="0.3">
      <c r="A57" s="225"/>
      <c r="D57" s="208"/>
      <c r="F57" s="204"/>
      <c r="G57" s="206"/>
      <c r="H57" s="207"/>
      <c r="I57" s="210"/>
      <c r="J57" s="210"/>
      <c r="K57" s="214"/>
      <c r="L57" s="207"/>
      <c r="P57" s="1"/>
    </row>
    <row r="58" spans="1:16" ht="15.6" x14ac:dyDescent="0.3">
      <c r="A58" s="218"/>
      <c r="D58" s="208"/>
      <c r="F58" s="226"/>
      <c r="G58" s="206"/>
      <c r="I58" s="167"/>
      <c r="J58" s="167"/>
      <c r="K58" s="227"/>
      <c r="N58" s="102"/>
      <c r="O58" s="102"/>
      <c r="P58" s="1"/>
    </row>
    <row r="59" spans="1:16" ht="15.6" x14ac:dyDescent="0.3">
      <c r="A59" s="218"/>
      <c r="D59" s="208"/>
      <c r="F59" s="224"/>
      <c r="G59" s="206"/>
      <c r="I59" s="167"/>
      <c r="J59" s="167"/>
      <c r="M59" s="102"/>
      <c r="N59" s="102"/>
      <c r="O59" s="102"/>
      <c r="P59" s="1"/>
    </row>
    <row r="60" spans="1:16" ht="15.6" x14ac:dyDescent="0.3">
      <c r="A60" s="218"/>
      <c r="B60" s="102"/>
      <c r="C60" s="102"/>
      <c r="D60" s="208"/>
      <c r="E60" s="102"/>
      <c r="F60" s="228"/>
      <c r="G60" s="206"/>
      <c r="J60" s="167"/>
      <c r="M60" s="102"/>
      <c r="N60" s="102"/>
      <c r="O60" s="102"/>
      <c r="P60" s="1"/>
    </row>
    <row r="61" spans="1:16" ht="15.6" x14ac:dyDescent="0.3">
      <c r="A61" s="223"/>
      <c r="D61" s="208"/>
      <c r="E61" s="102"/>
      <c r="F61" s="228"/>
      <c r="G61" s="206"/>
      <c r="M61" s="102"/>
      <c r="N61" s="102"/>
      <c r="O61" s="102"/>
      <c r="P61" s="1"/>
    </row>
    <row r="62" spans="1:16" ht="15.6" x14ac:dyDescent="0.3">
      <c r="A62" s="223"/>
      <c r="D62" s="208"/>
      <c r="F62" s="229"/>
      <c r="G62" s="225"/>
      <c r="M62" s="102"/>
      <c r="N62" s="102"/>
      <c r="O62" s="102"/>
      <c r="P62" s="1"/>
    </row>
    <row r="63" spans="1:16" x14ac:dyDescent="0.3">
      <c r="A63" s="218"/>
      <c r="D63" s="102"/>
      <c r="F63" s="228"/>
      <c r="G63" s="225"/>
      <c r="M63" s="102"/>
      <c r="N63" s="102"/>
      <c r="O63" s="102"/>
      <c r="P63" s="1"/>
    </row>
    <row r="64" spans="1:16" x14ac:dyDescent="0.3">
      <c r="A64" s="218"/>
      <c r="F64" s="228"/>
      <c r="G64" s="225"/>
      <c r="M64" s="102"/>
      <c r="N64" s="102"/>
      <c r="O64" s="102"/>
      <c r="P64" s="1"/>
    </row>
    <row r="65" spans="1:19" x14ac:dyDescent="0.3">
      <c r="A65" s="218">
        <v>84</v>
      </c>
      <c r="F65" s="230"/>
      <c r="G65" s="225"/>
      <c r="M65" s="102"/>
      <c r="P65" s="1"/>
    </row>
    <row r="66" spans="1:19" x14ac:dyDescent="0.3">
      <c r="A66" s="223" t="s">
        <v>1</v>
      </c>
      <c r="F66" s="228"/>
      <c r="G66" s="225"/>
      <c r="M66" s="102"/>
      <c r="P66" s="1"/>
    </row>
    <row r="67" spans="1:19" x14ac:dyDescent="0.3">
      <c r="A67" s="80"/>
      <c r="F67" s="226"/>
      <c r="G67" s="225"/>
      <c r="M67" s="102"/>
      <c r="P67" s="1"/>
    </row>
    <row r="68" spans="1:19" x14ac:dyDescent="0.3">
      <c r="A68" s="218">
        <v>95</v>
      </c>
      <c r="F68" s="228"/>
      <c r="G68" s="225"/>
      <c r="H68" s="2"/>
      <c r="I68" s="2"/>
      <c r="J68" s="2"/>
      <c r="K68" s="2"/>
      <c r="L68" s="2"/>
      <c r="M68" s="102"/>
      <c r="O68" s="186"/>
      <c r="P68" s="1"/>
    </row>
    <row r="69" spans="1:19" x14ac:dyDescent="0.3">
      <c r="A69" s="218">
        <v>90</v>
      </c>
      <c r="F69" s="228"/>
      <c r="G69" s="225"/>
      <c r="H69" s="2"/>
      <c r="I69" s="2"/>
      <c r="J69" s="2"/>
      <c r="K69" s="2"/>
      <c r="L69" s="2"/>
      <c r="M69" s="102"/>
      <c r="P69" s="1"/>
    </row>
    <row r="70" spans="1:19" x14ac:dyDescent="0.3">
      <c r="A70" s="218">
        <v>84</v>
      </c>
      <c r="F70" s="231"/>
      <c r="G70" s="80"/>
      <c r="H70" s="2"/>
      <c r="I70" s="2"/>
      <c r="J70" s="2"/>
      <c r="K70" s="2"/>
      <c r="L70" s="2"/>
      <c r="M70" s="102"/>
      <c r="N70" s="102"/>
      <c r="O70" s="102"/>
      <c r="P70" s="102"/>
      <c r="Q70" s="102"/>
    </row>
    <row r="71" spans="1:19" x14ac:dyDescent="0.3">
      <c r="A71" s="223" t="s">
        <v>1</v>
      </c>
      <c r="F71" s="231"/>
      <c r="G71" s="80"/>
      <c r="H71" s="2"/>
      <c r="I71" s="2"/>
      <c r="J71" s="2"/>
      <c r="K71" s="2"/>
      <c r="L71" s="2"/>
      <c r="M71" s="102"/>
      <c r="N71" s="102"/>
      <c r="O71" s="102"/>
      <c r="P71" s="102"/>
      <c r="Q71" s="102"/>
    </row>
    <row r="72" spans="1:19" x14ac:dyDescent="0.3">
      <c r="A72" s="80"/>
      <c r="F72" s="80"/>
      <c r="G72" s="80"/>
      <c r="H72" s="2"/>
      <c r="I72" s="2"/>
      <c r="J72" s="2"/>
      <c r="K72" s="2"/>
      <c r="L72" s="2"/>
      <c r="M72" s="102"/>
      <c r="N72" s="102"/>
      <c r="O72" s="102"/>
      <c r="P72" s="102"/>
      <c r="Q72" s="102"/>
    </row>
    <row r="73" spans="1:19" x14ac:dyDescent="0.3">
      <c r="A73" s="223" t="s">
        <v>0</v>
      </c>
      <c r="F73" s="232"/>
      <c r="G73" s="233"/>
      <c r="H73" s="2"/>
      <c r="I73" s="2"/>
      <c r="J73" s="2"/>
      <c r="K73" s="2"/>
      <c r="L73" s="2"/>
      <c r="M73" s="102"/>
      <c r="N73" s="102"/>
      <c r="O73" s="102"/>
      <c r="P73" s="102"/>
      <c r="Q73" s="102"/>
    </row>
    <row r="74" spans="1:19" x14ac:dyDescent="0.3">
      <c r="A74" s="223" t="s">
        <v>0</v>
      </c>
      <c r="F74" s="234"/>
      <c r="G74" s="80"/>
      <c r="H74" s="2"/>
      <c r="I74" s="2"/>
      <c r="J74" s="2"/>
      <c r="K74" s="2"/>
      <c r="L74" s="2"/>
      <c r="M74" s="102"/>
      <c r="N74" s="102"/>
      <c r="O74" s="102"/>
      <c r="P74" s="102"/>
      <c r="Q74" s="185"/>
    </row>
    <row r="75" spans="1:19" x14ac:dyDescent="0.3">
      <c r="A75" s="80"/>
      <c r="F75" s="80"/>
      <c r="G75" s="80"/>
      <c r="H75" s="2"/>
      <c r="I75" s="2"/>
      <c r="J75" s="2"/>
      <c r="K75" s="2"/>
      <c r="L75" s="2"/>
      <c r="M75" s="102"/>
      <c r="N75" s="102"/>
      <c r="O75" s="102"/>
      <c r="P75" s="102"/>
      <c r="Q75" s="185"/>
    </row>
    <row r="76" spans="1:19" x14ac:dyDescent="0.3">
      <c r="A76" s="223" t="s">
        <v>0</v>
      </c>
      <c r="F76" s="234"/>
      <c r="G76" s="80"/>
      <c r="M76" s="102"/>
      <c r="N76" s="102"/>
      <c r="O76" s="102"/>
      <c r="P76" s="102"/>
      <c r="Q76" s="185"/>
      <c r="R76" s="235"/>
      <c r="S76" s="1">
        <v>3</v>
      </c>
    </row>
    <row r="77" spans="1:19" x14ac:dyDescent="0.3">
      <c r="A77" s="223" t="s">
        <v>0</v>
      </c>
      <c r="F77" s="234"/>
      <c r="G77" s="233"/>
      <c r="M77" s="102"/>
      <c r="N77" s="102"/>
      <c r="O77" s="102"/>
      <c r="P77" s="102"/>
      <c r="Q77" s="185"/>
    </row>
    <row r="78" spans="1:19" x14ac:dyDescent="0.3">
      <c r="A78" s="80"/>
      <c r="F78" s="234"/>
      <c r="G78" s="207"/>
      <c r="M78" s="102"/>
      <c r="N78" s="102"/>
      <c r="O78" s="102"/>
      <c r="P78" s="102"/>
      <c r="Q78" s="185"/>
    </row>
    <row r="79" spans="1:19" x14ac:dyDescent="0.3">
      <c r="A79" s="80"/>
      <c r="F79" s="219"/>
      <c r="G79" s="207"/>
      <c r="M79" s="102"/>
      <c r="N79" s="102"/>
      <c r="O79" s="102"/>
      <c r="P79" s="102"/>
      <c r="Q79" s="185"/>
    </row>
    <row r="80" spans="1:19" x14ac:dyDescent="0.3">
      <c r="A80" s="80"/>
      <c r="F80" s="221"/>
      <c r="G80" s="207"/>
      <c r="M80" s="102"/>
      <c r="N80" s="102"/>
      <c r="O80" s="102"/>
      <c r="P80" s="102"/>
      <c r="Q80" s="185"/>
    </row>
    <row r="81" spans="1:18" x14ac:dyDescent="0.3">
      <c r="A81" s="80"/>
      <c r="F81" s="221"/>
      <c r="G81" s="207"/>
      <c r="M81" s="102"/>
      <c r="N81" s="102"/>
      <c r="O81" s="102"/>
      <c r="P81" s="102"/>
      <c r="Q81" s="185"/>
    </row>
    <row r="82" spans="1:18" x14ac:dyDescent="0.3">
      <c r="A82" s="80"/>
      <c r="F82" s="207"/>
      <c r="G82" s="207"/>
      <c r="M82" s="102"/>
      <c r="N82" s="102"/>
      <c r="O82" s="102"/>
      <c r="P82" s="102"/>
    </row>
    <row r="83" spans="1:18" x14ac:dyDescent="0.3">
      <c r="M83" s="102"/>
      <c r="N83" s="102"/>
      <c r="O83" s="102"/>
      <c r="P83" s="102"/>
    </row>
    <row r="84" spans="1:18" x14ac:dyDescent="0.3">
      <c r="M84" s="102"/>
      <c r="N84" s="189"/>
      <c r="O84" s="189"/>
      <c r="P84" s="102"/>
    </row>
    <row r="85" spans="1:18" x14ac:dyDescent="0.3">
      <c r="M85" s="102"/>
      <c r="N85" s="189"/>
      <c r="O85" s="189"/>
      <c r="P85" s="102"/>
    </row>
    <row r="86" spans="1:18" x14ac:dyDescent="0.3">
      <c r="M86" s="102"/>
      <c r="N86" s="189"/>
      <c r="O86" s="189"/>
      <c r="P86" s="102"/>
    </row>
    <row r="87" spans="1:18" x14ac:dyDescent="0.3">
      <c r="M87" s="102"/>
      <c r="N87" s="189"/>
      <c r="O87" s="189"/>
      <c r="P87" s="102"/>
    </row>
    <row r="88" spans="1:18" x14ac:dyDescent="0.3">
      <c r="M88" s="102"/>
      <c r="N88" s="189"/>
      <c r="O88" s="189"/>
      <c r="P88" s="102"/>
    </row>
    <row r="89" spans="1:18" x14ac:dyDescent="0.3">
      <c r="M89" s="102"/>
      <c r="N89" s="189"/>
      <c r="O89" s="189"/>
      <c r="P89" s="102"/>
      <c r="R89" s="235"/>
    </row>
    <row r="90" spans="1:18" x14ac:dyDescent="0.3">
      <c r="P90" s="1"/>
    </row>
    <row r="91" spans="1:18" x14ac:dyDescent="0.3">
      <c r="P91" s="1"/>
    </row>
    <row r="92" spans="1:18" x14ac:dyDescent="0.3">
      <c r="P92" s="1"/>
    </row>
    <row r="93" spans="1:18" s="2" customFormat="1" x14ac:dyDescent="0.3">
      <c r="H93" s="1"/>
      <c r="I93" s="1"/>
      <c r="J93" s="1"/>
      <c r="K93" s="1"/>
      <c r="L93" s="1"/>
    </row>
    <row r="94" spans="1:18" s="2" customFormat="1" x14ac:dyDescent="0.3">
      <c r="H94" s="1"/>
      <c r="I94" s="1"/>
      <c r="J94" s="1"/>
      <c r="K94" s="1"/>
      <c r="L94" s="1"/>
    </row>
    <row r="95" spans="1:18" s="2" customFormat="1" x14ac:dyDescent="0.3">
      <c r="H95" s="1"/>
      <c r="I95" s="1"/>
      <c r="J95" s="1"/>
      <c r="K95" s="1"/>
      <c r="L95" s="1"/>
    </row>
    <row r="96" spans="1:18" s="2" customFormat="1" x14ac:dyDescent="0.3">
      <c r="H96" s="1"/>
      <c r="I96" s="1"/>
      <c r="J96" s="1"/>
      <c r="K96" s="1"/>
      <c r="L96" s="1"/>
      <c r="M96" s="102"/>
      <c r="N96" s="189"/>
      <c r="O96" s="189"/>
      <c r="P96" s="102"/>
      <c r="R96" s="236"/>
    </row>
    <row r="97" spans="8:16" s="2" customFormat="1" x14ac:dyDescent="0.3">
      <c r="H97" s="1"/>
      <c r="I97" s="1"/>
      <c r="J97" s="1"/>
      <c r="K97" s="1"/>
      <c r="L97" s="1"/>
      <c r="M97" s="102"/>
      <c r="N97" s="189"/>
      <c r="O97" s="189"/>
      <c r="P97" s="102"/>
    </row>
    <row r="98" spans="8:16" s="2" customFormat="1" x14ac:dyDescent="0.3">
      <c r="H98" s="1"/>
      <c r="I98" s="1"/>
      <c r="J98" s="1"/>
      <c r="K98" s="1"/>
      <c r="L98" s="1"/>
      <c r="M98" s="102"/>
      <c r="N98" s="189"/>
      <c r="O98" s="189"/>
      <c r="P98" s="102"/>
    </row>
    <row r="99" spans="8:16" s="2" customFormat="1" ht="15" thickBot="1" x14ac:dyDescent="0.35">
      <c r="H99" s="1"/>
      <c r="I99" s="1"/>
      <c r="J99" s="1"/>
      <c r="K99" s="1"/>
      <c r="L99" s="1"/>
      <c r="M99" s="102"/>
      <c r="N99" s="237"/>
      <c r="O99" s="237"/>
      <c r="P99" s="102"/>
    </row>
    <row r="100" spans="8:16" s="2" customFormat="1" x14ac:dyDescent="0.3">
      <c r="H100" s="1"/>
      <c r="I100" s="1"/>
      <c r="J100" s="1"/>
      <c r="K100" s="1"/>
      <c r="L100" s="1"/>
      <c r="M100" s="102"/>
      <c r="N100" s="189"/>
      <c r="O100" s="189"/>
      <c r="P100" s="102"/>
    </row>
    <row r="101" spans="8:16" x14ac:dyDescent="0.3">
      <c r="M101" s="102"/>
      <c r="N101" s="189"/>
      <c r="O101" s="189"/>
      <c r="P101" s="102"/>
    </row>
    <row r="102" spans="8:16" x14ac:dyDescent="0.3">
      <c r="H102" s="2"/>
      <c r="I102" s="2"/>
      <c r="J102" s="2"/>
      <c r="K102" s="2"/>
      <c r="L102" s="2"/>
      <c r="M102" s="102"/>
      <c r="N102" s="189"/>
      <c r="O102" s="189"/>
      <c r="P102" s="102"/>
    </row>
    <row r="103" spans="8:16" x14ac:dyDescent="0.3">
      <c r="H103" s="2"/>
      <c r="I103" s="2"/>
      <c r="J103" s="2"/>
      <c r="K103" s="2"/>
      <c r="L103" s="2"/>
      <c r="M103" s="102"/>
      <c r="N103" s="189"/>
      <c r="O103" s="189"/>
      <c r="P103" s="102"/>
    </row>
    <row r="104" spans="8:16" x14ac:dyDescent="0.3">
      <c r="H104" s="2"/>
      <c r="I104" s="2"/>
      <c r="J104" s="2"/>
      <c r="K104" s="2"/>
      <c r="L104" s="2"/>
      <c r="M104" s="102"/>
      <c r="N104" s="189"/>
      <c r="P104" s="102"/>
    </row>
    <row r="105" spans="8:16" x14ac:dyDescent="0.3">
      <c r="H105" s="2"/>
      <c r="I105" s="2"/>
      <c r="J105" s="2"/>
      <c r="K105" s="2"/>
      <c r="L105" s="2"/>
      <c r="M105" s="102"/>
      <c r="N105" s="189"/>
      <c r="P105" s="102"/>
    </row>
    <row r="106" spans="8:16" x14ac:dyDescent="0.3">
      <c r="H106" s="2"/>
      <c r="I106" s="2"/>
      <c r="J106" s="2"/>
      <c r="K106" s="2"/>
      <c r="L106" s="2"/>
      <c r="M106" s="102"/>
      <c r="N106" s="189"/>
      <c r="P106" s="102"/>
    </row>
    <row r="107" spans="8:16" x14ac:dyDescent="0.3">
      <c r="H107" s="2"/>
      <c r="I107" s="2"/>
      <c r="J107" s="2"/>
      <c r="K107" s="2"/>
      <c r="L107" s="2"/>
      <c r="M107" s="102"/>
      <c r="N107" s="189"/>
      <c r="O107" s="189"/>
      <c r="P107" s="102"/>
    </row>
    <row r="108" spans="8:16" x14ac:dyDescent="0.3">
      <c r="H108" s="2"/>
      <c r="I108" s="2"/>
      <c r="J108" s="2"/>
      <c r="K108" s="2"/>
      <c r="L108" s="2"/>
      <c r="M108" s="102"/>
      <c r="N108" s="189"/>
      <c r="P108" s="102"/>
    </row>
    <row r="109" spans="8:16" x14ac:dyDescent="0.3">
      <c r="H109" s="2"/>
      <c r="I109" s="2"/>
      <c r="J109" s="2"/>
      <c r="K109" s="2"/>
      <c r="L109" s="2"/>
      <c r="M109" s="102"/>
      <c r="N109" s="189"/>
      <c r="P109" s="102"/>
    </row>
    <row r="110" spans="8:16" x14ac:dyDescent="0.3">
      <c r="H110" s="2"/>
      <c r="I110" s="2"/>
      <c r="J110" s="2"/>
      <c r="K110" s="2"/>
      <c r="L110" s="2"/>
      <c r="M110" s="102"/>
      <c r="N110" s="189"/>
      <c r="P110" s="102"/>
    </row>
    <row r="111" spans="8:16" x14ac:dyDescent="0.3">
      <c r="H111" s="2"/>
      <c r="I111" s="2"/>
      <c r="J111" s="2"/>
      <c r="K111" s="2"/>
      <c r="L111" s="2"/>
      <c r="M111" s="102"/>
      <c r="N111" s="189"/>
      <c r="P111" s="102"/>
    </row>
    <row r="112" spans="8:16" x14ac:dyDescent="0.3">
      <c r="H112" s="2"/>
      <c r="I112" s="2"/>
      <c r="J112" s="2"/>
      <c r="K112" s="2"/>
      <c r="L112" s="2"/>
      <c r="M112" s="102"/>
      <c r="N112" s="189"/>
      <c r="P112" s="102"/>
    </row>
    <row r="113" spans="8:16" ht="15" thickBot="1" x14ac:dyDescent="0.35">
      <c r="H113" s="2"/>
      <c r="I113" s="2"/>
      <c r="J113" s="2"/>
      <c r="K113" s="2"/>
      <c r="L113" s="2"/>
      <c r="M113" s="102"/>
      <c r="N113" s="237"/>
      <c r="O113" s="238"/>
      <c r="P113" s="102"/>
    </row>
    <row r="114" spans="8:16" x14ac:dyDescent="0.3">
      <c r="H114" s="2"/>
      <c r="I114" s="2"/>
      <c r="J114" s="2"/>
      <c r="K114" s="2"/>
      <c r="L114" s="2"/>
      <c r="M114" s="102"/>
      <c r="N114" s="189"/>
      <c r="P114" s="102"/>
    </row>
    <row r="115" spans="8:16" x14ac:dyDescent="0.3">
      <c r="H115" s="2"/>
      <c r="I115" s="2"/>
      <c r="J115" s="2"/>
      <c r="K115" s="2"/>
      <c r="L115" s="2"/>
      <c r="M115" s="102"/>
      <c r="N115" s="189"/>
    </row>
    <row r="116" spans="8:16" x14ac:dyDescent="0.3">
      <c r="H116" s="2"/>
      <c r="I116" s="2"/>
      <c r="J116" s="2"/>
      <c r="K116" s="2"/>
      <c r="L116" s="2"/>
      <c r="M116" s="102"/>
      <c r="N116" s="189"/>
    </row>
    <row r="117" spans="8:16" x14ac:dyDescent="0.3">
      <c r="M117" s="102"/>
      <c r="N117" s="189"/>
    </row>
    <row r="118" spans="8:16" x14ac:dyDescent="0.3">
      <c r="M118" s="102"/>
      <c r="N118" s="189"/>
    </row>
    <row r="119" spans="8:16" x14ac:dyDescent="0.3">
      <c r="M119" s="102"/>
      <c r="N119" s="189"/>
    </row>
    <row r="120" spans="8:16" x14ac:dyDescent="0.3">
      <c r="M120" s="102"/>
    </row>
    <row r="121" spans="8:16" x14ac:dyDescent="0.3">
      <c r="M121" s="102"/>
    </row>
    <row r="122" spans="8:16" x14ac:dyDescent="0.3">
      <c r="M122" s="102"/>
    </row>
    <row r="123" spans="8:16" x14ac:dyDescent="0.3">
      <c r="M123" s="102"/>
    </row>
    <row r="124" spans="8:16" x14ac:dyDescent="0.3">
      <c r="M124" s="102"/>
    </row>
    <row r="125" spans="8:16" x14ac:dyDescent="0.3">
      <c r="M125" s="102"/>
    </row>
    <row r="126" spans="8:16" ht="15" thickBot="1" x14ac:dyDescent="0.35">
      <c r="M126" s="102"/>
      <c r="N126" s="238"/>
      <c r="O126" s="238"/>
    </row>
    <row r="127" spans="8:16" s="2" customFormat="1" x14ac:dyDescent="0.3">
      <c r="H127" s="1"/>
      <c r="I127" s="1"/>
      <c r="J127" s="1"/>
      <c r="K127" s="1"/>
      <c r="L127" s="1"/>
      <c r="M127" s="102"/>
      <c r="N127" s="1"/>
      <c r="O127" s="1"/>
    </row>
    <row r="128" spans="8:16" s="2" customFormat="1" x14ac:dyDescent="0.3">
      <c r="H128" s="1"/>
      <c r="I128" s="1"/>
      <c r="J128" s="1"/>
      <c r="K128" s="1"/>
      <c r="L128" s="1"/>
      <c r="M128" s="102"/>
      <c r="N128" s="1"/>
      <c r="O128" s="1"/>
    </row>
    <row r="129" spans="8:15" s="2" customFormat="1" x14ac:dyDescent="0.3">
      <c r="H129" s="1"/>
      <c r="I129" s="1"/>
      <c r="J129" s="1"/>
      <c r="K129" s="1"/>
      <c r="L129" s="1"/>
      <c r="M129" s="102"/>
      <c r="N129" s="1"/>
      <c r="O129" s="1"/>
    </row>
    <row r="130" spans="8:15" s="2" customFormat="1" x14ac:dyDescent="0.3">
      <c r="H130" s="1"/>
      <c r="I130" s="1"/>
      <c r="J130" s="1"/>
      <c r="K130" s="1"/>
      <c r="L130" s="1"/>
      <c r="M130" s="102"/>
      <c r="N130" s="1"/>
      <c r="O130" s="1"/>
    </row>
    <row r="131" spans="8:15" s="2" customFormat="1" x14ac:dyDescent="0.3">
      <c r="H131" s="1"/>
      <c r="I131" s="1"/>
      <c r="J131" s="1"/>
      <c r="K131" s="1"/>
      <c r="L131" s="1"/>
      <c r="M131" s="102"/>
      <c r="N131" s="1"/>
      <c r="O131" s="1"/>
    </row>
    <row r="132" spans="8:15" s="2" customFormat="1" x14ac:dyDescent="0.3">
      <c r="H132" s="1"/>
      <c r="I132" s="1"/>
      <c r="J132" s="1"/>
      <c r="K132" s="1"/>
      <c r="L132" s="1"/>
      <c r="M132" s="102"/>
      <c r="N132" s="1"/>
      <c r="O132" s="1"/>
    </row>
    <row r="133" spans="8:15" s="2" customFormat="1" x14ac:dyDescent="0.3">
      <c r="H133" s="1"/>
      <c r="I133" s="1"/>
      <c r="J133" s="1"/>
      <c r="K133" s="1"/>
      <c r="L133" s="1"/>
      <c r="M133" s="102"/>
      <c r="N133" s="1"/>
      <c r="O133" s="1"/>
    </row>
    <row r="134" spans="8:15" s="2" customFormat="1" x14ac:dyDescent="0.3">
      <c r="H134" s="1"/>
      <c r="I134" s="1"/>
      <c r="J134" s="1"/>
      <c r="K134" s="1"/>
      <c r="L134" s="1"/>
      <c r="M134" s="102"/>
      <c r="N134" s="1"/>
      <c r="O134" s="1"/>
    </row>
    <row r="135" spans="8:15" s="2" customFormat="1" x14ac:dyDescent="0.3">
      <c r="H135" s="1"/>
      <c r="I135" s="1"/>
      <c r="J135" s="1"/>
      <c r="K135" s="1"/>
      <c r="L135" s="1"/>
      <c r="M135" s="102"/>
      <c r="N135" s="1"/>
      <c r="O135" s="1"/>
    </row>
    <row r="136" spans="8:15" s="2" customFormat="1" x14ac:dyDescent="0.3">
      <c r="H136" s="1"/>
      <c r="I136" s="1"/>
      <c r="J136" s="1"/>
      <c r="K136" s="1"/>
      <c r="L136" s="1"/>
      <c r="M136" s="102"/>
      <c r="N136" s="1"/>
      <c r="O136" s="1"/>
    </row>
    <row r="137" spans="8:15" s="2" customFormat="1" x14ac:dyDescent="0.3">
      <c r="H137" s="1"/>
      <c r="I137" s="1"/>
      <c r="J137" s="1"/>
      <c r="K137" s="1"/>
      <c r="L137" s="1"/>
      <c r="M137" s="102"/>
      <c r="N137" s="1"/>
      <c r="O137" s="1"/>
    </row>
    <row r="138" spans="8:15" s="2" customFormat="1" x14ac:dyDescent="0.3">
      <c r="H138" s="1"/>
      <c r="I138" s="1"/>
      <c r="J138" s="1"/>
      <c r="K138" s="1"/>
      <c r="L138" s="1"/>
      <c r="M138" s="102"/>
      <c r="N138" s="1"/>
      <c r="O138" s="1"/>
    </row>
    <row r="139" spans="8:15" s="2" customFormat="1" x14ac:dyDescent="0.3">
      <c r="H139" s="1"/>
      <c r="I139" s="1"/>
      <c r="J139" s="1"/>
      <c r="K139" s="1"/>
      <c r="L139" s="1"/>
      <c r="M139" s="102"/>
      <c r="N139" s="1"/>
      <c r="O139" s="1"/>
    </row>
    <row r="140" spans="8:15" s="2" customFormat="1" x14ac:dyDescent="0.3">
      <c r="H140" s="1"/>
      <c r="I140" s="1"/>
      <c r="J140" s="1"/>
      <c r="K140" s="1"/>
      <c r="L140" s="1"/>
      <c r="M140" s="102"/>
      <c r="N140" s="1"/>
      <c r="O140" s="1"/>
    </row>
    <row r="141" spans="8:15" s="2" customFormat="1" ht="15" thickBot="1" x14ac:dyDescent="0.35">
      <c r="H141" s="1"/>
      <c r="I141" s="1"/>
      <c r="J141" s="1"/>
      <c r="K141" s="1"/>
      <c r="L141" s="1"/>
      <c r="M141" s="1"/>
      <c r="N141" s="238"/>
      <c r="O141" s="238"/>
    </row>
  </sheetData>
  <autoFilter ref="A6:O6" xr:uid="{00000000-0009-0000-0000-000000000000}"/>
  <mergeCells count="63">
    <mergeCell ref="A24:B24"/>
    <mergeCell ref="A16:B16"/>
    <mergeCell ref="A19:B19"/>
    <mergeCell ref="A25:B25"/>
    <mergeCell ref="H29:I29"/>
    <mergeCell ref="A20:B20"/>
    <mergeCell ref="H17:I17"/>
    <mergeCell ref="A26:B26"/>
    <mergeCell ref="H41:K41"/>
    <mergeCell ref="J3:L3"/>
    <mergeCell ref="L12:O12"/>
    <mergeCell ref="L39:M39"/>
    <mergeCell ref="N39:O39"/>
    <mergeCell ref="L33:O33"/>
    <mergeCell ref="L34:O35"/>
    <mergeCell ref="L19:N19"/>
    <mergeCell ref="J24:O24"/>
    <mergeCell ref="J18:K18"/>
    <mergeCell ref="L18:N18"/>
    <mergeCell ref="L22:N22"/>
    <mergeCell ref="L20:N20"/>
    <mergeCell ref="L23:M23"/>
    <mergeCell ref="L21:N21"/>
    <mergeCell ref="H16:K16"/>
    <mergeCell ref="A33:C33"/>
    <mergeCell ref="H14:I14"/>
    <mergeCell ref="K5:L5"/>
    <mergeCell ref="N3:O3"/>
    <mergeCell ref="L14:M14"/>
    <mergeCell ref="L15:M15"/>
    <mergeCell ref="N4:O4"/>
    <mergeCell ref="A31:B31"/>
    <mergeCell ref="H3:I3"/>
    <mergeCell ref="A22:B22"/>
    <mergeCell ref="A21:B21"/>
    <mergeCell ref="A32:G32"/>
    <mergeCell ref="H24:I24"/>
    <mergeCell ref="H18:I18"/>
    <mergeCell ref="A18:B18"/>
    <mergeCell ref="A23:B23"/>
    <mergeCell ref="N2:O2"/>
    <mergeCell ref="G5:I5"/>
    <mergeCell ref="L36:M36"/>
    <mergeCell ref="H13:I13"/>
    <mergeCell ref="H35:I35"/>
    <mergeCell ref="L17:N17"/>
    <mergeCell ref="J17:K17"/>
    <mergeCell ref="N1:O1"/>
    <mergeCell ref="L13:M13"/>
    <mergeCell ref="A15:B15"/>
    <mergeCell ref="A17:B17"/>
    <mergeCell ref="A1:G3"/>
    <mergeCell ref="H15:I15"/>
    <mergeCell ref="A13:B13"/>
    <mergeCell ref="H2:I2"/>
    <mergeCell ref="C5:F5"/>
    <mergeCell ref="A14:B14"/>
    <mergeCell ref="H1:I1"/>
    <mergeCell ref="H12:K12"/>
    <mergeCell ref="J1:L1"/>
    <mergeCell ref="J2:L2"/>
    <mergeCell ref="L16:M16"/>
    <mergeCell ref="M5:O5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41"/>
  <sheetViews>
    <sheetView zoomScale="90" workbookViewId="0">
      <selection activeCell="O6" sqref="O6"/>
    </sheetView>
  </sheetViews>
  <sheetFormatPr baseColWidth="10" defaultColWidth="11.44140625" defaultRowHeight="14.4" x14ac:dyDescent="0.3"/>
  <cols>
    <col min="1" max="1" width="10.6640625" style="1" customWidth="1"/>
    <col min="2" max="2" width="14.5546875" style="1" customWidth="1"/>
    <col min="3" max="3" width="11.88671875" style="1" customWidth="1"/>
    <col min="4" max="4" width="12.33203125" style="1" customWidth="1"/>
    <col min="5" max="5" width="13.44140625" style="1" bestFit="1" customWidth="1"/>
    <col min="6" max="6" width="12.6640625" style="1" customWidth="1"/>
    <col min="7" max="7" width="11.33203125" style="1" customWidth="1"/>
    <col min="8" max="8" width="12.109375" style="1" customWidth="1"/>
    <col min="9" max="9" width="11.44140625" style="1" customWidth="1"/>
    <col min="10" max="10" width="12.109375" style="1" bestFit="1" customWidth="1"/>
    <col min="11" max="11" width="13.33203125" style="1" bestFit="1" customWidth="1"/>
    <col min="12" max="12" width="12.44140625" style="1" customWidth="1"/>
    <col min="13" max="13" width="14.6640625" style="1" customWidth="1"/>
    <col min="14" max="14" width="15" style="1" customWidth="1"/>
    <col min="15" max="15" width="16" style="1" customWidth="1"/>
    <col min="16" max="16" width="11.44140625" style="2" bestFit="1" customWidth="1"/>
    <col min="17" max="17" width="3.44140625" style="1" customWidth="1"/>
    <col min="18" max="18" width="13.109375" style="1" customWidth="1"/>
    <col min="19" max="19" width="12" style="1" bestFit="1" customWidth="1"/>
    <col min="20" max="16384" width="11.44140625" style="1"/>
  </cols>
  <sheetData>
    <row r="1" spans="1:23" x14ac:dyDescent="0.3">
      <c r="A1" s="248" t="s">
        <v>129</v>
      </c>
      <c r="B1" s="249"/>
      <c r="C1" s="249"/>
      <c r="D1" s="249"/>
      <c r="E1" s="249"/>
      <c r="F1" s="249"/>
      <c r="G1" s="249"/>
      <c r="H1" s="263" t="s">
        <v>128</v>
      </c>
      <c r="I1" s="264"/>
      <c r="J1" s="263" t="s">
        <v>14</v>
      </c>
      <c r="K1" s="268"/>
      <c r="L1" s="264"/>
      <c r="M1" s="3" t="s">
        <v>127</v>
      </c>
      <c r="N1" s="242">
        <v>38</v>
      </c>
      <c r="O1" s="243"/>
      <c r="P1" s="4"/>
    </row>
    <row r="2" spans="1:23" x14ac:dyDescent="0.3">
      <c r="A2" s="250"/>
      <c r="B2" s="251"/>
      <c r="C2" s="251"/>
      <c r="D2" s="251"/>
      <c r="E2" s="251"/>
      <c r="F2" s="251"/>
      <c r="G2" s="251"/>
      <c r="H2" s="258" t="s">
        <v>126</v>
      </c>
      <c r="I2" s="259"/>
      <c r="J2" s="258" t="s">
        <v>125</v>
      </c>
      <c r="K2" s="269"/>
      <c r="L2" s="259"/>
      <c r="M2" s="5" t="s">
        <v>124</v>
      </c>
      <c r="N2" s="271">
        <v>45779</v>
      </c>
      <c r="O2" s="272"/>
      <c r="P2" s="6">
        <v>45658</v>
      </c>
    </row>
    <row r="3" spans="1:23" ht="15" thickBot="1" x14ac:dyDescent="0.35">
      <c r="A3" s="252"/>
      <c r="B3" s="253"/>
      <c r="C3" s="253"/>
      <c r="D3" s="253"/>
      <c r="E3" s="253"/>
      <c r="F3" s="253"/>
      <c r="G3" s="253"/>
      <c r="H3" s="291" t="s">
        <v>123</v>
      </c>
      <c r="I3" s="292"/>
      <c r="J3" s="291" t="s">
        <v>122</v>
      </c>
      <c r="K3" s="295"/>
      <c r="L3" s="292"/>
      <c r="M3" s="7" t="s">
        <v>121</v>
      </c>
      <c r="N3" s="287">
        <f>+N2-P2+1</f>
        <v>122</v>
      </c>
      <c r="O3" s="288"/>
      <c r="P3" s="6">
        <v>44197</v>
      </c>
      <c r="Q3" s="8"/>
    </row>
    <row r="4" spans="1:23" ht="15" thickBot="1" x14ac:dyDescent="0.3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289" t="e">
        <f>INT(P2-N2)&amp;"días "&amp;TEXT(P2-N2,"h"" hrs ""m"" min ""s"" seg""")</f>
        <v>#VALUE!</v>
      </c>
      <c r="O4" s="290"/>
      <c r="P4" s="4"/>
    </row>
    <row r="5" spans="1:23" s="11" customFormat="1" x14ac:dyDescent="0.3">
      <c r="A5" s="12" t="s">
        <v>120</v>
      </c>
      <c r="B5" s="13" t="s">
        <v>117</v>
      </c>
      <c r="C5" s="260" t="s">
        <v>119</v>
      </c>
      <c r="D5" s="261"/>
      <c r="E5" s="261"/>
      <c r="F5" s="262"/>
      <c r="G5" s="260" t="s">
        <v>118</v>
      </c>
      <c r="H5" s="261"/>
      <c r="I5" s="262"/>
      <c r="J5" s="13" t="s">
        <v>117</v>
      </c>
      <c r="K5" s="260" t="s">
        <v>116</v>
      </c>
      <c r="L5" s="262"/>
      <c r="M5" s="260" t="s">
        <v>115</v>
      </c>
      <c r="N5" s="261"/>
      <c r="O5" s="270"/>
      <c r="P5" s="14"/>
    </row>
    <row r="6" spans="1:23" s="11" customFormat="1" ht="20.399999999999999" x14ac:dyDescent="0.3">
      <c r="A6" s="15" t="s">
        <v>100</v>
      </c>
      <c r="B6" s="16" t="s">
        <v>108</v>
      </c>
      <c r="C6" s="17" t="s">
        <v>114</v>
      </c>
      <c r="D6" s="17" t="s">
        <v>111</v>
      </c>
      <c r="E6" s="17" t="s">
        <v>110</v>
      </c>
      <c r="F6" s="17" t="s">
        <v>113</v>
      </c>
      <c r="G6" s="17" t="s">
        <v>112</v>
      </c>
      <c r="H6" s="17" t="s">
        <v>110</v>
      </c>
      <c r="I6" s="17" t="s">
        <v>109</v>
      </c>
      <c r="J6" s="16" t="s">
        <v>107</v>
      </c>
      <c r="K6" s="17" t="s">
        <v>108</v>
      </c>
      <c r="L6" s="17" t="s">
        <v>107</v>
      </c>
      <c r="M6" s="17" t="s">
        <v>133</v>
      </c>
      <c r="N6" s="17" t="s">
        <v>132</v>
      </c>
      <c r="O6" s="18" t="s">
        <v>134</v>
      </c>
      <c r="P6" s="19" t="s">
        <v>106</v>
      </c>
      <c r="Q6" s="20"/>
    </row>
    <row r="7" spans="1:23" s="21" customFormat="1" ht="15" customHeight="1" x14ac:dyDescent="0.3">
      <c r="A7" s="22" t="s">
        <v>0</v>
      </c>
      <c r="B7" s="23">
        <f>+'01-05-2025'!J7</f>
        <v>2267.7005767473947</v>
      </c>
      <c r="C7" s="24">
        <f>K26+K27</f>
        <v>0</v>
      </c>
      <c r="D7" s="25"/>
      <c r="E7" s="25"/>
      <c r="F7" s="26">
        <f t="shared" ref="F7:F10" si="0">+B7+C7+D7+E7</f>
        <v>2267.7005767473947</v>
      </c>
      <c r="G7" s="27">
        <f>B46</f>
        <v>236.01859799713876</v>
      </c>
      <c r="H7" s="28"/>
      <c r="I7" s="23">
        <f>+G7+H7</f>
        <v>236.01859799713876</v>
      </c>
      <c r="J7" s="23">
        <f>+F7-I7</f>
        <v>2031.6819787502559</v>
      </c>
      <c r="K7" s="29">
        <f>+'01-05-2025'!L7</f>
        <v>2267.7005767473947</v>
      </c>
      <c r="L7" s="30">
        <v>2031.6819787502559</v>
      </c>
      <c r="M7" s="26">
        <f>+G7</f>
        <v>236.01859799713876</v>
      </c>
      <c r="N7" s="26">
        <f>+C46</f>
        <v>6.99</v>
      </c>
      <c r="O7" s="31">
        <f t="shared" ref="O7:O10" si="1">+M7*N7</f>
        <v>1649.77</v>
      </c>
      <c r="P7" s="32">
        <f t="shared" ref="P7:P10" si="2">(L7-J7)</f>
        <v>0</v>
      </c>
      <c r="R7" s="33"/>
      <c r="S7" s="33"/>
      <c r="T7" s="33"/>
      <c r="U7" s="33"/>
      <c r="V7" s="33"/>
      <c r="W7" s="33"/>
    </row>
    <row r="8" spans="1:23" s="21" customFormat="1" x14ac:dyDescent="0.3">
      <c r="A8" s="22" t="s">
        <v>16</v>
      </c>
      <c r="B8" s="23">
        <f>+'01-05-2025'!J8</f>
        <v>1288.5073015873015</v>
      </c>
      <c r="C8" s="24">
        <f>K28</f>
        <v>0</v>
      </c>
      <c r="D8" s="34"/>
      <c r="E8" s="25"/>
      <c r="F8" s="26">
        <f t="shared" si="0"/>
        <v>1288.5073015873015</v>
      </c>
      <c r="G8" s="27">
        <f>+B42</f>
        <v>85.150476190476184</v>
      </c>
      <c r="H8" s="28"/>
      <c r="I8" s="23">
        <f>+G8+H8</f>
        <v>85.150476190476184</v>
      </c>
      <c r="J8" s="23">
        <f>+F8-I8</f>
        <v>1203.3568253968253</v>
      </c>
      <c r="K8" s="29">
        <f>+'01-05-2025'!L8</f>
        <v>1288</v>
      </c>
      <c r="L8" s="30">
        <v>1200</v>
      </c>
      <c r="M8" s="26">
        <f>+G8</f>
        <v>85.150476190476184</v>
      </c>
      <c r="N8" s="26">
        <f>+C42</f>
        <v>15.75</v>
      </c>
      <c r="O8" s="31">
        <f t="shared" si="1"/>
        <v>1341.12</v>
      </c>
      <c r="P8" s="32">
        <f t="shared" si="2"/>
        <v>-3.356825396825343</v>
      </c>
      <c r="R8" s="33"/>
      <c r="S8" s="36">
        <v>150</v>
      </c>
      <c r="T8" s="33"/>
      <c r="U8" s="33"/>
    </row>
    <row r="9" spans="1:23" s="21" customFormat="1" x14ac:dyDescent="0.3">
      <c r="A9" s="37" t="s">
        <v>13</v>
      </c>
      <c r="B9" s="23">
        <f>+'01-05-2025'!J9</f>
        <v>1029.5575411007862</v>
      </c>
      <c r="C9" s="24">
        <f>K29</f>
        <v>0</v>
      </c>
      <c r="D9" s="34"/>
      <c r="E9" s="25"/>
      <c r="F9" s="26">
        <f t="shared" si="0"/>
        <v>1029.5575411007862</v>
      </c>
      <c r="G9" s="27">
        <f>+B43</f>
        <v>132.80486061472482</v>
      </c>
      <c r="H9" s="28"/>
      <c r="I9" s="23">
        <f>+G9+H9</f>
        <v>132.80486061472482</v>
      </c>
      <c r="J9" s="23">
        <f>+F9-I9</f>
        <v>896.75268048606142</v>
      </c>
      <c r="K9" s="29">
        <f>+'01-05-2025'!L9</f>
        <v>1029</v>
      </c>
      <c r="L9" s="30">
        <v>895</v>
      </c>
      <c r="M9" s="26">
        <f>+G9</f>
        <v>132.80486061472482</v>
      </c>
      <c r="N9" s="26">
        <f>+C43</f>
        <v>13.99</v>
      </c>
      <c r="O9" s="31">
        <f t="shared" si="1"/>
        <v>1857.9400000000003</v>
      </c>
      <c r="P9" s="32">
        <f t="shared" si="2"/>
        <v>-1.752680486061422</v>
      </c>
      <c r="Q9" s="35"/>
      <c r="R9" s="33"/>
      <c r="S9" s="38">
        <v>160</v>
      </c>
      <c r="T9" s="33"/>
    </row>
    <row r="10" spans="1:23" s="21" customFormat="1" ht="15" thickBot="1" x14ac:dyDescent="0.35">
      <c r="A10" s="39" t="s">
        <v>130</v>
      </c>
      <c r="B10" s="23">
        <f>+'01-05-2025'!J10</f>
        <v>1043.0335954253037</v>
      </c>
      <c r="C10" s="40">
        <f>K31</f>
        <v>0</v>
      </c>
      <c r="D10" s="41"/>
      <c r="E10" s="42"/>
      <c r="F10" s="26">
        <f t="shared" si="0"/>
        <v>1043.0335954253037</v>
      </c>
      <c r="G10" s="43">
        <f>+B45</f>
        <v>251.49177984274482</v>
      </c>
      <c r="H10" s="28"/>
      <c r="I10" s="23">
        <f>+G10+H10</f>
        <v>251.49177984274482</v>
      </c>
      <c r="J10" s="44">
        <f>+F10-I10</f>
        <v>791.54181558255891</v>
      </c>
      <c r="K10" s="29">
        <f>+'01-05-2025'!L10</f>
        <v>1043</v>
      </c>
      <c r="L10" s="30">
        <v>790</v>
      </c>
      <c r="M10" s="42">
        <f>+G10</f>
        <v>251.49177984274482</v>
      </c>
      <c r="N10" s="42">
        <f>+C45</f>
        <v>13.99</v>
      </c>
      <c r="O10" s="45">
        <f t="shared" si="1"/>
        <v>3518.37</v>
      </c>
      <c r="P10" s="32">
        <f t="shared" si="2"/>
        <v>-1.541815582558911</v>
      </c>
      <c r="Q10" s="35"/>
      <c r="R10" s="33"/>
      <c r="S10" s="38">
        <v>190</v>
      </c>
      <c r="T10" s="33"/>
    </row>
    <row r="11" spans="1:23" s="21" customFormat="1" ht="15" thickBot="1" x14ac:dyDescent="0.35">
      <c r="A11" s="239" t="s">
        <v>131</v>
      </c>
      <c r="B11" s="23">
        <f t="shared" ref="B11:M11" si="3">SUM(B7:B10)</f>
        <v>5628.799014860786</v>
      </c>
      <c r="C11" s="23">
        <f t="shared" si="3"/>
        <v>0</v>
      </c>
      <c r="D11" s="23">
        <f t="shared" si="3"/>
        <v>0</v>
      </c>
      <c r="E11" s="23">
        <f t="shared" si="3"/>
        <v>0</v>
      </c>
      <c r="F11" s="23">
        <f t="shared" si="3"/>
        <v>5628.799014860786</v>
      </c>
      <c r="G11" s="23">
        <f t="shared" si="3"/>
        <v>705.46571464508452</v>
      </c>
      <c r="H11" s="23">
        <f t="shared" si="3"/>
        <v>0</v>
      </c>
      <c r="I11" s="23">
        <f>+G11+H11</f>
        <v>705.46571464508452</v>
      </c>
      <c r="J11" s="23">
        <f t="shared" si="3"/>
        <v>4923.3333002157024</v>
      </c>
      <c r="K11" s="29">
        <f t="shared" si="3"/>
        <v>5627.7005767473947</v>
      </c>
      <c r="L11" s="23">
        <f t="shared" si="3"/>
        <v>4916.6819787502554</v>
      </c>
      <c r="M11" s="23">
        <f t="shared" si="3"/>
        <v>705.46571464508452</v>
      </c>
      <c r="N11" s="23"/>
      <c r="O11" s="23">
        <f>SUM(O7:O10)</f>
        <v>8367.2000000000007</v>
      </c>
      <c r="P11" s="46"/>
    </row>
    <row r="12" spans="1:23" ht="17.25" customHeight="1" thickBot="1" x14ac:dyDescent="0.35">
      <c r="A12" s="328" t="s">
        <v>105</v>
      </c>
      <c r="B12" s="329"/>
      <c r="C12" s="329"/>
      <c r="D12" s="329"/>
      <c r="E12" s="329"/>
      <c r="F12" s="329"/>
      <c r="G12" s="329"/>
      <c r="H12" s="265" t="s">
        <v>104</v>
      </c>
      <c r="I12" s="266"/>
      <c r="J12" s="266"/>
      <c r="K12" s="267"/>
      <c r="L12" s="296" t="s">
        <v>103</v>
      </c>
      <c r="M12" s="261"/>
      <c r="N12" s="261"/>
      <c r="O12" s="270"/>
      <c r="P12" s="47"/>
      <c r="Q12" s="21"/>
    </row>
    <row r="13" spans="1:23" ht="15" thickBot="1" x14ac:dyDescent="0.35">
      <c r="A13" s="256" t="s">
        <v>102</v>
      </c>
      <c r="B13" s="257"/>
      <c r="C13" s="48" t="s">
        <v>101</v>
      </c>
      <c r="D13" s="48" t="s">
        <v>100</v>
      </c>
      <c r="E13" s="48" t="s">
        <v>99</v>
      </c>
      <c r="F13" s="48" t="s">
        <v>98</v>
      </c>
      <c r="G13" s="48" t="s">
        <v>93</v>
      </c>
      <c r="H13" s="274" t="s">
        <v>97</v>
      </c>
      <c r="I13" s="275"/>
      <c r="J13" s="50" t="s">
        <v>96</v>
      </c>
      <c r="K13" s="49" t="s">
        <v>95</v>
      </c>
      <c r="L13" s="244" t="s">
        <v>94</v>
      </c>
      <c r="M13" s="245"/>
      <c r="N13" s="51" t="s">
        <v>45</v>
      </c>
      <c r="O13" s="52" t="s">
        <v>93</v>
      </c>
      <c r="P13" s="47"/>
    </row>
    <row r="14" spans="1:23" ht="15" thickBot="1" x14ac:dyDescent="0.35">
      <c r="A14" s="246" t="s">
        <v>92</v>
      </c>
      <c r="B14" s="247"/>
      <c r="C14" s="55" t="s">
        <v>54</v>
      </c>
      <c r="D14" s="56" t="s">
        <v>53</v>
      </c>
      <c r="E14" s="57"/>
      <c r="F14" s="58">
        <v>0</v>
      </c>
      <c r="G14" s="59">
        <f t="shared" ref="G14:G30" si="4">+E14*F14</f>
        <v>0</v>
      </c>
      <c r="H14" s="285" t="s">
        <v>91</v>
      </c>
      <c r="I14" s="286"/>
      <c r="J14" s="60"/>
      <c r="K14" s="60"/>
      <c r="L14" s="244" t="s">
        <v>90</v>
      </c>
      <c r="M14" s="245"/>
      <c r="N14" s="61">
        <f>+G11</f>
        <v>705.46571464508452</v>
      </c>
      <c r="O14" s="62">
        <f>+O11</f>
        <v>8367.2000000000007</v>
      </c>
      <c r="P14" s="47"/>
    </row>
    <row r="15" spans="1:23" ht="15" thickBot="1" x14ac:dyDescent="0.35">
      <c r="A15" s="246" t="s">
        <v>89</v>
      </c>
      <c r="B15" s="247"/>
      <c r="C15" s="55" t="s">
        <v>54</v>
      </c>
      <c r="D15" s="56" t="s">
        <v>57</v>
      </c>
      <c r="E15" s="57"/>
      <c r="F15" s="58">
        <v>0.2</v>
      </c>
      <c r="G15" s="59">
        <f t="shared" si="4"/>
        <v>0</v>
      </c>
      <c r="H15" s="254" t="s">
        <v>88</v>
      </c>
      <c r="I15" s="255"/>
      <c r="J15" s="63"/>
      <c r="K15" s="63"/>
      <c r="L15" s="244" t="s">
        <v>87</v>
      </c>
      <c r="M15" s="245"/>
      <c r="N15" s="64" t="s">
        <v>28</v>
      </c>
      <c r="O15" s="62">
        <f>+B38</f>
        <v>1127.01</v>
      </c>
      <c r="P15" s="47">
        <f>+P7/60</f>
        <v>0</v>
      </c>
    </row>
    <row r="16" spans="1:23" ht="15.75" customHeight="1" thickBot="1" x14ac:dyDescent="0.35">
      <c r="A16" s="246" t="s">
        <v>83</v>
      </c>
      <c r="B16" s="247"/>
      <c r="C16" s="55" t="s">
        <v>54</v>
      </c>
      <c r="D16" s="56" t="s">
        <v>69</v>
      </c>
      <c r="E16" s="57"/>
      <c r="F16" s="58">
        <v>0.2</v>
      </c>
      <c r="G16" s="59">
        <f t="shared" si="4"/>
        <v>0</v>
      </c>
      <c r="H16" s="321"/>
      <c r="I16" s="322"/>
      <c r="J16" s="322"/>
      <c r="K16" s="323"/>
      <c r="L16" s="244" t="s">
        <v>87</v>
      </c>
      <c r="M16" s="245"/>
      <c r="N16" s="64" t="s">
        <v>0</v>
      </c>
      <c r="O16" s="62">
        <f>+C38</f>
        <v>306.82</v>
      </c>
      <c r="P16" s="47"/>
    </row>
    <row r="17" spans="1:18" ht="15.75" customHeight="1" thickBot="1" x14ac:dyDescent="0.35">
      <c r="A17" s="246" t="s">
        <v>83</v>
      </c>
      <c r="B17" s="247"/>
      <c r="C17" s="55" t="s">
        <v>54</v>
      </c>
      <c r="D17" s="56" t="s">
        <v>62</v>
      </c>
      <c r="E17" s="65"/>
      <c r="F17" s="58">
        <v>0.2</v>
      </c>
      <c r="G17" s="59">
        <f t="shared" si="4"/>
        <v>0</v>
      </c>
      <c r="H17" s="326" t="s">
        <v>86</v>
      </c>
      <c r="I17" s="327"/>
      <c r="J17" s="280" t="s">
        <v>85</v>
      </c>
      <c r="K17" s="281"/>
      <c r="L17" s="277" t="s">
        <v>84</v>
      </c>
      <c r="M17" s="278"/>
      <c r="N17" s="279"/>
      <c r="O17" s="66">
        <v>0.33975000000100408</v>
      </c>
    </row>
    <row r="18" spans="1:18" ht="15.75" customHeight="1" thickBot="1" x14ac:dyDescent="0.35">
      <c r="A18" s="246" t="s">
        <v>83</v>
      </c>
      <c r="B18" s="247"/>
      <c r="C18" s="56" t="s">
        <v>54</v>
      </c>
      <c r="D18" s="56" t="s">
        <v>53</v>
      </c>
      <c r="E18" s="57">
        <v>116.976</v>
      </c>
      <c r="F18" s="58">
        <v>0.2</v>
      </c>
      <c r="G18" s="59">
        <f t="shared" si="4"/>
        <v>23.395200000000003</v>
      </c>
      <c r="H18" s="324" t="s">
        <v>82</v>
      </c>
      <c r="I18" s="325"/>
      <c r="J18" s="314" t="s">
        <v>81</v>
      </c>
      <c r="K18" s="315"/>
      <c r="L18" s="278"/>
      <c r="M18" s="278"/>
      <c r="N18" s="279"/>
      <c r="O18" s="66"/>
    </row>
    <row r="19" spans="1:18" ht="15" customHeight="1" x14ac:dyDescent="0.3">
      <c r="A19" s="246" t="s">
        <v>80</v>
      </c>
      <c r="B19" s="247"/>
      <c r="C19" s="56" t="s">
        <v>54</v>
      </c>
      <c r="D19" s="56" t="s">
        <v>53</v>
      </c>
      <c r="E19" s="65"/>
      <c r="F19" s="58">
        <v>0.2</v>
      </c>
      <c r="G19" s="59">
        <f t="shared" si="4"/>
        <v>0</v>
      </c>
      <c r="H19" s="67" t="s">
        <v>34</v>
      </c>
      <c r="I19" s="68">
        <f>+'[1]14'!J25</f>
        <v>4978.1557799999991</v>
      </c>
      <c r="J19" s="67" t="s">
        <v>34</v>
      </c>
      <c r="K19" s="68">
        <f>+'[2]07'!L25</f>
        <v>0</v>
      </c>
      <c r="L19" s="308"/>
      <c r="M19" s="309"/>
      <c r="N19" s="310"/>
      <c r="O19" s="66"/>
    </row>
    <row r="20" spans="1:18" ht="15" customHeight="1" x14ac:dyDescent="0.3">
      <c r="A20" s="246" t="s">
        <v>80</v>
      </c>
      <c r="B20" s="247"/>
      <c r="C20" s="56" t="s">
        <v>54</v>
      </c>
      <c r="D20" s="56" t="s">
        <v>57</v>
      </c>
      <c r="E20" s="57"/>
      <c r="F20" s="58">
        <v>0.2</v>
      </c>
      <c r="G20" s="59">
        <f t="shared" si="4"/>
        <v>0</v>
      </c>
      <c r="H20" s="69" t="s">
        <v>30</v>
      </c>
      <c r="I20" s="70">
        <f>17.877*13.99+11.618*13.99</f>
        <v>412.63504999999998</v>
      </c>
      <c r="J20" s="71" t="s">
        <v>30</v>
      </c>
      <c r="K20" s="68">
        <f>+E24*(N10-F24)+E25*(N8-F25)+E26*(N9-F26)+E27*(N7-F27)</f>
        <v>0</v>
      </c>
      <c r="L20" s="277" t="s">
        <v>79</v>
      </c>
      <c r="M20" s="278"/>
      <c r="N20" s="279"/>
      <c r="O20" s="72">
        <f>+K20</f>
        <v>0</v>
      </c>
    </row>
    <row r="21" spans="1:18" ht="15" customHeight="1" x14ac:dyDescent="0.3">
      <c r="A21" s="246" t="s">
        <v>78</v>
      </c>
      <c r="B21" s="247"/>
      <c r="C21" s="56" t="s">
        <v>54</v>
      </c>
      <c r="D21" s="56" t="s">
        <v>53</v>
      </c>
      <c r="E21" s="57"/>
      <c r="F21" s="58">
        <v>0.2</v>
      </c>
      <c r="G21" s="59">
        <f t="shared" si="4"/>
        <v>0</v>
      </c>
      <c r="H21" s="69"/>
      <c r="I21" s="68"/>
      <c r="J21" s="71" t="s">
        <v>77</v>
      </c>
      <c r="K21" s="68"/>
      <c r="L21" s="277" t="s">
        <v>76</v>
      </c>
      <c r="M21" s="278"/>
      <c r="N21" s="279"/>
      <c r="O21" s="72">
        <f>+G31</f>
        <v>23.395200000000003</v>
      </c>
    </row>
    <row r="22" spans="1:18" ht="15" customHeight="1" x14ac:dyDescent="0.3">
      <c r="A22" s="246" t="s">
        <v>75</v>
      </c>
      <c r="B22" s="247"/>
      <c r="C22" s="56" t="s">
        <v>54</v>
      </c>
      <c r="D22" s="56" t="s">
        <v>53</v>
      </c>
      <c r="E22" s="57"/>
      <c r="F22" s="58">
        <v>0.2</v>
      </c>
      <c r="G22" s="59">
        <f t="shared" si="4"/>
        <v>0</v>
      </c>
      <c r="H22" s="69" t="s">
        <v>26</v>
      </c>
      <c r="I22" s="70"/>
      <c r="J22" s="71" t="s">
        <v>26</v>
      </c>
      <c r="K22" s="73"/>
      <c r="L22" s="277" t="s">
        <v>74</v>
      </c>
      <c r="M22" s="278"/>
      <c r="N22" s="279"/>
      <c r="O22" s="72">
        <f>+I37+I20+I26+I31+I32</f>
        <v>452.63504999999998</v>
      </c>
    </row>
    <row r="23" spans="1:18" ht="15" customHeight="1" thickBot="1" x14ac:dyDescent="0.35">
      <c r="A23" s="246" t="s">
        <v>73</v>
      </c>
      <c r="B23" s="247"/>
      <c r="C23" s="56" t="s">
        <v>54</v>
      </c>
      <c r="D23" s="56" t="s">
        <v>53</v>
      </c>
      <c r="E23" s="57"/>
      <c r="F23" s="58">
        <v>0.2</v>
      </c>
      <c r="G23" s="59">
        <f t="shared" si="4"/>
        <v>0</v>
      </c>
      <c r="H23" s="74" t="s">
        <v>23</v>
      </c>
      <c r="I23" s="75">
        <f>+I19+I20-I22</f>
        <v>5390.790829999999</v>
      </c>
      <c r="J23" s="76" t="s">
        <v>23</v>
      </c>
      <c r="K23" s="77">
        <f>+K19-K20+K22+K21</f>
        <v>0</v>
      </c>
      <c r="L23" s="316" t="s">
        <v>72</v>
      </c>
      <c r="M23" s="317"/>
      <c r="N23" s="78"/>
      <c r="O23" s="79">
        <f>O14-SUM(O15:O22)</f>
        <v>6457</v>
      </c>
      <c r="P23" s="47"/>
    </row>
    <row r="24" spans="1:18" ht="15" customHeight="1" thickBot="1" x14ac:dyDescent="0.35">
      <c r="A24" s="246" t="s">
        <v>60</v>
      </c>
      <c r="B24" s="247"/>
      <c r="C24" s="56" t="s">
        <v>54</v>
      </c>
      <c r="D24" s="56" t="s">
        <v>53</v>
      </c>
      <c r="E24" s="57"/>
      <c r="F24" s="58">
        <v>0</v>
      </c>
      <c r="G24" s="59">
        <f t="shared" si="4"/>
        <v>0</v>
      </c>
      <c r="H24" s="324" t="s">
        <v>71</v>
      </c>
      <c r="I24" s="325"/>
      <c r="J24" s="311" t="s">
        <v>70</v>
      </c>
      <c r="K24" s="312"/>
      <c r="L24" s="312"/>
      <c r="M24" s="312"/>
      <c r="N24" s="312"/>
      <c r="O24" s="313"/>
      <c r="P24" s="80"/>
    </row>
    <row r="25" spans="1:18" ht="15.75" customHeight="1" x14ac:dyDescent="0.3">
      <c r="A25" s="246" t="s">
        <v>60</v>
      </c>
      <c r="B25" s="247"/>
      <c r="C25" s="56" t="s">
        <v>54</v>
      </c>
      <c r="D25" s="56" t="s">
        <v>69</v>
      </c>
      <c r="E25" s="57"/>
      <c r="F25" s="58">
        <v>0</v>
      </c>
      <c r="G25" s="59">
        <f t="shared" si="4"/>
        <v>0</v>
      </c>
      <c r="H25" s="67" t="s">
        <v>34</v>
      </c>
      <c r="I25" s="81">
        <f>+'[1]14'!J30</f>
        <v>2860.0556350000002</v>
      </c>
      <c r="J25" s="82" t="s">
        <v>68</v>
      </c>
      <c r="K25" s="51" t="s">
        <v>67</v>
      </c>
      <c r="L25" s="83" t="s">
        <v>66</v>
      </c>
      <c r="M25" s="83" t="s">
        <v>65</v>
      </c>
      <c r="N25" s="84" t="s">
        <v>64</v>
      </c>
      <c r="O25" s="85" t="s">
        <v>63</v>
      </c>
      <c r="P25" s="1"/>
    </row>
    <row r="26" spans="1:18" x14ac:dyDescent="0.3">
      <c r="A26" s="246" t="s">
        <v>60</v>
      </c>
      <c r="B26" s="247"/>
      <c r="C26" s="56" t="s">
        <v>54</v>
      </c>
      <c r="D26" s="56" t="s">
        <v>62</v>
      </c>
      <c r="E26" s="57"/>
      <c r="F26" s="58">
        <v>0</v>
      </c>
      <c r="G26" s="59">
        <f t="shared" si="4"/>
        <v>0</v>
      </c>
      <c r="H26" s="69" t="s">
        <v>30</v>
      </c>
      <c r="I26" s="81"/>
      <c r="J26" s="86" t="s">
        <v>61</v>
      </c>
      <c r="K26" s="87">
        <f>+J42</f>
        <v>0</v>
      </c>
      <c r="L26" s="88"/>
      <c r="M26" s="88"/>
      <c r="N26" s="89"/>
      <c r="O26" s="90" t="str">
        <f>+H42&amp;"   "&amp;"kg"</f>
        <v xml:space="preserve">   kg</v>
      </c>
      <c r="P26" s="91">
        <f>14028.78/1912.31</f>
        <v>7.336038612986389</v>
      </c>
      <c r="Q26" s="1" t="s">
        <v>4</v>
      </c>
      <c r="R26" s="47">
        <f>+P7*-1</f>
        <v>0</v>
      </c>
    </row>
    <row r="27" spans="1:18" x14ac:dyDescent="0.3">
      <c r="A27" s="53" t="s">
        <v>60</v>
      </c>
      <c r="B27" s="54"/>
      <c r="C27" s="56" t="s">
        <v>54</v>
      </c>
      <c r="D27" s="56" t="s">
        <v>0</v>
      </c>
      <c r="E27" s="57"/>
      <c r="F27" s="58">
        <v>0</v>
      </c>
      <c r="G27" s="59">
        <f t="shared" si="4"/>
        <v>0</v>
      </c>
      <c r="H27" s="69" t="s">
        <v>26</v>
      </c>
      <c r="I27" s="81"/>
      <c r="J27" s="86" t="s">
        <v>0</v>
      </c>
      <c r="K27" s="87"/>
      <c r="L27" s="88"/>
      <c r="M27" s="88"/>
      <c r="N27" s="89" t="s">
        <v>59</v>
      </c>
      <c r="O27" s="92"/>
      <c r="P27" s="91"/>
      <c r="R27" s="47" t="e">
        <f>+#REF!*-1</f>
        <v>#REF!</v>
      </c>
    </row>
    <row r="28" spans="1:18" ht="15.75" customHeight="1" thickBot="1" x14ac:dyDescent="0.35">
      <c r="A28" s="53" t="s">
        <v>58</v>
      </c>
      <c r="B28" s="54"/>
      <c r="C28" s="56" t="s">
        <v>54</v>
      </c>
      <c r="D28" s="56" t="s">
        <v>57</v>
      </c>
      <c r="E28" s="65"/>
      <c r="F28" s="58">
        <v>0.2</v>
      </c>
      <c r="G28" s="59">
        <f t="shared" si="4"/>
        <v>0</v>
      </c>
      <c r="H28" s="93" t="s">
        <v>23</v>
      </c>
      <c r="I28" s="81">
        <f>+I25+I26-I27</f>
        <v>2860.0556350000002</v>
      </c>
      <c r="J28" s="86" t="s">
        <v>16</v>
      </c>
      <c r="K28" s="87"/>
      <c r="L28" s="88"/>
      <c r="M28" s="88"/>
      <c r="N28" s="89" t="s">
        <v>51</v>
      </c>
      <c r="O28" s="94">
        <f>12888.69/1050</f>
        <v>12.274942857142857</v>
      </c>
      <c r="P28" s="91">
        <f>+N8-O28</f>
        <v>3.4750571428571426</v>
      </c>
      <c r="R28" s="47">
        <f>+P8*-1</f>
        <v>3.356825396825343</v>
      </c>
    </row>
    <row r="29" spans="1:18" ht="15" customHeight="1" thickBot="1" x14ac:dyDescent="0.35">
      <c r="A29" s="53" t="s">
        <v>56</v>
      </c>
      <c r="B29" s="54"/>
      <c r="C29" s="56" t="s">
        <v>54</v>
      </c>
      <c r="D29" s="56" t="s">
        <v>53</v>
      </c>
      <c r="E29" s="65"/>
      <c r="F29" s="58">
        <v>0.2</v>
      </c>
      <c r="G29" s="59">
        <f t="shared" si="4"/>
        <v>0</v>
      </c>
      <c r="H29" s="324" t="s">
        <v>56</v>
      </c>
      <c r="I29" s="325"/>
      <c r="J29" s="95" t="s">
        <v>13</v>
      </c>
      <c r="K29" s="87"/>
      <c r="L29" s="88"/>
      <c r="M29" s="88"/>
      <c r="N29" s="89" t="s">
        <v>48</v>
      </c>
      <c r="O29" s="94">
        <f>11468.46/990</f>
        <v>11.58430303030303</v>
      </c>
      <c r="P29" s="91">
        <f>+N9-O29</f>
        <v>2.4056969696969706</v>
      </c>
      <c r="R29" s="47">
        <f>+P9*-1</f>
        <v>1.752680486061422</v>
      </c>
    </row>
    <row r="30" spans="1:18" ht="15" customHeight="1" x14ac:dyDescent="0.3">
      <c r="A30" s="53" t="s">
        <v>55</v>
      </c>
      <c r="B30" s="54"/>
      <c r="C30" s="56" t="s">
        <v>54</v>
      </c>
      <c r="D30" s="56" t="s">
        <v>53</v>
      </c>
      <c r="E30" s="65"/>
      <c r="F30" s="58">
        <v>0.2</v>
      </c>
      <c r="G30" s="59">
        <f t="shared" si="4"/>
        <v>0</v>
      </c>
      <c r="H30" s="67" t="s">
        <v>23</v>
      </c>
      <c r="I30" s="70">
        <f>+'[1]14'!J32</f>
        <v>-135</v>
      </c>
      <c r="J30" s="95" t="s">
        <v>35</v>
      </c>
      <c r="K30" s="87"/>
      <c r="L30" s="88"/>
      <c r="M30" s="88"/>
      <c r="N30" s="89" t="s">
        <v>51</v>
      </c>
      <c r="O30" s="94"/>
      <c r="P30" s="91"/>
      <c r="R30" s="47" t="e">
        <f>+#REF!*-1</f>
        <v>#REF!</v>
      </c>
    </row>
    <row r="31" spans="1:18" ht="15" thickBot="1" x14ac:dyDescent="0.35">
      <c r="A31" s="246"/>
      <c r="B31" s="247"/>
      <c r="C31" s="56"/>
      <c r="D31" s="56"/>
      <c r="E31" s="96"/>
      <c r="F31" s="58" t="s">
        <v>21</v>
      </c>
      <c r="G31" s="97">
        <f>SUM(G14:G30)</f>
        <v>23.395200000000003</v>
      </c>
      <c r="H31" s="69" t="s">
        <v>52</v>
      </c>
      <c r="I31" s="98">
        <v>40</v>
      </c>
      <c r="J31" s="99" t="s">
        <v>31</v>
      </c>
      <c r="K31" s="87"/>
      <c r="L31" s="88"/>
      <c r="M31" s="88"/>
      <c r="N31" s="89" t="s">
        <v>51</v>
      </c>
      <c r="O31" s="94">
        <f>13530.52/1150</f>
        <v>11.765669565217392</v>
      </c>
      <c r="P31" s="91">
        <f>+N10-O31</f>
        <v>2.2243304347826083</v>
      </c>
      <c r="Q31" s="1" t="s">
        <v>50</v>
      </c>
      <c r="R31" s="47">
        <f t="shared" ref="R31" si="5">+P10*-1</f>
        <v>1.541815582558911</v>
      </c>
    </row>
    <row r="32" spans="1:18" ht="15" thickBot="1" x14ac:dyDescent="0.35">
      <c r="A32" s="318"/>
      <c r="B32" s="319"/>
      <c r="C32" s="319"/>
      <c r="D32" s="320"/>
      <c r="E32" s="320"/>
      <c r="F32" s="320"/>
      <c r="G32" s="320"/>
      <c r="H32" s="69" t="s">
        <v>49</v>
      </c>
      <c r="I32" s="98"/>
      <c r="J32" s="100"/>
      <c r="K32" s="101"/>
      <c r="L32" s="88"/>
      <c r="M32" s="88"/>
      <c r="N32" s="89" t="s">
        <v>48</v>
      </c>
      <c r="O32" s="90"/>
      <c r="P32" s="91"/>
      <c r="Q32" s="102"/>
    </row>
    <row r="33" spans="1:17" ht="15" thickBot="1" x14ac:dyDescent="0.35">
      <c r="A33" s="282" t="s">
        <v>47</v>
      </c>
      <c r="B33" s="283"/>
      <c r="C33" s="284"/>
      <c r="D33" s="103" t="s">
        <v>46</v>
      </c>
      <c r="E33" s="104" t="s">
        <v>45</v>
      </c>
      <c r="F33" s="104" t="s">
        <v>44</v>
      </c>
      <c r="G33" s="104" t="s">
        <v>43</v>
      </c>
      <c r="H33" s="69" t="s">
        <v>26</v>
      </c>
      <c r="I33" s="105"/>
      <c r="J33" s="106" t="s">
        <v>42</v>
      </c>
      <c r="K33" s="107">
        <f>+N2</f>
        <v>45779</v>
      </c>
      <c r="L33" s="301" t="s">
        <v>41</v>
      </c>
      <c r="M33" s="302"/>
      <c r="N33" s="302"/>
      <c r="O33" s="303"/>
      <c r="P33" s="108"/>
      <c r="Q33" s="102"/>
    </row>
    <row r="34" spans="1:17" ht="15.75" customHeight="1" thickBot="1" x14ac:dyDescent="0.35">
      <c r="B34" s="1" t="s">
        <v>28</v>
      </c>
      <c r="C34" s="109" t="s">
        <v>0</v>
      </c>
      <c r="D34" s="110" t="s">
        <v>40</v>
      </c>
      <c r="E34" s="111"/>
      <c r="F34" s="112">
        <f>+C42</f>
        <v>15.75</v>
      </c>
      <c r="G34" s="113">
        <v>15.99</v>
      </c>
      <c r="H34" s="114" t="s">
        <v>23</v>
      </c>
      <c r="I34" s="115">
        <f>+I30-I31-I32+I33</f>
        <v>-175</v>
      </c>
      <c r="J34" s="110" t="s">
        <v>28</v>
      </c>
      <c r="K34" s="116">
        <v>5114.1000000000004</v>
      </c>
      <c r="L34" s="304"/>
      <c r="M34" s="304"/>
      <c r="N34" s="304"/>
      <c r="O34" s="305"/>
      <c r="P34" s="108"/>
      <c r="Q34" s="102"/>
    </row>
    <row r="35" spans="1:17" ht="15.75" customHeight="1" thickBot="1" x14ac:dyDescent="0.35">
      <c r="A35" s="117" t="s">
        <v>39</v>
      </c>
      <c r="B35" s="118">
        <v>1044.01</v>
      </c>
      <c r="C35" s="118"/>
      <c r="D35" s="119" t="s">
        <v>38</v>
      </c>
      <c r="E35" s="120"/>
      <c r="F35" s="121">
        <f>+C43</f>
        <v>13.99</v>
      </c>
      <c r="G35" s="122">
        <v>15.08</v>
      </c>
      <c r="H35" s="276" t="s">
        <v>37</v>
      </c>
      <c r="I35" s="276"/>
      <c r="J35" s="123" t="s">
        <v>0</v>
      </c>
      <c r="K35" s="124">
        <v>1342.9</v>
      </c>
      <c r="L35" s="306"/>
      <c r="M35" s="306"/>
      <c r="N35" s="306"/>
      <c r="O35" s="307"/>
      <c r="P35" s="108"/>
      <c r="Q35" s="102"/>
    </row>
    <row r="36" spans="1:17" ht="15.75" customHeight="1" thickBot="1" x14ac:dyDescent="0.35">
      <c r="A36" s="125" t="s">
        <v>36</v>
      </c>
      <c r="B36" s="126">
        <v>83</v>
      </c>
      <c r="C36" s="126">
        <v>306.82</v>
      </c>
      <c r="D36" s="119" t="s">
        <v>35</v>
      </c>
      <c r="E36" s="120"/>
      <c r="F36" s="121"/>
      <c r="G36" s="122">
        <v>0</v>
      </c>
      <c r="H36" s="127" t="s">
        <v>34</v>
      </c>
      <c r="I36" s="128">
        <f>+'[3]03'!J41</f>
        <v>274.83</v>
      </c>
      <c r="J36" s="119" t="s">
        <v>33</v>
      </c>
      <c r="K36" s="124"/>
      <c r="L36" s="273" t="s">
        <v>32</v>
      </c>
      <c r="M36" s="273"/>
      <c r="N36" s="129">
        <f>+K33</f>
        <v>45779</v>
      </c>
      <c r="O36" s="129"/>
      <c r="P36" s="108"/>
      <c r="Q36" s="102"/>
    </row>
    <row r="37" spans="1:17" ht="16.2" thickBot="1" x14ac:dyDescent="0.35">
      <c r="A37" s="125"/>
      <c r="B37" s="130"/>
      <c r="C37" s="131"/>
      <c r="D37" s="119" t="s">
        <v>31</v>
      </c>
      <c r="E37" s="120"/>
      <c r="F37" s="121">
        <f>+C45</f>
        <v>13.99</v>
      </c>
      <c r="G37" s="122">
        <v>14.18</v>
      </c>
      <c r="H37" s="71" t="s">
        <v>30</v>
      </c>
      <c r="I37" s="132"/>
      <c r="J37" s="133" t="s">
        <v>29</v>
      </c>
      <c r="K37" s="134"/>
      <c r="L37" s="135" t="s">
        <v>28</v>
      </c>
      <c r="M37" s="136" t="s">
        <v>8</v>
      </c>
      <c r="N37" s="137">
        <f>+K34</f>
        <v>5114.1000000000004</v>
      </c>
      <c r="O37" s="138"/>
      <c r="P37" s="139"/>
      <c r="Q37" s="102"/>
    </row>
    <row r="38" spans="1:17" ht="16.2" thickBot="1" x14ac:dyDescent="0.35">
      <c r="A38" s="140" t="s">
        <v>27</v>
      </c>
      <c r="B38" s="141">
        <f>SUM(B35:B37)</f>
        <v>1127.01</v>
      </c>
      <c r="C38" s="142">
        <f>SUM(C35:C37)</f>
        <v>306.82</v>
      </c>
      <c r="D38" s="133" t="s">
        <v>0</v>
      </c>
      <c r="E38" s="143"/>
      <c r="F38" s="144">
        <f>+C46</f>
        <v>6.99</v>
      </c>
      <c r="G38" s="145">
        <v>7.14</v>
      </c>
      <c r="H38" s="71" t="s">
        <v>26</v>
      </c>
      <c r="I38" s="146"/>
      <c r="J38" s="147" t="s">
        <v>21</v>
      </c>
      <c r="K38" s="148">
        <f>SUM(K34:K37)</f>
        <v>6457</v>
      </c>
      <c r="L38" s="149" t="s">
        <v>0</v>
      </c>
      <c r="M38" s="150" t="s">
        <v>25</v>
      </c>
      <c r="N38" s="151">
        <f>+K35</f>
        <v>1342.9</v>
      </c>
      <c r="O38" s="152"/>
      <c r="P38" s="139"/>
      <c r="Q38" s="102"/>
    </row>
    <row r="39" spans="1:17" ht="24.6" thickTop="1" thickBot="1" x14ac:dyDescent="0.5">
      <c r="A39" s="153" t="s">
        <v>24</v>
      </c>
      <c r="B39" s="154">
        <f>SUM(B38:C38)</f>
        <v>1433.83</v>
      </c>
      <c r="C39" s="155"/>
      <c r="D39" s="156"/>
      <c r="E39" s="157">
        <f>SUM(E35:E38)</f>
        <v>0</v>
      </c>
      <c r="F39" s="158"/>
      <c r="G39" s="159">
        <f>SUM(G34:G38)</f>
        <v>52.39</v>
      </c>
      <c r="H39" s="93" t="s">
        <v>23</v>
      </c>
      <c r="I39" s="115">
        <f>+I36+I37-I38</f>
        <v>274.83</v>
      </c>
      <c r="J39" s="160" t="s">
        <v>22</v>
      </c>
      <c r="K39" s="161">
        <f>+O23-K38</f>
        <v>0</v>
      </c>
      <c r="L39" s="297" t="s">
        <v>21</v>
      </c>
      <c r="M39" s="298"/>
      <c r="N39" s="299">
        <f>SUM(N37:O38)</f>
        <v>6457</v>
      </c>
      <c r="O39" s="300"/>
      <c r="P39" s="139"/>
      <c r="Q39" s="102"/>
    </row>
    <row r="40" spans="1:17" ht="15" thickBot="1" x14ac:dyDescent="0.35">
      <c r="A40" s="162"/>
      <c r="B40" s="162"/>
      <c r="C40" s="162"/>
      <c r="D40" s="162"/>
      <c r="E40" s="162"/>
      <c r="F40" s="162"/>
      <c r="G40" s="163"/>
      <c r="H40" s="163"/>
      <c r="I40" s="163"/>
      <c r="J40" s="163"/>
      <c r="K40" s="163"/>
      <c r="L40" s="163"/>
      <c r="M40" s="164"/>
      <c r="N40" s="163"/>
      <c r="O40" s="102"/>
      <c r="P40" s="139"/>
      <c r="Q40" s="102"/>
    </row>
    <row r="41" spans="1:17" ht="15" thickBot="1" x14ac:dyDescent="0.35">
      <c r="A41" s="165" t="s">
        <v>20</v>
      </c>
      <c r="B41" s="165" t="s">
        <v>19</v>
      </c>
      <c r="C41" s="165" t="s">
        <v>18</v>
      </c>
      <c r="D41" s="165" t="s">
        <v>17</v>
      </c>
      <c r="E41" s="166"/>
      <c r="F41" s="167"/>
      <c r="G41" s="168"/>
      <c r="H41" s="293"/>
      <c r="I41" s="293"/>
      <c r="J41" s="293"/>
      <c r="K41" s="294"/>
      <c r="O41" s="169"/>
      <c r="P41" s="139"/>
    </row>
    <row r="42" spans="1:17" ht="15.6" x14ac:dyDescent="0.3">
      <c r="A42" s="170" t="s">
        <v>16</v>
      </c>
      <c r="B42" s="168">
        <f>IF(D42&gt;"0",0,(D42/C42))</f>
        <v>85.150476190476184</v>
      </c>
      <c r="C42" s="171">
        <v>15.75</v>
      </c>
      <c r="D42" s="172">
        <v>1341.12</v>
      </c>
      <c r="E42" s="173"/>
      <c r="F42" s="173"/>
      <c r="G42" s="168"/>
      <c r="H42" s="174"/>
      <c r="I42" s="175">
        <v>2.0185</v>
      </c>
      <c r="J42" s="176">
        <f>+H42/I42</f>
        <v>0</v>
      </c>
      <c r="K42" s="177" t="s">
        <v>15</v>
      </c>
      <c r="L42" s="178"/>
      <c r="M42" s="179" t="s">
        <v>14</v>
      </c>
      <c r="N42" s="180"/>
      <c r="P42" s="1"/>
    </row>
    <row r="43" spans="1:17" ht="15.6" x14ac:dyDescent="0.3">
      <c r="A43" s="170" t="s">
        <v>13</v>
      </c>
      <c r="B43" s="168">
        <f>IF(D43&gt;"0",0,(D43/C43))</f>
        <v>132.80486061472482</v>
      </c>
      <c r="C43" s="171">
        <v>13.99</v>
      </c>
      <c r="D43" s="172">
        <v>1857.94</v>
      </c>
      <c r="E43" s="173"/>
      <c r="F43" s="173"/>
      <c r="G43" s="168"/>
      <c r="H43" s="181">
        <f>+J43/I43</f>
        <v>1.8465683943572675</v>
      </c>
      <c r="I43" s="182">
        <v>3.7854000000000001</v>
      </c>
      <c r="J43" s="183">
        <f>+C46</f>
        <v>6.99</v>
      </c>
      <c r="K43" s="184" t="s">
        <v>12</v>
      </c>
      <c r="L43" s="185"/>
      <c r="M43" s="179" t="s">
        <v>11</v>
      </c>
      <c r="N43" s="180"/>
      <c r="O43" s="186"/>
      <c r="P43" s="1"/>
    </row>
    <row r="44" spans="1:17" ht="15.6" x14ac:dyDescent="0.3">
      <c r="A44" s="162">
        <v>84</v>
      </c>
      <c r="B44" s="168">
        <f>IF(D44&gt;"0",0,(D44/C44))</f>
        <v>0</v>
      </c>
      <c r="C44" s="171">
        <v>17.89</v>
      </c>
      <c r="D44" s="172"/>
      <c r="E44" s="173"/>
      <c r="F44" s="173"/>
      <c r="G44" s="168"/>
      <c r="H44" s="187"/>
      <c r="I44" s="187"/>
      <c r="J44" s="187"/>
      <c r="K44" s="188"/>
      <c r="L44" s="185"/>
      <c r="M44" s="189"/>
      <c r="N44" s="180"/>
      <c r="P44" s="1"/>
    </row>
    <row r="45" spans="1:17" ht="15.6" x14ac:dyDescent="0.3">
      <c r="A45" s="170" t="s">
        <v>1</v>
      </c>
      <c r="B45" s="168">
        <f>IF(D45&gt;"0",0,(D45/C45))</f>
        <v>251.49177984274482</v>
      </c>
      <c r="C45" s="171">
        <v>13.99</v>
      </c>
      <c r="D45" s="172">
        <v>3518.37</v>
      </c>
      <c r="E45" s="173"/>
      <c r="F45" s="168"/>
      <c r="G45" s="168"/>
      <c r="H45" s="190" t="e">
        <f>+J45/I45</f>
        <v>#DIV/0!</v>
      </c>
      <c r="I45" s="191">
        <f>+I43</f>
        <v>3.7854000000000001</v>
      </c>
      <c r="J45" s="192" t="e">
        <f>+K45/H42</f>
        <v>#DIV/0!</v>
      </c>
      <c r="K45" s="193">
        <v>25000</v>
      </c>
      <c r="L45" s="185" t="s">
        <v>10</v>
      </c>
      <c r="M45" s="194" t="s">
        <v>9</v>
      </c>
      <c r="N45" s="1" t="s">
        <v>8</v>
      </c>
      <c r="O45" s="186"/>
      <c r="P45" s="1"/>
      <c r="Q45" s="186"/>
    </row>
    <row r="46" spans="1:17" ht="15.6" x14ac:dyDescent="0.3">
      <c r="A46" s="170" t="s">
        <v>0</v>
      </c>
      <c r="B46" s="168">
        <f>IF(D46&gt;"0",0,(D46/C46))</f>
        <v>236.01859799713876</v>
      </c>
      <c r="C46" s="171">
        <v>6.99</v>
      </c>
      <c r="D46" s="172">
        <v>1649.77</v>
      </c>
      <c r="E46" s="173"/>
      <c r="F46" s="173"/>
      <c r="G46" s="168"/>
      <c r="H46" s="187" t="s">
        <v>7</v>
      </c>
      <c r="I46" s="181" t="s">
        <v>6</v>
      </c>
      <c r="J46" s="195">
        <v>2.1061999999999999</v>
      </c>
      <c r="K46" s="196"/>
      <c r="L46" s="185"/>
      <c r="M46" s="1" t="s">
        <v>5</v>
      </c>
      <c r="N46" s="180"/>
      <c r="O46" s="186"/>
      <c r="P46" s="1"/>
      <c r="Q46" s="186"/>
    </row>
    <row r="47" spans="1:17" ht="16.5" customHeight="1" thickBot="1" x14ac:dyDescent="0.35">
      <c r="A47" s="167"/>
      <c r="B47" s="197">
        <f>SUM(B42:B46)</f>
        <v>705.46571464508452</v>
      </c>
      <c r="C47" s="197"/>
      <c r="D47" s="198">
        <f>SUM(D42:D46)</f>
        <v>8367.2000000000007</v>
      </c>
      <c r="E47" s="198">
        <v>8367.2000000000007</v>
      </c>
      <c r="F47" s="173"/>
      <c r="G47" s="168"/>
      <c r="H47" s="199" t="s">
        <v>4</v>
      </c>
      <c r="I47" s="200" t="s">
        <v>3</v>
      </c>
      <c r="J47" s="201">
        <v>2.0185</v>
      </c>
      <c r="K47" s="202" t="e">
        <f>+J45-J43</f>
        <v>#DIV/0!</v>
      </c>
      <c r="L47" s="185"/>
      <c r="M47" s="189" t="s">
        <v>2</v>
      </c>
      <c r="N47" s="180"/>
      <c r="O47" s="186"/>
      <c r="P47" s="1"/>
      <c r="Q47" s="186"/>
    </row>
    <row r="48" spans="1:17" ht="16.2" thickTop="1" x14ac:dyDescent="0.3">
      <c r="A48" s="167"/>
      <c r="B48" s="167"/>
      <c r="C48" s="167"/>
      <c r="D48" s="167"/>
      <c r="E48" s="168">
        <f>+D47-E47+F47-F48</f>
        <v>0</v>
      </c>
      <c r="F48" s="173"/>
      <c r="G48" s="168"/>
      <c r="H48" s="168"/>
      <c r="I48" s="168"/>
      <c r="J48" s="189"/>
      <c r="K48" s="203"/>
      <c r="L48" s="185"/>
      <c r="M48" s="186"/>
      <c r="N48" s="180"/>
      <c r="O48" s="186"/>
      <c r="P48" s="1"/>
    </row>
    <row r="49" spans="1:16" ht="16.5" customHeight="1" x14ac:dyDescent="0.3">
      <c r="A49" s="167"/>
      <c r="B49" s="167"/>
      <c r="C49" s="167"/>
      <c r="D49" s="167"/>
      <c r="E49" s="168"/>
      <c r="F49" s="204"/>
      <c r="G49" s="168"/>
      <c r="H49" s="168"/>
      <c r="I49" s="168"/>
      <c r="J49" s="189"/>
      <c r="K49" s="189"/>
      <c r="L49" s="185"/>
      <c r="M49" s="186"/>
      <c r="N49" s="180"/>
      <c r="O49" s="205"/>
      <c r="P49" s="1"/>
    </row>
    <row r="50" spans="1:16" ht="15.6" x14ac:dyDescent="0.3">
      <c r="A50" s="167"/>
      <c r="B50" s="167"/>
      <c r="C50" s="167"/>
      <c r="D50" s="167"/>
      <c r="E50" s="168"/>
      <c r="F50" s="204"/>
      <c r="G50" s="168"/>
      <c r="H50" s="168"/>
      <c r="I50" s="168"/>
      <c r="J50" s="189"/>
      <c r="K50" s="186"/>
      <c r="L50" s="185"/>
      <c r="M50" s="186"/>
      <c r="N50" s="180"/>
      <c r="O50" s="205"/>
      <c r="P50" s="1"/>
    </row>
    <row r="51" spans="1:16" ht="15.6" x14ac:dyDescent="0.3">
      <c r="A51" s="167"/>
      <c r="B51" s="207"/>
      <c r="C51" s="207"/>
      <c r="D51" s="208"/>
      <c r="E51" s="209"/>
      <c r="F51" s="204"/>
      <c r="G51" s="168"/>
      <c r="H51" s="211"/>
      <c r="I51" s="212"/>
      <c r="J51" s="213"/>
      <c r="K51" s="214"/>
      <c r="L51" s="215"/>
      <c r="N51" s="180"/>
      <c r="P51" s="1"/>
    </row>
    <row r="52" spans="1:16" ht="15.6" x14ac:dyDescent="0.3">
      <c r="A52" s="167"/>
      <c r="B52" s="207"/>
      <c r="C52" s="207"/>
      <c r="D52" s="208"/>
      <c r="E52" s="215"/>
      <c r="F52" s="204"/>
      <c r="G52" s="216">
        <f>SUM(G41:G51)</f>
        <v>0</v>
      </c>
      <c r="H52" s="207"/>
      <c r="I52" s="212"/>
      <c r="J52" s="213"/>
      <c r="K52" s="214"/>
      <c r="L52" s="215"/>
      <c r="N52" s="217"/>
      <c r="P52" s="1"/>
    </row>
    <row r="53" spans="1:16" ht="15.6" x14ac:dyDescent="0.3">
      <c r="A53" s="218"/>
      <c r="B53" s="219"/>
      <c r="C53" s="219"/>
      <c r="D53" s="220"/>
      <c r="E53" s="219"/>
      <c r="F53" s="204"/>
      <c r="G53" s="168"/>
      <c r="H53" s="207"/>
      <c r="I53" s="212"/>
      <c r="J53" s="213"/>
      <c r="K53" s="214"/>
      <c r="L53" s="215"/>
      <c r="P53" s="1"/>
    </row>
    <row r="54" spans="1:16" ht="15.6" x14ac:dyDescent="0.3">
      <c r="A54" s="218"/>
      <c r="B54" s="221"/>
      <c r="C54" s="221"/>
      <c r="D54" s="220"/>
      <c r="E54" s="222"/>
      <c r="F54" s="204"/>
      <c r="G54" s="206"/>
      <c r="H54" s="207"/>
      <c r="I54" s="212"/>
      <c r="J54" s="213"/>
      <c r="K54" s="214"/>
      <c r="L54" s="215"/>
      <c r="P54" s="1"/>
    </row>
    <row r="55" spans="1:16" ht="15.6" x14ac:dyDescent="0.3">
      <c r="A55" s="218"/>
      <c r="D55" s="208"/>
      <c r="E55" s="186"/>
      <c r="F55" s="204"/>
      <c r="G55" s="206"/>
      <c r="H55" s="207"/>
      <c r="I55" s="212"/>
      <c r="J55" s="213"/>
      <c r="K55" s="214"/>
      <c r="L55" s="215"/>
      <c r="P55" s="1"/>
    </row>
    <row r="56" spans="1:16" ht="15.6" x14ac:dyDescent="0.3">
      <c r="A56" s="223"/>
      <c r="D56" s="208"/>
      <c r="E56" s="102"/>
      <c r="F56" s="224"/>
      <c r="G56" s="206"/>
      <c r="H56" s="207"/>
      <c r="I56" s="212"/>
      <c r="J56" s="213"/>
      <c r="K56" s="214"/>
      <c r="L56" s="215"/>
      <c r="P56" s="1"/>
    </row>
    <row r="57" spans="1:16" ht="15.6" x14ac:dyDescent="0.3">
      <c r="A57" s="225"/>
      <c r="D57" s="208"/>
      <c r="F57" s="204"/>
      <c r="G57" s="206"/>
      <c r="H57" s="207"/>
      <c r="I57" s="210"/>
      <c r="J57" s="210"/>
      <c r="K57" s="214"/>
      <c r="L57" s="207"/>
      <c r="P57" s="1"/>
    </row>
    <row r="58" spans="1:16" ht="15.6" x14ac:dyDescent="0.3">
      <c r="A58" s="218"/>
      <c r="D58" s="208"/>
      <c r="F58" s="226"/>
      <c r="G58" s="206"/>
      <c r="I58" s="167"/>
      <c r="J58" s="167"/>
      <c r="K58" s="227"/>
      <c r="N58" s="102"/>
      <c r="O58" s="102"/>
      <c r="P58" s="1"/>
    </row>
    <row r="59" spans="1:16" ht="15.6" x14ac:dyDescent="0.3">
      <c r="A59" s="218"/>
      <c r="D59" s="208"/>
      <c r="F59" s="224"/>
      <c r="G59" s="206"/>
      <c r="I59" s="167"/>
      <c r="J59" s="167"/>
      <c r="M59" s="102"/>
      <c r="N59" s="102"/>
      <c r="O59" s="102"/>
      <c r="P59" s="1"/>
    </row>
    <row r="60" spans="1:16" ht="15.6" x14ac:dyDescent="0.3">
      <c r="A60" s="218"/>
      <c r="B60" s="102"/>
      <c r="C60" s="102"/>
      <c r="D60" s="208"/>
      <c r="E60" s="102"/>
      <c r="F60" s="228"/>
      <c r="G60" s="206"/>
      <c r="J60" s="167"/>
      <c r="M60" s="102"/>
      <c r="N60" s="102"/>
      <c r="O60" s="102"/>
      <c r="P60" s="1"/>
    </row>
    <row r="61" spans="1:16" ht="15.6" x14ac:dyDescent="0.3">
      <c r="A61" s="223"/>
      <c r="D61" s="208"/>
      <c r="E61" s="102"/>
      <c r="F61" s="228"/>
      <c r="G61" s="206"/>
      <c r="M61" s="102"/>
      <c r="N61" s="102"/>
      <c r="O61" s="102"/>
      <c r="P61" s="1"/>
    </row>
    <row r="62" spans="1:16" ht="15.6" x14ac:dyDescent="0.3">
      <c r="A62" s="223"/>
      <c r="D62" s="208"/>
      <c r="F62" s="229"/>
      <c r="G62" s="225"/>
      <c r="M62" s="102"/>
      <c r="N62" s="102"/>
      <c r="O62" s="102"/>
      <c r="P62" s="1"/>
    </row>
    <row r="63" spans="1:16" x14ac:dyDescent="0.3">
      <c r="A63" s="218"/>
      <c r="D63" s="102"/>
      <c r="F63" s="228"/>
      <c r="G63" s="225"/>
      <c r="M63" s="102"/>
      <c r="N63" s="102"/>
      <c r="O63" s="102"/>
      <c r="P63" s="1"/>
    </row>
    <row r="64" spans="1:16" x14ac:dyDescent="0.3">
      <c r="A64" s="218"/>
      <c r="F64" s="228"/>
      <c r="G64" s="225"/>
      <c r="M64" s="102"/>
      <c r="N64" s="102"/>
      <c r="O64" s="102"/>
      <c r="P64" s="1"/>
    </row>
    <row r="65" spans="1:19" x14ac:dyDescent="0.3">
      <c r="A65" s="218">
        <v>84</v>
      </c>
      <c r="F65" s="230"/>
      <c r="G65" s="225"/>
      <c r="M65" s="102"/>
      <c r="P65" s="1"/>
    </row>
    <row r="66" spans="1:19" x14ac:dyDescent="0.3">
      <c r="A66" s="223" t="s">
        <v>1</v>
      </c>
      <c r="F66" s="228"/>
      <c r="G66" s="225"/>
      <c r="M66" s="102"/>
      <c r="P66" s="1"/>
    </row>
    <row r="67" spans="1:19" x14ac:dyDescent="0.3">
      <c r="A67" s="80"/>
      <c r="F67" s="226"/>
      <c r="G67" s="225"/>
      <c r="M67" s="102"/>
      <c r="P67" s="1"/>
    </row>
    <row r="68" spans="1:19" x14ac:dyDescent="0.3">
      <c r="A68" s="218">
        <v>95</v>
      </c>
      <c r="F68" s="228"/>
      <c r="G68" s="225"/>
      <c r="H68" s="2"/>
      <c r="I68" s="2"/>
      <c r="J68" s="2"/>
      <c r="K68" s="2"/>
      <c r="L68" s="2"/>
      <c r="M68" s="102"/>
      <c r="O68" s="186"/>
      <c r="P68" s="1"/>
    </row>
    <row r="69" spans="1:19" x14ac:dyDescent="0.3">
      <c r="A69" s="218">
        <v>90</v>
      </c>
      <c r="F69" s="228"/>
      <c r="G69" s="225"/>
      <c r="H69" s="2"/>
      <c r="I69" s="2"/>
      <c r="J69" s="2"/>
      <c r="K69" s="2"/>
      <c r="L69" s="2"/>
      <c r="M69" s="102"/>
      <c r="P69" s="1"/>
    </row>
    <row r="70" spans="1:19" x14ac:dyDescent="0.3">
      <c r="A70" s="218">
        <v>84</v>
      </c>
      <c r="F70" s="231"/>
      <c r="G70" s="80"/>
      <c r="H70" s="2"/>
      <c r="I70" s="2"/>
      <c r="J70" s="2"/>
      <c r="K70" s="2"/>
      <c r="L70" s="2"/>
      <c r="M70" s="102"/>
      <c r="N70" s="102"/>
      <c r="O70" s="102"/>
      <c r="P70" s="102"/>
      <c r="Q70" s="102"/>
    </row>
    <row r="71" spans="1:19" x14ac:dyDescent="0.3">
      <c r="A71" s="223" t="s">
        <v>1</v>
      </c>
      <c r="F71" s="231"/>
      <c r="G71" s="80"/>
      <c r="H71" s="2"/>
      <c r="I71" s="2"/>
      <c r="J71" s="2"/>
      <c r="K71" s="2"/>
      <c r="L71" s="2"/>
      <c r="M71" s="102"/>
      <c r="N71" s="102"/>
      <c r="O71" s="102"/>
      <c r="P71" s="102"/>
      <c r="Q71" s="102"/>
    </row>
    <row r="72" spans="1:19" x14ac:dyDescent="0.3">
      <c r="A72" s="80"/>
      <c r="F72" s="80"/>
      <c r="G72" s="80"/>
      <c r="H72" s="2"/>
      <c r="I72" s="2"/>
      <c r="J72" s="2"/>
      <c r="K72" s="2"/>
      <c r="L72" s="2"/>
      <c r="M72" s="102"/>
      <c r="N72" s="102"/>
      <c r="O72" s="102"/>
      <c r="P72" s="102"/>
      <c r="Q72" s="102"/>
    </row>
    <row r="73" spans="1:19" x14ac:dyDescent="0.3">
      <c r="A73" s="223" t="s">
        <v>0</v>
      </c>
      <c r="F73" s="232"/>
      <c r="G73" s="233"/>
      <c r="H73" s="2"/>
      <c r="I73" s="2"/>
      <c r="J73" s="2"/>
      <c r="K73" s="2"/>
      <c r="L73" s="2"/>
      <c r="M73" s="102"/>
      <c r="N73" s="102"/>
      <c r="O73" s="102"/>
      <c r="P73" s="102"/>
      <c r="Q73" s="102"/>
    </row>
    <row r="74" spans="1:19" x14ac:dyDescent="0.3">
      <c r="A74" s="223" t="s">
        <v>0</v>
      </c>
      <c r="F74" s="234"/>
      <c r="G74" s="80"/>
      <c r="H74" s="2"/>
      <c r="I74" s="2"/>
      <c r="J74" s="2"/>
      <c r="K74" s="2"/>
      <c r="L74" s="2"/>
      <c r="M74" s="102"/>
      <c r="N74" s="102"/>
      <c r="O74" s="102"/>
      <c r="P74" s="102"/>
      <c r="Q74" s="185"/>
    </row>
    <row r="75" spans="1:19" x14ac:dyDescent="0.3">
      <c r="A75" s="80"/>
      <c r="F75" s="80"/>
      <c r="G75" s="80"/>
      <c r="H75" s="2"/>
      <c r="I75" s="2"/>
      <c r="J75" s="2"/>
      <c r="K75" s="2"/>
      <c r="L75" s="2"/>
      <c r="M75" s="102"/>
      <c r="N75" s="102"/>
      <c r="O75" s="102"/>
      <c r="P75" s="102"/>
      <c r="Q75" s="185"/>
    </row>
    <row r="76" spans="1:19" x14ac:dyDescent="0.3">
      <c r="A76" s="223" t="s">
        <v>0</v>
      </c>
      <c r="F76" s="234"/>
      <c r="G76" s="80"/>
      <c r="M76" s="102"/>
      <c r="N76" s="102"/>
      <c r="O76" s="102"/>
      <c r="P76" s="102"/>
      <c r="Q76" s="185"/>
      <c r="R76" s="235"/>
      <c r="S76" s="1">
        <v>3</v>
      </c>
    </row>
    <row r="77" spans="1:19" x14ac:dyDescent="0.3">
      <c r="A77" s="223" t="s">
        <v>0</v>
      </c>
      <c r="F77" s="234"/>
      <c r="G77" s="233"/>
      <c r="M77" s="102"/>
      <c r="N77" s="102"/>
      <c r="O77" s="102"/>
      <c r="P77" s="102"/>
      <c r="Q77" s="185"/>
    </row>
    <row r="78" spans="1:19" x14ac:dyDescent="0.3">
      <c r="A78" s="80"/>
      <c r="F78" s="234"/>
      <c r="G78" s="207"/>
      <c r="M78" s="102"/>
      <c r="N78" s="102"/>
      <c r="O78" s="102"/>
      <c r="P78" s="102"/>
      <c r="Q78" s="185"/>
    </row>
    <row r="79" spans="1:19" x14ac:dyDescent="0.3">
      <c r="A79" s="80"/>
      <c r="F79" s="219"/>
      <c r="G79" s="207"/>
      <c r="M79" s="102"/>
      <c r="N79" s="102"/>
      <c r="O79" s="102"/>
      <c r="P79" s="102"/>
      <c r="Q79" s="185"/>
    </row>
    <row r="80" spans="1:19" x14ac:dyDescent="0.3">
      <c r="A80" s="80"/>
      <c r="F80" s="221"/>
      <c r="G80" s="207"/>
      <c r="M80" s="102"/>
      <c r="N80" s="102"/>
      <c r="O80" s="102"/>
      <c r="P80" s="102"/>
      <c r="Q80" s="185"/>
    </row>
    <row r="81" spans="1:18" x14ac:dyDescent="0.3">
      <c r="A81" s="80"/>
      <c r="F81" s="221"/>
      <c r="G81" s="207"/>
      <c r="M81" s="102"/>
      <c r="N81" s="102"/>
      <c r="O81" s="102"/>
      <c r="P81" s="102"/>
      <c r="Q81" s="185"/>
    </row>
    <row r="82" spans="1:18" x14ac:dyDescent="0.3">
      <c r="A82" s="80"/>
      <c r="F82" s="207"/>
      <c r="G82" s="207"/>
      <c r="M82" s="102"/>
      <c r="N82" s="102"/>
      <c r="O82" s="102"/>
      <c r="P82" s="102"/>
    </row>
    <row r="83" spans="1:18" x14ac:dyDescent="0.3">
      <c r="M83" s="102"/>
      <c r="N83" s="102"/>
      <c r="O83" s="102"/>
      <c r="P83" s="102"/>
    </row>
    <row r="84" spans="1:18" x14ac:dyDescent="0.3">
      <c r="M84" s="102"/>
      <c r="N84" s="189"/>
      <c r="O84" s="189"/>
      <c r="P84" s="102"/>
    </row>
    <row r="85" spans="1:18" x14ac:dyDescent="0.3">
      <c r="M85" s="102"/>
      <c r="N85" s="189"/>
      <c r="O85" s="189"/>
      <c r="P85" s="102"/>
    </row>
    <row r="86" spans="1:18" x14ac:dyDescent="0.3">
      <c r="M86" s="102"/>
      <c r="N86" s="189"/>
      <c r="O86" s="189"/>
      <c r="P86" s="102"/>
    </row>
    <row r="87" spans="1:18" x14ac:dyDescent="0.3">
      <c r="M87" s="102"/>
      <c r="N87" s="189"/>
      <c r="O87" s="189"/>
      <c r="P87" s="102"/>
    </row>
    <row r="88" spans="1:18" x14ac:dyDescent="0.3">
      <c r="M88" s="102"/>
      <c r="N88" s="189"/>
      <c r="O88" s="189"/>
      <c r="P88" s="102"/>
    </row>
    <row r="89" spans="1:18" x14ac:dyDescent="0.3">
      <c r="M89" s="102"/>
      <c r="N89" s="189"/>
      <c r="O89" s="189"/>
      <c r="P89" s="102"/>
      <c r="R89" s="235"/>
    </row>
    <row r="90" spans="1:18" x14ac:dyDescent="0.3">
      <c r="P90" s="1"/>
    </row>
    <row r="91" spans="1:18" x14ac:dyDescent="0.3">
      <c r="P91" s="1"/>
    </row>
    <row r="92" spans="1:18" x14ac:dyDescent="0.3">
      <c r="P92" s="1"/>
    </row>
    <row r="93" spans="1:18" s="2" customFormat="1" x14ac:dyDescent="0.3">
      <c r="H93" s="1"/>
      <c r="I93" s="1"/>
      <c r="J93" s="1"/>
      <c r="K93" s="1"/>
      <c r="L93" s="1"/>
    </row>
    <row r="94" spans="1:18" s="2" customFormat="1" x14ac:dyDescent="0.3">
      <c r="H94" s="1"/>
      <c r="I94" s="1"/>
      <c r="J94" s="1"/>
      <c r="K94" s="1"/>
      <c r="L94" s="1"/>
    </row>
    <row r="95" spans="1:18" s="2" customFormat="1" x14ac:dyDescent="0.3">
      <c r="H95" s="1"/>
      <c r="I95" s="1"/>
      <c r="J95" s="1"/>
      <c r="K95" s="1"/>
      <c r="L95" s="1"/>
    </row>
    <row r="96" spans="1:18" s="2" customFormat="1" x14ac:dyDescent="0.3">
      <c r="H96" s="1"/>
      <c r="I96" s="1"/>
      <c r="J96" s="1"/>
      <c r="K96" s="1"/>
      <c r="L96" s="1"/>
      <c r="M96" s="102"/>
      <c r="N96" s="189"/>
      <c r="O96" s="189"/>
      <c r="P96" s="102"/>
      <c r="R96" s="236"/>
    </row>
    <row r="97" spans="8:16" s="2" customFormat="1" x14ac:dyDescent="0.3">
      <c r="H97" s="1"/>
      <c r="I97" s="1"/>
      <c r="J97" s="1"/>
      <c r="K97" s="1"/>
      <c r="L97" s="1"/>
      <c r="M97" s="102"/>
      <c r="N97" s="189"/>
      <c r="O97" s="189"/>
      <c r="P97" s="102"/>
    </row>
    <row r="98" spans="8:16" s="2" customFormat="1" x14ac:dyDescent="0.3">
      <c r="H98" s="1"/>
      <c r="I98" s="1"/>
      <c r="J98" s="1"/>
      <c r="K98" s="1"/>
      <c r="L98" s="1"/>
      <c r="M98" s="102"/>
      <c r="N98" s="189"/>
      <c r="O98" s="189"/>
      <c r="P98" s="102"/>
    </row>
    <row r="99" spans="8:16" s="2" customFormat="1" ht="15" thickBot="1" x14ac:dyDescent="0.35">
      <c r="H99" s="1"/>
      <c r="I99" s="1"/>
      <c r="J99" s="1"/>
      <c r="K99" s="1"/>
      <c r="L99" s="1"/>
      <c r="M99" s="102"/>
      <c r="N99" s="237"/>
      <c r="O99" s="237"/>
      <c r="P99" s="102"/>
    </row>
    <row r="100" spans="8:16" s="2" customFormat="1" x14ac:dyDescent="0.3">
      <c r="H100" s="1"/>
      <c r="I100" s="1"/>
      <c r="J100" s="1"/>
      <c r="K100" s="1"/>
      <c r="L100" s="1"/>
      <c r="M100" s="102"/>
      <c r="N100" s="189"/>
      <c r="O100" s="189"/>
      <c r="P100" s="102"/>
    </row>
    <row r="101" spans="8:16" x14ac:dyDescent="0.3">
      <c r="M101" s="102"/>
      <c r="N101" s="189"/>
      <c r="O101" s="189"/>
      <c r="P101" s="102"/>
    </row>
    <row r="102" spans="8:16" x14ac:dyDescent="0.3">
      <c r="H102" s="2"/>
      <c r="I102" s="2"/>
      <c r="J102" s="2"/>
      <c r="K102" s="2"/>
      <c r="L102" s="2"/>
      <c r="M102" s="102"/>
      <c r="N102" s="189"/>
      <c r="O102" s="189"/>
      <c r="P102" s="102"/>
    </row>
    <row r="103" spans="8:16" x14ac:dyDescent="0.3">
      <c r="H103" s="2"/>
      <c r="I103" s="2"/>
      <c r="J103" s="2"/>
      <c r="K103" s="2"/>
      <c r="L103" s="2"/>
      <c r="M103" s="102"/>
      <c r="N103" s="189"/>
      <c r="O103" s="189"/>
      <c r="P103" s="102"/>
    </row>
    <row r="104" spans="8:16" x14ac:dyDescent="0.3">
      <c r="H104" s="2"/>
      <c r="I104" s="2"/>
      <c r="J104" s="2"/>
      <c r="K104" s="2"/>
      <c r="L104" s="2"/>
      <c r="M104" s="102"/>
      <c r="N104" s="189"/>
      <c r="P104" s="102"/>
    </row>
    <row r="105" spans="8:16" x14ac:dyDescent="0.3">
      <c r="H105" s="2"/>
      <c r="I105" s="2"/>
      <c r="J105" s="2"/>
      <c r="K105" s="2"/>
      <c r="L105" s="2"/>
      <c r="M105" s="102"/>
      <c r="N105" s="189"/>
      <c r="P105" s="102"/>
    </row>
    <row r="106" spans="8:16" x14ac:dyDescent="0.3">
      <c r="H106" s="2"/>
      <c r="I106" s="2"/>
      <c r="J106" s="2"/>
      <c r="K106" s="2"/>
      <c r="L106" s="2"/>
      <c r="M106" s="102"/>
      <c r="N106" s="189"/>
      <c r="P106" s="102"/>
    </row>
    <row r="107" spans="8:16" x14ac:dyDescent="0.3">
      <c r="H107" s="2"/>
      <c r="I107" s="2"/>
      <c r="J107" s="2"/>
      <c r="K107" s="2"/>
      <c r="L107" s="2"/>
      <c r="M107" s="102"/>
      <c r="N107" s="189"/>
      <c r="O107" s="189"/>
      <c r="P107" s="102"/>
    </row>
    <row r="108" spans="8:16" x14ac:dyDescent="0.3">
      <c r="H108" s="2"/>
      <c r="I108" s="2"/>
      <c r="J108" s="2"/>
      <c r="K108" s="2"/>
      <c r="L108" s="2"/>
      <c r="M108" s="102"/>
      <c r="N108" s="189"/>
      <c r="P108" s="102"/>
    </row>
    <row r="109" spans="8:16" x14ac:dyDescent="0.3">
      <c r="H109" s="2"/>
      <c r="I109" s="2"/>
      <c r="J109" s="2"/>
      <c r="K109" s="2"/>
      <c r="L109" s="2"/>
      <c r="M109" s="102"/>
      <c r="N109" s="189"/>
      <c r="P109" s="102"/>
    </row>
    <row r="110" spans="8:16" x14ac:dyDescent="0.3">
      <c r="H110" s="2"/>
      <c r="I110" s="2"/>
      <c r="J110" s="2"/>
      <c r="K110" s="2"/>
      <c r="L110" s="2"/>
      <c r="M110" s="102"/>
      <c r="N110" s="189"/>
      <c r="P110" s="102"/>
    </row>
    <row r="111" spans="8:16" x14ac:dyDescent="0.3">
      <c r="H111" s="2"/>
      <c r="I111" s="2"/>
      <c r="J111" s="2"/>
      <c r="K111" s="2"/>
      <c r="L111" s="2"/>
      <c r="M111" s="102"/>
      <c r="N111" s="189"/>
      <c r="P111" s="102"/>
    </row>
    <row r="112" spans="8:16" x14ac:dyDescent="0.3">
      <c r="H112" s="2"/>
      <c r="I112" s="2"/>
      <c r="J112" s="2"/>
      <c r="K112" s="2"/>
      <c r="L112" s="2"/>
      <c r="M112" s="102"/>
      <c r="N112" s="189"/>
      <c r="P112" s="102"/>
    </row>
    <row r="113" spans="8:16" ht="15" thickBot="1" x14ac:dyDescent="0.35">
      <c r="H113" s="2"/>
      <c r="I113" s="2"/>
      <c r="J113" s="2"/>
      <c r="K113" s="2"/>
      <c r="L113" s="2"/>
      <c r="M113" s="102"/>
      <c r="N113" s="237"/>
      <c r="O113" s="238"/>
      <c r="P113" s="102"/>
    </row>
    <row r="114" spans="8:16" x14ac:dyDescent="0.3">
      <c r="H114" s="2"/>
      <c r="I114" s="2"/>
      <c r="J114" s="2"/>
      <c r="K114" s="2"/>
      <c r="L114" s="2"/>
      <c r="M114" s="102"/>
      <c r="N114" s="189"/>
      <c r="P114" s="102"/>
    </row>
    <row r="115" spans="8:16" x14ac:dyDescent="0.3">
      <c r="H115" s="2"/>
      <c r="I115" s="2"/>
      <c r="J115" s="2"/>
      <c r="K115" s="2"/>
      <c r="L115" s="2"/>
      <c r="M115" s="102"/>
      <c r="N115" s="189"/>
    </row>
    <row r="116" spans="8:16" x14ac:dyDescent="0.3">
      <c r="H116" s="2"/>
      <c r="I116" s="2"/>
      <c r="J116" s="2"/>
      <c r="K116" s="2"/>
      <c r="L116" s="2"/>
      <c r="M116" s="102"/>
      <c r="N116" s="189"/>
    </row>
    <row r="117" spans="8:16" x14ac:dyDescent="0.3">
      <c r="M117" s="102"/>
      <c r="N117" s="189"/>
    </row>
    <row r="118" spans="8:16" x14ac:dyDescent="0.3">
      <c r="M118" s="102"/>
      <c r="N118" s="189"/>
    </row>
    <row r="119" spans="8:16" x14ac:dyDescent="0.3">
      <c r="M119" s="102"/>
      <c r="N119" s="189"/>
    </row>
    <row r="120" spans="8:16" x14ac:dyDescent="0.3">
      <c r="M120" s="102"/>
    </row>
    <row r="121" spans="8:16" x14ac:dyDescent="0.3">
      <c r="M121" s="102"/>
    </row>
    <row r="122" spans="8:16" x14ac:dyDescent="0.3">
      <c r="M122" s="102"/>
    </row>
    <row r="123" spans="8:16" x14ac:dyDescent="0.3">
      <c r="M123" s="102"/>
    </row>
    <row r="124" spans="8:16" x14ac:dyDescent="0.3">
      <c r="M124" s="102"/>
    </row>
    <row r="125" spans="8:16" x14ac:dyDescent="0.3">
      <c r="M125" s="102"/>
    </row>
    <row r="126" spans="8:16" ht="15" thickBot="1" x14ac:dyDescent="0.35">
      <c r="M126" s="102"/>
      <c r="N126" s="238"/>
      <c r="O126" s="238"/>
    </row>
    <row r="127" spans="8:16" s="2" customFormat="1" x14ac:dyDescent="0.3">
      <c r="H127" s="1"/>
      <c r="I127" s="1"/>
      <c r="J127" s="1"/>
      <c r="K127" s="1"/>
      <c r="L127" s="1"/>
      <c r="M127" s="102"/>
      <c r="N127" s="1"/>
      <c r="O127" s="1"/>
    </row>
    <row r="128" spans="8:16" s="2" customFormat="1" x14ac:dyDescent="0.3">
      <c r="H128" s="1"/>
      <c r="I128" s="1"/>
      <c r="J128" s="1"/>
      <c r="K128" s="1"/>
      <c r="L128" s="1"/>
      <c r="M128" s="102"/>
      <c r="N128" s="1"/>
      <c r="O128" s="1"/>
    </row>
    <row r="129" spans="8:15" s="2" customFormat="1" x14ac:dyDescent="0.3">
      <c r="H129" s="1"/>
      <c r="I129" s="1"/>
      <c r="J129" s="1"/>
      <c r="K129" s="1"/>
      <c r="L129" s="1"/>
      <c r="M129" s="102"/>
      <c r="N129" s="1"/>
      <c r="O129" s="1"/>
    </row>
    <row r="130" spans="8:15" s="2" customFormat="1" x14ac:dyDescent="0.3">
      <c r="H130" s="1"/>
      <c r="I130" s="1"/>
      <c r="J130" s="1"/>
      <c r="K130" s="1"/>
      <c r="L130" s="1"/>
      <c r="M130" s="102"/>
      <c r="N130" s="1"/>
      <c r="O130" s="1"/>
    </row>
    <row r="131" spans="8:15" s="2" customFormat="1" x14ac:dyDescent="0.3">
      <c r="H131" s="1"/>
      <c r="I131" s="1"/>
      <c r="J131" s="1"/>
      <c r="K131" s="1"/>
      <c r="L131" s="1"/>
      <c r="M131" s="102"/>
      <c r="N131" s="1"/>
      <c r="O131" s="1"/>
    </row>
    <row r="132" spans="8:15" s="2" customFormat="1" x14ac:dyDescent="0.3">
      <c r="H132" s="1"/>
      <c r="I132" s="1"/>
      <c r="J132" s="1"/>
      <c r="K132" s="1"/>
      <c r="L132" s="1"/>
      <c r="M132" s="102"/>
      <c r="N132" s="1"/>
      <c r="O132" s="1"/>
    </row>
    <row r="133" spans="8:15" s="2" customFormat="1" x14ac:dyDescent="0.3">
      <c r="H133" s="1"/>
      <c r="I133" s="1"/>
      <c r="J133" s="1"/>
      <c r="K133" s="1"/>
      <c r="L133" s="1"/>
      <c r="M133" s="102"/>
      <c r="N133" s="1"/>
      <c r="O133" s="1"/>
    </row>
    <row r="134" spans="8:15" s="2" customFormat="1" x14ac:dyDescent="0.3">
      <c r="H134" s="1"/>
      <c r="I134" s="1"/>
      <c r="J134" s="1"/>
      <c r="K134" s="1"/>
      <c r="L134" s="1"/>
      <c r="M134" s="102"/>
      <c r="N134" s="1"/>
      <c r="O134" s="1"/>
    </row>
    <row r="135" spans="8:15" s="2" customFormat="1" x14ac:dyDescent="0.3">
      <c r="H135" s="1"/>
      <c r="I135" s="1"/>
      <c r="J135" s="1"/>
      <c r="K135" s="1"/>
      <c r="L135" s="1"/>
      <c r="M135" s="102"/>
      <c r="N135" s="1"/>
      <c r="O135" s="1"/>
    </row>
    <row r="136" spans="8:15" s="2" customFormat="1" x14ac:dyDescent="0.3">
      <c r="H136" s="1"/>
      <c r="I136" s="1"/>
      <c r="J136" s="1"/>
      <c r="K136" s="1"/>
      <c r="L136" s="1"/>
      <c r="M136" s="102"/>
      <c r="N136" s="1"/>
      <c r="O136" s="1"/>
    </row>
    <row r="137" spans="8:15" s="2" customFormat="1" x14ac:dyDescent="0.3">
      <c r="H137" s="1"/>
      <c r="I137" s="1"/>
      <c r="J137" s="1"/>
      <c r="K137" s="1"/>
      <c r="L137" s="1"/>
      <c r="M137" s="102"/>
      <c r="N137" s="1"/>
      <c r="O137" s="1"/>
    </row>
    <row r="138" spans="8:15" s="2" customFormat="1" x14ac:dyDescent="0.3">
      <c r="H138" s="1"/>
      <c r="I138" s="1"/>
      <c r="J138" s="1"/>
      <c r="K138" s="1"/>
      <c r="L138" s="1"/>
      <c r="M138" s="102"/>
      <c r="N138" s="1"/>
      <c r="O138" s="1"/>
    </row>
    <row r="139" spans="8:15" s="2" customFormat="1" x14ac:dyDescent="0.3">
      <c r="H139" s="1"/>
      <c r="I139" s="1"/>
      <c r="J139" s="1"/>
      <c r="K139" s="1"/>
      <c r="L139" s="1"/>
      <c r="M139" s="102"/>
      <c r="N139" s="1"/>
      <c r="O139" s="1"/>
    </row>
    <row r="140" spans="8:15" s="2" customFormat="1" x14ac:dyDescent="0.3">
      <c r="H140" s="1"/>
      <c r="I140" s="1"/>
      <c r="J140" s="1"/>
      <c r="K140" s="1"/>
      <c r="L140" s="1"/>
      <c r="M140" s="102"/>
      <c r="N140" s="1"/>
      <c r="O140" s="1"/>
    </row>
    <row r="141" spans="8:15" s="2" customFormat="1" ht="15" thickBot="1" x14ac:dyDescent="0.35">
      <c r="H141" s="1"/>
      <c r="I141" s="1"/>
      <c r="J141" s="1"/>
      <c r="K141" s="1"/>
      <c r="L141" s="1"/>
      <c r="M141" s="1"/>
      <c r="N141" s="238"/>
      <c r="O141" s="238"/>
    </row>
  </sheetData>
  <autoFilter ref="A6:O6" xr:uid="{00000000-0009-0000-0000-000001000000}"/>
  <mergeCells count="64">
    <mergeCell ref="L39:M39"/>
    <mergeCell ref="L14:M14"/>
    <mergeCell ref="A17:B17"/>
    <mergeCell ref="H18:I18"/>
    <mergeCell ref="L19:N19"/>
    <mergeCell ref="L18:N18"/>
    <mergeCell ref="A22:B22"/>
    <mergeCell ref="H24:I24"/>
    <mergeCell ref="A21:B21"/>
    <mergeCell ref="J24:O24"/>
    <mergeCell ref="L34:O35"/>
    <mergeCell ref="H35:I35"/>
    <mergeCell ref="A33:C33"/>
    <mergeCell ref="A31:B31"/>
    <mergeCell ref="J18:K18"/>
    <mergeCell ref="L23:M23"/>
    <mergeCell ref="A16:B16"/>
    <mergeCell ref="H17:I17"/>
    <mergeCell ref="L16:M16"/>
    <mergeCell ref="A24:B24"/>
    <mergeCell ref="L20:N20"/>
    <mergeCell ref="A20:B20"/>
    <mergeCell ref="L21:N21"/>
    <mergeCell ref="H41:K41"/>
    <mergeCell ref="A15:B15"/>
    <mergeCell ref="A19:B19"/>
    <mergeCell ref="L33:O33"/>
    <mergeCell ref="A32:G32"/>
    <mergeCell ref="A25:B25"/>
    <mergeCell ref="H29:I29"/>
    <mergeCell ref="A26:B26"/>
    <mergeCell ref="A23:B23"/>
    <mergeCell ref="J17:K17"/>
    <mergeCell ref="L22:N22"/>
    <mergeCell ref="N39:O39"/>
    <mergeCell ref="L36:M36"/>
    <mergeCell ref="A18:B18"/>
    <mergeCell ref="L17:N17"/>
    <mergeCell ref="H16:K16"/>
    <mergeCell ref="N4:O4"/>
    <mergeCell ref="J3:L3"/>
    <mergeCell ref="A1:G3"/>
    <mergeCell ref="H1:I1"/>
    <mergeCell ref="J1:L1"/>
    <mergeCell ref="N1:O1"/>
    <mergeCell ref="H2:I2"/>
    <mergeCell ref="J2:L2"/>
    <mergeCell ref="N2:O2"/>
    <mergeCell ref="N3:O3"/>
    <mergeCell ref="H3:I3"/>
    <mergeCell ref="C5:F5"/>
    <mergeCell ref="H15:I15"/>
    <mergeCell ref="G5:I5"/>
    <mergeCell ref="L12:O12"/>
    <mergeCell ref="A12:G12"/>
    <mergeCell ref="M5:O5"/>
    <mergeCell ref="L13:M13"/>
    <mergeCell ref="A13:B13"/>
    <mergeCell ref="K5:L5"/>
    <mergeCell ref="A14:B14"/>
    <mergeCell ref="L15:M15"/>
    <mergeCell ref="H12:K12"/>
    <mergeCell ref="H13:I13"/>
    <mergeCell ref="H14:I14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6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01-05-2025</vt:lpstr>
      <vt:lpstr>02-05-2025</vt:lpstr>
      <vt:lpstr>'01-05-2025'!Área_de_impresión</vt:lpstr>
      <vt:lpstr>'02-05-2025'!Área_de_impresión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 Soler</dc:creator>
  <cp:lastModifiedBy>sistemas</cp:lastModifiedBy>
  <dcterms:created xsi:type="dcterms:W3CDTF">2025-05-02T15:12:20Z</dcterms:created>
  <dcterms:modified xsi:type="dcterms:W3CDTF">2025-06-11T07:44:21Z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25785ddf8d3e42819aabb29a816ea2b4</vt:lpwstr>
  </property>
</Properties>
</file>