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istemas\Desktop\gasolinas\excel_diarios\"/>
    </mc:Choice>
  </mc:AlternateContent>
  <xr:revisionPtr revIDLastSave="0" documentId="8_{933A042C-E080-4491-A88D-85E61D9BA8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-05-2025" sheetId="15" r:id="rId1"/>
    <sheet name="02-05-2025" sheetId="16" r:id="rId2"/>
  </sheets>
  <definedNames>
    <definedName name="_xlnm.Print_Area" localSheetId="0">'01-05-2025'!$A$1:$P$89</definedName>
    <definedName name="_xlnm.Print_Area" localSheetId="1">'02-05-2025'!$A$1:$P$89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6" l="1"/>
  <c r="G88" i="16"/>
  <c r="K87" i="16"/>
  <c r="E87" i="16"/>
  <c r="I9" i="16" s="1"/>
  <c r="M9" i="16" s="1"/>
  <c r="O9" i="16" s="1"/>
  <c r="E86" i="16"/>
  <c r="I8" i="16" s="1"/>
  <c r="E85" i="16"/>
  <c r="I7" i="16" s="1"/>
  <c r="E84" i="16"/>
  <c r="E83" i="16"/>
  <c r="E82" i="16"/>
  <c r="I6" i="16" s="1"/>
  <c r="M77" i="16"/>
  <c r="E77" i="16"/>
  <c r="E76" i="16"/>
  <c r="O75" i="16"/>
  <c r="O77" i="16" s="1"/>
  <c r="E75" i="16"/>
  <c r="E74" i="16"/>
  <c r="E73" i="16"/>
  <c r="E72" i="16"/>
  <c r="G70" i="16"/>
  <c r="G71" i="16" s="1"/>
  <c r="G78" i="16" s="1"/>
  <c r="O69" i="16"/>
  <c r="M69" i="16"/>
  <c r="E69" i="16"/>
  <c r="E68" i="16"/>
  <c r="E67" i="16"/>
  <c r="E66" i="16"/>
  <c r="E65" i="16"/>
  <c r="E64" i="16"/>
  <c r="M63" i="16"/>
  <c r="G62" i="16"/>
  <c r="E61" i="16"/>
  <c r="O60" i="16"/>
  <c r="E60" i="16"/>
  <c r="E59" i="16"/>
  <c r="M58" i="16"/>
  <c r="E58" i="16"/>
  <c r="E57" i="16"/>
  <c r="E56" i="16"/>
  <c r="E55" i="16"/>
  <c r="G54" i="16"/>
  <c r="E53" i="16"/>
  <c r="J52" i="16"/>
  <c r="E52" i="16"/>
  <c r="E51" i="16"/>
  <c r="E50" i="16"/>
  <c r="E49" i="16"/>
  <c r="E48" i="16"/>
  <c r="E47" i="16"/>
  <c r="E46" i="16"/>
  <c r="E45" i="16"/>
  <c r="E44" i="16"/>
  <c r="J43" i="16"/>
  <c r="E43" i="16"/>
  <c r="E42" i="16"/>
  <c r="G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K10" i="16"/>
  <c r="H10" i="16"/>
  <c r="E10" i="16"/>
  <c r="C10" i="16"/>
  <c r="F9" i="16"/>
  <c r="F8" i="16"/>
  <c r="F7" i="16"/>
  <c r="F6" i="16"/>
  <c r="E62" i="16" l="1"/>
  <c r="G7" i="16"/>
  <c r="M78" i="16"/>
  <c r="E70" i="16"/>
  <c r="J8" i="16"/>
  <c r="P8" i="16" s="1"/>
  <c r="E41" i="16"/>
  <c r="G6" i="16" s="1"/>
  <c r="E54" i="16"/>
  <c r="J9" i="16"/>
  <c r="P9" i="16" s="1"/>
  <c r="G9" i="16"/>
  <c r="M8" i="16"/>
  <c r="O8" i="16" s="1"/>
  <c r="G8" i="16"/>
  <c r="M7" i="16"/>
  <c r="O7" i="16" s="1"/>
  <c r="E88" i="16"/>
  <c r="J7" i="16"/>
  <c r="P7" i="16" s="1"/>
  <c r="M6" i="16"/>
  <c r="O6" i="16" s="1"/>
  <c r="J6" i="16"/>
  <c r="P6" i="16" s="1"/>
  <c r="I10" i="16"/>
  <c r="F10" i="16"/>
  <c r="G88" i="15"/>
  <c r="K87" i="15"/>
  <c r="E87" i="15"/>
  <c r="I9" i="15" s="1"/>
  <c r="E86" i="15"/>
  <c r="I8" i="15" s="1"/>
  <c r="G8" i="15" s="1"/>
  <c r="E85" i="15"/>
  <c r="I7" i="15" s="1"/>
  <c r="E84" i="15"/>
  <c r="E83" i="15"/>
  <c r="E82" i="15"/>
  <c r="M77" i="15"/>
  <c r="E77" i="15"/>
  <c r="E76" i="15"/>
  <c r="O75" i="15"/>
  <c r="O77" i="15" s="1"/>
  <c r="E75" i="15"/>
  <c r="E74" i="15"/>
  <c r="E73" i="15"/>
  <c r="E72" i="15"/>
  <c r="G70" i="15"/>
  <c r="G71" i="15" s="1"/>
  <c r="G78" i="15" s="1"/>
  <c r="O69" i="15"/>
  <c r="M69" i="15"/>
  <c r="E69" i="15"/>
  <c r="E68" i="15"/>
  <c r="E67" i="15"/>
  <c r="E66" i="15"/>
  <c r="E65" i="15"/>
  <c r="E64" i="15"/>
  <c r="M63" i="15"/>
  <c r="G62" i="15"/>
  <c r="E61" i="15"/>
  <c r="O60" i="15"/>
  <c r="E60" i="15"/>
  <c r="E59" i="15"/>
  <c r="M58" i="15"/>
  <c r="E58" i="15"/>
  <c r="E57" i="15"/>
  <c r="E56" i="15"/>
  <c r="E55" i="15"/>
  <c r="G54" i="15"/>
  <c r="E53" i="15"/>
  <c r="J52" i="15"/>
  <c r="E52" i="15"/>
  <c r="E51" i="15"/>
  <c r="E50" i="15"/>
  <c r="E49" i="15"/>
  <c r="E48" i="15"/>
  <c r="E47" i="15"/>
  <c r="E46" i="15"/>
  <c r="E45" i="15"/>
  <c r="E44" i="15"/>
  <c r="J43" i="15"/>
  <c r="E43" i="15"/>
  <c r="E42" i="15"/>
  <c r="G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K10" i="15"/>
  <c r="H10" i="15"/>
  <c r="E10" i="15"/>
  <c r="C10" i="15"/>
  <c r="B10" i="15"/>
  <c r="F9" i="15"/>
  <c r="F8" i="15"/>
  <c r="F7" i="15"/>
  <c r="I6" i="15"/>
  <c r="F6" i="15"/>
  <c r="E70" i="15" l="1"/>
  <c r="J8" i="15"/>
  <c r="P8" i="15" s="1"/>
  <c r="E41" i="15"/>
  <c r="G6" i="15" s="1"/>
  <c r="M78" i="15"/>
  <c r="E62" i="15"/>
  <c r="G9" i="15" s="1"/>
  <c r="E54" i="15"/>
  <c r="E63" i="16"/>
  <c r="E71" i="16" s="1"/>
  <c r="E78" i="16" s="1"/>
  <c r="G10" i="16"/>
  <c r="O10" i="16"/>
  <c r="O13" i="16" s="1"/>
  <c r="O36" i="16" s="1"/>
  <c r="O78" i="16" s="1"/>
  <c r="M10" i="16"/>
  <c r="N13" i="16" s="1"/>
  <c r="J10" i="16"/>
  <c r="J9" i="15"/>
  <c r="P9" i="15" s="1"/>
  <c r="M7" i="15"/>
  <c r="O7" i="15" s="1"/>
  <c r="J7" i="15"/>
  <c r="P7" i="15" s="1"/>
  <c r="G7" i="15"/>
  <c r="I10" i="15"/>
  <c r="J6" i="15"/>
  <c r="P6" i="15" s="1"/>
  <c r="E88" i="15"/>
  <c r="F10" i="15"/>
  <c r="M8" i="15"/>
  <c r="O8" i="15" s="1"/>
  <c r="M9" i="15"/>
  <c r="O9" i="15" s="1"/>
  <c r="M6" i="15"/>
  <c r="E63" i="15" l="1"/>
  <c r="E71" i="15" s="1"/>
  <c r="E78" i="15" s="1"/>
  <c r="J10" i="15"/>
  <c r="G10" i="15"/>
  <c r="M10" i="15"/>
  <c r="N13" i="15" s="1"/>
  <c r="O6" i="15"/>
  <c r="O10" i="15" s="1"/>
  <c r="O13" i="15" s="1"/>
  <c r="O36" i="15" s="1"/>
  <c r="O7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6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8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9" authorId="0" shapeId="0" xr:uid="{00000000-0006-0000-0E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8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0" shapeId="0" xr:uid="{00000000-0006-0000-0E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2" authorId="0" shapeId="0" xr:uid="{00000000-0006-0000-0E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8" authorId="0" shapeId="0" xr:uid="{00000000-0006-0000-0E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6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8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9" authorId="0" shapeId="0" xr:uid="{00000000-0006-0000-0F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8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0" shapeId="0" xr:uid="{00000000-0006-0000-0F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2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8" authorId="0" shapeId="0" xr:uid="{00000000-0006-0000-0F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sharedStrings.xml><?xml version="1.0" encoding="utf-8"?>
<sst xmlns="http://schemas.openxmlformats.org/spreadsheetml/2006/main" count="527" uniqueCount="123">
  <si>
    <t>CONTROL DIARIO DE INVENTARIO Y VENTAS</t>
  </si>
  <si>
    <t>E.E.S.S</t>
  </si>
  <si>
    <t>GASOLINAS DE AMERICA SAC</t>
  </si>
  <si>
    <t>CODIGO</t>
  </si>
  <si>
    <t>UBICACIÓN</t>
  </si>
  <si>
    <t>PROL CESAR VALLEJO 1800</t>
  </si>
  <si>
    <t>LA RINCONADA</t>
  </si>
  <si>
    <t>FECHA</t>
  </si>
  <si>
    <t>ELABORADO</t>
  </si>
  <si>
    <t>REYNALDO  ACOSTA</t>
  </si>
  <si>
    <t>N°.</t>
  </si>
  <si>
    <t>.</t>
  </si>
  <si>
    <t>TIPO COMB</t>
  </si>
  <si>
    <t>INVENT INICIAL</t>
  </si>
  <si>
    <t>INVENT FINAL</t>
  </si>
  <si>
    <t>COMPR.</t>
  </si>
  <si>
    <t>CALIBRACION</t>
  </si>
  <si>
    <t>T.INGRESO</t>
  </si>
  <si>
    <t>T.VENTAS</t>
  </si>
  <si>
    <t>LIMPEIZA DE TANQUE DB5 AJUSTE DE VARILLA</t>
  </si>
  <si>
    <t>T.SALIDA</t>
  </si>
  <si>
    <t>INICIAL</t>
  </si>
  <si>
    <t>FINAL</t>
  </si>
  <si>
    <t>VENTA SOLES</t>
  </si>
  <si>
    <t>DIFERENCIA DE INVENTARIO</t>
  </si>
  <si>
    <t>GLP</t>
  </si>
  <si>
    <t>G-97</t>
  </si>
  <si>
    <t>G-95</t>
  </si>
  <si>
    <t>G-90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</si>
  <si>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</si>
  <si>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</si>
  <si>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</si>
  <si>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</si>
  <si>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</si>
  <si>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</si>
  <si>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</si>
  <si>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</si>
  <si>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</si>
  <si>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</si>
  <si>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</si>
  <si>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</si>
  <si>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</si>
  <si>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</si>
  <si>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</si>
  <si>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CREDITO</t>
  </si>
  <si>
    <t>FACTURAS</t>
  </si>
  <si>
    <t>TOTAL VENTA</t>
  </si>
  <si>
    <t xml:space="preserve">  </t>
  </si>
  <si>
    <t>BOLETAS</t>
  </si>
  <si>
    <t xml:space="preserve"> </t>
  </si>
  <si>
    <t>DEP</t>
  </si>
  <si>
    <t/>
  </si>
  <si>
    <t>TARJETAS GLP</t>
  </si>
  <si>
    <t>TARJETAS  LIQUIDOS</t>
  </si>
  <si>
    <t>GASTOS DE OBRAS  ()</t>
  </si>
  <si>
    <t>DEP- CCI-</t>
  </si>
  <si>
    <t>CREDITO UGEL 2 LA ESPERANZA</t>
  </si>
  <si>
    <t>DEPOSITO CCI</t>
  </si>
  <si>
    <t>CONSUMO</t>
  </si>
  <si>
    <t xml:space="preserve"> RECIBOS DE SERVICIOS DE ( AGUA)</t>
  </si>
  <si>
    <t>apoyo policial</t>
  </si>
  <si>
    <t>DEPOSITO</t>
  </si>
  <si>
    <t>(devolución x calibación G-84</t>
  </si>
  <si>
    <t>Saldo actual</t>
  </si>
  <si>
    <t>(devolucion x calibracion  G-90</t>
  </si>
  <si>
    <t>(devolucion x calibracion liqidos DB5</t>
  </si>
  <si>
    <t>FLETE DE COMBUSTIBLE</t>
  </si>
  <si>
    <t>DESCUENTOS ESPECIALES  G-90</t>
  </si>
  <si>
    <t>GACELA TOURS S.A.</t>
  </si>
  <si>
    <t>DESCUENTOS ESPECIALES  DB5</t>
  </si>
  <si>
    <t xml:space="preserve">diferencia de precio B5 </t>
  </si>
  <si>
    <t xml:space="preserve">promoción GLP </t>
  </si>
  <si>
    <t>(devolucion x calibracion MASTIN GLP</t>
  </si>
  <si>
    <t>SOBRANTE X PRECIO CREDITO</t>
  </si>
  <si>
    <t>TOTAL A DEPOSITAR</t>
  </si>
  <si>
    <t>UGEL 2 LA ESPERANZA</t>
  </si>
  <si>
    <t>INFORMACION DE RECEPCION DE COMBUSTIBLES</t>
  </si>
  <si>
    <t>SALDO ACTUAL</t>
  </si>
  <si>
    <t>PETRO AMERICA</t>
  </si>
  <si>
    <t>CANTIDAD</t>
  </si>
  <si>
    <t>FACTURA</t>
  </si>
  <si>
    <t>PLACA</t>
  </si>
  <si>
    <t>PRESCINTOS</t>
  </si>
  <si>
    <t>TOTAL CREDITO GLP</t>
  </si>
  <si>
    <t>DEBE</t>
  </si>
  <si>
    <t>SALDO TOAL</t>
  </si>
  <si>
    <t>B5UV</t>
  </si>
  <si>
    <t>DEP ADELANTADO</t>
  </si>
  <si>
    <t>AGRORURAL</t>
  </si>
  <si>
    <t>PADEL</t>
  </si>
  <si>
    <t>REMESA HERMES</t>
  </si>
  <si>
    <t>TOTAL CREDITO GASOLINAS</t>
  </si>
  <si>
    <t xml:space="preserve">BILLETES </t>
  </si>
  <si>
    <t>MONEDA</t>
  </si>
  <si>
    <t>Consumo</t>
  </si>
  <si>
    <t xml:space="preserve">DEPOSITO </t>
  </si>
  <si>
    <t xml:space="preserve">TOTAL </t>
  </si>
  <si>
    <t>TOTAL CREDITO D2</t>
  </si>
  <si>
    <t>TOTAL CREDITO GLP + GAS.+ D2</t>
  </si>
  <si>
    <t>TARJETAS</t>
  </si>
  <si>
    <t xml:space="preserve">                                                                                                                                        </t>
  </si>
  <si>
    <t>DEPOSITO transf</t>
  </si>
  <si>
    <t>TOTALES</t>
  </si>
  <si>
    <t>D2</t>
  </si>
  <si>
    <t xml:space="preserve">DESC/ESPEC </t>
  </si>
  <si>
    <t>ARAGON</t>
  </si>
  <si>
    <t>DESC.ESPECIAL</t>
  </si>
  <si>
    <t>Consumo  DB5</t>
  </si>
  <si>
    <t>TOTAL PADEL</t>
  </si>
  <si>
    <t>Diferencia</t>
  </si>
  <si>
    <t>GALONES</t>
  </si>
  <si>
    <t xml:space="preserve">                                                                                              </t>
  </si>
  <si>
    <t>REMESA</t>
  </si>
  <si>
    <t>X reclamo cliente lleno 39.70 y pago 25.00 soles</t>
  </si>
  <si>
    <t xml:space="preserve"> por error de PISTOLA GLP  </t>
  </si>
  <si>
    <t>GASTOS EXTRA ORDINARIO   ( pago aranceles)</t>
  </si>
  <si>
    <t>X reclamo cliente lleno 70 y pago 35.00</t>
  </si>
  <si>
    <t>producto</t>
  </si>
  <si>
    <t>PREMIUM</t>
  </si>
  <si>
    <t>REGULAR</t>
  </si>
  <si>
    <t>PRECIO VENTA</t>
  </si>
  <si>
    <t>CANTIDAD GALONES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</si>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</sst>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_ ;\-#,##0.00\ "/>
    <numFmt numFmtId="168" formatCode="[$-C0A]d\-mmm;@"/>
    <numFmt numFmtId="169" formatCode="0.000"/>
    <numFmt numFmtId="170" formatCode="#,##0.000"/>
    <numFmt numFmtId="171" formatCode="_-* #,##0.00\ _P_t_s_-;\-* #,##0.00\ _P_t_s_-;_-* &quot;-&quot;??\ _P_t_s_-;_-@_-"/>
    <numFmt numFmtId="172" formatCode="&quot;S/.&quot;\ #,##0.00;[Red]&quot;S/.&quot;\ \-#,##0.00"/>
    <numFmt numFmtId="173" formatCode="_ * #,##0.000_ ;_ * \-#,##0.000_ ;_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14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Cambria"/>
      <family val="1"/>
    </font>
    <font>
      <sz val="8"/>
      <name val="Arial"/>
      <family val="2"/>
    </font>
    <font>
      <b/>
      <sz val="11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sz val="9"/>
      <color indexed="10"/>
      <name val="Arial"/>
      <family val="2"/>
    </font>
    <font>
      <sz val="7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206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4"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0" fontId="5" fillId="3" borderId="1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165" fontId="5" fillId="3" borderId="9" xfId="1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9" xfId="0" applyFont="1" applyBorder="1"/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top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" fontId="1" fillId="0" borderId="7" xfId="2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164" fontId="11" fillId="0" borderId="7" xfId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right" vertical="center"/>
    </xf>
    <xf numFmtId="164" fontId="11" fillId="0" borderId="9" xfId="1" applyFont="1" applyFill="1" applyBorder="1" applyAlignment="1">
      <alignment vertical="center" wrapText="1"/>
    </xf>
    <xf numFmtId="4" fontId="11" fillId="0" borderId="9" xfId="0" applyNumberFormat="1" applyFont="1" applyBorder="1" applyAlignment="1">
      <alignment horizontal="right" vertical="center"/>
    </xf>
    <xf numFmtId="3" fontId="11" fillId="0" borderId="35" xfId="0" applyNumberFormat="1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right" vertical="center"/>
    </xf>
    <xf numFmtId="2" fontId="7" fillId="6" borderId="14" xfId="0" applyNumberFormat="1" applyFont="1" applyFill="1" applyBorder="1" applyAlignment="1">
      <alignment horizontal="center"/>
    </xf>
    <xf numFmtId="4" fontId="11" fillId="6" borderId="37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vertical="center"/>
    </xf>
    <xf numFmtId="2" fontId="11" fillId="0" borderId="14" xfId="1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4" fontId="11" fillId="0" borderId="15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167" fontId="11" fillId="0" borderId="42" xfId="1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 wrapText="1"/>
    </xf>
    <xf numFmtId="164" fontId="11" fillId="0" borderId="42" xfId="1" applyFont="1" applyFill="1" applyBorder="1" applyAlignment="1">
      <alignment vertical="center" wrapText="1"/>
    </xf>
    <xf numFmtId="166" fontId="11" fillId="0" borderId="42" xfId="0" applyNumberFormat="1" applyFont="1" applyBorder="1" applyAlignment="1">
      <alignment vertical="center"/>
    </xf>
    <xf numFmtId="4" fontId="11" fillId="0" borderId="42" xfId="0" applyNumberFormat="1" applyFont="1" applyBorder="1" applyAlignment="1">
      <alignment horizontal="right" vertical="center"/>
    </xf>
    <xf numFmtId="4" fontId="11" fillId="6" borderId="42" xfId="0" applyNumberFormat="1" applyFont="1" applyFill="1" applyBorder="1" applyAlignment="1">
      <alignment horizontal="right" vertical="center"/>
    </xf>
    <xf numFmtId="3" fontId="12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5" xfId="1" applyNumberFormat="1" applyFont="1" applyFill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" fontId="5" fillId="7" borderId="32" xfId="0" applyNumberFormat="1" applyFont="1" applyFill="1" applyBorder="1" applyAlignment="1">
      <alignment horizontal="center" vertical="center"/>
    </xf>
    <xf numFmtId="2" fontId="5" fillId="7" borderId="26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right" vertical="center"/>
    </xf>
    <xf numFmtId="167" fontId="5" fillId="7" borderId="26" xfId="1" applyNumberFormat="1" applyFont="1" applyFill="1" applyBorder="1" applyAlignment="1">
      <alignment vertical="center"/>
    </xf>
    <xf numFmtId="166" fontId="5" fillId="7" borderId="32" xfId="1" applyNumberFormat="1" applyFont="1" applyFill="1" applyBorder="1" applyAlignment="1">
      <alignment vertical="center"/>
    </xf>
    <xf numFmtId="4" fontId="5" fillId="7" borderId="26" xfId="0" applyNumberFormat="1" applyFont="1" applyFill="1" applyBorder="1" applyAlignment="1">
      <alignment horizontal="right" vertical="center"/>
    </xf>
    <xf numFmtId="4" fontId="5" fillId="7" borderId="32" xfId="0" applyNumberFormat="1" applyFont="1" applyFill="1" applyBorder="1" applyAlignment="1">
      <alignment horizontal="right" vertical="center"/>
    </xf>
    <xf numFmtId="165" fontId="14" fillId="7" borderId="32" xfId="0" applyNumberFormat="1" applyFont="1" applyFill="1" applyBorder="1" applyAlignment="1">
      <alignment horizontal="center" vertical="center"/>
    </xf>
    <xf numFmtId="4" fontId="5" fillId="7" borderId="47" xfId="0" applyNumberFormat="1" applyFont="1" applyFill="1" applyBorder="1" applyAlignment="1">
      <alignment horizontal="right" vertical="center"/>
    </xf>
    <xf numFmtId="166" fontId="5" fillId="7" borderId="4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40" xfId="0" applyFont="1" applyBorder="1"/>
    <xf numFmtId="0" fontId="7" fillId="0" borderId="36" xfId="0" applyFont="1" applyBorder="1" applyAlignment="1">
      <alignment horizontal="center"/>
    </xf>
    <xf numFmtId="4" fontId="7" fillId="0" borderId="49" xfId="0" applyNumberFormat="1" applyFont="1" applyBorder="1"/>
    <xf numFmtId="4" fontId="7" fillId="6" borderId="9" xfId="0" applyNumberFormat="1" applyFont="1" applyFill="1" applyBorder="1" applyAlignment="1">
      <alignment horizontal="center"/>
    </xf>
    <xf numFmtId="4" fontId="7" fillId="6" borderId="40" xfId="0" applyNumberFormat="1" applyFont="1" applyFill="1" applyBorder="1"/>
    <xf numFmtId="0" fontId="17" fillId="6" borderId="50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8" fillId="0" borderId="35" xfId="0" applyFont="1" applyBorder="1"/>
    <xf numFmtId="0" fontId="7" fillId="0" borderId="44" xfId="0" applyFont="1" applyBorder="1" applyAlignment="1">
      <alignment horizontal="center"/>
    </xf>
    <xf numFmtId="4" fontId="7" fillId="0" borderId="14" xfId="0" applyNumberFormat="1" applyFont="1" applyBorder="1"/>
    <xf numFmtId="4" fontId="7" fillId="0" borderId="14" xfId="0" applyNumberFormat="1" applyFont="1" applyBorder="1" applyAlignment="1">
      <alignment horizontal="center" vertical="center" wrapText="1"/>
    </xf>
    <xf numFmtId="40" fontId="7" fillId="6" borderId="9" xfId="0" applyNumberFormat="1" applyFont="1" applyFill="1" applyBorder="1" applyAlignment="1">
      <alignment horizontal="right"/>
    </xf>
    <xf numFmtId="0" fontId="7" fillId="0" borderId="35" xfId="0" applyFont="1" applyBorder="1"/>
    <xf numFmtId="2" fontId="6" fillId="0" borderId="51" xfId="0" applyNumberFormat="1" applyFont="1" applyBorder="1"/>
    <xf numFmtId="2" fontId="6" fillId="0" borderId="11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left" vertical="center" wrapText="1"/>
    </xf>
    <xf numFmtId="0" fontId="7" fillId="0" borderId="35" xfId="0" quotePrefix="1" applyFont="1" applyBorder="1"/>
    <xf numFmtId="0" fontId="7" fillId="6" borderId="50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 wrapText="1"/>
    </xf>
    <xf numFmtId="17" fontId="8" fillId="0" borderId="35" xfId="0" applyNumberFormat="1" applyFont="1" applyBorder="1"/>
    <xf numFmtId="0" fontId="10" fillId="0" borderId="52" xfId="0" applyFont="1" applyBorder="1" applyAlignment="1">
      <alignment horizontal="left" vertical="center" wrapText="1"/>
    </xf>
    <xf numFmtId="40" fontId="7" fillId="6" borderId="21" xfId="0" applyNumberFormat="1" applyFont="1" applyFill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0" fontId="5" fillId="6" borderId="52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vertical="center" wrapText="1"/>
    </xf>
    <xf numFmtId="0" fontId="18" fillId="0" borderId="13" xfId="0" applyFont="1" applyBorder="1"/>
    <xf numFmtId="17" fontId="8" fillId="0" borderId="13" xfId="0" applyNumberFormat="1" applyFont="1" applyBorder="1"/>
    <xf numFmtId="4" fontId="7" fillId="8" borderId="40" xfId="0" applyNumberFormat="1" applyFont="1" applyFill="1" applyBorder="1"/>
    <xf numFmtId="0" fontId="8" fillId="0" borderId="13" xfId="0" applyFont="1" applyBorder="1"/>
    <xf numFmtId="14" fontId="7" fillId="0" borderId="50" xfId="0" applyNumberFormat="1" applyFont="1" applyBorder="1" applyAlignment="1">
      <alignment horizontal="center"/>
    </xf>
    <xf numFmtId="0" fontId="7" fillId="0" borderId="14" xfId="0" applyFont="1" applyBorder="1"/>
    <xf numFmtId="4" fontId="21" fillId="0" borderId="15" xfId="0" applyNumberFormat="1" applyFont="1" applyBorder="1" applyAlignment="1">
      <alignment horizontal="right"/>
    </xf>
    <xf numFmtId="0" fontId="22" fillId="0" borderId="13" xfId="0" applyFont="1" applyBorder="1"/>
    <xf numFmtId="4" fontId="22" fillId="0" borderId="15" xfId="0" applyNumberFormat="1" applyFont="1" applyBorder="1"/>
    <xf numFmtId="16" fontId="21" fillId="6" borderId="10" xfId="0" applyNumberFormat="1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23" fillId="0" borderId="26" xfId="0" applyFont="1" applyBorder="1"/>
    <xf numFmtId="4" fontId="22" fillId="0" borderId="55" xfId="0" applyNumberFormat="1" applyFont="1" applyBorder="1"/>
    <xf numFmtId="2" fontId="7" fillId="0" borderId="0" xfId="0" applyNumberFormat="1" applyFont="1" applyAlignment="1">
      <alignment horizontal="right"/>
    </xf>
    <xf numFmtId="0" fontId="8" fillId="0" borderId="49" xfId="0" applyFont="1" applyBorder="1"/>
    <xf numFmtId="0" fontId="8" fillId="0" borderId="14" xfId="0" applyFont="1" applyBorder="1"/>
    <xf numFmtId="0" fontId="21" fillId="0" borderId="2" xfId="0" applyFont="1" applyBorder="1"/>
    <xf numFmtId="4" fontId="0" fillId="0" borderId="8" xfId="0" applyNumberFormat="1" applyBorder="1" applyAlignment="1">
      <alignment horizontal="right"/>
    </xf>
    <xf numFmtId="4" fontId="0" fillId="0" borderId="40" xfId="0" applyNumberFormat="1" applyBorder="1" applyAlignment="1">
      <alignment horizontal="right"/>
    </xf>
    <xf numFmtId="4" fontId="24" fillId="0" borderId="15" xfId="0" applyNumberFormat="1" applyFont="1" applyBorder="1" applyAlignment="1">
      <alignment horizontal="right"/>
    </xf>
    <xf numFmtId="4" fontId="24" fillId="0" borderId="12" xfId="0" applyNumberFormat="1" applyFont="1" applyBorder="1" applyAlignment="1">
      <alignment horizontal="right"/>
    </xf>
    <xf numFmtId="17" fontId="17" fillId="0" borderId="10" xfId="0" applyNumberFormat="1" applyFont="1" applyBorder="1"/>
    <xf numFmtId="0" fontId="17" fillId="0" borderId="0" xfId="0" applyFont="1" applyAlignment="1">
      <alignment vertical="center" wrapText="1"/>
    </xf>
    <xf numFmtId="0" fontId="8" fillId="0" borderId="3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5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2" fontId="24" fillId="0" borderId="0" xfId="0" applyNumberFormat="1" applyFont="1" applyAlignment="1">
      <alignment horizontal="right"/>
    </xf>
    <xf numFmtId="0" fontId="7" fillId="0" borderId="56" xfId="0" applyFont="1" applyBorder="1" applyAlignment="1">
      <alignment horizontal="center"/>
    </xf>
    <xf numFmtId="4" fontId="24" fillId="0" borderId="35" xfId="0" applyNumberFormat="1" applyFont="1" applyBorder="1" applyAlignment="1">
      <alignment horizontal="right"/>
    </xf>
    <xf numFmtId="0" fontId="17" fillId="0" borderId="44" xfId="0" applyFont="1" applyBorder="1" applyAlignment="1">
      <alignment horizontal="center"/>
    </xf>
    <xf numFmtId="0" fontId="8" fillId="0" borderId="45" xfId="0" applyFont="1" applyBorder="1"/>
    <xf numFmtId="4" fontId="24" fillId="0" borderId="46" xfId="0" applyNumberFormat="1" applyFont="1" applyBorder="1" applyAlignment="1">
      <alignment horizontal="right"/>
    </xf>
    <xf numFmtId="168" fontId="24" fillId="0" borderId="12" xfId="0" applyNumberFormat="1" applyFont="1" applyBorder="1" applyAlignment="1">
      <alignment horizontal="center"/>
    </xf>
    <xf numFmtId="17" fontId="17" fillId="0" borderId="57" xfId="0" applyNumberFormat="1" applyFont="1" applyBorder="1"/>
    <xf numFmtId="0" fontId="17" fillId="0" borderId="58" xfId="0" applyFont="1" applyBorder="1" applyAlignment="1">
      <alignment vertical="center" wrapText="1"/>
    </xf>
    <xf numFmtId="166" fontId="9" fillId="3" borderId="11" xfId="0" applyNumberFormat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14" fontId="7" fillId="0" borderId="44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right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0" xfId="0" applyFont="1"/>
    <xf numFmtId="14" fontId="6" fillId="0" borderId="44" xfId="0" applyNumberFormat="1" applyFont="1" applyBorder="1" applyAlignment="1">
      <alignment horizontal="center"/>
    </xf>
    <xf numFmtId="2" fontId="21" fillId="0" borderId="2" xfId="0" applyNumberFormat="1" applyFont="1" applyBorder="1"/>
    <xf numFmtId="0" fontId="8" fillId="0" borderId="21" xfId="0" applyFont="1" applyBorder="1"/>
    <xf numFmtId="14" fontId="7" fillId="0" borderId="9" xfId="0" applyNumberFormat="1" applyFont="1" applyBorder="1" applyAlignment="1">
      <alignment horizontal="center"/>
    </xf>
    <xf numFmtId="169" fontId="21" fillId="0" borderId="2" xfId="0" applyNumberFormat="1" applyFont="1" applyBorder="1"/>
    <xf numFmtId="4" fontId="21" fillId="0" borderId="35" xfId="0" applyNumberFormat="1" applyFont="1" applyBorder="1" applyAlignment="1">
      <alignment horizontal="right"/>
    </xf>
    <xf numFmtId="0" fontId="16" fillId="4" borderId="3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vertical="center" wrapText="1"/>
    </xf>
    <xf numFmtId="4" fontId="6" fillId="4" borderId="31" xfId="0" applyNumberFormat="1" applyFont="1" applyFill="1" applyBorder="1"/>
    <xf numFmtId="4" fontId="6" fillId="4" borderId="63" xfId="0" applyNumberFormat="1" applyFont="1" applyFill="1" applyBorder="1"/>
    <xf numFmtId="2" fontId="6" fillId="0" borderId="14" xfId="0" applyNumberFormat="1" applyFont="1" applyBorder="1"/>
    <xf numFmtId="0" fontId="13" fillId="0" borderId="39" xfId="0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/>
    </xf>
    <xf numFmtId="19" fontId="25" fillId="0" borderId="14" xfId="0" applyNumberFormat="1" applyFont="1" applyBorder="1" applyAlignment="1">
      <alignment horizontal="center"/>
    </xf>
    <xf numFmtId="0" fontId="8" fillId="0" borderId="34" xfId="0" applyFont="1" applyBorder="1"/>
    <xf numFmtId="0" fontId="8" fillId="0" borderId="7" xfId="0" applyFont="1" applyBorder="1"/>
    <xf numFmtId="0" fontId="8" fillId="0" borderId="37" xfId="0" applyFont="1" applyBorder="1"/>
    <xf numFmtId="4" fontId="7" fillId="0" borderId="34" xfId="0" applyNumberFormat="1" applyFont="1" applyBorder="1"/>
    <xf numFmtId="4" fontId="7" fillId="0" borderId="40" xfId="0" applyNumberFormat="1" applyFont="1" applyBorder="1"/>
    <xf numFmtId="0" fontId="7" fillId="0" borderId="52" xfId="0" applyFont="1" applyBorder="1"/>
    <xf numFmtId="4" fontId="21" fillId="0" borderId="64" xfId="0" applyNumberFormat="1" applyFont="1" applyBorder="1" applyAlignment="1">
      <alignment horizontal="right"/>
    </xf>
    <xf numFmtId="4" fontId="7" fillId="0" borderId="38" xfId="0" applyNumberFormat="1" applyFont="1" applyBorder="1"/>
    <xf numFmtId="4" fontId="7" fillId="6" borderId="15" xfId="0" applyNumberFormat="1" applyFont="1" applyFill="1" applyBorder="1"/>
    <xf numFmtId="0" fontId="23" fillId="7" borderId="26" xfId="0" applyFont="1" applyFill="1" applyBorder="1"/>
    <xf numFmtId="4" fontId="22" fillId="7" borderId="25" xfId="0" applyNumberFormat="1" applyFont="1" applyFill="1" applyBorder="1"/>
    <xf numFmtId="2" fontId="25" fillId="0" borderId="44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/>
    </xf>
    <xf numFmtId="14" fontId="26" fillId="0" borderId="14" xfId="0" applyNumberFormat="1" applyFont="1" applyBorder="1" applyAlignment="1">
      <alignment horizontal="center"/>
    </xf>
    <xf numFmtId="0" fontId="27" fillId="0" borderId="9" xfId="0" applyFont="1" applyBorder="1"/>
    <xf numFmtId="0" fontId="7" fillId="0" borderId="6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166" fontId="10" fillId="0" borderId="35" xfId="1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/>
    <xf numFmtId="16" fontId="6" fillId="0" borderId="12" xfId="0" applyNumberFormat="1" applyFont="1" applyBorder="1" applyAlignment="1">
      <alignment horizontal="center"/>
    </xf>
    <xf numFmtId="14" fontId="28" fillId="0" borderId="44" xfId="0" applyNumberFormat="1" applyFont="1" applyBorder="1" applyAlignment="1">
      <alignment horizontal="left"/>
    </xf>
    <xf numFmtId="0" fontId="8" fillId="6" borderId="38" xfId="0" applyFont="1" applyFill="1" applyBorder="1"/>
    <xf numFmtId="2" fontId="29" fillId="0" borderId="44" xfId="0" applyNumberFormat="1" applyFont="1" applyBorder="1" applyAlignment="1">
      <alignment horizontal="center" vertical="center"/>
    </xf>
    <xf numFmtId="14" fontId="8" fillId="0" borderId="6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4" fontId="7" fillId="6" borderId="39" xfId="0" applyNumberFormat="1" applyFont="1" applyFill="1" applyBorder="1" applyAlignment="1">
      <alignment horizontal="center"/>
    </xf>
    <xf numFmtId="4" fontId="7" fillId="0" borderId="15" xfId="0" applyNumberFormat="1" applyFont="1" applyBorder="1"/>
    <xf numFmtId="0" fontId="6" fillId="0" borderId="35" xfId="0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left"/>
    </xf>
    <xf numFmtId="14" fontId="7" fillId="0" borderId="65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/>
    </xf>
    <xf numFmtId="14" fontId="6" fillId="0" borderId="50" xfId="0" applyNumberFormat="1" applyFont="1" applyBorder="1" applyAlignment="1">
      <alignment horizontal="center"/>
    </xf>
    <xf numFmtId="14" fontId="16" fillId="0" borderId="50" xfId="0" applyNumberFormat="1" applyFont="1" applyBorder="1" applyAlignment="1">
      <alignment horizontal="center"/>
    </xf>
    <xf numFmtId="4" fontId="22" fillId="8" borderId="15" xfId="0" applyNumberFormat="1" applyFont="1" applyFill="1" applyBorder="1"/>
    <xf numFmtId="16" fontId="6" fillId="0" borderId="35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0" fillId="0" borderId="35" xfId="0" applyFont="1" applyBorder="1"/>
    <xf numFmtId="0" fontId="6" fillId="0" borderId="44" xfId="0" applyFont="1" applyBorder="1" applyAlignment="1">
      <alignment horizontal="center"/>
    </xf>
    <xf numFmtId="4" fontId="6" fillId="0" borderId="38" xfId="0" applyNumberFormat="1" applyFont="1" applyBorder="1"/>
    <xf numFmtId="4" fontId="6" fillId="6" borderId="39" xfId="0" applyNumberFormat="1" applyFont="1" applyFill="1" applyBorder="1" applyAlignment="1">
      <alignment horizontal="center"/>
    </xf>
    <xf numFmtId="4" fontId="6" fillId="0" borderId="61" xfId="0" applyNumberFormat="1" applyFont="1" applyBorder="1"/>
    <xf numFmtId="4" fontId="22" fillId="7" borderId="55" xfId="0" applyNumberFormat="1" applyFont="1" applyFill="1" applyBorder="1"/>
    <xf numFmtId="0" fontId="6" fillId="0" borderId="1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/>
    </xf>
    <xf numFmtId="14" fontId="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6" fillId="0" borderId="59" xfId="0" applyFont="1" applyBorder="1" applyAlignment="1">
      <alignment horizontal="center"/>
    </xf>
    <xf numFmtId="4" fontId="6" fillId="0" borderId="41" xfId="0" applyNumberFormat="1" applyFont="1" applyBorder="1"/>
    <xf numFmtId="4" fontId="6" fillId="6" borderId="47" xfId="0" applyNumberFormat="1" applyFont="1" applyFill="1" applyBorder="1" applyAlignment="1">
      <alignment horizontal="center"/>
    </xf>
    <xf numFmtId="4" fontId="6" fillId="0" borderId="66" xfId="0" applyNumberFormat="1" applyFont="1" applyBorder="1"/>
    <xf numFmtId="0" fontId="17" fillId="0" borderId="65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4" fontId="6" fillId="4" borderId="28" xfId="0" applyNumberFormat="1" applyFont="1" applyFill="1" applyBorder="1"/>
    <xf numFmtId="170" fontId="6" fillId="4" borderId="67" xfId="0" applyNumberFormat="1" applyFont="1" applyFill="1" applyBorder="1" applyAlignment="1">
      <alignment horizontal="center"/>
    </xf>
    <xf numFmtId="4" fontId="6" fillId="4" borderId="26" xfId="0" applyNumberFormat="1" applyFont="1" applyFill="1" applyBorder="1"/>
    <xf numFmtId="0" fontId="10" fillId="0" borderId="44" xfId="0" applyFont="1" applyBorder="1" applyAlignment="1">
      <alignment horizontal="center"/>
    </xf>
    <xf numFmtId="4" fontId="0" fillId="0" borderId="37" xfId="0" applyNumberFormat="1" applyBorder="1" applyAlignment="1">
      <alignment horizontal="right"/>
    </xf>
    <xf numFmtId="0" fontId="6" fillId="6" borderId="51" xfId="0" applyFont="1" applyFill="1" applyBorder="1" applyAlignment="1">
      <alignment horizontal="center"/>
    </xf>
    <xf numFmtId="0" fontId="21" fillId="0" borderId="4" xfId="0" applyFont="1" applyBorder="1"/>
    <xf numFmtId="4" fontId="24" fillId="0" borderId="44" xfId="0" applyNumberFormat="1" applyFont="1" applyBorder="1" applyAlignment="1">
      <alignment horizontal="right"/>
    </xf>
    <xf numFmtId="0" fontId="10" fillId="0" borderId="40" xfId="0" applyFont="1" applyBorder="1"/>
    <xf numFmtId="4" fontId="7" fillId="0" borderId="17" xfId="0" applyNumberFormat="1" applyFont="1" applyBorder="1"/>
    <xf numFmtId="4" fontId="6" fillId="0" borderId="36" xfId="0" applyNumberFormat="1" applyFont="1" applyBorder="1" applyAlignment="1">
      <alignment horizontal="center"/>
    </xf>
    <xf numFmtId="14" fontId="17" fillId="0" borderId="44" xfId="0" applyNumberFormat="1" applyFont="1" applyBorder="1" applyAlignment="1">
      <alignment horizontal="center"/>
    </xf>
    <xf numFmtId="0" fontId="0" fillId="0" borderId="2" xfId="0" applyBorder="1"/>
    <xf numFmtId="0" fontId="21" fillId="0" borderId="12" xfId="0" applyFont="1" applyBorder="1"/>
    <xf numFmtId="0" fontId="16" fillId="0" borderId="35" xfId="0" applyFont="1" applyBorder="1"/>
    <xf numFmtId="4" fontId="6" fillId="0" borderId="44" xfId="0" applyNumberFormat="1" applyFont="1" applyBorder="1" applyAlignment="1">
      <alignment horizontal="center"/>
    </xf>
    <xf numFmtId="4" fontId="24" fillId="0" borderId="64" xfId="0" applyNumberFormat="1" applyFont="1" applyBorder="1" applyAlignment="1">
      <alignment horizontal="right"/>
    </xf>
    <xf numFmtId="16" fontId="21" fillId="6" borderId="51" xfId="0" applyNumberFormat="1" applyFont="1" applyFill="1" applyBorder="1" applyAlignment="1">
      <alignment horizontal="center"/>
    </xf>
    <xf numFmtId="4" fontId="7" fillId="0" borderId="13" xfId="0" applyNumberFormat="1" applyFont="1" applyBorder="1"/>
    <xf numFmtId="14" fontId="8" fillId="0" borderId="44" xfId="0" applyNumberFormat="1" applyFont="1" applyBorder="1" applyAlignment="1">
      <alignment horizontal="center"/>
    </xf>
    <xf numFmtId="0" fontId="17" fillId="0" borderId="52" xfId="0" applyFont="1" applyBorder="1"/>
    <xf numFmtId="4" fontId="24" fillId="0" borderId="23" xfId="0" applyNumberFormat="1" applyFont="1" applyBorder="1" applyAlignment="1">
      <alignment horizontal="right"/>
    </xf>
    <xf numFmtId="0" fontId="30" fillId="0" borderId="12" xfId="0" applyFont="1" applyBorder="1"/>
    <xf numFmtId="4" fontId="24" fillId="6" borderId="44" xfId="0" applyNumberFormat="1" applyFont="1" applyFill="1" applyBorder="1" applyAlignment="1">
      <alignment horizontal="right"/>
    </xf>
    <xf numFmtId="4" fontId="7" fillId="0" borderId="0" xfId="0" applyNumberFormat="1" applyFont="1"/>
    <xf numFmtId="4" fontId="6" fillId="0" borderId="13" xfId="0" applyNumberFormat="1" applyFont="1" applyBorder="1"/>
    <xf numFmtId="0" fontId="31" fillId="0" borderId="44" xfId="0" applyFont="1" applyBorder="1" applyAlignment="1">
      <alignment horizontal="center"/>
    </xf>
    <xf numFmtId="4" fontId="22" fillId="7" borderId="32" xfId="0" applyNumberFormat="1" applyFont="1" applyFill="1" applyBorder="1"/>
    <xf numFmtId="0" fontId="32" fillId="6" borderId="12" xfId="0" applyFont="1" applyFill="1" applyBorder="1" applyAlignment="1">
      <alignment horizontal="left"/>
    </xf>
    <xf numFmtId="0" fontId="24" fillId="0" borderId="44" xfId="0" applyFont="1" applyBorder="1" applyAlignment="1">
      <alignment horizontal="center"/>
    </xf>
    <xf numFmtId="4" fontId="24" fillId="0" borderId="13" xfId="0" applyNumberFormat="1" applyFont="1" applyBorder="1"/>
    <xf numFmtId="14" fontId="33" fillId="0" borderId="44" xfId="0" applyNumberFormat="1" applyFont="1" applyBorder="1" applyAlignment="1">
      <alignment horizontal="center"/>
    </xf>
    <xf numFmtId="0" fontId="10" fillId="6" borderId="68" xfId="0" applyFont="1" applyFill="1" applyBorder="1" applyAlignment="1">
      <alignment horizontal="left"/>
    </xf>
    <xf numFmtId="2" fontId="7" fillId="0" borderId="0" xfId="0" applyNumberFormat="1" applyFont="1"/>
    <xf numFmtId="0" fontId="9" fillId="7" borderId="32" xfId="0" applyFont="1" applyFill="1" applyBorder="1" applyAlignment="1">
      <alignment horizontal="center"/>
    </xf>
    <xf numFmtId="4" fontId="34" fillId="7" borderId="24" xfId="0" applyNumberFormat="1" applyFont="1" applyFill="1" applyBorder="1" applyAlignment="1">
      <alignment horizontal="right"/>
    </xf>
    <xf numFmtId="0" fontId="10" fillId="0" borderId="64" xfId="0" applyFont="1" applyBorder="1"/>
    <xf numFmtId="0" fontId="7" fillId="0" borderId="59" xfId="0" applyFont="1" applyBorder="1" applyAlignment="1">
      <alignment horizontal="center"/>
    </xf>
    <xf numFmtId="4" fontId="7" fillId="0" borderId="69" xfId="0" applyNumberFormat="1" applyFont="1" applyBorder="1"/>
    <xf numFmtId="4" fontId="6" fillId="0" borderId="59" xfId="0" applyNumberFormat="1" applyFont="1" applyBorder="1" applyAlignment="1">
      <alignment horizontal="center"/>
    </xf>
    <xf numFmtId="0" fontId="24" fillId="0" borderId="52" xfId="0" applyFont="1" applyBorder="1"/>
    <xf numFmtId="16" fontId="6" fillId="6" borderId="51" xfId="0" applyNumberFormat="1" applyFont="1" applyFill="1" applyBorder="1" applyAlignment="1">
      <alignment horizontal="center"/>
    </xf>
    <xf numFmtId="170" fontId="6" fillId="4" borderId="47" xfId="0" applyNumberFormat="1" applyFont="1" applyFill="1" applyBorder="1" applyAlignment="1">
      <alignment horizontal="center"/>
    </xf>
    <xf numFmtId="4" fontId="6" fillId="4" borderId="48" xfId="0" applyNumberFormat="1" applyFont="1" applyFill="1" applyBorder="1"/>
    <xf numFmtId="14" fontId="16" fillId="0" borderId="44" xfId="0" applyNumberFormat="1" applyFont="1" applyBorder="1" applyAlignment="1">
      <alignment horizontal="center"/>
    </xf>
    <xf numFmtId="2" fontId="17" fillId="6" borderId="0" xfId="0" applyNumberFormat="1" applyFont="1" applyFill="1" applyAlignment="1">
      <alignment horizontal="left"/>
    </xf>
    <xf numFmtId="4" fontId="9" fillId="7" borderId="70" xfId="0" applyNumberFormat="1" applyFont="1" applyFill="1" applyBorder="1"/>
    <xf numFmtId="170" fontId="9" fillId="7" borderId="70" xfId="0" applyNumberFormat="1" applyFont="1" applyFill="1" applyBorder="1" applyAlignment="1">
      <alignment horizontal="center"/>
    </xf>
    <xf numFmtId="4" fontId="9" fillId="7" borderId="48" xfId="0" applyNumberFormat="1" applyFont="1" applyFill="1" applyBorder="1"/>
    <xf numFmtId="0" fontId="35" fillId="0" borderId="37" xfId="0" applyFont="1" applyBorder="1"/>
    <xf numFmtId="0" fontId="29" fillId="0" borderId="36" xfId="0" applyFont="1" applyBorder="1" applyAlignment="1">
      <alignment horizontal="center"/>
    </xf>
    <xf numFmtId="4" fontId="29" fillId="0" borderId="71" xfId="0" applyNumberFormat="1" applyFont="1" applyBorder="1"/>
    <xf numFmtId="4" fontId="6" fillId="6" borderId="7" xfId="0" applyNumberFormat="1" applyFont="1" applyFill="1" applyBorder="1" applyAlignment="1">
      <alignment horizontal="center"/>
    </xf>
    <xf numFmtId="4" fontId="6" fillId="0" borderId="35" xfId="0" applyNumberFormat="1" applyFont="1" applyBorder="1"/>
    <xf numFmtId="14" fontId="10" fillId="0" borderId="44" xfId="0" applyNumberFormat="1" applyFont="1" applyBorder="1" applyAlignment="1">
      <alignment horizontal="center"/>
    </xf>
    <xf numFmtId="4" fontId="37" fillId="0" borderId="38" xfId="0" applyNumberFormat="1" applyFont="1" applyBorder="1"/>
    <xf numFmtId="4" fontId="6" fillId="0" borderId="9" xfId="0" applyNumberFormat="1" applyFont="1" applyBorder="1" applyAlignment="1">
      <alignment horizontal="center"/>
    </xf>
    <xf numFmtId="4" fontId="29" fillId="0" borderId="38" xfId="0" applyNumberFormat="1" applyFont="1" applyBorder="1"/>
    <xf numFmtId="0" fontId="21" fillId="0" borderId="1" xfId="0" applyFont="1" applyBorder="1"/>
    <xf numFmtId="0" fontId="36" fillId="0" borderId="35" xfId="0" applyFont="1" applyBorder="1"/>
    <xf numFmtId="0" fontId="29" fillId="0" borderId="44" xfId="0" applyFont="1" applyBorder="1" applyAlignment="1">
      <alignment horizontal="center"/>
    </xf>
    <xf numFmtId="4" fontId="29" fillId="6" borderId="9" xfId="0" applyNumberFormat="1" applyFont="1" applyFill="1" applyBorder="1" applyAlignment="1">
      <alignment horizontal="center"/>
    </xf>
    <xf numFmtId="0" fontId="23" fillId="7" borderId="2" xfId="0" applyFont="1" applyFill="1" applyBorder="1"/>
    <xf numFmtId="4" fontId="22" fillId="7" borderId="1" xfId="0" applyNumberFormat="1" applyFont="1" applyFill="1" applyBorder="1"/>
    <xf numFmtId="0" fontId="7" fillId="0" borderId="38" xfId="0" applyFont="1" applyBorder="1"/>
    <xf numFmtId="0" fontId="35" fillId="0" borderId="35" xfId="0" applyFont="1" applyBorder="1"/>
    <xf numFmtId="0" fontId="20" fillId="0" borderId="52" xfId="0" applyFont="1" applyBorder="1"/>
    <xf numFmtId="0" fontId="8" fillId="0" borderId="20" xfId="0" applyFont="1" applyBorder="1"/>
    <xf numFmtId="164" fontId="20" fillId="6" borderId="15" xfId="1" applyFont="1" applyFill="1" applyBorder="1" applyAlignment="1">
      <alignment horizontal="center"/>
    </xf>
    <xf numFmtId="14" fontId="8" fillId="0" borderId="0" xfId="0" applyNumberFormat="1" applyFont="1"/>
    <xf numFmtId="0" fontId="8" fillId="0" borderId="43" xfId="0" applyFont="1" applyBorder="1"/>
    <xf numFmtId="4" fontId="6" fillId="0" borderId="47" xfId="0" applyNumberFormat="1" applyFont="1" applyBorder="1" applyAlignment="1">
      <alignment horizontal="center"/>
    </xf>
    <xf numFmtId="4" fontId="7" fillId="0" borderId="35" xfId="0" applyNumberFormat="1" applyFont="1" applyBorder="1"/>
    <xf numFmtId="4" fontId="22" fillId="7" borderId="24" xfId="0" applyNumberFormat="1" applyFont="1" applyFill="1" applyBorder="1"/>
    <xf numFmtId="0" fontId="23" fillId="7" borderId="1" xfId="0" applyFont="1" applyFill="1" applyBorder="1"/>
    <xf numFmtId="4" fontId="6" fillId="7" borderId="70" xfId="0" applyNumberFormat="1" applyFont="1" applyFill="1" applyBorder="1"/>
    <xf numFmtId="170" fontId="6" fillId="7" borderId="70" xfId="0" applyNumberFormat="1" applyFont="1" applyFill="1" applyBorder="1" applyAlignment="1">
      <alignment horizontal="center"/>
    </xf>
    <xf numFmtId="4" fontId="6" fillId="3" borderId="9" xfId="0" applyNumberFormat="1" applyFont="1" applyFill="1" applyBorder="1"/>
    <xf numFmtId="4" fontId="7" fillId="3" borderId="9" xfId="0" applyNumberFormat="1" applyFont="1" applyFill="1" applyBorder="1"/>
    <xf numFmtId="4" fontId="6" fillId="3" borderId="35" xfId="0" applyNumberFormat="1" applyFont="1" applyFill="1" applyBorder="1"/>
    <xf numFmtId="0" fontId="8" fillId="0" borderId="44" xfId="0" applyFont="1" applyBorder="1" applyAlignment="1">
      <alignment horizontal="center"/>
    </xf>
    <xf numFmtId="0" fontId="0" fillId="0" borderId="34" xfId="0" applyBorder="1"/>
    <xf numFmtId="4" fontId="0" fillId="0" borderId="7" xfId="0" applyNumberFormat="1" applyBorder="1" applyAlignment="1">
      <alignment horizontal="right"/>
    </xf>
    <xf numFmtId="164" fontId="17" fillId="6" borderId="15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9" xfId="0" applyNumberFormat="1" applyFont="1" applyBorder="1"/>
    <xf numFmtId="4" fontId="7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5" fillId="0" borderId="35" xfId="0" applyFont="1" applyBorder="1" applyAlignment="1">
      <alignment vertical="center" wrapText="1"/>
    </xf>
    <xf numFmtId="164" fontId="29" fillId="0" borderId="9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24" fillId="0" borderId="65" xfId="0" applyNumberFormat="1" applyFont="1" applyBorder="1" applyAlignment="1">
      <alignment horizontal="right"/>
    </xf>
    <xf numFmtId="0" fontId="38" fillId="6" borderId="38" xfId="0" applyFont="1" applyFill="1" applyBorder="1" applyAlignment="1">
      <alignment horizontal="center"/>
    </xf>
    <xf numFmtId="171" fontId="38" fillId="6" borderId="15" xfId="0" applyNumberFormat="1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164" fontId="7" fillId="0" borderId="9" xfId="1" applyFont="1" applyFill="1" applyBorder="1" applyAlignment="1">
      <alignment horizontal="left"/>
    </xf>
    <xf numFmtId="4" fontId="24" fillId="0" borderId="9" xfId="0" applyNumberFormat="1" applyFont="1" applyBorder="1" applyAlignment="1">
      <alignment horizontal="right"/>
    </xf>
    <xf numFmtId="0" fontId="38" fillId="6" borderId="14" xfId="0" applyFont="1" applyFill="1" applyBorder="1" applyAlignment="1">
      <alignment horizontal="left"/>
    </xf>
    <xf numFmtId="0" fontId="38" fillId="6" borderId="15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3" fillId="0" borderId="9" xfId="0" applyFont="1" applyBorder="1"/>
    <xf numFmtId="4" fontId="22" fillId="0" borderId="9" xfId="0" applyNumberFormat="1" applyFont="1" applyBorder="1"/>
    <xf numFmtId="0" fontId="38" fillId="6" borderId="14" xfId="0" applyFont="1" applyFill="1" applyBorder="1" applyAlignment="1">
      <alignment horizontal="center"/>
    </xf>
    <xf numFmtId="0" fontId="24" fillId="0" borderId="69" xfId="0" applyFont="1" applyBorder="1"/>
    <xf numFmtId="164" fontId="6" fillId="6" borderId="9" xfId="1" applyFont="1" applyFill="1" applyBorder="1" applyAlignment="1">
      <alignment horizontal="center"/>
    </xf>
    <xf numFmtId="16" fontId="6" fillId="6" borderId="11" xfId="0" applyNumberFormat="1" applyFont="1" applyFill="1" applyBorder="1" applyAlignment="1">
      <alignment horizontal="center"/>
    </xf>
    <xf numFmtId="171" fontId="20" fillId="6" borderId="15" xfId="0" applyNumberFormat="1" applyFont="1" applyFill="1" applyBorder="1" applyAlignment="1">
      <alignment horizontal="center"/>
    </xf>
    <xf numFmtId="4" fontId="22" fillId="7" borderId="29" xfId="0" applyNumberFormat="1" applyFont="1" applyFill="1" applyBorder="1"/>
    <xf numFmtId="0" fontId="23" fillId="7" borderId="25" xfId="0" applyFont="1" applyFill="1" applyBorder="1"/>
    <xf numFmtId="4" fontId="22" fillId="7" borderId="32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2" fontId="6" fillId="0" borderId="43" xfId="1" applyNumberFormat="1" applyFont="1" applyFill="1" applyBorder="1" applyAlignment="1">
      <alignment horizontal="right"/>
    </xf>
    <xf numFmtId="0" fontId="6" fillId="0" borderId="42" xfId="0" applyFont="1" applyBorder="1"/>
    <xf numFmtId="0" fontId="10" fillId="0" borderId="59" xfId="0" applyFont="1" applyBorder="1"/>
    <xf numFmtId="0" fontId="7" fillId="6" borderId="65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164" fontId="6" fillId="6" borderId="46" xfId="1" applyFont="1" applyFill="1" applyBorder="1" applyAlignment="1">
      <alignment horizontal="center"/>
    </xf>
    <xf numFmtId="4" fontId="6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25" fillId="0" borderId="0" xfId="0" applyFont="1"/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6" fillId="0" borderId="9" xfId="1" applyFont="1" applyBorder="1" applyAlignment="1">
      <alignment horizontal="right"/>
    </xf>
    <xf numFmtId="164" fontId="10" fillId="0" borderId="0" xfId="1" applyFont="1" applyFill="1" applyBorder="1" applyAlignment="1">
      <alignment vertical="top"/>
    </xf>
    <xf numFmtId="164" fontId="28" fillId="0" borderId="0" xfId="1" applyFont="1" applyFill="1" applyBorder="1"/>
    <xf numFmtId="2" fontId="28" fillId="0" borderId="0" xfId="0" applyNumberFormat="1" applyFont="1"/>
    <xf numFmtId="0" fontId="28" fillId="0" borderId="0" xfId="0" applyFont="1"/>
    <xf numFmtId="0" fontId="10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1" applyFont="1" applyFill="1" applyBorder="1" applyAlignment="1">
      <alignment horizontal="right"/>
    </xf>
    <xf numFmtId="164" fontId="16" fillId="0" borderId="0" xfId="1" applyFont="1" applyFill="1" applyBorder="1"/>
    <xf numFmtId="2" fontId="16" fillId="0" borderId="0" xfId="0" applyNumberFormat="1" applyFont="1"/>
    <xf numFmtId="0" fontId="16" fillId="0" borderId="0" xfId="0" applyFont="1"/>
    <xf numFmtId="0" fontId="6" fillId="0" borderId="4" xfId="0" applyFont="1" applyBorder="1"/>
    <xf numFmtId="164" fontId="6" fillId="0" borderId="38" xfId="1" applyFont="1" applyFill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164" fontId="3" fillId="0" borderId="8" xfId="1" applyFont="1" applyBorder="1"/>
    <xf numFmtId="166" fontId="6" fillId="0" borderId="0" xfId="0" applyNumberFormat="1" applyFont="1" applyAlignment="1">
      <alignment horizontal="right"/>
    </xf>
    <xf numFmtId="164" fontId="6" fillId="0" borderId="0" xfId="1" applyFont="1" applyFill="1" applyBorder="1" applyAlignment="1">
      <alignment horizontal="center" vertical="center"/>
    </xf>
    <xf numFmtId="164" fontId="6" fillId="0" borderId="0" xfId="1" applyFont="1" applyFill="1" applyBorder="1"/>
    <xf numFmtId="0" fontId="7" fillId="0" borderId="0" xfId="0" applyFont="1" applyAlignment="1">
      <alignment horizontal="left"/>
    </xf>
    <xf numFmtId="0" fontId="6" fillId="0" borderId="12" xfId="0" applyFont="1" applyBorder="1"/>
    <xf numFmtId="164" fontId="6" fillId="0" borderId="60" xfId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4" fontId="6" fillId="0" borderId="0" xfId="1" applyNumberFormat="1" applyFont="1" applyFill="1" applyBorder="1"/>
    <xf numFmtId="0" fontId="21" fillId="0" borderId="0" xfId="0" applyFont="1"/>
    <xf numFmtId="172" fontId="6" fillId="0" borderId="0" xfId="0" applyNumberFormat="1" applyFont="1"/>
    <xf numFmtId="14" fontId="6" fillId="0" borderId="0" xfId="0" applyNumberFormat="1" applyFont="1" applyAlignment="1">
      <alignment horizontal="left"/>
    </xf>
    <xf numFmtId="164" fontId="6" fillId="0" borderId="9" xfId="1" applyFont="1" applyFill="1" applyBorder="1" applyAlignment="1">
      <alignment horizontal="right"/>
    </xf>
    <xf numFmtId="164" fontId="3" fillId="0" borderId="8" xfId="1" applyFont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71" fontId="6" fillId="0" borderId="0" xfId="1" applyNumberFormat="1" applyFont="1" applyFill="1" applyBorder="1" applyAlignment="1">
      <alignment horizontal="left"/>
    </xf>
    <xf numFmtId="17" fontId="6" fillId="0" borderId="0" xfId="1" applyNumberFormat="1" applyFont="1" applyFill="1" applyBorder="1"/>
    <xf numFmtId="0" fontId="6" fillId="0" borderId="19" xfId="0" applyFont="1" applyBorder="1"/>
    <xf numFmtId="4" fontId="6" fillId="0" borderId="42" xfId="0" applyNumberFormat="1" applyFont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0" fontId="6" fillId="0" borderId="73" xfId="0" applyFont="1" applyBorder="1"/>
    <xf numFmtId="164" fontId="29" fillId="0" borderId="66" xfId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left"/>
    </xf>
    <xf numFmtId="4" fontId="7" fillId="11" borderId="0" xfId="0" applyNumberFormat="1" applyFont="1" applyFill="1"/>
    <xf numFmtId="164" fontId="6" fillId="0" borderId="0" xfId="1" applyFont="1" applyBorder="1"/>
    <xf numFmtId="2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173" fontId="44" fillId="0" borderId="60" xfId="1" applyNumberFormat="1" applyFont="1" applyBorder="1" applyAlignment="1" applyProtection="1">
      <alignment horizontal="left" vertical="center" wrapText="1"/>
    </xf>
    <xf numFmtId="173" fontId="44" fillId="0" borderId="38" xfId="1" applyNumberFormat="1" applyFont="1" applyBorder="1" applyAlignment="1" applyProtection="1">
      <alignment horizontal="left" vertical="top"/>
    </xf>
    <xf numFmtId="173" fontId="44" fillId="0" borderId="20" xfId="1" applyNumberFormat="1" applyFont="1" applyBorder="1" applyAlignment="1" applyProtection="1">
      <alignment horizontal="left" vertical="top"/>
    </xf>
    <xf numFmtId="0" fontId="9" fillId="4" borderId="29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36" fillId="0" borderId="0" xfId="0" applyFont="1"/>
    <xf numFmtId="0" fontId="36" fillId="0" borderId="12" xfId="0" applyFont="1" applyBorder="1"/>
    <xf numFmtId="0" fontId="36" fillId="0" borderId="14" xfId="0" applyFont="1" applyBorder="1"/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45" xfId="0" applyFont="1" applyBorder="1"/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wrapText="1"/>
    </xf>
    <xf numFmtId="14" fontId="10" fillId="6" borderId="3" xfId="0" applyNumberFormat="1" applyFont="1" applyFill="1" applyBorder="1" applyAlignment="1">
      <alignment horizontal="left" wrapText="1"/>
    </xf>
    <xf numFmtId="14" fontId="10" fillId="6" borderId="10" xfId="0" applyNumberFormat="1" applyFont="1" applyFill="1" applyBorder="1" applyAlignment="1">
      <alignment horizontal="left" wrapText="1"/>
    </xf>
    <xf numFmtId="14" fontId="10" fillId="6" borderId="11" xfId="0" applyNumberFormat="1" applyFont="1" applyFill="1" applyBorder="1" applyAlignment="1">
      <alignment horizontal="left" wrapText="1"/>
    </xf>
    <xf numFmtId="14" fontId="10" fillId="6" borderId="57" xfId="0" applyNumberFormat="1" applyFont="1" applyFill="1" applyBorder="1" applyAlignment="1">
      <alignment horizontal="left" wrapText="1"/>
    </xf>
    <xf numFmtId="14" fontId="10" fillId="6" borderId="58" xfId="0" applyNumberFormat="1" applyFont="1" applyFill="1" applyBorder="1" applyAlignment="1">
      <alignment horizontal="left" wrapText="1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35" fillId="0" borderId="4" xfId="0" applyFont="1" applyBorder="1"/>
    <xf numFmtId="0" fontId="35" fillId="0" borderId="6" xfId="0" applyFont="1" applyBorder="1"/>
    <xf numFmtId="0" fontId="6" fillId="9" borderId="25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8" fillId="0" borderId="12" xfId="0" applyFont="1" applyBorder="1"/>
    <xf numFmtId="0" fontId="8" fillId="0" borderId="14" xfId="0" applyFont="1" applyBorder="1"/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17" fontId="17" fillId="0" borderId="10" xfId="0" applyNumberFormat="1" applyFont="1" applyBorder="1" applyAlignment="1">
      <alignment horizontal="left"/>
    </xf>
    <xf numFmtId="17" fontId="17" fillId="0" borderId="11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6" fillId="3" borderId="2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</cellXfs>
  <cellStyles count="3"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U1724"/>
  <sheetViews>
    <sheetView tabSelected="1" zoomScale="91" zoomScaleNormal="91" workbookViewId="0">
      <selection activeCell="H15" sqref="H15"/>
    </sheetView>
  </sheetViews>
  <sheetFormatPr baseColWidth="10" defaultColWidth="5.6640625" defaultRowHeight="13.2" x14ac:dyDescent="0.25"/>
  <cols>
    <col min="1" max="1" width="7.6640625" style="6" customWidth="1"/>
    <col min="2" max="2" width="12.88671875" style="6" customWidth="1"/>
    <col min="3" max="3" width="12.109375" style="6" customWidth="1"/>
    <col min="4" max="4" width="7.664062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509" t="s">
        <v>0</v>
      </c>
      <c r="B1" s="510"/>
      <c r="C1" s="510"/>
      <c r="D1" s="510"/>
      <c r="E1" s="510"/>
      <c r="F1" s="510"/>
      <c r="G1" s="510"/>
      <c r="H1" s="511"/>
      <c r="I1" s="1" t="s">
        <v>1</v>
      </c>
      <c r="J1" s="518" t="s">
        <v>2</v>
      </c>
      <c r="K1" s="518"/>
      <c r="L1" s="519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512"/>
      <c r="B2" s="513"/>
      <c r="C2" s="513"/>
      <c r="D2" s="513"/>
      <c r="E2" s="513"/>
      <c r="F2" s="513"/>
      <c r="G2" s="513"/>
      <c r="H2" s="514"/>
      <c r="I2" s="7" t="s">
        <v>4</v>
      </c>
      <c r="J2" s="520" t="s">
        <v>5</v>
      </c>
      <c r="K2" s="521"/>
      <c r="L2" s="8" t="s">
        <v>6</v>
      </c>
      <c r="M2" s="9" t="s">
        <v>7</v>
      </c>
      <c r="N2" s="10">
        <v>45778</v>
      </c>
      <c r="O2" s="11" t="s">
        <v>122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515"/>
      <c r="B3" s="516"/>
      <c r="C3" s="516"/>
      <c r="D3" s="516"/>
      <c r="E3" s="516"/>
      <c r="F3" s="516"/>
      <c r="G3" s="516"/>
      <c r="H3" s="517"/>
      <c r="I3" s="12" t="s">
        <v>8</v>
      </c>
      <c r="J3" s="522" t="s">
        <v>9</v>
      </c>
      <c r="K3" s="522"/>
      <c r="L3" s="523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32" customFormat="1" ht="31.2" thickBot="1" x14ac:dyDescent="0.35">
      <c r="A5" s="411" t="s">
        <v>12</v>
      </c>
      <c r="B5" s="411" t="s">
        <v>13</v>
      </c>
      <c r="C5" s="24" t="s">
        <v>15</v>
      </c>
      <c r="D5" s="25"/>
      <c r="E5" s="26" t="s">
        <v>16</v>
      </c>
      <c r="F5" s="27" t="s">
        <v>17</v>
      </c>
      <c r="G5" s="28" t="s">
        <v>18</v>
      </c>
      <c r="H5" s="29" t="s">
        <v>19</v>
      </c>
      <c r="I5" s="28" t="s">
        <v>20</v>
      </c>
      <c r="J5" s="411" t="s">
        <v>14</v>
      </c>
      <c r="K5" s="28" t="s">
        <v>21</v>
      </c>
      <c r="L5" s="28" t="s">
        <v>22</v>
      </c>
      <c r="M5" s="30" t="s">
        <v>121</v>
      </c>
      <c r="N5" s="28" t="s">
        <v>120</v>
      </c>
      <c r="O5" s="31" t="s">
        <v>23</v>
      </c>
      <c r="P5" s="21" t="s">
        <v>24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s="47" customFormat="1" ht="15" thickBot="1" x14ac:dyDescent="0.3">
      <c r="A6" s="408" t="s">
        <v>25</v>
      </c>
      <c r="B6" s="33">
        <v>2661.1289078613609</v>
      </c>
      <c r="C6" s="34">
        <v>0</v>
      </c>
      <c r="D6" s="35"/>
      <c r="E6" s="36">
        <v>0</v>
      </c>
      <c r="F6" s="37">
        <f t="shared" ref="F6:F9" si="0">B6+C6+E6</f>
        <v>2661.1289078613609</v>
      </c>
      <c r="G6" s="38">
        <f>I6-E41-E64</f>
        <v>576.89551641313051</v>
      </c>
      <c r="H6" s="39">
        <v>0</v>
      </c>
      <c r="I6" s="40">
        <f>E82</f>
        <v>576.89551641313051</v>
      </c>
      <c r="J6" s="33">
        <f t="shared" ref="J6:J9" si="1">F6-I6-H6</f>
        <v>2084.2333914482306</v>
      </c>
      <c r="K6" s="41">
        <v>2969</v>
      </c>
      <c r="L6" s="41">
        <v>2852</v>
      </c>
      <c r="M6" s="42">
        <f>I6</f>
        <v>576.89551641313051</v>
      </c>
      <c r="N6" s="43">
        <v>4.9960000000000004</v>
      </c>
      <c r="O6" s="44">
        <f t="shared" ref="O6:O9" si="2">M6*N6</f>
        <v>2882.17</v>
      </c>
      <c r="P6" s="45">
        <f t="shared" ref="P6:P9" si="3">L6-J6</f>
        <v>767.76660855176942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</row>
    <row r="7" spans="1:47" s="47" customFormat="1" ht="21" thickBot="1" x14ac:dyDescent="0.35">
      <c r="A7" s="408" t="s">
        <v>118</v>
      </c>
      <c r="B7" s="52">
        <v>624.87788971884879</v>
      </c>
      <c r="C7" s="34">
        <v>0</v>
      </c>
      <c r="D7" s="48"/>
      <c r="E7" s="39">
        <v>0</v>
      </c>
      <c r="F7" s="49">
        <f t="shared" si="0"/>
        <v>624.87788971884879</v>
      </c>
      <c r="G7" s="40">
        <f>I7-E53-E67-E50-E51</f>
        <v>49.483568075117368</v>
      </c>
      <c r="H7" s="39">
        <v>0</v>
      </c>
      <c r="I7" s="40">
        <f>E85</f>
        <v>49.483568075117368</v>
      </c>
      <c r="J7" s="33">
        <f t="shared" si="1"/>
        <v>575.39432164373147</v>
      </c>
      <c r="K7" s="41">
        <v>615</v>
      </c>
      <c r="L7" s="41">
        <v>560</v>
      </c>
      <c r="M7" s="42">
        <f t="shared" ref="M7:M9" si="4">I7</f>
        <v>49.483568075117368</v>
      </c>
      <c r="N7" s="50">
        <v>12.78</v>
      </c>
      <c r="O7" s="53">
        <f t="shared" si="2"/>
        <v>632.4</v>
      </c>
      <c r="P7" s="51">
        <f t="shared" si="3"/>
        <v>-15.394321643731473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15" thickBot="1" x14ac:dyDescent="0.35">
      <c r="A8" s="409" t="s">
        <v>119</v>
      </c>
      <c r="B8" s="52">
        <v>536.77409362274773</v>
      </c>
      <c r="C8" s="34">
        <v>0</v>
      </c>
      <c r="D8" s="48"/>
      <c r="E8" s="39">
        <v>0</v>
      </c>
      <c r="F8" s="49">
        <f t="shared" si="0"/>
        <v>536.77409362274773</v>
      </c>
      <c r="G8" s="40">
        <f>I8-E68</f>
        <v>7.6152623211446739</v>
      </c>
      <c r="H8" s="39">
        <v>0</v>
      </c>
      <c r="I8" s="40">
        <f>E86</f>
        <v>7.6152623211446739</v>
      </c>
      <c r="J8" s="33">
        <f t="shared" si="1"/>
        <v>529.15883130160307</v>
      </c>
      <c r="K8" s="54">
        <v>540</v>
      </c>
      <c r="L8" s="54">
        <v>525</v>
      </c>
      <c r="M8" s="42">
        <f t="shared" si="4"/>
        <v>7.6152623211446739</v>
      </c>
      <c r="N8" s="50">
        <v>12.58</v>
      </c>
      <c r="O8" s="53">
        <f t="shared" si="2"/>
        <v>95.8</v>
      </c>
      <c r="P8" s="51">
        <f t="shared" si="3"/>
        <v>-4.1588313016030725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10" t="s">
        <v>30</v>
      </c>
      <c r="B9" s="55">
        <v>1819.7528880693503</v>
      </c>
      <c r="C9" s="34">
        <v>0</v>
      </c>
      <c r="D9" s="56"/>
      <c r="E9" s="57">
        <v>0</v>
      </c>
      <c r="F9" s="58">
        <f t="shared" si="0"/>
        <v>1819.7528880693503</v>
      </c>
      <c r="G9" s="59">
        <f>I9-E62-E69</f>
        <v>371.56486042692939</v>
      </c>
      <c r="H9" s="39">
        <v>0</v>
      </c>
      <c r="I9" s="60">
        <f>E87</f>
        <v>371.56486042692939</v>
      </c>
      <c r="J9" s="33">
        <f t="shared" si="1"/>
        <v>1448.1880276424208</v>
      </c>
      <c r="K9" s="61">
        <v>1833</v>
      </c>
      <c r="L9" s="61">
        <v>1449</v>
      </c>
      <c r="M9" s="62">
        <f t="shared" si="4"/>
        <v>371.56486042692939</v>
      </c>
      <c r="N9" s="63">
        <v>12.18</v>
      </c>
      <c r="O9" s="64">
        <f t="shared" si="2"/>
        <v>4525.66</v>
      </c>
      <c r="P9" s="51">
        <f t="shared" si="3"/>
        <v>0.81197235757917952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77" customFormat="1" ht="16.2" thickBot="1" x14ac:dyDescent="0.35">
      <c r="A10" s="65" t="s">
        <v>31</v>
      </c>
      <c r="B10" s="66" t="e">
        <f>B6+#REF!+#REF!+B7+B8+#REF!+B9</f>
        <v>#REF!</v>
      </c>
      <c r="C10" s="67">
        <f>SUM(C6:C9)</f>
        <v>0</v>
      </c>
      <c r="D10" s="68"/>
      <c r="E10" s="69" t="e">
        <f>E6+#REF!+#REF!+E7+E8+#REF!+E9</f>
        <v>#REF!</v>
      </c>
      <c r="F10" s="70">
        <f>SUM(F6:F9)</f>
        <v>5642.5337792723076</v>
      </c>
      <c r="G10" s="71">
        <f>SUM(G6:G9)</f>
        <v>1005.5592072363219</v>
      </c>
      <c r="H10" s="66" t="e">
        <f>H7+H8+#REF!+H9</f>
        <v>#REF!</v>
      </c>
      <c r="I10" s="72">
        <f>SUM(I6:I9)</f>
        <v>1005.5592072363219</v>
      </c>
      <c r="J10" s="66">
        <f>SUM(J6:J9)</f>
        <v>4636.9745720359861</v>
      </c>
      <c r="K10" s="73">
        <f>SUM(K6:K9)</f>
        <v>5957</v>
      </c>
      <c r="L10" s="73"/>
      <c r="M10" s="74">
        <f>SUM(M6:M9)</f>
        <v>1005.5592072363219</v>
      </c>
      <c r="N10" s="75"/>
      <c r="O10" s="66">
        <f>SUM(O6:O9)</f>
        <v>8136.0300000000007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</row>
    <row r="11" spans="1:47" ht="13.8" thickBot="1" x14ac:dyDescent="0.3">
      <c r="A11" s="496"/>
      <c r="B11" s="497"/>
      <c r="C11" s="497"/>
      <c r="D11" s="497"/>
      <c r="E11" s="497"/>
      <c r="F11" s="497"/>
      <c r="G11" s="497"/>
      <c r="H11" s="498"/>
      <c r="I11" s="499"/>
      <c r="J11" s="497"/>
      <c r="K11" s="498"/>
      <c r="L11" s="499"/>
      <c r="M11" s="497"/>
      <c r="N11" s="497"/>
      <c r="O11" s="50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32" customFormat="1" ht="24.75" customHeight="1" thickBot="1" x14ac:dyDescent="0.35">
      <c r="A12" s="501" t="s">
        <v>32</v>
      </c>
      <c r="B12" s="502"/>
      <c r="C12" s="78" t="s">
        <v>33</v>
      </c>
      <c r="D12" s="78" t="s">
        <v>34</v>
      </c>
      <c r="E12" s="79" t="s">
        <v>35</v>
      </c>
      <c r="F12" s="80" t="s">
        <v>36</v>
      </c>
      <c r="G12" s="81" t="s">
        <v>37</v>
      </c>
      <c r="H12" s="82" t="s">
        <v>38</v>
      </c>
      <c r="I12" s="83" t="s">
        <v>39</v>
      </c>
      <c r="J12" s="84" t="s">
        <v>40</v>
      </c>
      <c r="K12" s="85" t="s">
        <v>41</v>
      </c>
      <c r="L12" s="425"/>
      <c r="M12" s="426"/>
      <c r="N12" s="86" t="s">
        <v>42</v>
      </c>
      <c r="O12" s="87" t="s">
        <v>43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ht="13.8" x14ac:dyDescent="0.25">
      <c r="A13" s="88"/>
      <c r="B13" s="23"/>
      <c r="C13" s="89" t="s">
        <v>44</v>
      </c>
      <c r="D13" s="90" t="s">
        <v>25</v>
      </c>
      <c r="E13" s="91">
        <f t="shared" ref="E13:E39" si="5">G13/F13</f>
        <v>0</v>
      </c>
      <c r="F13" s="92">
        <v>6.06</v>
      </c>
      <c r="G13" s="93">
        <v>0</v>
      </c>
      <c r="H13" s="94"/>
      <c r="I13" s="95" t="s">
        <v>45</v>
      </c>
      <c r="J13" s="96">
        <v>423517</v>
      </c>
      <c r="K13" s="96"/>
      <c r="L13" s="503" t="s">
        <v>46</v>
      </c>
      <c r="M13" s="504"/>
      <c r="N13" s="97">
        <f>+M10</f>
        <v>1005.5592072363219</v>
      </c>
      <c r="O13" s="98">
        <f>+O10</f>
        <v>8136.0300000000007</v>
      </c>
      <c r="P13" s="5" t="s">
        <v>47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2.75" customHeight="1" x14ac:dyDescent="0.25">
      <c r="A14" s="88"/>
      <c r="B14" s="23"/>
      <c r="C14" s="99" t="s">
        <v>44</v>
      </c>
      <c r="D14" s="100" t="s">
        <v>25</v>
      </c>
      <c r="E14" s="101">
        <f t="shared" si="5"/>
        <v>0</v>
      </c>
      <c r="F14" s="92">
        <v>6.06</v>
      </c>
      <c r="G14" s="93">
        <v>0</v>
      </c>
      <c r="H14" s="94"/>
      <c r="I14" s="102" t="s">
        <v>48</v>
      </c>
      <c r="J14" s="103"/>
      <c r="K14" s="104" t="s">
        <v>49</v>
      </c>
      <c r="L14" s="505" t="s">
        <v>50</v>
      </c>
      <c r="M14" s="506"/>
      <c r="N14" s="105">
        <v>0</v>
      </c>
      <c r="O14" s="10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5">
      <c r="A15" s="88"/>
      <c r="B15" s="23"/>
      <c r="C15" s="99" t="s">
        <v>44</v>
      </c>
      <c r="D15" s="100" t="s">
        <v>25</v>
      </c>
      <c r="E15" s="101">
        <f>G15/F15</f>
        <v>0</v>
      </c>
      <c r="F15" s="92">
        <v>6.06</v>
      </c>
      <c r="G15" s="93">
        <v>0</v>
      </c>
      <c r="H15" s="94"/>
      <c r="I15" s="107"/>
      <c r="J15" s="103"/>
      <c r="K15" s="108" t="s">
        <v>51</v>
      </c>
      <c r="L15" s="505" t="s">
        <v>52</v>
      </c>
      <c r="M15" s="506"/>
      <c r="N15" s="105">
        <v>0</v>
      </c>
      <c r="O15" s="106">
        <v>124.8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23" customFormat="1" ht="12.75" customHeight="1" x14ac:dyDescent="0.25">
      <c r="A16" s="88"/>
      <c r="C16" s="99" t="s">
        <v>44</v>
      </c>
      <c r="D16" s="100" t="s">
        <v>25</v>
      </c>
      <c r="E16" s="101">
        <f t="shared" si="5"/>
        <v>0</v>
      </c>
      <c r="F16" s="92">
        <v>6.06</v>
      </c>
      <c r="G16" s="93">
        <v>0</v>
      </c>
      <c r="H16" s="109"/>
      <c r="I16" s="110"/>
      <c r="J16" s="103"/>
      <c r="K16" s="111"/>
      <c r="L16" s="507" t="s">
        <v>53</v>
      </c>
      <c r="M16" s="508"/>
      <c r="N16" s="105">
        <v>0</v>
      </c>
      <c r="O16" s="106">
        <v>951.1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s="23" customFormat="1" ht="12.75" customHeight="1" x14ac:dyDescent="0.25">
      <c r="A17" s="88"/>
      <c r="C17" s="99" t="s">
        <v>44</v>
      </c>
      <c r="D17" s="100" t="s">
        <v>25</v>
      </c>
      <c r="E17" s="101">
        <f t="shared" si="5"/>
        <v>0</v>
      </c>
      <c r="F17" s="92">
        <v>6.06</v>
      </c>
      <c r="G17" s="93">
        <v>0</v>
      </c>
      <c r="H17" s="109"/>
      <c r="I17" s="112"/>
      <c r="J17" s="113"/>
      <c r="K17" s="111"/>
      <c r="L17" s="507" t="s">
        <v>54</v>
      </c>
      <c r="M17" s="508"/>
      <c r="N17" s="114">
        <v>0</v>
      </c>
      <c r="O17" s="106">
        <v>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6.5" customHeight="1" thickBot="1" x14ac:dyDescent="0.3">
      <c r="A18" s="88"/>
      <c r="C18" s="99" t="s">
        <v>44</v>
      </c>
      <c r="D18" s="100" t="s">
        <v>25</v>
      </c>
      <c r="E18" s="101">
        <f t="shared" si="5"/>
        <v>0</v>
      </c>
      <c r="F18" s="92">
        <v>6.06</v>
      </c>
      <c r="G18" s="93">
        <v>0</v>
      </c>
      <c r="H18" s="109"/>
      <c r="I18" s="115"/>
      <c r="J18" s="116"/>
      <c r="K18" s="117"/>
      <c r="L18" s="468" t="s">
        <v>55</v>
      </c>
      <c r="M18" s="469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3.5" customHeight="1" x14ac:dyDescent="0.25">
      <c r="A19" s="88"/>
      <c r="C19" s="99" t="s">
        <v>44</v>
      </c>
      <c r="D19" s="100" t="s">
        <v>25</v>
      </c>
      <c r="E19" s="101">
        <f t="shared" si="5"/>
        <v>0</v>
      </c>
      <c r="F19" s="92">
        <v>6.06</v>
      </c>
      <c r="G19" s="93">
        <v>0</v>
      </c>
      <c r="H19" s="109"/>
      <c r="I19" s="484"/>
      <c r="J19" s="485"/>
      <c r="K19" s="118"/>
      <c r="L19" s="468" t="s">
        <v>56</v>
      </c>
      <c r="M19" s="469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thickBot="1" x14ac:dyDescent="0.3">
      <c r="A20" s="88"/>
      <c r="C20" s="99" t="s">
        <v>44</v>
      </c>
      <c r="D20" s="100" t="s">
        <v>25</v>
      </c>
      <c r="E20" s="101">
        <f t="shared" si="5"/>
        <v>0</v>
      </c>
      <c r="F20" s="92">
        <v>6.06</v>
      </c>
      <c r="G20" s="119">
        <v>0</v>
      </c>
      <c r="H20" s="109"/>
      <c r="I20" s="486" t="s">
        <v>57</v>
      </c>
      <c r="J20" s="487"/>
      <c r="K20" s="120"/>
      <c r="L20" s="488" t="s">
        <v>115</v>
      </c>
      <c r="M20" s="489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5" customHeight="1" x14ac:dyDescent="0.25">
      <c r="A21" s="88"/>
      <c r="C21" s="99" t="s">
        <v>44</v>
      </c>
      <c r="D21" s="100" t="s">
        <v>25</v>
      </c>
      <c r="E21" s="101">
        <f t="shared" si="5"/>
        <v>0</v>
      </c>
      <c r="F21" s="92">
        <v>6.06</v>
      </c>
      <c r="G21" s="93">
        <v>0</v>
      </c>
      <c r="H21" s="121"/>
      <c r="I21" s="122" t="s">
        <v>58</v>
      </c>
      <c r="J21" s="123">
        <v>0</v>
      </c>
      <c r="K21" s="118"/>
      <c r="L21" s="490" t="s">
        <v>59</v>
      </c>
      <c r="M21" s="491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x14ac:dyDescent="0.25">
      <c r="A22" s="88"/>
      <c r="C22" s="99" t="s">
        <v>44</v>
      </c>
      <c r="D22" s="100" t="s">
        <v>25</v>
      </c>
      <c r="E22" s="101">
        <f t="shared" si="5"/>
        <v>0</v>
      </c>
      <c r="F22" s="92">
        <v>6.06</v>
      </c>
      <c r="G22" s="93">
        <v>0</v>
      </c>
      <c r="H22" s="121"/>
      <c r="I22" s="122"/>
      <c r="J22" s="123">
        <v>0</v>
      </c>
      <c r="K22" s="118"/>
      <c r="L22" s="492" t="s">
        <v>60</v>
      </c>
      <c r="M22" s="493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ht="15" customHeight="1" thickBot="1" x14ac:dyDescent="0.3">
      <c r="A23" s="88"/>
      <c r="C23" s="99" t="s">
        <v>44</v>
      </c>
      <c r="D23" s="100" t="s">
        <v>25</v>
      </c>
      <c r="E23" s="101">
        <f>G23/F23</f>
        <v>0</v>
      </c>
      <c r="F23" s="92">
        <v>6.06</v>
      </c>
      <c r="G23" s="93">
        <v>0</v>
      </c>
      <c r="H23" s="121"/>
      <c r="I23" s="124" t="s">
        <v>61</v>
      </c>
      <c r="J23" s="125">
        <v>0</v>
      </c>
      <c r="K23" s="126"/>
      <c r="L23" s="492" t="s">
        <v>62</v>
      </c>
      <c r="M23" s="493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44</v>
      </c>
      <c r="D24" s="100" t="s">
        <v>25</v>
      </c>
      <c r="E24" s="101">
        <f t="shared" si="5"/>
        <v>0</v>
      </c>
      <c r="F24" s="92">
        <v>6.06</v>
      </c>
      <c r="G24" s="93">
        <v>0</v>
      </c>
      <c r="H24" s="127"/>
      <c r="I24" s="128" t="s">
        <v>63</v>
      </c>
      <c r="J24" s="129">
        <v>0</v>
      </c>
      <c r="K24" s="118"/>
      <c r="L24" s="468" t="s">
        <v>64</v>
      </c>
      <c r="M24" s="469"/>
      <c r="N24" s="114">
        <v>0</v>
      </c>
      <c r="O24" s="106">
        <v>0</v>
      </c>
      <c r="P24" s="130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131"/>
    </row>
    <row r="25" spans="1:47" s="23" customFormat="1" ht="13.5" customHeight="1" thickBot="1" x14ac:dyDescent="0.3">
      <c r="A25" s="88"/>
      <c r="C25" s="99" t="s">
        <v>44</v>
      </c>
      <c r="D25" s="100" t="s">
        <v>25</v>
      </c>
      <c r="E25" s="101">
        <f t="shared" si="5"/>
        <v>0</v>
      </c>
      <c r="F25" s="92">
        <v>6.06</v>
      </c>
      <c r="G25" s="93">
        <v>0</v>
      </c>
      <c r="H25" s="127"/>
      <c r="I25" s="421"/>
      <c r="J25" s="422"/>
      <c r="K25" s="120"/>
      <c r="L25" s="468" t="s">
        <v>65</v>
      </c>
      <c r="M25" s="469"/>
      <c r="N25" s="114">
        <v>0</v>
      </c>
      <c r="O25" s="106">
        <v>0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2"/>
    </row>
    <row r="26" spans="1:47" s="23" customFormat="1" ht="14.4" x14ac:dyDescent="0.3">
      <c r="A26" s="88"/>
      <c r="C26" s="99" t="s">
        <v>44</v>
      </c>
      <c r="D26" s="100" t="s">
        <v>25</v>
      </c>
      <c r="E26" s="101">
        <f t="shared" si="5"/>
        <v>0</v>
      </c>
      <c r="F26" s="92">
        <v>6.06</v>
      </c>
      <c r="G26" s="93">
        <v>0</v>
      </c>
      <c r="H26" s="100"/>
      <c r="I26" s="133"/>
      <c r="J26" s="134"/>
      <c r="K26" s="135"/>
      <c r="L26" s="494" t="s">
        <v>66</v>
      </c>
      <c r="M26" s="495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x14ac:dyDescent="0.25">
      <c r="A27" s="472"/>
      <c r="B27" s="473"/>
      <c r="C27" s="99" t="s">
        <v>44</v>
      </c>
      <c r="D27" s="100" t="s">
        <v>25</v>
      </c>
      <c r="E27" s="101">
        <f t="shared" si="5"/>
        <v>0</v>
      </c>
      <c r="F27" s="92">
        <v>6.06</v>
      </c>
      <c r="G27" s="93">
        <v>0</v>
      </c>
      <c r="H27" s="100"/>
      <c r="I27" s="122"/>
      <c r="J27" s="136"/>
      <c r="K27" s="137"/>
      <c r="L27" s="138" t="s">
        <v>67</v>
      </c>
      <c r="M27" s="139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140" t="s">
        <v>68</v>
      </c>
      <c r="B28" s="141"/>
      <c r="C28" s="99" t="s">
        <v>44</v>
      </c>
      <c r="D28" s="100" t="s">
        <v>25</v>
      </c>
      <c r="E28" s="101">
        <f t="shared" si="5"/>
        <v>0</v>
      </c>
      <c r="F28" s="92">
        <v>6.06</v>
      </c>
      <c r="G28" s="93">
        <v>0</v>
      </c>
      <c r="H28" s="127"/>
      <c r="I28" s="88"/>
      <c r="J28" s="142"/>
      <c r="K28" s="143"/>
      <c r="L28" s="138" t="s">
        <v>69</v>
      </c>
      <c r="M28" s="144"/>
      <c r="N28" s="114">
        <v>0</v>
      </c>
      <c r="O28" s="106">
        <v>63.5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68</v>
      </c>
      <c r="B29" s="141"/>
      <c r="C29" s="99" t="s">
        <v>44</v>
      </c>
      <c r="D29" s="100" t="s">
        <v>25</v>
      </c>
      <c r="E29" s="101">
        <f t="shared" si="5"/>
        <v>0</v>
      </c>
      <c r="F29" s="92">
        <v>6.06</v>
      </c>
      <c r="G29" s="93">
        <v>0</v>
      </c>
      <c r="H29" s="100"/>
      <c r="I29" s="88"/>
      <c r="J29" s="142"/>
      <c r="K29" s="143"/>
      <c r="L29" s="138" t="s">
        <v>70</v>
      </c>
      <c r="M29" s="144"/>
      <c r="N29" s="114">
        <v>0</v>
      </c>
      <c r="O29" s="106">
        <v>0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68</v>
      </c>
      <c r="B30" s="141"/>
      <c r="C30" s="99" t="s">
        <v>44</v>
      </c>
      <c r="D30" s="100" t="s">
        <v>25</v>
      </c>
      <c r="E30" s="101">
        <f t="shared" si="5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71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ht="12.75" customHeight="1" x14ac:dyDescent="0.25">
      <c r="A31" s="140" t="s">
        <v>68</v>
      </c>
      <c r="B31" s="141"/>
      <c r="C31" s="99" t="s">
        <v>44</v>
      </c>
      <c r="D31" s="100" t="s">
        <v>25</v>
      </c>
      <c r="E31" s="101">
        <f t="shared" si="5"/>
        <v>0</v>
      </c>
      <c r="F31" s="92">
        <v>6.06</v>
      </c>
      <c r="G31" s="93">
        <v>0</v>
      </c>
      <c r="H31" s="100"/>
      <c r="I31" s="88"/>
      <c r="J31" s="142"/>
      <c r="K31" s="143"/>
      <c r="L31" s="468" t="s">
        <v>72</v>
      </c>
      <c r="M31" s="469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x14ac:dyDescent="0.25">
      <c r="A32" s="140"/>
      <c r="B32" s="141"/>
      <c r="C32" s="99" t="s">
        <v>44</v>
      </c>
      <c r="D32" s="100" t="s">
        <v>25</v>
      </c>
      <c r="E32" s="101">
        <f t="shared" si="5"/>
        <v>0</v>
      </c>
      <c r="F32" s="92">
        <v>6.06</v>
      </c>
      <c r="G32" s="93">
        <v>0</v>
      </c>
      <c r="H32" s="100"/>
      <c r="I32" s="88"/>
      <c r="J32" s="142"/>
      <c r="K32" s="143"/>
      <c r="L32" s="470" t="s">
        <v>114</v>
      </c>
      <c r="M32" s="471"/>
      <c r="N32" s="114">
        <v>0</v>
      </c>
      <c r="O32" s="106">
        <v>0</v>
      </c>
      <c r="P32" s="145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 t="s">
        <v>68</v>
      </c>
      <c r="B33" s="141"/>
      <c r="C33" s="99" t="s">
        <v>44</v>
      </c>
      <c r="D33" s="100" t="s">
        <v>25</v>
      </c>
      <c r="E33" s="101">
        <f t="shared" si="5"/>
        <v>0</v>
      </c>
      <c r="F33" s="92">
        <v>6.06</v>
      </c>
      <c r="G33" s="93">
        <v>0</v>
      </c>
      <c r="H33" s="146"/>
      <c r="I33" s="88"/>
      <c r="J33" s="142"/>
      <c r="K33" s="143"/>
      <c r="L33" s="138" t="s">
        <v>113</v>
      </c>
      <c r="M33" s="144"/>
      <c r="N33" s="114">
        <v>2.9420000000000002</v>
      </c>
      <c r="O33" s="106">
        <v>0</v>
      </c>
      <c r="P33" s="130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/>
      <c r="B34" s="141"/>
      <c r="C34" s="99" t="s">
        <v>44</v>
      </c>
      <c r="D34" s="100" t="s">
        <v>25</v>
      </c>
      <c r="E34" s="101">
        <f>G34/F34</f>
        <v>0</v>
      </c>
      <c r="F34" s="92">
        <v>6.06</v>
      </c>
      <c r="G34" s="93">
        <v>0</v>
      </c>
      <c r="H34" s="100"/>
      <c r="I34" s="122"/>
      <c r="J34" s="136"/>
      <c r="K34" s="147"/>
      <c r="L34" s="138" t="s">
        <v>73</v>
      </c>
      <c r="M34" s="144"/>
      <c r="N34" s="114">
        <v>0</v>
      </c>
      <c r="O34" s="106">
        <v>0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ht="13.8" thickBot="1" x14ac:dyDescent="0.3">
      <c r="A35" s="140"/>
      <c r="B35" s="141"/>
      <c r="C35" s="99" t="s">
        <v>44</v>
      </c>
      <c r="D35" s="100" t="s">
        <v>25</v>
      </c>
      <c r="E35" s="101">
        <f t="shared" si="5"/>
        <v>0</v>
      </c>
      <c r="F35" s="92">
        <v>6.06</v>
      </c>
      <c r="G35" s="93">
        <v>0</v>
      </c>
      <c r="H35" s="148"/>
      <c r="I35" s="149"/>
      <c r="J35" s="150"/>
      <c r="K35" s="151"/>
      <c r="L35" s="152"/>
      <c r="M35" s="153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5.75" customHeight="1" thickBot="1" x14ac:dyDescent="0.3">
      <c r="A36" s="472"/>
      <c r="B36" s="473"/>
      <c r="C36" s="99" t="s">
        <v>44</v>
      </c>
      <c r="D36" s="100" t="s">
        <v>25</v>
      </c>
      <c r="E36" s="101">
        <f t="shared" si="5"/>
        <v>0</v>
      </c>
      <c r="F36" s="92">
        <v>6.06</v>
      </c>
      <c r="G36" s="93">
        <v>0</v>
      </c>
      <c r="H36" s="100"/>
      <c r="I36" s="128"/>
      <c r="J36" s="129"/>
      <c r="K36" s="22"/>
      <c r="L36" s="474" t="s">
        <v>74</v>
      </c>
      <c r="M36" s="475"/>
      <c r="N36" s="114">
        <v>0</v>
      </c>
      <c r="O36" s="154">
        <f>O13-O14-O15-O16-O17-O18-O19-O20-O21-O22-O23-O24-O25-O26-O27-O28-O29-O30-O31-O32-O33-O34-O35</f>
        <v>6996.63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ht="13.5" customHeight="1" thickBot="1" x14ac:dyDescent="0.3">
      <c r="A37" s="472"/>
      <c r="B37" s="473"/>
      <c r="C37" s="99" t="s">
        <v>44</v>
      </c>
      <c r="D37" s="100" t="s">
        <v>25</v>
      </c>
      <c r="E37" s="101">
        <f>G37/F37</f>
        <v>0</v>
      </c>
      <c r="F37" s="92">
        <v>6.06</v>
      </c>
      <c r="G37" s="93">
        <v>0</v>
      </c>
      <c r="H37" s="155"/>
      <c r="I37" s="421" t="s">
        <v>75</v>
      </c>
      <c r="J37" s="422"/>
      <c r="K37" s="425" t="s">
        <v>76</v>
      </c>
      <c r="L37" s="476"/>
      <c r="M37" s="476"/>
      <c r="N37" s="476"/>
      <c r="O37" s="42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122"/>
    </row>
    <row r="38" spans="1:47" ht="13.8" thickBot="1" x14ac:dyDescent="0.3">
      <c r="A38" s="477" t="s">
        <v>68</v>
      </c>
      <c r="B38" s="478"/>
      <c r="C38" s="99" t="s">
        <v>44</v>
      </c>
      <c r="D38" s="100" t="s">
        <v>25</v>
      </c>
      <c r="E38" s="101">
        <f t="shared" si="5"/>
        <v>0</v>
      </c>
      <c r="F38" s="92">
        <v>6.06</v>
      </c>
      <c r="G38" s="93">
        <v>0</v>
      </c>
      <c r="H38" s="156"/>
      <c r="I38" s="133" t="s">
        <v>77</v>
      </c>
      <c r="J38" s="157">
        <v>0</v>
      </c>
      <c r="K38" s="158"/>
      <c r="L38" s="159"/>
      <c r="M38" s="159"/>
      <c r="N38" s="159"/>
      <c r="O38" s="160"/>
      <c r="P38" s="161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88" t="s">
        <v>78</v>
      </c>
      <c r="B39" s="23"/>
      <c r="C39" s="99" t="s">
        <v>44</v>
      </c>
      <c r="D39" s="100" t="s">
        <v>25</v>
      </c>
      <c r="E39" s="101">
        <f t="shared" si="5"/>
        <v>0</v>
      </c>
      <c r="F39" s="92">
        <v>6.06</v>
      </c>
      <c r="G39" s="93">
        <v>0</v>
      </c>
      <c r="H39" s="162"/>
      <c r="I39" s="162" t="s">
        <v>58</v>
      </c>
      <c r="J39" s="163">
        <v>194.9</v>
      </c>
      <c r="K39" s="157">
        <v>194.4</v>
      </c>
      <c r="L39" s="18"/>
      <c r="M39" s="164"/>
      <c r="N39" s="18"/>
      <c r="O39" s="1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/>
      <c r="B40" s="23"/>
      <c r="C40" s="99" t="s">
        <v>44</v>
      </c>
      <c r="D40" s="100" t="s">
        <v>25</v>
      </c>
      <c r="E40" s="101">
        <f>G40/F40</f>
        <v>0</v>
      </c>
      <c r="F40" s="92">
        <v>6.06</v>
      </c>
      <c r="G40" s="93">
        <v>0</v>
      </c>
      <c r="H40" s="165">
        <v>43901</v>
      </c>
      <c r="I40" s="166">
        <v>194.9</v>
      </c>
      <c r="J40" s="167">
        <v>0</v>
      </c>
      <c r="K40" s="78" t="s">
        <v>34</v>
      </c>
      <c r="L40" s="79" t="s">
        <v>79</v>
      </c>
      <c r="M40" s="168" t="s">
        <v>80</v>
      </c>
      <c r="N40" s="169" t="s">
        <v>81</v>
      </c>
      <c r="O40" s="78" t="s">
        <v>82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4.4" thickBot="1" x14ac:dyDescent="0.3">
      <c r="A41" s="479" t="s">
        <v>83</v>
      </c>
      <c r="B41" s="480"/>
      <c r="C41" s="480"/>
      <c r="D41" s="481"/>
      <c r="E41" s="170">
        <f>+E13+E14+E15+E16+E17+E18+E19+E20+E21+E22+E23+E24+E25+E26+E27+E34+E35+E36+E37+E40</f>
        <v>0</v>
      </c>
      <c r="F41" s="171"/>
      <c r="G41" s="170">
        <f>SUM(G13:G40)</f>
        <v>0</v>
      </c>
      <c r="H41" s="162"/>
      <c r="I41" s="172">
        <v>6.7</v>
      </c>
      <c r="J41" s="167">
        <v>0</v>
      </c>
      <c r="K41" s="158" t="s">
        <v>25</v>
      </c>
      <c r="L41" s="173"/>
      <c r="M41" s="173"/>
      <c r="N41" s="174"/>
      <c r="O41" s="175"/>
      <c r="P41" s="22"/>
      <c r="Q41" s="5" t="s">
        <v>49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176"/>
      <c r="B42" s="177"/>
      <c r="C42" s="178" t="s">
        <v>44</v>
      </c>
      <c r="D42" s="90">
        <v>95</v>
      </c>
      <c r="E42" s="179">
        <f>G42/F42</f>
        <v>0</v>
      </c>
      <c r="F42" s="92">
        <v>14.19</v>
      </c>
      <c r="G42" s="180">
        <v>0</v>
      </c>
      <c r="H42" s="165"/>
      <c r="I42" s="181" t="s">
        <v>61</v>
      </c>
      <c r="J42" s="182">
        <v>0</v>
      </c>
      <c r="K42" s="158" t="s">
        <v>25</v>
      </c>
      <c r="L42" s="173"/>
      <c r="M42" s="173"/>
      <c r="N42" s="174"/>
      <c r="O42" s="175"/>
      <c r="P42" s="22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88"/>
      <c r="B43" s="23"/>
      <c r="C43" s="99" t="s">
        <v>44</v>
      </c>
      <c r="D43" s="100">
        <v>95</v>
      </c>
      <c r="E43" s="183">
        <f t="shared" ref="E43:E53" si="6">G43/F43</f>
        <v>0</v>
      </c>
      <c r="F43" s="92">
        <v>14.19</v>
      </c>
      <c r="G43" s="184">
        <v>0</v>
      </c>
      <c r="H43" s="162" t="s">
        <v>84</v>
      </c>
      <c r="I43" s="185" t="s">
        <v>85</v>
      </c>
      <c r="J43" s="186">
        <f>J39+J41-J42</f>
        <v>194.9</v>
      </c>
      <c r="K43" s="158" t="s">
        <v>28</v>
      </c>
      <c r="L43" s="187"/>
      <c r="M43" s="188"/>
      <c r="N43" s="189"/>
      <c r="O43" s="190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x14ac:dyDescent="0.25">
      <c r="A44" s="88" t="s">
        <v>68</v>
      </c>
      <c r="B44" s="23"/>
      <c r="C44" s="99" t="s">
        <v>44</v>
      </c>
      <c r="D44" s="100">
        <v>90</v>
      </c>
      <c r="E44" s="183">
        <f t="shared" si="6"/>
        <v>0</v>
      </c>
      <c r="F44" s="92">
        <v>14.19</v>
      </c>
      <c r="G44" s="184">
        <v>0</v>
      </c>
      <c r="H44" s="191"/>
      <c r="I44" s="192"/>
      <c r="J44" s="193"/>
      <c r="K44" s="158" t="s">
        <v>29</v>
      </c>
      <c r="L44" s="194"/>
      <c r="M44" s="195"/>
      <c r="N44" s="189"/>
      <c r="O44" s="195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/>
      <c r="B45" s="23"/>
      <c r="C45" s="99" t="s">
        <v>44</v>
      </c>
      <c r="D45" s="100">
        <v>90</v>
      </c>
      <c r="E45" s="183">
        <f t="shared" si="6"/>
        <v>0</v>
      </c>
      <c r="F45" s="92">
        <v>14.19</v>
      </c>
      <c r="G45" s="184">
        <v>0</v>
      </c>
      <c r="H45" s="191"/>
      <c r="I45" s="192"/>
      <c r="J45" s="193"/>
      <c r="K45" s="196"/>
      <c r="L45" s="187"/>
      <c r="M45" s="188"/>
      <c r="N45" s="174"/>
      <c r="O45" s="197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ht="13.8" thickBot="1" x14ac:dyDescent="0.3">
      <c r="A46" s="198" t="s">
        <v>68</v>
      </c>
      <c r="B46" s="23"/>
      <c r="C46" s="99" t="s">
        <v>44</v>
      </c>
      <c r="D46" s="100">
        <v>90</v>
      </c>
      <c r="E46" s="183">
        <f t="shared" si="6"/>
        <v>0</v>
      </c>
      <c r="F46" s="92">
        <v>14.19</v>
      </c>
      <c r="G46" s="184">
        <v>0</v>
      </c>
      <c r="H46" s="191"/>
      <c r="I46" s="192"/>
      <c r="J46" s="193"/>
      <c r="K46" s="196" t="s">
        <v>86</v>
      </c>
      <c r="L46" s="187"/>
      <c r="M46" s="188"/>
      <c r="N46" s="189"/>
      <c r="O46" s="190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5" customHeight="1" x14ac:dyDescent="0.25">
      <c r="A47" s="88"/>
      <c r="B47" s="23"/>
      <c r="C47" s="99" t="s">
        <v>44</v>
      </c>
      <c r="D47" s="100">
        <v>95</v>
      </c>
      <c r="E47" s="183">
        <f>G47/F47</f>
        <v>0</v>
      </c>
      <c r="F47" s="92">
        <v>14.19</v>
      </c>
      <c r="G47" s="184">
        <v>0</v>
      </c>
      <c r="H47" s="191"/>
      <c r="I47" s="482" t="s">
        <v>87</v>
      </c>
      <c r="J47" s="483"/>
      <c r="K47" s="196"/>
      <c r="L47" s="199"/>
      <c r="M47" s="189"/>
      <c r="N47" s="189"/>
      <c r="O47" s="189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thickBot="1" x14ac:dyDescent="0.3">
      <c r="A48" s="198"/>
      <c r="B48" s="23"/>
      <c r="C48" s="99" t="s">
        <v>44</v>
      </c>
      <c r="D48" s="100">
        <v>95</v>
      </c>
      <c r="E48" s="183">
        <f>G48/F48</f>
        <v>0</v>
      </c>
      <c r="F48" s="92">
        <v>14.19</v>
      </c>
      <c r="G48" s="184">
        <v>0</v>
      </c>
      <c r="H48" s="200"/>
      <c r="I48" s="432"/>
      <c r="J48" s="433"/>
      <c r="K48" s="196" t="s">
        <v>86</v>
      </c>
      <c r="L48" s="187"/>
      <c r="M48" s="189"/>
      <c r="N48" s="189"/>
      <c r="O48" s="201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x14ac:dyDescent="0.25">
      <c r="A49" s="198"/>
      <c r="B49" s="23"/>
      <c r="C49" s="99" t="s">
        <v>44</v>
      </c>
      <c r="D49" s="100">
        <v>90</v>
      </c>
      <c r="E49" s="183">
        <f t="shared" si="6"/>
        <v>0</v>
      </c>
      <c r="F49" s="202">
        <v>15.59</v>
      </c>
      <c r="G49" s="203">
        <v>0</v>
      </c>
      <c r="H49" s="200"/>
      <c r="I49" s="122" t="s">
        <v>63</v>
      </c>
      <c r="J49" s="123"/>
      <c r="K49" s="204"/>
      <c r="L49" s="205"/>
      <c r="M49" s="206"/>
      <c r="N49" s="207"/>
      <c r="O49" s="208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466" t="s">
        <v>88</v>
      </c>
      <c r="B50" s="467"/>
      <c r="C50" s="99" t="s">
        <v>44</v>
      </c>
      <c r="D50" s="100">
        <v>90</v>
      </c>
      <c r="E50" s="183">
        <f t="shared" si="6"/>
        <v>0</v>
      </c>
      <c r="F50" s="202">
        <v>12.05</v>
      </c>
      <c r="G50" s="184">
        <v>0</v>
      </c>
      <c r="H50" s="209"/>
      <c r="I50" s="122" t="s">
        <v>58</v>
      </c>
      <c r="J50" s="123"/>
      <c r="K50" s="210"/>
      <c r="L50" s="211"/>
      <c r="M50" s="212"/>
      <c r="N50" s="213"/>
      <c r="O50" s="214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ht="14.4" thickBot="1" x14ac:dyDescent="0.3">
      <c r="A51" s="466"/>
      <c r="B51" s="467"/>
      <c r="C51" s="99" t="s">
        <v>44</v>
      </c>
      <c r="D51" s="100">
        <v>90</v>
      </c>
      <c r="E51" s="183">
        <f t="shared" si="6"/>
        <v>0</v>
      </c>
      <c r="F51" s="202">
        <v>12.29</v>
      </c>
      <c r="G51" s="203">
        <v>0</v>
      </c>
      <c r="H51" s="209"/>
      <c r="I51" s="124" t="s">
        <v>61</v>
      </c>
      <c r="J51" s="215"/>
      <c r="K51" s="216"/>
      <c r="L51" s="211"/>
      <c r="M51" s="206"/>
      <c r="N51" s="207"/>
      <c r="O51" s="2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0"/>
      <c r="B52" s="461"/>
      <c r="C52" s="218" t="s">
        <v>44</v>
      </c>
      <c r="D52" s="219">
        <v>95</v>
      </c>
      <c r="E52" s="220">
        <f>G52/F52</f>
        <v>0</v>
      </c>
      <c r="F52" s="221">
        <v>14.19</v>
      </c>
      <c r="G52" s="222">
        <v>0</v>
      </c>
      <c r="H52" s="200"/>
      <c r="I52" s="185" t="s">
        <v>63</v>
      </c>
      <c r="J52" s="223">
        <f>J49-J50+J51</f>
        <v>0</v>
      </c>
      <c r="K52" s="224"/>
      <c r="L52" s="225"/>
      <c r="M52" s="226"/>
      <c r="N52" s="227"/>
      <c r="O52" s="22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6.2" thickBot="1" x14ac:dyDescent="0.3">
      <c r="A53" s="229"/>
      <c r="B53" s="230"/>
      <c r="C53" s="231" t="s">
        <v>44</v>
      </c>
      <c r="D53" s="232">
        <v>90</v>
      </c>
      <c r="E53" s="233">
        <f t="shared" si="6"/>
        <v>0</v>
      </c>
      <c r="F53" s="234">
        <v>12.29</v>
      </c>
      <c r="G53" s="235">
        <v>0</v>
      </c>
      <c r="H53" s="236"/>
      <c r="I53" s="425"/>
      <c r="J53" s="426"/>
      <c r="K53" s="237"/>
      <c r="L53" s="462" t="s">
        <v>89</v>
      </c>
      <c r="M53" s="463"/>
      <c r="N53" s="464" t="s">
        <v>90</v>
      </c>
      <c r="O53" s="46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5" thickBot="1" x14ac:dyDescent="0.35">
      <c r="A54" s="447" t="s">
        <v>91</v>
      </c>
      <c r="B54" s="448"/>
      <c r="C54" s="448"/>
      <c r="D54" s="449"/>
      <c r="E54" s="238">
        <f>+E42+E43+E47+E48+E50+E51+E52+E53</f>
        <v>0</v>
      </c>
      <c r="F54" s="239"/>
      <c r="G54" s="240">
        <f>+G42+G43+G47+G48+G50+G51+G52+G53</f>
        <v>0</v>
      </c>
      <c r="H54" s="241"/>
      <c r="I54" s="133"/>
      <c r="J54" s="242"/>
      <c r="K54" s="243"/>
      <c r="L54" s="425"/>
      <c r="M54" s="426"/>
      <c r="N54" s="244" t="s">
        <v>92</v>
      </c>
      <c r="O54" s="245">
        <v>4239.3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4.4" x14ac:dyDescent="0.3">
      <c r="A55" s="454"/>
      <c r="B55" s="455"/>
      <c r="C55" s="246" t="s">
        <v>44</v>
      </c>
      <c r="D55" s="90" t="s">
        <v>30</v>
      </c>
      <c r="E55" s="247">
        <f t="shared" ref="E55:E61" si="7">+G55/F55</f>
        <v>0</v>
      </c>
      <c r="F55" s="248">
        <v>9.6999999999999993</v>
      </c>
      <c r="G55" s="247">
        <v>0</v>
      </c>
      <c r="H55" s="249"/>
      <c r="I55" s="122"/>
      <c r="J55" s="147"/>
      <c r="K55" s="243"/>
      <c r="L55" s="250" t="s">
        <v>63</v>
      </c>
      <c r="M55" s="134">
        <v>0</v>
      </c>
      <c r="N55" s="251" t="s">
        <v>93</v>
      </c>
      <c r="O55" s="24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3.8" thickBot="1" x14ac:dyDescent="0.3">
      <c r="A56" s="456"/>
      <c r="B56" s="457"/>
      <c r="C56" s="252" t="s">
        <v>44</v>
      </c>
      <c r="D56" s="100" t="s">
        <v>30</v>
      </c>
      <c r="E56" s="247">
        <f t="shared" si="7"/>
        <v>0</v>
      </c>
      <c r="F56" s="253">
        <v>10.09</v>
      </c>
      <c r="G56" s="247">
        <v>0</v>
      </c>
      <c r="H56" s="249"/>
      <c r="I56" s="181"/>
      <c r="J56" s="254"/>
      <c r="K56" s="255"/>
      <c r="L56" s="122" t="s">
        <v>94</v>
      </c>
      <c r="M56" s="136">
        <v>0</v>
      </c>
      <c r="N56" s="251" t="s">
        <v>25</v>
      </c>
      <c r="O56" s="245">
        <v>2757.4</v>
      </c>
      <c r="P56" s="5"/>
      <c r="Q56" s="5" t="s">
        <v>49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4.4" thickBot="1" x14ac:dyDescent="0.3">
      <c r="A57" s="458"/>
      <c r="B57" s="459"/>
      <c r="C57" s="218" t="s">
        <v>44</v>
      </c>
      <c r="D57" s="100" t="s">
        <v>30</v>
      </c>
      <c r="E57" s="256">
        <f t="shared" si="7"/>
        <v>0</v>
      </c>
      <c r="F57" s="253">
        <v>10.09</v>
      </c>
      <c r="G57" s="256">
        <v>0</v>
      </c>
      <c r="H57" s="257"/>
      <c r="I57" s="185"/>
      <c r="J57" s="186"/>
      <c r="K57" s="243" t="s">
        <v>49</v>
      </c>
      <c r="L57" s="258" t="s">
        <v>95</v>
      </c>
      <c r="M57" s="259">
        <v>0</v>
      </c>
      <c r="N57" s="260"/>
      <c r="O57" s="261"/>
      <c r="P57" s="262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37"/>
      <c r="B58" s="438"/>
      <c r="C58" s="218" t="s">
        <v>44</v>
      </c>
      <c r="D58" s="219" t="s">
        <v>30</v>
      </c>
      <c r="E58" s="263">
        <f t="shared" si="7"/>
        <v>0</v>
      </c>
      <c r="F58" s="253">
        <v>10.09</v>
      </c>
      <c r="G58" s="263">
        <v>0</v>
      </c>
      <c r="H58" s="264"/>
      <c r="I58" s="425"/>
      <c r="J58" s="426"/>
      <c r="K58" s="243"/>
      <c r="L58" s="185" t="s">
        <v>63</v>
      </c>
      <c r="M58" s="265">
        <f>+M55-M56+M57</f>
        <v>0</v>
      </c>
      <c r="N58" s="266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5" thickBot="1" x14ac:dyDescent="0.35">
      <c r="A59" s="437"/>
      <c r="B59" s="438"/>
      <c r="C59" s="218" t="s">
        <v>44</v>
      </c>
      <c r="D59" s="267" t="s">
        <v>30</v>
      </c>
      <c r="E59" s="268">
        <f t="shared" si="7"/>
        <v>0</v>
      </c>
      <c r="F59" s="253">
        <v>10.09</v>
      </c>
      <c r="G59" s="256">
        <v>0</v>
      </c>
      <c r="H59" s="269"/>
      <c r="I59" s="133"/>
      <c r="J59" s="242"/>
      <c r="K59" s="243"/>
      <c r="L59" s="425"/>
      <c r="M59" s="426"/>
      <c r="N59" s="270"/>
      <c r="O59" s="261"/>
      <c r="P59" s="271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37"/>
      <c r="B60" s="438"/>
      <c r="C60" s="218" t="s">
        <v>44</v>
      </c>
      <c r="D60" s="100" t="s">
        <v>30</v>
      </c>
      <c r="E60" s="256">
        <f t="shared" si="7"/>
        <v>0</v>
      </c>
      <c r="F60" s="253">
        <v>10.09</v>
      </c>
      <c r="G60" s="256">
        <v>0</v>
      </c>
      <c r="H60" s="249"/>
      <c r="I60" s="122"/>
      <c r="J60" s="147"/>
      <c r="K60" s="243"/>
      <c r="L60" s="250" t="s">
        <v>63</v>
      </c>
      <c r="M60" s="134">
        <v>0</v>
      </c>
      <c r="N60" s="272" t="s">
        <v>96</v>
      </c>
      <c r="O60" s="273">
        <f>O54+O55+O56</f>
        <v>6996.7000000000007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3.8" thickBot="1" x14ac:dyDescent="0.3">
      <c r="A61" s="439"/>
      <c r="B61" s="440"/>
      <c r="C61" s="274" t="s">
        <v>44</v>
      </c>
      <c r="D61" s="275" t="s">
        <v>30</v>
      </c>
      <c r="E61" s="276">
        <f t="shared" si="7"/>
        <v>0</v>
      </c>
      <c r="F61" s="277">
        <v>10.09</v>
      </c>
      <c r="G61" s="247">
        <v>0</v>
      </c>
      <c r="H61" s="249"/>
      <c r="I61" s="278"/>
      <c r="J61" s="254"/>
      <c r="K61" s="279"/>
      <c r="L61" s="122" t="s">
        <v>94</v>
      </c>
      <c r="M61" s="136">
        <v>0</v>
      </c>
      <c r="N61" s="441"/>
      <c r="O61" s="44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4.4" thickBot="1" x14ac:dyDescent="0.3">
      <c r="A62" s="447" t="s">
        <v>97</v>
      </c>
      <c r="B62" s="448"/>
      <c r="C62" s="448"/>
      <c r="D62" s="449"/>
      <c r="E62" s="238">
        <f>SUM(E55:E61)</f>
        <v>0</v>
      </c>
      <c r="F62" s="280"/>
      <c r="G62" s="281">
        <f>+G55+G56+G57+G58+G59+G60+G61</f>
        <v>0</v>
      </c>
      <c r="H62" s="282"/>
      <c r="I62" s="185"/>
      <c r="J62" s="186"/>
      <c r="K62" s="243" t="s">
        <v>49</v>
      </c>
      <c r="L62" s="258" t="s">
        <v>95</v>
      </c>
      <c r="M62" s="259">
        <v>0</v>
      </c>
      <c r="N62" s="443"/>
      <c r="O62" s="444"/>
      <c r="P62" s="283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5.75" customHeight="1" thickBot="1" x14ac:dyDescent="0.3">
      <c r="A63" s="429" t="s">
        <v>98</v>
      </c>
      <c r="B63" s="430"/>
      <c r="C63" s="430"/>
      <c r="D63" s="431"/>
      <c r="E63" s="284">
        <f>+E41+E54+E62</f>
        <v>0</v>
      </c>
      <c r="F63" s="285">
        <v>5.1849999999999996</v>
      </c>
      <c r="G63" s="286">
        <v>0</v>
      </c>
      <c r="H63" s="241"/>
      <c r="I63" s="425"/>
      <c r="J63" s="426"/>
      <c r="K63" s="243"/>
      <c r="L63" s="185" t="s">
        <v>63</v>
      </c>
      <c r="M63" s="265">
        <f>+M60-M61+M62</f>
        <v>0</v>
      </c>
      <c r="N63" s="443"/>
      <c r="O63" s="444"/>
      <c r="P63" s="271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" thickBot="1" x14ac:dyDescent="0.35">
      <c r="A64" s="450" t="s">
        <v>99</v>
      </c>
      <c r="B64" s="451"/>
      <c r="C64" s="287"/>
      <c r="D64" s="288" t="s">
        <v>25</v>
      </c>
      <c r="E64" s="289">
        <f t="shared" ref="E64:E69" si="8">G64/F64</f>
        <v>0</v>
      </c>
      <c r="F64" s="290">
        <v>5.98</v>
      </c>
      <c r="G64" s="291">
        <v>0</v>
      </c>
      <c r="H64" s="292"/>
      <c r="I64" s="133"/>
      <c r="J64" s="242"/>
      <c r="K64" s="243" t="s">
        <v>100</v>
      </c>
      <c r="L64" s="452"/>
      <c r="M64" s="453"/>
      <c r="N64" s="445"/>
      <c r="O64" s="446"/>
      <c r="P64" s="2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3.8" thickBot="1" x14ac:dyDescent="0.3">
      <c r="A65" s="419" t="s">
        <v>99</v>
      </c>
      <c r="B65" s="420"/>
      <c r="C65" s="218"/>
      <c r="D65" s="219">
        <v>97</v>
      </c>
      <c r="E65" s="293">
        <f t="shared" si="8"/>
        <v>0</v>
      </c>
      <c r="F65" s="294">
        <v>15.1</v>
      </c>
      <c r="G65" s="291">
        <v>0</v>
      </c>
      <c r="H65" s="241"/>
      <c r="I65" s="122"/>
      <c r="J65" s="147"/>
      <c r="K65" s="243"/>
      <c r="L65" s="421"/>
      <c r="M65" s="422"/>
      <c r="N65" s="423"/>
      <c r="O65" s="424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5" thickBot="1" x14ac:dyDescent="0.35">
      <c r="A66" s="419" t="s">
        <v>99</v>
      </c>
      <c r="B66" s="420"/>
      <c r="C66" s="99"/>
      <c r="D66" s="219">
        <v>95</v>
      </c>
      <c r="E66" s="295">
        <f t="shared" si="8"/>
        <v>0</v>
      </c>
      <c r="F66" s="294">
        <v>14.19</v>
      </c>
      <c r="G66" s="291">
        <v>0</v>
      </c>
      <c r="H66" s="219"/>
      <c r="I66" s="181"/>
      <c r="J66" s="254"/>
      <c r="K66" s="255"/>
      <c r="L66" s="250" t="s">
        <v>63</v>
      </c>
      <c r="M66" s="134">
        <v>0</v>
      </c>
      <c r="N66" s="296" t="s">
        <v>63</v>
      </c>
      <c r="O66" s="134">
        <v>0</v>
      </c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4.4" thickBot="1" x14ac:dyDescent="0.3">
      <c r="A67" s="419" t="s">
        <v>99</v>
      </c>
      <c r="B67" s="420"/>
      <c r="C67" s="297"/>
      <c r="D67" s="298">
        <v>90</v>
      </c>
      <c r="E67" s="295">
        <f t="shared" si="8"/>
        <v>0</v>
      </c>
      <c r="F67" s="299">
        <v>11.97</v>
      </c>
      <c r="G67" s="291">
        <v>0</v>
      </c>
      <c r="H67" s="100"/>
      <c r="I67" s="300"/>
      <c r="J67" s="301"/>
      <c r="K67" s="243"/>
      <c r="L67" s="122" t="s">
        <v>58</v>
      </c>
      <c r="M67" s="136">
        <v>0</v>
      </c>
      <c r="N67" s="302" t="s">
        <v>58</v>
      </c>
      <c r="O67" s="136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3.8" thickBot="1" x14ac:dyDescent="0.3">
      <c r="A68" s="419" t="s">
        <v>99</v>
      </c>
      <c r="B68" s="420"/>
      <c r="C68" s="303"/>
      <c r="D68" s="219">
        <v>84</v>
      </c>
      <c r="E68" s="295">
        <f t="shared" si="8"/>
        <v>0</v>
      </c>
      <c r="F68" s="294">
        <v>11.3</v>
      </c>
      <c r="G68" s="291">
        <v>0</v>
      </c>
      <c r="H68" s="100"/>
      <c r="I68" s="425"/>
      <c r="J68" s="426"/>
      <c r="K68" s="243"/>
      <c r="L68" s="304" t="s">
        <v>101</v>
      </c>
      <c r="M68" s="259">
        <v>0</v>
      </c>
      <c r="N68" s="305" t="s">
        <v>61</v>
      </c>
      <c r="O68" s="306">
        <v>0</v>
      </c>
      <c r="P68" s="30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5" thickBot="1" x14ac:dyDescent="0.35">
      <c r="A69" s="427" t="s">
        <v>99</v>
      </c>
      <c r="B69" s="428"/>
      <c r="C69" s="308"/>
      <c r="D69" s="232" t="s">
        <v>30</v>
      </c>
      <c r="E69" s="295">
        <f t="shared" si="8"/>
        <v>0</v>
      </c>
      <c r="F69" s="309">
        <v>9.3800000000000008</v>
      </c>
      <c r="G69" s="310">
        <v>0</v>
      </c>
      <c r="H69" s="257"/>
      <c r="I69" s="133"/>
      <c r="J69" s="242"/>
      <c r="K69" s="243"/>
      <c r="L69" s="300" t="s">
        <v>63</v>
      </c>
      <c r="M69" s="311">
        <f>+M66-M67+M68</f>
        <v>0</v>
      </c>
      <c r="N69" s="312" t="s">
        <v>63</v>
      </c>
      <c r="O69" s="311">
        <f>+O66+O67-O68</f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3.8" thickBot="1" x14ac:dyDescent="0.3">
      <c r="A70" s="429"/>
      <c r="B70" s="430"/>
      <c r="C70" s="430"/>
      <c r="D70" s="431"/>
      <c r="E70" s="313">
        <f>+E64+E65+E66+E67+E68+E69</f>
        <v>0</v>
      </c>
      <c r="F70" s="314"/>
      <c r="G70" s="313">
        <f>+G64+G65+G66+G67+G68+G69</f>
        <v>0</v>
      </c>
      <c r="H70" s="257"/>
      <c r="I70" s="122"/>
      <c r="J70" s="147"/>
      <c r="K70" s="243"/>
      <c r="L70" s="432"/>
      <c r="M70" s="433"/>
      <c r="N70" s="423"/>
      <c r="O70" s="42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5" customHeight="1" x14ac:dyDescent="0.3">
      <c r="A71" s="434" t="s">
        <v>102</v>
      </c>
      <c r="B71" s="435"/>
      <c r="C71" s="435"/>
      <c r="D71" s="436"/>
      <c r="E71" s="315">
        <f>+E63+E70</f>
        <v>0</v>
      </c>
      <c r="F71" s="316"/>
      <c r="G71" s="317">
        <f>+G63+G70</f>
        <v>0</v>
      </c>
      <c r="H71" s="318"/>
      <c r="I71" s="302"/>
      <c r="J71" s="147"/>
      <c r="K71" s="243"/>
      <c r="L71" s="319" t="s">
        <v>63</v>
      </c>
      <c r="M71" s="320">
        <v>0</v>
      </c>
      <c r="N71" s="296"/>
      <c r="O71" s="321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x14ac:dyDescent="0.25">
      <c r="A72" s="412"/>
      <c r="B72" s="413"/>
      <c r="C72" s="414"/>
      <c r="D72" s="322" t="s">
        <v>25</v>
      </c>
      <c r="E72" s="323">
        <f t="shared" ref="E72:E77" si="9">G72/F72</f>
        <v>0</v>
      </c>
      <c r="F72" s="324">
        <v>6.4349999999999996</v>
      </c>
      <c r="G72" s="310">
        <v>0</v>
      </c>
      <c r="H72" s="325"/>
      <c r="I72" s="326"/>
      <c r="J72" s="327"/>
      <c r="K72" s="328"/>
      <c r="M72" s="329">
        <v>0</v>
      </c>
      <c r="N72" s="330"/>
      <c r="O72" s="33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412"/>
      <c r="B73" s="413"/>
      <c r="C73" s="414"/>
      <c r="D73" s="322" t="s">
        <v>103</v>
      </c>
      <c r="E73" s="323">
        <f t="shared" si="9"/>
        <v>0</v>
      </c>
      <c r="F73" s="324">
        <v>10.39</v>
      </c>
      <c r="G73" s="310">
        <v>0</v>
      </c>
      <c r="H73" s="325"/>
      <c r="I73" s="332"/>
      <c r="J73" s="333"/>
      <c r="K73" s="328"/>
      <c r="M73" s="334"/>
      <c r="N73" s="335"/>
      <c r="O73" s="33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ht="13.8" x14ac:dyDescent="0.25">
      <c r="A74" s="337"/>
      <c r="B74" s="32" t="s">
        <v>104</v>
      </c>
      <c r="C74" s="338" t="s">
        <v>105</v>
      </c>
      <c r="D74" s="322" t="s">
        <v>103</v>
      </c>
      <c r="E74" s="323">
        <f t="shared" si="9"/>
        <v>0</v>
      </c>
      <c r="F74" s="324">
        <v>9.85</v>
      </c>
      <c r="G74" s="310">
        <v>0</v>
      </c>
      <c r="H74" s="325"/>
      <c r="I74" s="332"/>
      <c r="J74" s="333"/>
      <c r="K74" s="328"/>
      <c r="L74" s="339"/>
      <c r="M74" s="340"/>
      <c r="N74" s="341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5" customHeight="1" thickBot="1" x14ac:dyDescent="0.3">
      <c r="A75" s="412" t="s">
        <v>106</v>
      </c>
      <c r="B75" s="413"/>
      <c r="C75" s="414"/>
      <c r="D75" s="322" t="s">
        <v>30</v>
      </c>
      <c r="E75" s="323">
        <f>G75/F75</f>
        <v>0</v>
      </c>
      <c r="F75" s="324">
        <v>10.09</v>
      </c>
      <c r="G75" s="310">
        <v>0</v>
      </c>
      <c r="H75" s="257"/>
      <c r="I75" s="342"/>
      <c r="J75" s="343"/>
      <c r="K75" s="344"/>
      <c r="L75" s="122" t="s">
        <v>94</v>
      </c>
      <c r="M75" s="334">
        <v>0</v>
      </c>
      <c r="N75" s="302" t="s">
        <v>107</v>
      </c>
      <c r="O75" s="345">
        <f>G57</f>
        <v>0</v>
      </c>
      <c r="P75" s="2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5" customHeight="1" thickBot="1" x14ac:dyDescent="0.3">
      <c r="A76" s="412" t="s">
        <v>106</v>
      </c>
      <c r="B76" s="413"/>
      <c r="C76" s="414"/>
      <c r="D76" s="322" t="s">
        <v>25</v>
      </c>
      <c r="E76" s="323">
        <f t="shared" si="9"/>
        <v>0</v>
      </c>
      <c r="F76" s="324">
        <v>1.6</v>
      </c>
      <c r="G76" s="310">
        <v>0</v>
      </c>
      <c r="H76" s="257"/>
      <c r="I76" s="185"/>
      <c r="J76" s="346"/>
      <c r="K76" s="243"/>
      <c r="L76" s="258" t="s">
        <v>95</v>
      </c>
      <c r="M76" s="334">
        <v>0</v>
      </c>
      <c r="N76" s="15" t="s">
        <v>61</v>
      </c>
      <c r="O76" s="306"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4.4" thickBot="1" x14ac:dyDescent="0.3">
      <c r="A77" s="302"/>
      <c r="D77" s="322" t="s">
        <v>103</v>
      </c>
      <c r="E77" s="323">
        <f t="shared" si="9"/>
        <v>0</v>
      </c>
      <c r="F77" s="324">
        <v>10.09</v>
      </c>
      <c r="G77" s="310">
        <v>0</v>
      </c>
      <c r="H77" s="318"/>
      <c r="I77" s="5"/>
      <c r="J77" s="5"/>
      <c r="K77" s="243"/>
      <c r="L77" s="300" t="s">
        <v>63</v>
      </c>
      <c r="M77" s="311">
        <f>+M71-M75+M76</f>
        <v>0</v>
      </c>
      <c r="N77" s="347" t="s">
        <v>63</v>
      </c>
      <c r="O77" s="348">
        <f>+O71+O75-O76</f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3.8" thickBot="1" x14ac:dyDescent="0.3">
      <c r="A78" s="415"/>
      <c r="B78" s="416"/>
      <c r="C78" s="417"/>
      <c r="D78" s="349"/>
      <c r="E78" s="350">
        <f>E71+E75+E76</f>
        <v>0</v>
      </c>
      <c r="F78" s="351"/>
      <c r="G78" s="350">
        <f>G71+G75+G76</f>
        <v>0</v>
      </c>
      <c r="H78" s="352"/>
      <c r="I78" s="122"/>
      <c r="J78" s="353"/>
      <c r="K78" s="354"/>
      <c r="L78" s="355" t="s">
        <v>108</v>
      </c>
      <c r="M78" s="356">
        <f>M58+M63+M69+M77</f>
        <v>0</v>
      </c>
      <c r="N78" s="357" t="s">
        <v>109</v>
      </c>
      <c r="O78" s="358">
        <f>O60-O36</f>
        <v>7.0000000000618456E-2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x14ac:dyDescent="0.25">
      <c r="A79" s="161"/>
      <c r="B79" s="161"/>
      <c r="C79" s="161"/>
      <c r="D79" s="161"/>
      <c r="E79" s="359"/>
      <c r="F79" s="161"/>
      <c r="G79" s="359"/>
      <c r="H79" s="161"/>
      <c r="I79" s="161"/>
      <c r="J79" s="360"/>
      <c r="K79" s="161"/>
      <c r="L79" s="161"/>
      <c r="M79" s="361"/>
      <c r="N79" s="362"/>
      <c r="O79" s="362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418"/>
      <c r="B80" s="418"/>
      <c r="C80" s="360"/>
      <c r="D80" s="363"/>
      <c r="E80" s="262"/>
      <c r="F80" s="364"/>
      <c r="G80" s="262"/>
      <c r="H80" s="161"/>
      <c r="I80" s="161"/>
      <c r="J80" s="361"/>
      <c r="K80" s="365">
        <v>6439.9</v>
      </c>
      <c r="L80" s="366"/>
      <c r="M80" s="367"/>
      <c r="N80" s="368"/>
      <c r="O80" s="36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ht="13.8" thickBot="1" x14ac:dyDescent="0.3">
      <c r="A81" s="161"/>
      <c r="B81" s="360"/>
      <c r="C81" s="360"/>
      <c r="D81" s="370" t="s">
        <v>117</v>
      </c>
      <c r="E81" s="370" t="s">
        <v>110</v>
      </c>
      <c r="F81" s="370" t="s">
        <v>36</v>
      </c>
      <c r="G81" s="370"/>
      <c r="H81" s="161"/>
      <c r="I81" s="371"/>
      <c r="J81" s="361"/>
      <c r="K81" s="365">
        <v>6632.8</v>
      </c>
      <c r="L81" s="372"/>
      <c r="M81" s="373"/>
      <c r="N81" s="374"/>
      <c r="O81" s="37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5" thickBot="1" x14ac:dyDescent="0.35">
      <c r="A82" s="161"/>
      <c r="B82" s="360"/>
      <c r="C82" s="360"/>
      <c r="D82" s="376" t="s">
        <v>25</v>
      </c>
      <c r="E82" s="377">
        <f>G82/F82</f>
        <v>576.89551641313051</v>
      </c>
      <c r="F82" s="378">
        <v>4.9960000000000004</v>
      </c>
      <c r="G82" s="379">
        <v>2882.17</v>
      </c>
      <c r="H82" s="161"/>
      <c r="I82" s="371"/>
      <c r="J82" s="380"/>
      <c r="K82" s="365">
        <v>6662.2</v>
      </c>
      <c r="L82" s="381"/>
      <c r="M82" s="382"/>
      <c r="N82" s="361"/>
      <c r="O82" s="38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 t="s">
        <v>49</v>
      </c>
      <c r="B83" s="161"/>
      <c r="C83" s="161"/>
      <c r="D83" s="384" t="s">
        <v>26</v>
      </c>
      <c r="E83" s="385">
        <f>+G83/F83</f>
        <v>0</v>
      </c>
      <c r="F83" s="294">
        <v>15.1</v>
      </c>
      <c r="G83" s="379">
        <v>0</v>
      </c>
      <c r="H83" s="161"/>
      <c r="I83" s="371"/>
      <c r="J83" s="386"/>
      <c r="K83" s="365">
        <v>6996.7</v>
      </c>
      <c r="L83" s="381"/>
      <c r="M83" s="387"/>
      <c r="N83" s="388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/>
      <c r="B84" s="161"/>
      <c r="C84" s="161"/>
      <c r="D84" s="384" t="s">
        <v>27</v>
      </c>
      <c r="E84" s="377">
        <f>+G84/F84</f>
        <v>0</v>
      </c>
      <c r="F84" s="294">
        <v>14.44</v>
      </c>
      <c r="G84" s="379">
        <v>0</v>
      </c>
      <c r="H84" s="389"/>
      <c r="I84" s="371"/>
      <c r="J84" s="390"/>
      <c r="K84" s="391">
        <v>0</v>
      </c>
      <c r="L84" s="386"/>
      <c r="M84" s="161"/>
      <c r="N84" s="161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28</v>
      </c>
      <c r="E85" s="377">
        <f>G85/F85</f>
        <v>49.483568075117368</v>
      </c>
      <c r="F85" s="299">
        <v>12.78</v>
      </c>
      <c r="G85" s="392">
        <v>632.4</v>
      </c>
      <c r="H85" s="161"/>
      <c r="I85" s="371"/>
      <c r="J85" s="393"/>
      <c r="K85" s="365"/>
      <c r="L85" s="386"/>
      <c r="M85" s="381"/>
      <c r="N85" s="161"/>
      <c r="O85" s="16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29</v>
      </c>
      <c r="E86" s="377">
        <f>G86/F86</f>
        <v>7.6152623211446739</v>
      </c>
      <c r="F86" s="294">
        <v>12.58</v>
      </c>
      <c r="G86" s="392">
        <v>95.8</v>
      </c>
      <c r="H86" s="161"/>
      <c r="I86" s="394"/>
      <c r="J86" s="395"/>
      <c r="K86" s="391"/>
      <c r="L86" s="396"/>
      <c r="M86" s="372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97" t="s">
        <v>30</v>
      </c>
      <c r="E87" s="377">
        <f>+G87/F87</f>
        <v>371.56486042692939</v>
      </c>
      <c r="F87" s="398">
        <v>12.18</v>
      </c>
      <c r="G87" s="392">
        <v>4525.66</v>
      </c>
      <c r="H87" s="161"/>
      <c r="I87" s="399">
        <v>0</v>
      </c>
      <c r="J87" s="371"/>
      <c r="K87" s="391">
        <f>SUM(K80:K86)</f>
        <v>26731.600000000002</v>
      </c>
      <c r="L87" s="161" t="s">
        <v>112</v>
      </c>
      <c r="M87" s="363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400"/>
      <c r="E88" s="401">
        <f>E82+E83+E84+E85+E86+E87</f>
        <v>1005.5592072363219</v>
      </c>
      <c r="F88" s="402"/>
      <c r="G88" s="392">
        <f>SUM(G82:G87)</f>
        <v>8136.0300000000007</v>
      </c>
      <c r="H88" s="161"/>
      <c r="I88" s="161"/>
      <c r="J88" s="161"/>
      <c r="K88" s="161"/>
      <c r="L88" s="161"/>
      <c r="M88" s="5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x14ac:dyDescent="0.25">
      <c r="A89" s="161"/>
      <c r="B89" s="161"/>
      <c r="C89" s="161"/>
      <c r="D89" s="161"/>
      <c r="E89" s="161"/>
      <c r="F89" s="161"/>
      <c r="G89" s="262"/>
      <c r="H89" s="161"/>
      <c r="I89" s="161"/>
      <c r="J89" s="161"/>
      <c r="K89" s="161"/>
      <c r="L89" s="161"/>
      <c r="M89" s="161"/>
      <c r="N89" s="161"/>
      <c r="O89" s="161"/>
      <c r="P89" s="403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404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405"/>
      <c r="M93" s="406"/>
      <c r="N93" s="407"/>
      <c r="O93" s="407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 t="s">
        <v>111</v>
      </c>
      <c r="M99" s="161" t="s">
        <v>49</v>
      </c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5"/>
      <c r="E168" s="5"/>
      <c r="F168" s="5"/>
      <c r="G168" s="5"/>
      <c r="H168" s="161"/>
      <c r="I168" s="5"/>
      <c r="J168" s="5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</sheetData>
  <mergeCells count="79">
    <mergeCell ref="A1:H3"/>
    <mergeCell ref="J1:L1"/>
    <mergeCell ref="J2:K2"/>
    <mergeCell ref="J3:L3"/>
    <mergeCell ref="L18:M18"/>
    <mergeCell ref="A11:H11"/>
    <mergeCell ref="I11:K11"/>
    <mergeCell ref="L11:O11"/>
    <mergeCell ref="A12:B12"/>
    <mergeCell ref="L12:M12"/>
    <mergeCell ref="L13:M13"/>
    <mergeCell ref="L14:M14"/>
    <mergeCell ref="L15:M15"/>
    <mergeCell ref="L16:M16"/>
    <mergeCell ref="L17:M17"/>
    <mergeCell ref="A27:B27"/>
    <mergeCell ref="I19:J19"/>
    <mergeCell ref="L19:M19"/>
    <mergeCell ref="I20:J20"/>
    <mergeCell ref="L20:M20"/>
    <mergeCell ref="L21:M21"/>
    <mergeCell ref="L22:M22"/>
    <mergeCell ref="L23:M23"/>
    <mergeCell ref="L24:M24"/>
    <mergeCell ref="I25:J25"/>
    <mergeCell ref="L25:M25"/>
    <mergeCell ref="L26:M26"/>
    <mergeCell ref="A51:B51"/>
    <mergeCell ref="L31:M31"/>
    <mergeCell ref="L32:M32"/>
    <mergeCell ref="A36:B36"/>
    <mergeCell ref="L36:M36"/>
    <mergeCell ref="A37:B37"/>
    <mergeCell ref="I37:J37"/>
    <mergeCell ref="K37:O37"/>
    <mergeCell ref="A38:B38"/>
    <mergeCell ref="A41:D41"/>
    <mergeCell ref="I47:J47"/>
    <mergeCell ref="I48:J48"/>
    <mergeCell ref="A50:B50"/>
    <mergeCell ref="A52:B52"/>
    <mergeCell ref="I53:J53"/>
    <mergeCell ref="L53:M53"/>
    <mergeCell ref="N53:O53"/>
    <mergeCell ref="A54:D54"/>
    <mergeCell ref="L54:M54"/>
    <mergeCell ref="A55:B55"/>
    <mergeCell ref="A56:B56"/>
    <mergeCell ref="A57:B57"/>
    <mergeCell ref="A58:B58"/>
    <mergeCell ref="I58:J58"/>
    <mergeCell ref="L59:M59"/>
    <mergeCell ref="A60:B60"/>
    <mergeCell ref="A61:B61"/>
    <mergeCell ref="N61:O64"/>
    <mergeCell ref="A62:D62"/>
    <mergeCell ref="A63:D63"/>
    <mergeCell ref="I63:J63"/>
    <mergeCell ref="A64:B64"/>
    <mergeCell ref="L64:M64"/>
    <mergeCell ref="A59:B59"/>
    <mergeCell ref="A72:C72"/>
    <mergeCell ref="A65:B65"/>
    <mergeCell ref="L65:M65"/>
    <mergeCell ref="N65:O65"/>
    <mergeCell ref="A66:B66"/>
    <mergeCell ref="A67:B67"/>
    <mergeCell ref="A68:B68"/>
    <mergeCell ref="I68:J68"/>
    <mergeCell ref="A69:B69"/>
    <mergeCell ref="A70:D70"/>
    <mergeCell ref="L70:M70"/>
    <mergeCell ref="N70:O70"/>
    <mergeCell ref="A71:D71"/>
    <mergeCell ref="A73:C73"/>
    <mergeCell ref="A75:C75"/>
    <mergeCell ref="A76:C76"/>
    <mergeCell ref="A78:C78"/>
    <mergeCell ref="A80:B80"/>
  </mergeCells>
  <pageMargins left="0.7" right="0.7" top="0.75" bottom="0.75" header="0.3" footer="0.3"/>
  <pageSetup paperSize="9" scale="3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U1724"/>
  <sheetViews>
    <sheetView zoomScale="84" zoomScaleNormal="84" workbookViewId="0">
      <selection activeCell="A5" sqref="A5:XFD5"/>
    </sheetView>
  </sheetViews>
  <sheetFormatPr baseColWidth="10" defaultColWidth="5.6640625" defaultRowHeight="13.2" x14ac:dyDescent="0.25"/>
  <cols>
    <col min="1" max="1" width="11.5546875" style="6" customWidth="1"/>
    <col min="2" max="2" width="12.88671875" style="6" customWidth="1"/>
    <col min="3" max="3" width="12.109375" style="6" customWidth="1"/>
    <col min="4" max="4" width="11.554687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509" t="s">
        <v>0</v>
      </c>
      <c r="B1" s="510"/>
      <c r="C1" s="510"/>
      <c r="D1" s="510"/>
      <c r="E1" s="510"/>
      <c r="F1" s="510"/>
      <c r="G1" s="510"/>
      <c r="H1" s="511"/>
      <c r="I1" s="1" t="s">
        <v>1</v>
      </c>
      <c r="J1" s="518" t="s">
        <v>2</v>
      </c>
      <c r="K1" s="518"/>
      <c r="L1" s="519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512"/>
      <c r="B2" s="513"/>
      <c r="C2" s="513"/>
      <c r="D2" s="513"/>
      <c r="E2" s="513"/>
      <c r="F2" s="513"/>
      <c r="G2" s="513"/>
      <c r="H2" s="514"/>
      <c r="I2" s="7" t="s">
        <v>4</v>
      </c>
      <c r="J2" s="520" t="s">
        <v>5</v>
      </c>
      <c r="K2" s="521"/>
      <c r="L2" s="8" t="s">
        <v>6</v>
      </c>
      <c r="M2" s="9" t="s">
        <v>7</v>
      </c>
      <c r="N2" s="10">
        <v>45779</v>
      </c>
      <c r="O2" s="11" t="s">
        <v>122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515"/>
      <c r="B3" s="516"/>
      <c r="C3" s="516"/>
      <c r="D3" s="516"/>
      <c r="E3" s="516"/>
      <c r="F3" s="516"/>
      <c r="G3" s="516"/>
      <c r="H3" s="517"/>
      <c r="I3" s="12" t="s">
        <v>8</v>
      </c>
      <c r="J3" s="522" t="s">
        <v>9</v>
      </c>
      <c r="K3" s="522"/>
      <c r="L3" s="523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32" customFormat="1" ht="31.2" thickBot="1" x14ac:dyDescent="0.35">
      <c r="A5" s="411" t="s">
        <v>12</v>
      </c>
      <c r="B5" s="411" t="s">
        <v>13</v>
      </c>
      <c r="C5" s="24" t="s">
        <v>15</v>
      </c>
      <c r="D5" s="25"/>
      <c r="E5" s="26" t="s">
        <v>16</v>
      </c>
      <c r="F5" s="27" t="s">
        <v>17</v>
      </c>
      <c r="G5" s="28" t="s">
        <v>18</v>
      </c>
      <c r="H5" s="29" t="s">
        <v>19</v>
      </c>
      <c r="I5" s="28" t="s">
        <v>20</v>
      </c>
      <c r="J5" s="411" t="s">
        <v>14</v>
      </c>
      <c r="K5" s="28" t="s">
        <v>21</v>
      </c>
      <c r="L5" s="28" t="s">
        <v>22</v>
      </c>
      <c r="M5" s="30" t="s">
        <v>121</v>
      </c>
      <c r="N5" s="28" t="s">
        <v>120</v>
      </c>
      <c r="O5" s="31" t="s">
        <v>23</v>
      </c>
      <c r="P5" s="21" t="s">
        <v>24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s="47" customFormat="1" ht="15" thickBot="1" x14ac:dyDescent="0.3">
      <c r="A6" s="408" t="s">
        <v>25</v>
      </c>
      <c r="B6" s="33">
        <v>2084.2333914482306</v>
      </c>
      <c r="C6" s="34">
        <v>0</v>
      </c>
      <c r="D6" s="35"/>
      <c r="E6" s="36">
        <v>0</v>
      </c>
      <c r="F6" s="37">
        <f t="shared" ref="F6:F9" si="0">B6+C6+E6</f>
        <v>2084.2333914482306</v>
      </c>
      <c r="G6" s="38">
        <f>I6-E41-E64</f>
        <v>536.056845476381</v>
      </c>
      <c r="H6" s="39">
        <v>0</v>
      </c>
      <c r="I6" s="40">
        <f>E82</f>
        <v>536.056845476381</v>
      </c>
      <c r="J6" s="33">
        <f>F6-I6-H6</f>
        <v>1548.1765459718495</v>
      </c>
      <c r="K6" s="41">
        <v>2852</v>
      </c>
      <c r="L6" s="41">
        <v>2146</v>
      </c>
      <c r="M6" s="42">
        <f>I6</f>
        <v>536.056845476381</v>
      </c>
      <c r="N6" s="43">
        <v>4.9960000000000004</v>
      </c>
      <c r="O6" s="44">
        <f t="shared" ref="O6:O9" si="1">M6*N6</f>
        <v>2678.14</v>
      </c>
      <c r="P6" s="45">
        <f t="shared" ref="P6:P9" si="2">L6-J6</f>
        <v>597.82345402815054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</row>
    <row r="7" spans="1:47" s="47" customFormat="1" ht="15" thickBot="1" x14ac:dyDescent="0.35">
      <c r="A7" s="408" t="s">
        <v>118</v>
      </c>
      <c r="B7" s="52">
        <v>575.39432164373147</v>
      </c>
      <c r="C7" s="34">
        <v>0</v>
      </c>
      <c r="D7" s="48"/>
      <c r="E7" s="39">
        <v>0</v>
      </c>
      <c r="F7" s="49">
        <f t="shared" si="0"/>
        <v>575.39432164373147</v>
      </c>
      <c r="G7" s="40">
        <f>I7-E53-E67-E50-E51</f>
        <v>65.493740219092331</v>
      </c>
      <c r="H7" s="39">
        <v>0</v>
      </c>
      <c r="I7" s="40">
        <f>E85</f>
        <v>65.493740219092331</v>
      </c>
      <c r="J7" s="33">
        <f>F7-I7-H7</f>
        <v>509.90058142463914</v>
      </c>
      <c r="K7" s="41">
        <v>560</v>
      </c>
      <c r="L7" s="41">
        <v>490</v>
      </c>
      <c r="M7" s="42">
        <f t="shared" ref="M7:M9" si="3">I7</f>
        <v>65.493740219092331</v>
      </c>
      <c r="N7" s="50">
        <v>12.78</v>
      </c>
      <c r="O7" s="53">
        <f t="shared" si="1"/>
        <v>837.01</v>
      </c>
      <c r="P7" s="51">
        <f t="shared" si="2"/>
        <v>-19.900581424639142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15" thickBot="1" x14ac:dyDescent="0.35">
      <c r="A8" s="409" t="s">
        <v>119</v>
      </c>
      <c r="B8" s="52">
        <v>529.15883130160307</v>
      </c>
      <c r="C8" s="34">
        <v>0</v>
      </c>
      <c r="D8" s="48"/>
      <c r="E8" s="39">
        <v>0</v>
      </c>
      <c r="F8" s="49">
        <f t="shared" si="0"/>
        <v>529.15883130160307</v>
      </c>
      <c r="G8" s="40">
        <f>I8-E68</f>
        <v>8.3465818759936408</v>
      </c>
      <c r="H8" s="39">
        <v>0</v>
      </c>
      <c r="I8" s="40">
        <f>E86</f>
        <v>8.3465818759936408</v>
      </c>
      <c r="J8" s="33">
        <f>F8-I8-H8</f>
        <v>520.81224942560948</v>
      </c>
      <c r="K8" s="54">
        <v>525</v>
      </c>
      <c r="L8" s="54">
        <v>520</v>
      </c>
      <c r="M8" s="42">
        <f t="shared" si="3"/>
        <v>8.3465818759936408</v>
      </c>
      <c r="N8" s="50">
        <v>12.58</v>
      </c>
      <c r="O8" s="53">
        <f t="shared" si="1"/>
        <v>105</v>
      </c>
      <c r="P8" s="51">
        <f t="shared" si="2"/>
        <v>-0.81224942560947966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10" t="s">
        <v>30</v>
      </c>
      <c r="B9" s="55">
        <v>1448.1880276424208</v>
      </c>
      <c r="C9" s="34">
        <v>0</v>
      </c>
      <c r="D9" s="56"/>
      <c r="E9" s="57">
        <v>0</v>
      </c>
      <c r="F9" s="58">
        <f t="shared" si="0"/>
        <v>1448.1880276424208</v>
      </c>
      <c r="G9" s="59">
        <f>I9-E62-E69</f>
        <v>366.56568144499181</v>
      </c>
      <c r="H9" s="39">
        <v>0</v>
      </c>
      <c r="I9" s="60">
        <f>E87</f>
        <v>366.56568144499181</v>
      </c>
      <c r="J9" s="33">
        <f>F9-I9-H9</f>
        <v>1081.6223461974291</v>
      </c>
      <c r="K9" s="61">
        <v>1449</v>
      </c>
      <c r="L9" s="61">
        <v>1096</v>
      </c>
      <c r="M9" s="62">
        <f t="shared" si="3"/>
        <v>366.56568144499181</v>
      </c>
      <c r="N9" s="63">
        <v>12.18</v>
      </c>
      <c r="O9" s="64">
        <f t="shared" si="1"/>
        <v>4464.7700000000004</v>
      </c>
      <c r="P9" s="51">
        <f t="shared" si="2"/>
        <v>14.377653802570876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77" customFormat="1" ht="16.2" thickBot="1" x14ac:dyDescent="0.35">
      <c r="A10" s="65" t="s">
        <v>31</v>
      </c>
      <c r="B10" s="66">
        <f>SUM(B6:B9)</f>
        <v>4636.9745720359861</v>
      </c>
      <c r="C10" s="67">
        <f>SUM(C6:C9)</f>
        <v>0</v>
      </c>
      <c r="D10" s="68"/>
      <c r="E10" s="69" t="e">
        <f>E6+#REF!+#REF!+E7+E8+#REF!+E9</f>
        <v>#REF!</v>
      </c>
      <c r="F10" s="70">
        <f>SUM(F6:F9)</f>
        <v>4636.9745720359861</v>
      </c>
      <c r="G10" s="71">
        <f>SUM(G6:G9)</f>
        <v>976.46284901645868</v>
      </c>
      <c r="H10" s="66" t="e">
        <f>H7+H8+#REF!+H9</f>
        <v>#REF!</v>
      </c>
      <c r="I10" s="72">
        <f>SUM(I6:I9)</f>
        <v>976.46284901645868</v>
      </c>
      <c r="J10" s="66">
        <f>SUM(J6:J9)</f>
        <v>3660.5117230195274</v>
      </c>
      <c r="K10" s="73">
        <f>SUM(K6:K9)</f>
        <v>5386</v>
      </c>
      <c r="L10" s="73"/>
      <c r="M10" s="74">
        <f>SUM(M6:M9)</f>
        <v>976.46284901645868</v>
      </c>
      <c r="N10" s="75"/>
      <c r="O10" s="66">
        <f>SUM(O6:O9)</f>
        <v>8084.92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</row>
    <row r="11" spans="1:47" ht="13.8" thickBot="1" x14ac:dyDescent="0.3">
      <c r="A11" s="496"/>
      <c r="B11" s="497"/>
      <c r="C11" s="497"/>
      <c r="D11" s="497"/>
      <c r="E11" s="497"/>
      <c r="F11" s="497"/>
      <c r="G11" s="497"/>
      <c r="H11" s="498"/>
      <c r="I11" s="499"/>
      <c r="J11" s="497"/>
      <c r="K11" s="498"/>
      <c r="L11" s="499"/>
      <c r="M11" s="497"/>
      <c r="N11" s="497"/>
      <c r="O11" s="50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32" customFormat="1" ht="24.75" customHeight="1" thickBot="1" x14ac:dyDescent="0.35">
      <c r="A12" s="501" t="s">
        <v>32</v>
      </c>
      <c r="B12" s="502"/>
      <c r="C12" s="78" t="s">
        <v>33</v>
      </c>
      <c r="D12" s="78" t="s">
        <v>34</v>
      </c>
      <c r="E12" s="79" t="s">
        <v>35</v>
      </c>
      <c r="F12" s="80" t="s">
        <v>36</v>
      </c>
      <c r="G12" s="81" t="s">
        <v>37</v>
      </c>
      <c r="H12" s="82" t="s">
        <v>38</v>
      </c>
      <c r="I12" s="83" t="s">
        <v>39</v>
      </c>
      <c r="J12" s="84" t="s">
        <v>40</v>
      </c>
      <c r="K12" s="85" t="s">
        <v>41</v>
      </c>
      <c r="L12" s="425"/>
      <c r="M12" s="426"/>
      <c r="N12" s="86" t="s">
        <v>42</v>
      </c>
      <c r="O12" s="87" t="s">
        <v>43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ht="13.8" x14ac:dyDescent="0.25">
      <c r="A13" s="88"/>
      <c r="B13" s="23"/>
      <c r="C13" s="89" t="s">
        <v>44</v>
      </c>
      <c r="D13" s="90" t="s">
        <v>25</v>
      </c>
      <c r="E13" s="91">
        <f t="shared" ref="E13:E39" si="4">G13/F13</f>
        <v>0</v>
      </c>
      <c r="F13" s="92">
        <v>6.06</v>
      </c>
      <c r="G13" s="93">
        <v>0</v>
      </c>
      <c r="H13" s="94"/>
      <c r="I13" s="95" t="s">
        <v>45</v>
      </c>
      <c r="J13" s="96">
        <v>423517</v>
      </c>
      <c r="K13" s="96"/>
      <c r="L13" s="503" t="s">
        <v>46</v>
      </c>
      <c r="M13" s="504"/>
      <c r="N13" s="97">
        <f>+M10</f>
        <v>976.46284901645868</v>
      </c>
      <c r="O13" s="98">
        <f>+O10</f>
        <v>8084.92</v>
      </c>
      <c r="P13" s="5" t="s">
        <v>47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2.75" customHeight="1" x14ac:dyDescent="0.25">
      <c r="A14" s="88"/>
      <c r="B14" s="23"/>
      <c r="C14" s="99" t="s">
        <v>44</v>
      </c>
      <c r="D14" s="100" t="s">
        <v>25</v>
      </c>
      <c r="E14" s="101">
        <f t="shared" si="4"/>
        <v>0</v>
      </c>
      <c r="F14" s="92">
        <v>6.06</v>
      </c>
      <c r="G14" s="93">
        <v>0</v>
      </c>
      <c r="H14" s="94"/>
      <c r="I14" s="102" t="s">
        <v>48</v>
      </c>
      <c r="J14" s="103"/>
      <c r="K14" s="104" t="s">
        <v>49</v>
      </c>
      <c r="L14" s="505" t="s">
        <v>50</v>
      </c>
      <c r="M14" s="506"/>
      <c r="N14" s="105">
        <v>0</v>
      </c>
      <c r="O14" s="10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5">
      <c r="A15" s="88"/>
      <c r="B15" s="23"/>
      <c r="C15" s="99" t="s">
        <v>44</v>
      </c>
      <c r="D15" s="100" t="s">
        <v>25</v>
      </c>
      <c r="E15" s="101">
        <f>G15/F15</f>
        <v>0</v>
      </c>
      <c r="F15" s="92">
        <v>6.06</v>
      </c>
      <c r="G15" s="93">
        <v>0</v>
      </c>
      <c r="H15" s="94"/>
      <c r="I15" s="107"/>
      <c r="J15" s="103"/>
      <c r="K15" s="108" t="s">
        <v>51</v>
      </c>
      <c r="L15" s="505" t="s">
        <v>52</v>
      </c>
      <c r="M15" s="506"/>
      <c r="N15" s="105">
        <v>0</v>
      </c>
      <c r="O15" s="106">
        <v>120.6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23" customFormat="1" ht="12.75" customHeight="1" x14ac:dyDescent="0.25">
      <c r="A16" s="88"/>
      <c r="C16" s="99" t="s">
        <v>44</v>
      </c>
      <c r="D16" s="100" t="s">
        <v>25</v>
      </c>
      <c r="E16" s="101">
        <f t="shared" si="4"/>
        <v>0</v>
      </c>
      <c r="F16" s="92">
        <v>6.06</v>
      </c>
      <c r="G16" s="93">
        <v>0</v>
      </c>
      <c r="H16" s="109"/>
      <c r="I16" s="110"/>
      <c r="J16" s="103"/>
      <c r="K16" s="111"/>
      <c r="L16" s="507" t="s">
        <v>53</v>
      </c>
      <c r="M16" s="508"/>
      <c r="N16" s="105">
        <v>0</v>
      </c>
      <c r="O16" s="106">
        <v>1721.68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s="23" customFormat="1" ht="12.75" customHeight="1" x14ac:dyDescent="0.25">
      <c r="A17" s="88"/>
      <c r="C17" s="99" t="s">
        <v>44</v>
      </c>
      <c r="D17" s="100" t="s">
        <v>25</v>
      </c>
      <c r="E17" s="101">
        <f t="shared" si="4"/>
        <v>0</v>
      </c>
      <c r="F17" s="92">
        <v>6.06</v>
      </c>
      <c r="G17" s="93">
        <v>0</v>
      </c>
      <c r="H17" s="109"/>
      <c r="I17" s="112"/>
      <c r="J17" s="113"/>
      <c r="K17" s="111"/>
      <c r="L17" s="507" t="s">
        <v>54</v>
      </c>
      <c r="M17" s="508"/>
      <c r="N17" s="114">
        <v>0</v>
      </c>
      <c r="O17" s="106">
        <v>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6.5" customHeight="1" thickBot="1" x14ac:dyDescent="0.3">
      <c r="A18" s="88"/>
      <c r="C18" s="99" t="s">
        <v>44</v>
      </c>
      <c r="D18" s="100" t="s">
        <v>25</v>
      </c>
      <c r="E18" s="101">
        <f t="shared" si="4"/>
        <v>0</v>
      </c>
      <c r="F18" s="92">
        <v>6.06</v>
      </c>
      <c r="G18" s="93">
        <v>0</v>
      </c>
      <c r="H18" s="109"/>
      <c r="I18" s="115"/>
      <c r="J18" s="116"/>
      <c r="K18" s="117"/>
      <c r="L18" s="468" t="s">
        <v>55</v>
      </c>
      <c r="M18" s="469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3.5" customHeight="1" x14ac:dyDescent="0.25">
      <c r="A19" s="88"/>
      <c r="C19" s="99" t="s">
        <v>44</v>
      </c>
      <c r="D19" s="100" t="s">
        <v>25</v>
      </c>
      <c r="E19" s="101">
        <f t="shared" si="4"/>
        <v>0</v>
      </c>
      <c r="F19" s="92">
        <v>6.06</v>
      </c>
      <c r="G19" s="93">
        <v>0</v>
      </c>
      <c r="H19" s="109"/>
      <c r="I19" s="484"/>
      <c r="J19" s="485"/>
      <c r="K19" s="118"/>
      <c r="L19" s="468" t="s">
        <v>56</v>
      </c>
      <c r="M19" s="469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thickBot="1" x14ac:dyDescent="0.3">
      <c r="A20" s="88"/>
      <c r="C20" s="99" t="s">
        <v>44</v>
      </c>
      <c r="D20" s="100" t="s">
        <v>25</v>
      </c>
      <c r="E20" s="101">
        <f t="shared" si="4"/>
        <v>0</v>
      </c>
      <c r="F20" s="92">
        <v>6.06</v>
      </c>
      <c r="G20" s="119">
        <v>0</v>
      </c>
      <c r="H20" s="109"/>
      <c r="I20" s="486" t="s">
        <v>57</v>
      </c>
      <c r="J20" s="487"/>
      <c r="K20" s="120"/>
      <c r="L20" s="488" t="s">
        <v>115</v>
      </c>
      <c r="M20" s="489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5" customHeight="1" x14ac:dyDescent="0.25">
      <c r="A21" s="88"/>
      <c r="C21" s="99" t="s">
        <v>44</v>
      </c>
      <c r="D21" s="100" t="s">
        <v>25</v>
      </c>
      <c r="E21" s="101">
        <f t="shared" si="4"/>
        <v>0</v>
      </c>
      <c r="F21" s="92">
        <v>6.06</v>
      </c>
      <c r="G21" s="93">
        <v>0</v>
      </c>
      <c r="H21" s="121"/>
      <c r="I21" s="122" t="s">
        <v>58</v>
      </c>
      <c r="J21" s="123">
        <v>0</v>
      </c>
      <c r="K21" s="118"/>
      <c r="L21" s="490" t="s">
        <v>59</v>
      </c>
      <c r="M21" s="491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x14ac:dyDescent="0.25">
      <c r="A22" s="88"/>
      <c r="C22" s="99" t="s">
        <v>44</v>
      </c>
      <c r="D22" s="100" t="s">
        <v>25</v>
      </c>
      <c r="E22" s="101">
        <f t="shared" si="4"/>
        <v>0</v>
      </c>
      <c r="F22" s="92">
        <v>6.06</v>
      </c>
      <c r="G22" s="93">
        <v>0</v>
      </c>
      <c r="H22" s="121"/>
      <c r="I22" s="122"/>
      <c r="J22" s="123">
        <v>0</v>
      </c>
      <c r="K22" s="118"/>
      <c r="L22" s="492" t="s">
        <v>60</v>
      </c>
      <c r="M22" s="493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ht="15" customHeight="1" thickBot="1" x14ac:dyDescent="0.3">
      <c r="A23" s="88"/>
      <c r="C23" s="99" t="s">
        <v>44</v>
      </c>
      <c r="D23" s="100" t="s">
        <v>25</v>
      </c>
      <c r="E23" s="101">
        <f>G23/F23</f>
        <v>0</v>
      </c>
      <c r="F23" s="92">
        <v>6.06</v>
      </c>
      <c r="G23" s="93">
        <v>0</v>
      </c>
      <c r="H23" s="121"/>
      <c r="I23" s="124" t="s">
        <v>61</v>
      </c>
      <c r="J23" s="125">
        <v>0</v>
      </c>
      <c r="K23" s="126"/>
      <c r="L23" s="492" t="s">
        <v>62</v>
      </c>
      <c r="M23" s="493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44</v>
      </c>
      <c r="D24" s="100" t="s">
        <v>25</v>
      </c>
      <c r="E24" s="101">
        <f t="shared" si="4"/>
        <v>0</v>
      </c>
      <c r="F24" s="92">
        <v>6.06</v>
      </c>
      <c r="G24" s="93">
        <v>0</v>
      </c>
      <c r="H24" s="127"/>
      <c r="I24" s="128" t="s">
        <v>63</v>
      </c>
      <c r="J24" s="129">
        <v>0</v>
      </c>
      <c r="K24" s="118"/>
      <c r="L24" s="468" t="s">
        <v>64</v>
      </c>
      <c r="M24" s="469"/>
      <c r="N24" s="114">
        <v>0</v>
      </c>
      <c r="O24" s="106">
        <v>0</v>
      </c>
      <c r="P24" s="130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131"/>
    </row>
    <row r="25" spans="1:47" s="23" customFormat="1" ht="13.5" customHeight="1" thickBot="1" x14ac:dyDescent="0.3">
      <c r="A25" s="88"/>
      <c r="C25" s="99" t="s">
        <v>44</v>
      </c>
      <c r="D25" s="100" t="s">
        <v>25</v>
      </c>
      <c r="E25" s="101">
        <f t="shared" si="4"/>
        <v>0</v>
      </c>
      <c r="F25" s="92">
        <v>6.06</v>
      </c>
      <c r="G25" s="93">
        <v>0</v>
      </c>
      <c r="H25" s="127"/>
      <c r="I25" s="421"/>
      <c r="J25" s="422"/>
      <c r="K25" s="120"/>
      <c r="L25" s="468" t="s">
        <v>65</v>
      </c>
      <c r="M25" s="469"/>
      <c r="N25" s="114">
        <v>0</v>
      </c>
      <c r="O25" s="106">
        <v>0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2"/>
    </row>
    <row r="26" spans="1:47" s="23" customFormat="1" ht="14.4" x14ac:dyDescent="0.3">
      <c r="A26" s="88"/>
      <c r="C26" s="99" t="s">
        <v>44</v>
      </c>
      <c r="D26" s="100" t="s">
        <v>25</v>
      </c>
      <c r="E26" s="101">
        <f t="shared" si="4"/>
        <v>0</v>
      </c>
      <c r="F26" s="92">
        <v>6.06</v>
      </c>
      <c r="G26" s="93">
        <v>0</v>
      </c>
      <c r="H26" s="100"/>
      <c r="I26" s="133"/>
      <c r="J26" s="134"/>
      <c r="K26" s="135"/>
      <c r="L26" s="494" t="s">
        <v>66</v>
      </c>
      <c r="M26" s="495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x14ac:dyDescent="0.25">
      <c r="A27" s="472"/>
      <c r="B27" s="473"/>
      <c r="C27" s="99" t="s">
        <v>44</v>
      </c>
      <c r="D27" s="100" t="s">
        <v>25</v>
      </c>
      <c r="E27" s="101">
        <f t="shared" si="4"/>
        <v>0</v>
      </c>
      <c r="F27" s="92">
        <v>6.06</v>
      </c>
      <c r="G27" s="93">
        <v>0</v>
      </c>
      <c r="H27" s="100"/>
      <c r="I27" s="122"/>
      <c r="J27" s="136"/>
      <c r="K27" s="137"/>
      <c r="L27" s="138" t="s">
        <v>67</v>
      </c>
      <c r="M27" s="139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140" t="s">
        <v>68</v>
      </c>
      <c r="B28" s="141"/>
      <c r="C28" s="99" t="s">
        <v>44</v>
      </c>
      <c r="D28" s="100" t="s">
        <v>25</v>
      </c>
      <c r="E28" s="101">
        <f t="shared" si="4"/>
        <v>0</v>
      </c>
      <c r="F28" s="92">
        <v>6.06</v>
      </c>
      <c r="G28" s="93">
        <v>0</v>
      </c>
      <c r="H28" s="127"/>
      <c r="I28" s="88"/>
      <c r="J28" s="142"/>
      <c r="K28" s="143"/>
      <c r="L28" s="138" t="s">
        <v>69</v>
      </c>
      <c r="M28" s="144"/>
      <c r="N28" s="114">
        <v>0</v>
      </c>
      <c r="O28" s="106">
        <v>52.6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68</v>
      </c>
      <c r="B29" s="141"/>
      <c r="C29" s="99" t="s">
        <v>44</v>
      </c>
      <c r="D29" s="100" t="s">
        <v>25</v>
      </c>
      <c r="E29" s="101">
        <f t="shared" si="4"/>
        <v>0</v>
      </c>
      <c r="F29" s="92">
        <v>6.06</v>
      </c>
      <c r="G29" s="93">
        <v>0</v>
      </c>
      <c r="H29" s="100"/>
      <c r="I29" s="88"/>
      <c r="J29" s="142"/>
      <c r="K29" s="143"/>
      <c r="L29" s="138" t="s">
        <v>70</v>
      </c>
      <c r="M29" s="144"/>
      <c r="N29" s="114">
        <v>0</v>
      </c>
      <c r="O29" s="106">
        <v>0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68</v>
      </c>
      <c r="B30" s="141"/>
      <c r="C30" s="99" t="s">
        <v>44</v>
      </c>
      <c r="D30" s="100" t="s">
        <v>25</v>
      </c>
      <c r="E30" s="101">
        <f t="shared" si="4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71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ht="12.75" customHeight="1" x14ac:dyDescent="0.25">
      <c r="A31" s="140" t="s">
        <v>68</v>
      </c>
      <c r="B31" s="141"/>
      <c r="C31" s="99" t="s">
        <v>44</v>
      </c>
      <c r="D31" s="100" t="s">
        <v>25</v>
      </c>
      <c r="E31" s="101">
        <f t="shared" si="4"/>
        <v>0</v>
      </c>
      <c r="F31" s="92">
        <v>6.06</v>
      </c>
      <c r="G31" s="93">
        <v>0</v>
      </c>
      <c r="H31" s="100"/>
      <c r="I31" s="88"/>
      <c r="J31" s="142"/>
      <c r="K31" s="143"/>
      <c r="L31" s="468" t="s">
        <v>72</v>
      </c>
      <c r="M31" s="469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x14ac:dyDescent="0.25">
      <c r="A32" s="140"/>
      <c r="B32" s="141"/>
      <c r="C32" s="99" t="s">
        <v>44</v>
      </c>
      <c r="D32" s="100" t="s">
        <v>25</v>
      </c>
      <c r="E32" s="101">
        <f t="shared" si="4"/>
        <v>0</v>
      </c>
      <c r="F32" s="92">
        <v>6.06</v>
      </c>
      <c r="G32" s="93">
        <v>0</v>
      </c>
      <c r="H32" s="100"/>
      <c r="I32" s="88"/>
      <c r="J32" s="142"/>
      <c r="K32" s="143"/>
      <c r="L32" s="470" t="s">
        <v>114</v>
      </c>
      <c r="M32" s="471"/>
      <c r="N32" s="114">
        <v>0</v>
      </c>
      <c r="O32" s="106">
        <v>0</v>
      </c>
      <c r="P32" s="145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 t="s">
        <v>68</v>
      </c>
      <c r="B33" s="141"/>
      <c r="C33" s="99" t="s">
        <v>44</v>
      </c>
      <c r="D33" s="100" t="s">
        <v>25</v>
      </c>
      <c r="E33" s="101">
        <f t="shared" si="4"/>
        <v>0</v>
      </c>
      <c r="F33" s="92">
        <v>6.06</v>
      </c>
      <c r="G33" s="93">
        <v>0</v>
      </c>
      <c r="H33" s="146"/>
      <c r="I33" s="88"/>
      <c r="J33" s="142"/>
      <c r="K33" s="143"/>
      <c r="L33" s="138" t="s">
        <v>116</v>
      </c>
      <c r="M33" s="144"/>
      <c r="N33" s="114">
        <v>0</v>
      </c>
      <c r="O33" s="106">
        <v>35</v>
      </c>
      <c r="P33" s="130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/>
      <c r="B34" s="141"/>
      <c r="C34" s="99" t="s">
        <v>44</v>
      </c>
      <c r="D34" s="100" t="s">
        <v>25</v>
      </c>
      <c r="E34" s="101">
        <f>G34/F34</f>
        <v>0</v>
      </c>
      <c r="F34" s="92">
        <v>6.06</v>
      </c>
      <c r="G34" s="93">
        <v>0</v>
      </c>
      <c r="H34" s="100"/>
      <c r="I34" s="122"/>
      <c r="J34" s="136"/>
      <c r="K34" s="147"/>
      <c r="L34" s="138" t="s">
        <v>73</v>
      </c>
      <c r="M34" s="144"/>
      <c r="N34" s="114">
        <v>0</v>
      </c>
      <c r="O34" s="106">
        <v>0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ht="13.8" thickBot="1" x14ac:dyDescent="0.3">
      <c r="A35" s="140"/>
      <c r="B35" s="141"/>
      <c r="C35" s="99" t="s">
        <v>44</v>
      </c>
      <c r="D35" s="100" t="s">
        <v>25</v>
      </c>
      <c r="E35" s="101">
        <f t="shared" si="4"/>
        <v>0</v>
      </c>
      <c r="F35" s="92">
        <v>6.06</v>
      </c>
      <c r="G35" s="93">
        <v>0</v>
      </c>
      <c r="H35" s="148"/>
      <c r="I35" s="149"/>
      <c r="J35" s="150"/>
      <c r="K35" s="151"/>
      <c r="L35" s="152"/>
      <c r="M35" s="153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5.75" customHeight="1" thickBot="1" x14ac:dyDescent="0.3">
      <c r="A36" s="472"/>
      <c r="B36" s="473"/>
      <c r="C36" s="99" t="s">
        <v>44</v>
      </c>
      <c r="D36" s="100" t="s">
        <v>25</v>
      </c>
      <c r="E36" s="101">
        <f t="shared" si="4"/>
        <v>0</v>
      </c>
      <c r="F36" s="92">
        <v>6.06</v>
      </c>
      <c r="G36" s="93">
        <v>0</v>
      </c>
      <c r="H36" s="100"/>
      <c r="I36" s="128"/>
      <c r="J36" s="129"/>
      <c r="K36" s="22"/>
      <c r="L36" s="474" t="s">
        <v>74</v>
      </c>
      <c r="M36" s="475"/>
      <c r="N36" s="114">
        <v>0</v>
      </c>
      <c r="O36" s="154">
        <f>O13-O14-O15-O16-O17-O18-O19-O20-O21-O22-O23-O24-O25-O26-O27-O28-O29-O30-O31-O32-O33-O34-O35</f>
        <v>6155.0399999999991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ht="13.5" customHeight="1" thickBot="1" x14ac:dyDescent="0.3">
      <c r="A37" s="472"/>
      <c r="B37" s="473"/>
      <c r="C37" s="99" t="s">
        <v>44</v>
      </c>
      <c r="D37" s="100" t="s">
        <v>25</v>
      </c>
      <c r="E37" s="101">
        <f>G37/F37</f>
        <v>0</v>
      </c>
      <c r="F37" s="92">
        <v>6.06</v>
      </c>
      <c r="G37" s="93">
        <v>0</v>
      </c>
      <c r="H37" s="155"/>
      <c r="I37" s="421" t="s">
        <v>75</v>
      </c>
      <c r="J37" s="422"/>
      <c r="K37" s="425" t="s">
        <v>76</v>
      </c>
      <c r="L37" s="476"/>
      <c r="M37" s="476"/>
      <c r="N37" s="476"/>
      <c r="O37" s="42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122"/>
    </row>
    <row r="38" spans="1:47" ht="13.8" thickBot="1" x14ac:dyDescent="0.3">
      <c r="A38" s="477" t="s">
        <v>68</v>
      </c>
      <c r="B38" s="478"/>
      <c r="C38" s="99" t="s">
        <v>44</v>
      </c>
      <c r="D38" s="100" t="s">
        <v>25</v>
      </c>
      <c r="E38" s="101">
        <f t="shared" si="4"/>
        <v>0</v>
      </c>
      <c r="F38" s="92">
        <v>6.06</v>
      </c>
      <c r="G38" s="93">
        <v>0</v>
      </c>
      <c r="H38" s="156"/>
      <c r="I38" s="133" t="s">
        <v>77</v>
      </c>
      <c r="J38" s="157">
        <v>0</v>
      </c>
      <c r="K38" s="158"/>
      <c r="L38" s="159"/>
      <c r="M38" s="159"/>
      <c r="N38" s="159"/>
      <c r="O38" s="160"/>
      <c r="P38" s="161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88" t="s">
        <v>78</v>
      </c>
      <c r="B39" s="23"/>
      <c r="C39" s="99" t="s">
        <v>44</v>
      </c>
      <c r="D39" s="100" t="s">
        <v>25</v>
      </c>
      <c r="E39" s="101">
        <f t="shared" si="4"/>
        <v>0</v>
      </c>
      <c r="F39" s="92">
        <v>6.06</v>
      </c>
      <c r="G39" s="93">
        <v>0</v>
      </c>
      <c r="H39" s="162"/>
      <c r="I39" s="162" t="s">
        <v>58</v>
      </c>
      <c r="J39" s="163">
        <v>194.9</v>
      </c>
      <c r="K39" s="157">
        <v>194.4</v>
      </c>
      <c r="L39" s="18"/>
      <c r="M39" s="164"/>
      <c r="N39" s="18"/>
      <c r="O39" s="1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/>
      <c r="B40" s="23"/>
      <c r="C40" s="99" t="s">
        <v>44</v>
      </c>
      <c r="D40" s="100" t="s">
        <v>25</v>
      </c>
      <c r="E40" s="101">
        <f>G40/F40</f>
        <v>0</v>
      </c>
      <c r="F40" s="92">
        <v>6.06</v>
      </c>
      <c r="G40" s="93">
        <v>0</v>
      </c>
      <c r="H40" s="165">
        <v>43901</v>
      </c>
      <c r="I40" s="166">
        <v>194.9</v>
      </c>
      <c r="J40" s="167">
        <v>0</v>
      </c>
      <c r="K40" s="78" t="s">
        <v>34</v>
      </c>
      <c r="L40" s="79" t="s">
        <v>79</v>
      </c>
      <c r="M40" s="168" t="s">
        <v>80</v>
      </c>
      <c r="N40" s="169" t="s">
        <v>81</v>
      </c>
      <c r="O40" s="78" t="s">
        <v>82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4.4" thickBot="1" x14ac:dyDescent="0.3">
      <c r="A41" s="479" t="s">
        <v>83</v>
      </c>
      <c r="B41" s="480"/>
      <c r="C41" s="480"/>
      <c r="D41" s="481"/>
      <c r="E41" s="170">
        <f>+E13+E14+E15+E16+E17+E18+E19+E20+E21+E22+E23+E24+E25+E26+E27+E34+E35+E36+E37+E40</f>
        <v>0</v>
      </c>
      <c r="F41" s="171"/>
      <c r="G41" s="170">
        <f>SUM(G13:G40)</f>
        <v>0</v>
      </c>
      <c r="H41" s="162"/>
      <c r="I41" s="172">
        <v>6.7</v>
      </c>
      <c r="J41" s="167">
        <v>0</v>
      </c>
      <c r="K41" s="158" t="s">
        <v>25</v>
      </c>
      <c r="L41" s="173"/>
      <c r="M41" s="173"/>
      <c r="N41" s="174"/>
      <c r="O41" s="175"/>
      <c r="P41" s="22"/>
      <c r="Q41" s="5" t="s">
        <v>49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176"/>
      <c r="B42" s="177"/>
      <c r="C42" s="178" t="s">
        <v>44</v>
      </c>
      <c r="D42" s="90">
        <v>95</v>
      </c>
      <c r="E42" s="179">
        <f>G42/F42</f>
        <v>0</v>
      </c>
      <c r="F42" s="92">
        <v>14.19</v>
      </c>
      <c r="G42" s="180">
        <v>0</v>
      </c>
      <c r="H42" s="165"/>
      <c r="I42" s="181" t="s">
        <v>61</v>
      </c>
      <c r="J42" s="182">
        <v>0</v>
      </c>
      <c r="K42" s="158" t="s">
        <v>25</v>
      </c>
      <c r="L42" s="173"/>
      <c r="M42" s="173"/>
      <c r="N42" s="174"/>
      <c r="O42" s="175"/>
      <c r="P42" s="22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88"/>
      <c r="B43" s="23"/>
      <c r="C43" s="99" t="s">
        <v>44</v>
      </c>
      <c r="D43" s="100">
        <v>95</v>
      </c>
      <c r="E43" s="183">
        <f t="shared" ref="E43:E53" si="5">G43/F43</f>
        <v>0</v>
      </c>
      <c r="F43" s="92">
        <v>14.19</v>
      </c>
      <c r="G43" s="184">
        <v>0</v>
      </c>
      <c r="H43" s="162" t="s">
        <v>84</v>
      </c>
      <c r="I43" s="185" t="s">
        <v>85</v>
      </c>
      <c r="J43" s="186">
        <f>J39+J41-J42</f>
        <v>194.9</v>
      </c>
      <c r="K43" s="158" t="s">
        <v>28</v>
      </c>
      <c r="L43" s="187"/>
      <c r="M43" s="188"/>
      <c r="N43" s="189"/>
      <c r="O43" s="190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x14ac:dyDescent="0.25">
      <c r="A44" s="88" t="s">
        <v>68</v>
      </c>
      <c r="B44" s="23"/>
      <c r="C44" s="99" t="s">
        <v>44</v>
      </c>
      <c r="D44" s="100">
        <v>90</v>
      </c>
      <c r="E44" s="183">
        <f t="shared" si="5"/>
        <v>0</v>
      </c>
      <c r="F44" s="92">
        <v>14.19</v>
      </c>
      <c r="G44" s="184">
        <v>0</v>
      </c>
      <c r="H44" s="191"/>
      <c r="I44" s="192"/>
      <c r="J44" s="193"/>
      <c r="K44" s="158" t="s">
        <v>29</v>
      </c>
      <c r="L44" s="194"/>
      <c r="M44" s="195"/>
      <c r="N44" s="189"/>
      <c r="O44" s="195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/>
      <c r="B45" s="23"/>
      <c r="C45" s="99" t="s">
        <v>44</v>
      </c>
      <c r="D45" s="100">
        <v>90</v>
      </c>
      <c r="E45" s="183">
        <f t="shared" si="5"/>
        <v>0</v>
      </c>
      <c r="F45" s="92">
        <v>14.19</v>
      </c>
      <c r="G45" s="184">
        <v>0</v>
      </c>
      <c r="H45" s="191"/>
      <c r="I45" s="192"/>
      <c r="J45" s="193"/>
      <c r="K45" s="196"/>
      <c r="L45" s="187"/>
      <c r="M45" s="188"/>
      <c r="N45" s="174"/>
      <c r="O45" s="197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ht="13.8" thickBot="1" x14ac:dyDescent="0.3">
      <c r="A46" s="198" t="s">
        <v>68</v>
      </c>
      <c r="B46" s="23"/>
      <c r="C46" s="99" t="s">
        <v>44</v>
      </c>
      <c r="D46" s="100">
        <v>90</v>
      </c>
      <c r="E46" s="183">
        <f t="shared" si="5"/>
        <v>0</v>
      </c>
      <c r="F46" s="92">
        <v>14.19</v>
      </c>
      <c r="G46" s="184">
        <v>0</v>
      </c>
      <c r="H46" s="191"/>
      <c r="I46" s="192"/>
      <c r="J46" s="193"/>
      <c r="K46" s="196" t="s">
        <v>86</v>
      </c>
      <c r="L46" s="187"/>
      <c r="M46" s="188"/>
      <c r="N46" s="189"/>
      <c r="O46" s="190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5" customHeight="1" x14ac:dyDescent="0.25">
      <c r="A47" s="88"/>
      <c r="B47" s="23"/>
      <c r="C47" s="99" t="s">
        <v>44</v>
      </c>
      <c r="D47" s="100">
        <v>95</v>
      </c>
      <c r="E47" s="183">
        <f>G47/F47</f>
        <v>0</v>
      </c>
      <c r="F47" s="92">
        <v>14.19</v>
      </c>
      <c r="G47" s="184">
        <v>0</v>
      </c>
      <c r="H47" s="191"/>
      <c r="I47" s="482" t="s">
        <v>87</v>
      </c>
      <c r="J47" s="483"/>
      <c r="K47" s="196"/>
      <c r="L47" s="199"/>
      <c r="M47" s="189"/>
      <c r="N47" s="189"/>
      <c r="O47" s="189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thickBot="1" x14ac:dyDescent="0.3">
      <c r="A48" s="198"/>
      <c r="B48" s="23"/>
      <c r="C48" s="99" t="s">
        <v>44</v>
      </c>
      <c r="D48" s="100">
        <v>95</v>
      </c>
      <c r="E48" s="183">
        <f>G48/F48</f>
        <v>0</v>
      </c>
      <c r="F48" s="92">
        <v>14.19</v>
      </c>
      <c r="G48" s="184">
        <v>0</v>
      </c>
      <c r="H48" s="200"/>
      <c r="I48" s="432"/>
      <c r="J48" s="433"/>
      <c r="K48" s="196" t="s">
        <v>86</v>
      </c>
      <c r="L48" s="187"/>
      <c r="M48" s="189"/>
      <c r="N48" s="189"/>
      <c r="O48" s="201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x14ac:dyDescent="0.25">
      <c r="A49" s="198"/>
      <c r="B49" s="23"/>
      <c r="C49" s="99" t="s">
        <v>44</v>
      </c>
      <c r="D49" s="100">
        <v>90</v>
      </c>
      <c r="E49" s="183">
        <f t="shared" si="5"/>
        <v>0</v>
      </c>
      <c r="F49" s="202">
        <v>15.59</v>
      </c>
      <c r="G49" s="203">
        <v>0</v>
      </c>
      <c r="H49" s="200"/>
      <c r="I49" s="122" t="s">
        <v>63</v>
      </c>
      <c r="J49" s="123"/>
      <c r="K49" s="204"/>
      <c r="L49" s="205"/>
      <c r="M49" s="206"/>
      <c r="N49" s="207"/>
      <c r="O49" s="208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466" t="s">
        <v>88</v>
      </c>
      <c r="B50" s="467"/>
      <c r="C50" s="99" t="s">
        <v>44</v>
      </c>
      <c r="D50" s="100">
        <v>90</v>
      </c>
      <c r="E50" s="183">
        <f t="shared" si="5"/>
        <v>0</v>
      </c>
      <c r="F50" s="202">
        <v>12.05</v>
      </c>
      <c r="G50" s="184">
        <v>0</v>
      </c>
      <c r="H50" s="209"/>
      <c r="I50" s="122" t="s">
        <v>58</v>
      </c>
      <c r="J50" s="123"/>
      <c r="K50" s="210"/>
      <c r="L50" s="211"/>
      <c r="M50" s="212"/>
      <c r="N50" s="213"/>
      <c r="O50" s="214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ht="14.4" thickBot="1" x14ac:dyDescent="0.3">
      <c r="A51" s="466"/>
      <c r="B51" s="467"/>
      <c r="C51" s="99" t="s">
        <v>44</v>
      </c>
      <c r="D51" s="100">
        <v>90</v>
      </c>
      <c r="E51" s="183">
        <f t="shared" si="5"/>
        <v>0</v>
      </c>
      <c r="F51" s="202">
        <v>12.29</v>
      </c>
      <c r="G51" s="203">
        <v>0</v>
      </c>
      <c r="H51" s="209"/>
      <c r="I51" s="124" t="s">
        <v>61</v>
      </c>
      <c r="J51" s="215"/>
      <c r="K51" s="216"/>
      <c r="L51" s="211"/>
      <c r="M51" s="206"/>
      <c r="N51" s="207"/>
      <c r="O51" s="2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0"/>
      <c r="B52" s="461"/>
      <c r="C52" s="218" t="s">
        <v>44</v>
      </c>
      <c r="D52" s="219">
        <v>95</v>
      </c>
      <c r="E52" s="220">
        <f>G52/F52</f>
        <v>0</v>
      </c>
      <c r="F52" s="221">
        <v>14.19</v>
      </c>
      <c r="G52" s="222">
        <v>0</v>
      </c>
      <c r="H52" s="200"/>
      <c r="I52" s="185" t="s">
        <v>63</v>
      </c>
      <c r="J52" s="223">
        <f>J49-J50+J51</f>
        <v>0</v>
      </c>
      <c r="K52" s="224"/>
      <c r="L52" s="225"/>
      <c r="M52" s="226"/>
      <c r="N52" s="227"/>
      <c r="O52" s="22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6.2" thickBot="1" x14ac:dyDescent="0.3">
      <c r="A53" s="229"/>
      <c r="B53" s="230"/>
      <c r="C53" s="231" t="s">
        <v>44</v>
      </c>
      <c r="D53" s="232">
        <v>90</v>
      </c>
      <c r="E53" s="233">
        <f t="shared" si="5"/>
        <v>0</v>
      </c>
      <c r="F53" s="234">
        <v>12.29</v>
      </c>
      <c r="G53" s="235">
        <v>0</v>
      </c>
      <c r="H53" s="236"/>
      <c r="I53" s="425"/>
      <c r="J53" s="426"/>
      <c r="K53" s="237"/>
      <c r="L53" s="462" t="s">
        <v>89</v>
      </c>
      <c r="M53" s="463"/>
      <c r="N53" s="464" t="s">
        <v>90</v>
      </c>
      <c r="O53" s="46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5" thickBot="1" x14ac:dyDescent="0.35">
      <c r="A54" s="447" t="s">
        <v>91</v>
      </c>
      <c r="B54" s="448"/>
      <c r="C54" s="448"/>
      <c r="D54" s="449"/>
      <c r="E54" s="238">
        <f>+E42+E43+E47+E48+E50+E51+E52+E53</f>
        <v>0</v>
      </c>
      <c r="F54" s="239"/>
      <c r="G54" s="240">
        <f>+G42+G43+G47+G48+G50+G51+G52+G53</f>
        <v>0</v>
      </c>
      <c r="H54" s="241"/>
      <c r="I54" s="133"/>
      <c r="J54" s="242"/>
      <c r="K54" s="243"/>
      <c r="L54" s="425"/>
      <c r="M54" s="426"/>
      <c r="N54" s="244" t="s">
        <v>92</v>
      </c>
      <c r="O54" s="245">
        <v>3632.4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4.4" x14ac:dyDescent="0.3">
      <c r="A55" s="454"/>
      <c r="B55" s="455"/>
      <c r="C55" s="246" t="s">
        <v>44</v>
      </c>
      <c r="D55" s="90" t="s">
        <v>30</v>
      </c>
      <c r="E55" s="247">
        <f t="shared" ref="E55:E61" si="6">+G55/F55</f>
        <v>0</v>
      </c>
      <c r="F55" s="248">
        <v>9.6999999999999993</v>
      </c>
      <c r="G55" s="247">
        <v>0</v>
      </c>
      <c r="H55" s="249"/>
      <c r="I55" s="122"/>
      <c r="J55" s="147"/>
      <c r="K55" s="243"/>
      <c r="L55" s="250" t="s">
        <v>63</v>
      </c>
      <c r="M55" s="134">
        <v>0</v>
      </c>
      <c r="N55" s="251" t="s">
        <v>93</v>
      </c>
      <c r="O55" s="24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3.8" thickBot="1" x14ac:dyDescent="0.3">
      <c r="A56" s="456"/>
      <c r="B56" s="457"/>
      <c r="C56" s="252" t="s">
        <v>44</v>
      </c>
      <c r="D56" s="100" t="s">
        <v>30</v>
      </c>
      <c r="E56" s="247">
        <f t="shared" si="6"/>
        <v>0</v>
      </c>
      <c r="F56" s="253">
        <v>10.09</v>
      </c>
      <c r="G56" s="247">
        <v>0</v>
      </c>
      <c r="H56" s="249"/>
      <c r="I56" s="181"/>
      <c r="J56" s="254"/>
      <c r="K56" s="255"/>
      <c r="L56" s="122" t="s">
        <v>94</v>
      </c>
      <c r="M56" s="136">
        <v>0</v>
      </c>
      <c r="N56" s="251" t="s">
        <v>25</v>
      </c>
      <c r="O56" s="245">
        <v>2522.6</v>
      </c>
      <c r="P56" s="5"/>
      <c r="Q56" s="5" t="s">
        <v>49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4.4" thickBot="1" x14ac:dyDescent="0.3">
      <c r="A57" s="458"/>
      <c r="B57" s="459"/>
      <c r="C57" s="218" t="s">
        <v>44</v>
      </c>
      <c r="D57" s="100" t="s">
        <v>30</v>
      </c>
      <c r="E57" s="256">
        <f t="shared" si="6"/>
        <v>0</v>
      </c>
      <c r="F57" s="253">
        <v>10.09</v>
      </c>
      <c r="G57" s="256">
        <v>0</v>
      </c>
      <c r="H57" s="257"/>
      <c r="I57" s="185"/>
      <c r="J57" s="186"/>
      <c r="K57" s="243" t="s">
        <v>49</v>
      </c>
      <c r="L57" s="258" t="s">
        <v>95</v>
      </c>
      <c r="M57" s="259">
        <v>0</v>
      </c>
      <c r="N57" s="260"/>
      <c r="O57" s="261"/>
      <c r="P57" s="262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37"/>
      <c r="B58" s="438"/>
      <c r="C58" s="218" t="s">
        <v>44</v>
      </c>
      <c r="D58" s="219" t="s">
        <v>30</v>
      </c>
      <c r="E58" s="263">
        <f t="shared" si="6"/>
        <v>0</v>
      </c>
      <c r="F58" s="253">
        <v>10.09</v>
      </c>
      <c r="G58" s="263">
        <v>0</v>
      </c>
      <c r="H58" s="264"/>
      <c r="I58" s="425"/>
      <c r="J58" s="426"/>
      <c r="K58" s="243"/>
      <c r="L58" s="185" t="s">
        <v>63</v>
      </c>
      <c r="M58" s="265">
        <f>+M55-M56+M57</f>
        <v>0</v>
      </c>
      <c r="N58" s="266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5" thickBot="1" x14ac:dyDescent="0.35">
      <c r="A59" s="437"/>
      <c r="B59" s="438"/>
      <c r="C59" s="218" t="s">
        <v>44</v>
      </c>
      <c r="D59" s="267" t="s">
        <v>30</v>
      </c>
      <c r="E59" s="268">
        <f t="shared" si="6"/>
        <v>0</v>
      </c>
      <c r="F59" s="253">
        <v>10.09</v>
      </c>
      <c r="G59" s="256">
        <v>0</v>
      </c>
      <c r="H59" s="269"/>
      <c r="I59" s="133"/>
      <c r="J59" s="242"/>
      <c r="K59" s="243"/>
      <c r="L59" s="425"/>
      <c r="M59" s="426"/>
      <c r="N59" s="270"/>
      <c r="O59" s="261"/>
      <c r="P59" s="271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37"/>
      <c r="B60" s="438"/>
      <c r="C60" s="218" t="s">
        <v>44</v>
      </c>
      <c r="D60" s="100" t="s">
        <v>30</v>
      </c>
      <c r="E60" s="256">
        <f t="shared" si="6"/>
        <v>0</v>
      </c>
      <c r="F60" s="253">
        <v>10.09</v>
      </c>
      <c r="G60" s="256">
        <v>0</v>
      </c>
      <c r="H60" s="249"/>
      <c r="I60" s="122"/>
      <c r="J60" s="147"/>
      <c r="K60" s="243"/>
      <c r="L60" s="250" t="s">
        <v>63</v>
      </c>
      <c r="M60" s="134">
        <v>0</v>
      </c>
      <c r="N60" s="272" t="s">
        <v>96</v>
      </c>
      <c r="O60" s="273">
        <f>O54+O55+O56</f>
        <v>6155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3.8" thickBot="1" x14ac:dyDescent="0.3">
      <c r="A61" s="439"/>
      <c r="B61" s="440"/>
      <c r="C61" s="274" t="s">
        <v>44</v>
      </c>
      <c r="D61" s="275" t="s">
        <v>30</v>
      </c>
      <c r="E61" s="276">
        <f t="shared" si="6"/>
        <v>0</v>
      </c>
      <c r="F61" s="277">
        <v>10.09</v>
      </c>
      <c r="G61" s="247">
        <v>0</v>
      </c>
      <c r="H61" s="249"/>
      <c r="I61" s="278"/>
      <c r="J61" s="254"/>
      <c r="K61" s="279"/>
      <c r="L61" s="122" t="s">
        <v>94</v>
      </c>
      <c r="M61" s="136">
        <v>0</v>
      </c>
      <c r="N61" s="441"/>
      <c r="O61" s="44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4.4" thickBot="1" x14ac:dyDescent="0.3">
      <c r="A62" s="447" t="s">
        <v>97</v>
      </c>
      <c r="B62" s="448"/>
      <c r="C62" s="448"/>
      <c r="D62" s="449"/>
      <c r="E62" s="238">
        <f>SUM(E55:E61)</f>
        <v>0</v>
      </c>
      <c r="F62" s="280"/>
      <c r="G62" s="281">
        <f>+G55+G56+G57+G58+G59+G60+G61</f>
        <v>0</v>
      </c>
      <c r="H62" s="282"/>
      <c r="I62" s="185"/>
      <c r="J62" s="186"/>
      <c r="K62" s="243" t="s">
        <v>49</v>
      </c>
      <c r="L62" s="258" t="s">
        <v>95</v>
      </c>
      <c r="M62" s="259">
        <v>0</v>
      </c>
      <c r="N62" s="443"/>
      <c r="O62" s="444"/>
      <c r="P62" s="283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5.75" customHeight="1" thickBot="1" x14ac:dyDescent="0.3">
      <c r="A63" s="429" t="s">
        <v>98</v>
      </c>
      <c r="B63" s="430"/>
      <c r="C63" s="430"/>
      <c r="D63" s="431"/>
      <c r="E63" s="284">
        <f>+E41+E54+E62</f>
        <v>0</v>
      </c>
      <c r="F63" s="285">
        <v>5.1849999999999996</v>
      </c>
      <c r="G63" s="286">
        <v>0</v>
      </c>
      <c r="H63" s="241"/>
      <c r="I63" s="425"/>
      <c r="J63" s="426"/>
      <c r="K63" s="243"/>
      <c r="L63" s="185" t="s">
        <v>63</v>
      </c>
      <c r="M63" s="265">
        <f>+M60-M61+M62</f>
        <v>0</v>
      </c>
      <c r="N63" s="443"/>
      <c r="O63" s="444"/>
      <c r="P63" s="271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" thickBot="1" x14ac:dyDescent="0.35">
      <c r="A64" s="450" t="s">
        <v>99</v>
      </c>
      <c r="B64" s="451"/>
      <c r="C64" s="287"/>
      <c r="D64" s="288" t="s">
        <v>25</v>
      </c>
      <c r="E64" s="289">
        <f t="shared" ref="E64:E69" si="7">G64/F64</f>
        <v>0</v>
      </c>
      <c r="F64" s="290">
        <v>5.98</v>
      </c>
      <c r="G64" s="291">
        <v>0</v>
      </c>
      <c r="H64" s="292"/>
      <c r="I64" s="133"/>
      <c r="J64" s="242"/>
      <c r="K64" s="243" t="s">
        <v>100</v>
      </c>
      <c r="L64" s="452"/>
      <c r="M64" s="453"/>
      <c r="N64" s="445"/>
      <c r="O64" s="446"/>
      <c r="P64" s="2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3.8" thickBot="1" x14ac:dyDescent="0.3">
      <c r="A65" s="419" t="s">
        <v>99</v>
      </c>
      <c r="B65" s="420"/>
      <c r="C65" s="218"/>
      <c r="D65" s="219">
        <v>97</v>
      </c>
      <c r="E65" s="293">
        <f t="shared" si="7"/>
        <v>0</v>
      </c>
      <c r="F65" s="294">
        <v>15.1</v>
      </c>
      <c r="G65" s="291">
        <v>0</v>
      </c>
      <c r="H65" s="241"/>
      <c r="I65" s="122"/>
      <c r="J65" s="147"/>
      <c r="K65" s="243"/>
      <c r="L65" s="421"/>
      <c r="M65" s="422"/>
      <c r="N65" s="423"/>
      <c r="O65" s="424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5" thickBot="1" x14ac:dyDescent="0.35">
      <c r="A66" s="419" t="s">
        <v>99</v>
      </c>
      <c r="B66" s="420"/>
      <c r="C66" s="99"/>
      <c r="D66" s="219">
        <v>95</v>
      </c>
      <c r="E66" s="295">
        <f t="shared" si="7"/>
        <v>0</v>
      </c>
      <c r="F66" s="294">
        <v>14.19</v>
      </c>
      <c r="G66" s="291">
        <v>0</v>
      </c>
      <c r="H66" s="219"/>
      <c r="I66" s="181"/>
      <c r="J66" s="254"/>
      <c r="K66" s="255"/>
      <c r="L66" s="250" t="s">
        <v>63</v>
      </c>
      <c r="M66" s="134">
        <v>0</v>
      </c>
      <c r="N66" s="296" t="s">
        <v>63</v>
      </c>
      <c r="O66" s="134">
        <v>0</v>
      </c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4.4" thickBot="1" x14ac:dyDescent="0.3">
      <c r="A67" s="419" t="s">
        <v>99</v>
      </c>
      <c r="B67" s="420"/>
      <c r="C67" s="297"/>
      <c r="D67" s="298">
        <v>90</v>
      </c>
      <c r="E67" s="295">
        <f t="shared" si="7"/>
        <v>0</v>
      </c>
      <c r="F67" s="299">
        <v>11.97</v>
      </c>
      <c r="G67" s="291">
        <v>0</v>
      </c>
      <c r="H67" s="100"/>
      <c r="I67" s="300"/>
      <c r="J67" s="301"/>
      <c r="K67" s="243"/>
      <c r="L67" s="122" t="s">
        <v>58</v>
      </c>
      <c r="M67" s="136">
        <v>0</v>
      </c>
      <c r="N67" s="302" t="s">
        <v>58</v>
      </c>
      <c r="O67" s="136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3.8" thickBot="1" x14ac:dyDescent="0.3">
      <c r="A68" s="419" t="s">
        <v>99</v>
      </c>
      <c r="B68" s="420"/>
      <c r="C68" s="303"/>
      <c r="D68" s="219">
        <v>84</v>
      </c>
      <c r="E68" s="295">
        <f t="shared" si="7"/>
        <v>0</v>
      </c>
      <c r="F68" s="294">
        <v>11.3</v>
      </c>
      <c r="G68" s="291">
        <v>0</v>
      </c>
      <c r="H68" s="100"/>
      <c r="I68" s="425"/>
      <c r="J68" s="426"/>
      <c r="K68" s="243"/>
      <c r="L68" s="304" t="s">
        <v>101</v>
      </c>
      <c r="M68" s="259">
        <v>0</v>
      </c>
      <c r="N68" s="305" t="s">
        <v>61</v>
      </c>
      <c r="O68" s="306">
        <v>0</v>
      </c>
      <c r="P68" s="30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5" thickBot="1" x14ac:dyDescent="0.35">
      <c r="A69" s="427" t="s">
        <v>99</v>
      </c>
      <c r="B69" s="428"/>
      <c r="C69" s="308"/>
      <c r="D69" s="232" t="s">
        <v>30</v>
      </c>
      <c r="E69" s="295">
        <f t="shared" si="7"/>
        <v>0</v>
      </c>
      <c r="F69" s="309">
        <v>9.3800000000000008</v>
      </c>
      <c r="G69" s="310">
        <v>0</v>
      </c>
      <c r="H69" s="257"/>
      <c r="I69" s="133"/>
      <c r="J69" s="242"/>
      <c r="K69" s="243"/>
      <c r="L69" s="300" t="s">
        <v>63</v>
      </c>
      <c r="M69" s="311">
        <f>+M66-M67+M68</f>
        <v>0</v>
      </c>
      <c r="N69" s="312" t="s">
        <v>63</v>
      </c>
      <c r="O69" s="311">
        <f>+O66+O67-O68</f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3.8" thickBot="1" x14ac:dyDescent="0.3">
      <c r="A70" s="429"/>
      <c r="B70" s="430"/>
      <c r="C70" s="430"/>
      <c r="D70" s="431"/>
      <c r="E70" s="313">
        <f>+E64+E65+E66+E67+E68+E69</f>
        <v>0</v>
      </c>
      <c r="F70" s="314"/>
      <c r="G70" s="313">
        <f>+G64+G65+G66+G67+G68+G69</f>
        <v>0</v>
      </c>
      <c r="H70" s="257"/>
      <c r="I70" s="122"/>
      <c r="J70" s="147"/>
      <c r="K70" s="243"/>
      <c r="L70" s="432"/>
      <c r="M70" s="433"/>
      <c r="N70" s="423"/>
      <c r="O70" s="42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5" customHeight="1" x14ac:dyDescent="0.3">
      <c r="A71" s="434" t="s">
        <v>102</v>
      </c>
      <c r="B71" s="435"/>
      <c r="C71" s="435"/>
      <c r="D71" s="436"/>
      <c r="E71" s="315">
        <f>+E63+E70</f>
        <v>0</v>
      </c>
      <c r="F71" s="316"/>
      <c r="G71" s="317">
        <f>+G63+G70</f>
        <v>0</v>
      </c>
      <c r="H71" s="318"/>
      <c r="I71" s="302"/>
      <c r="J71" s="147"/>
      <c r="K71" s="243"/>
      <c r="L71" s="319" t="s">
        <v>63</v>
      </c>
      <c r="M71" s="320">
        <v>0</v>
      </c>
      <c r="N71" s="296"/>
      <c r="O71" s="321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x14ac:dyDescent="0.25">
      <c r="A72" s="412"/>
      <c r="B72" s="413"/>
      <c r="C72" s="414"/>
      <c r="D72" s="322" t="s">
        <v>25</v>
      </c>
      <c r="E72" s="323">
        <f t="shared" ref="E72:E77" si="8">G72/F72</f>
        <v>0</v>
      </c>
      <c r="F72" s="324">
        <v>6.4349999999999996</v>
      </c>
      <c r="G72" s="310">
        <v>0</v>
      </c>
      <c r="H72" s="325"/>
      <c r="I72" s="326"/>
      <c r="J72" s="327"/>
      <c r="K72" s="328"/>
      <c r="M72" s="329">
        <v>0</v>
      </c>
      <c r="N72" s="330"/>
      <c r="O72" s="33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412"/>
      <c r="B73" s="413"/>
      <c r="C73" s="414"/>
      <c r="D73" s="322" t="s">
        <v>103</v>
      </c>
      <c r="E73" s="323">
        <f t="shared" si="8"/>
        <v>0</v>
      </c>
      <c r="F73" s="324">
        <v>10.39</v>
      </c>
      <c r="G73" s="310">
        <v>0</v>
      </c>
      <c r="H73" s="325"/>
      <c r="I73" s="332"/>
      <c r="J73" s="333"/>
      <c r="K73" s="328"/>
      <c r="M73" s="334"/>
      <c r="N73" s="335"/>
      <c r="O73" s="33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ht="13.8" x14ac:dyDescent="0.25">
      <c r="A74" s="337"/>
      <c r="B74" s="32" t="s">
        <v>104</v>
      </c>
      <c r="C74" s="338" t="s">
        <v>105</v>
      </c>
      <c r="D74" s="322" t="s">
        <v>103</v>
      </c>
      <c r="E74" s="323">
        <f t="shared" si="8"/>
        <v>0</v>
      </c>
      <c r="F74" s="324">
        <v>9.85</v>
      </c>
      <c r="G74" s="310">
        <v>0</v>
      </c>
      <c r="H74" s="325"/>
      <c r="I74" s="332"/>
      <c r="J74" s="333"/>
      <c r="K74" s="328"/>
      <c r="L74" s="339"/>
      <c r="M74" s="340"/>
      <c r="N74" s="341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5" customHeight="1" thickBot="1" x14ac:dyDescent="0.3">
      <c r="A75" s="412" t="s">
        <v>106</v>
      </c>
      <c r="B75" s="413"/>
      <c r="C75" s="414"/>
      <c r="D75" s="322" t="s">
        <v>30</v>
      </c>
      <c r="E75" s="323">
        <f>G75/F75</f>
        <v>0</v>
      </c>
      <c r="F75" s="324">
        <v>10.09</v>
      </c>
      <c r="G75" s="310">
        <v>0</v>
      </c>
      <c r="H75" s="257"/>
      <c r="I75" s="342"/>
      <c r="J75" s="343"/>
      <c r="K75" s="344"/>
      <c r="L75" s="122" t="s">
        <v>94</v>
      </c>
      <c r="M75" s="334">
        <v>0</v>
      </c>
      <c r="N75" s="302" t="s">
        <v>107</v>
      </c>
      <c r="O75" s="345">
        <f>G57</f>
        <v>0</v>
      </c>
      <c r="P75" s="2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5" customHeight="1" thickBot="1" x14ac:dyDescent="0.3">
      <c r="A76" s="412" t="s">
        <v>106</v>
      </c>
      <c r="B76" s="413"/>
      <c r="C76" s="414"/>
      <c r="D76" s="322" t="s">
        <v>25</v>
      </c>
      <c r="E76" s="323">
        <f t="shared" si="8"/>
        <v>0</v>
      </c>
      <c r="F76" s="324">
        <v>1.6</v>
      </c>
      <c r="G76" s="310">
        <v>0</v>
      </c>
      <c r="H76" s="257"/>
      <c r="I76" s="185"/>
      <c r="J76" s="346"/>
      <c r="K76" s="243"/>
      <c r="L76" s="258" t="s">
        <v>95</v>
      </c>
      <c r="M76" s="334">
        <v>0</v>
      </c>
      <c r="N76" s="15" t="s">
        <v>61</v>
      </c>
      <c r="O76" s="306"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4.4" thickBot="1" x14ac:dyDescent="0.3">
      <c r="A77" s="302"/>
      <c r="D77" s="322" t="s">
        <v>103</v>
      </c>
      <c r="E77" s="323">
        <f t="shared" si="8"/>
        <v>0</v>
      </c>
      <c r="F77" s="324">
        <v>10.09</v>
      </c>
      <c r="G77" s="310">
        <v>0</v>
      </c>
      <c r="H77" s="318"/>
      <c r="I77" s="5"/>
      <c r="J77" s="5"/>
      <c r="K77" s="243"/>
      <c r="L77" s="300" t="s">
        <v>63</v>
      </c>
      <c r="M77" s="311">
        <f>+M71-M75+M76</f>
        <v>0</v>
      </c>
      <c r="N77" s="347" t="s">
        <v>63</v>
      </c>
      <c r="O77" s="348">
        <f>+O71+O75-O76</f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3.8" thickBot="1" x14ac:dyDescent="0.3">
      <c r="A78" s="415"/>
      <c r="B78" s="416"/>
      <c r="C78" s="417"/>
      <c r="D78" s="349"/>
      <c r="E78" s="350">
        <f>E71+E75+E76</f>
        <v>0</v>
      </c>
      <c r="F78" s="351"/>
      <c r="G78" s="350">
        <f>G71+G75+G76</f>
        <v>0</v>
      </c>
      <c r="H78" s="352"/>
      <c r="I78" s="122"/>
      <c r="J78" s="353"/>
      <c r="K78" s="354"/>
      <c r="L78" s="355" t="s">
        <v>108</v>
      </c>
      <c r="M78" s="356">
        <f>M58+M63+M69+M77</f>
        <v>0</v>
      </c>
      <c r="N78" s="357" t="s">
        <v>109</v>
      </c>
      <c r="O78" s="358">
        <f>O60-O36</f>
        <v>-3.9999999999054126E-2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x14ac:dyDescent="0.25">
      <c r="A79" s="161"/>
      <c r="B79" s="161"/>
      <c r="C79" s="161"/>
      <c r="D79" s="161"/>
      <c r="E79" s="359"/>
      <c r="F79" s="161"/>
      <c r="G79" s="359"/>
      <c r="H79" s="161"/>
      <c r="I79" s="161"/>
      <c r="J79" s="360"/>
      <c r="K79" s="161"/>
      <c r="L79" s="161"/>
      <c r="M79" s="361"/>
      <c r="N79" s="362"/>
      <c r="O79" s="362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418"/>
      <c r="B80" s="418"/>
      <c r="C80" s="360"/>
      <c r="D80" s="363"/>
      <c r="E80" s="262"/>
      <c r="F80" s="364"/>
      <c r="G80" s="262"/>
      <c r="H80" s="161"/>
      <c r="I80" s="161"/>
      <c r="J80" s="361"/>
      <c r="K80" s="365">
        <v>0</v>
      </c>
      <c r="L80" s="366"/>
      <c r="M80" s="367"/>
      <c r="N80" s="368"/>
      <c r="O80" s="36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ht="13.8" thickBot="1" x14ac:dyDescent="0.3">
      <c r="A81" s="161"/>
      <c r="B81" s="360"/>
      <c r="C81" s="360"/>
      <c r="D81" s="370" t="s">
        <v>117</v>
      </c>
      <c r="E81" s="370" t="s">
        <v>110</v>
      </c>
      <c r="F81" s="370" t="s">
        <v>36</v>
      </c>
      <c r="G81" s="370"/>
      <c r="H81" s="161"/>
      <c r="I81" s="371"/>
      <c r="J81" s="361"/>
      <c r="K81" s="365">
        <v>0</v>
      </c>
      <c r="L81" s="372"/>
      <c r="M81" s="373"/>
      <c r="N81" s="374"/>
      <c r="O81" s="37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5" thickBot="1" x14ac:dyDescent="0.35">
      <c r="A82" s="161"/>
      <c r="B82" s="360"/>
      <c r="C82" s="360"/>
      <c r="D82" s="376" t="s">
        <v>25</v>
      </c>
      <c r="E82" s="377">
        <f>G82/F82</f>
        <v>536.056845476381</v>
      </c>
      <c r="F82" s="378">
        <v>4.9960000000000004</v>
      </c>
      <c r="G82" s="379">
        <v>2678.14</v>
      </c>
      <c r="H82" s="161"/>
      <c r="I82" s="371"/>
      <c r="J82" s="380"/>
      <c r="K82" s="365">
        <v>0</v>
      </c>
      <c r="L82" s="381"/>
      <c r="M82" s="382"/>
      <c r="N82" s="361"/>
      <c r="O82" s="38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 t="s">
        <v>49</v>
      </c>
      <c r="B83" s="161"/>
      <c r="C83" s="161"/>
      <c r="D83" s="384" t="s">
        <v>26</v>
      </c>
      <c r="E83" s="385">
        <f>+G83/F83</f>
        <v>0</v>
      </c>
      <c r="F83" s="294">
        <v>15.1</v>
      </c>
      <c r="G83" s="379">
        <v>0</v>
      </c>
      <c r="H83" s="161"/>
      <c r="I83" s="371"/>
      <c r="J83" s="386"/>
      <c r="K83" s="365">
        <v>0</v>
      </c>
      <c r="L83" s="381"/>
      <c r="M83" s="387"/>
      <c r="N83" s="388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/>
      <c r="B84" s="161"/>
      <c r="C84" s="161"/>
      <c r="D84" s="384" t="s">
        <v>27</v>
      </c>
      <c r="E84" s="377">
        <f>+G84/F84</f>
        <v>0</v>
      </c>
      <c r="F84" s="294">
        <v>14.44</v>
      </c>
      <c r="G84" s="379">
        <v>0</v>
      </c>
      <c r="H84" s="389"/>
      <c r="I84" s="371"/>
      <c r="J84" s="390"/>
      <c r="K84" s="391">
        <v>0</v>
      </c>
      <c r="L84" s="386"/>
      <c r="M84" s="161"/>
      <c r="N84" s="161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28</v>
      </c>
      <c r="E85" s="377">
        <f>G85/F85</f>
        <v>65.493740219092331</v>
      </c>
      <c r="F85" s="299">
        <v>12.78</v>
      </c>
      <c r="G85" s="392">
        <v>837.01</v>
      </c>
      <c r="H85" s="161"/>
      <c r="I85" s="371"/>
      <c r="J85" s="393"/>
      <c r="K85" s="365"/>
      <c r="L85" s="386"/>
      <c r="M85" s="381"/>
      <c r="N85" s="161"/>
      <c r="O85" s="16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29</v>
      </c>
      <c r="E86" s="377">
        <f>G86/F86</f>
        <v>8.3465818759936408</v>
      </c>
      <c r="F86" s="294">
        <v>12.58</v>
      </c>
      <c r="G86" s="392">
        <v>105</v>
      </c>
      <c r="H86" s="161"/>
      <c r="I86" s="394"/>
      <c r="J86" s="395"/>
      <c r="K86" s="391"/>
      <c r="L86" s="396"/>
      <c r="M86" s="372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97" t="s">
        <v>30</v>
      </c>
      <c r="E87" s="377">
        <f>+G87/F87</f>
        <v>366.56568144499181</v>
      </c>
      <c r="F87" s="398">
        <v>12.18</v>
      </c>
      <c r="G87" s="392">
        <v>4464.7700000000004</v>
      </c>
      <c r="H87" s="161"/>
      <c r="I87" s="399">
        <v>0</v>
      </c>
      <c r="J87" s="371"/>
      <c r="K87" s="391">
        <f>SUM(K80:K86)</f>
        <v>0</v>
      </c>
      <c r="L87" s="161"/>
      <c r="M87" s="363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400"/>
      <c r="E88" s="401">
        <f>E82+E83+E84+E85+E86+E87</f>
        <v>976.46284901645868</v>
      </c>
      <c r="F88" s="402"/>
      <c r="G88" s="392">
        <f>SUM(G82:G87)</f>
        <v>8084.92</v>
      </c>
      <c r="H88" s="161"/>
      <c r="I88" s="161"/>
      <c r="J88" s="161"/>
      <c r="K88" s="161"/>
      <c r="L88" s="161"/>
      <c r="M88" s="5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x14ac:dyDescent="0.25">
      <c r="A89" s="161"/>
      <c r="B89" s="161"/>
      <c r="C89" s="161"/>
      <c r="D89" s="161"/>
      <c r="E89" s="161"/>
      <c r="F89" s="161"/>
      <c r="G89" s="262"/>
      <c r="H89" s="161"/>
      <c r="I89" s="161"/>
      <c r="J89" s="161"/>
      <c r="K89" s="161"/>
      <c r="L89" s="161"/>
      <c r="M89" s="161"/>
      <c r="N89" s="161"/>
      <c r="O89" s="161"/>
      <c r="P89" s="403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404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405"/>
      <c r="M93" s="406"/>
      <c r="N93" s="407"/>
      <c r="O93" s="407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 t="s">
        <v>111</v>
      </c>
      <c r="M99" s="161" t="s">
        <v>49</v>
      </c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5"/>
      <c r="E168" s="5"/>
      <c r="F168" s="5"/>
      <c r="G168" s="5"/>
      <c r="H168" s="161"/>
      <c r="I168" s="5"/>
      <c r="J168" s="5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</sheetData>
  <mergeCells count="79">
    <mergeCell ref="A1:H3"/>
    <mergeCell ref="J1:L1"/>
    <mergeCell ref="J2:K2"/>
    <mergeCell ref="J3:L3"/>
    <mergeCell ref="L18:M18"/>
    <mergeCell ref="A11:H11"/>
    <mergeCell ref="I11:K11"/>
    <mergeCell ref="L11:O11"/>
    <mergeCell ref="A12:B12"/>
    <mergeCell ref="L12:M12"/>
    <mergeCell ref="L13:M13"/>
    <mergeCell ref="L14:M14"/>
    <mergeCell ref="L15:M15"/>
    <mergeCell ref="L16:M16"/>
    <mergeCell ref="L17:M17"/>
    <mergeCell ref="A27:B27"/>
    <mergeCell ref="I19:J19"/>
    <mergeCell ref="L19:M19"/>
    <mergeCell ref="I20:J20"/>
    <mergeCell ref="L20:M20"/>
    <mergeCell ref="L21:M21"/>
    <mergeCell ref="L22:M22"/>
    <mergeCell ref="L23:M23"/>
    <mergeCell ref="L24:M24"/>
    <mergeCell ref="I25:J25"/>
    <mergeCell ref="L25:M25"/>
    <mergeCell ref="L26:M26"/>
    <mergeCell ref="A51:B51"/>
    <mergeCell ref="L31:M31"/>
    <mergeCell ref="L32:M32"/>
    <mergeCell ref="A36:B36"/>
    <mergeCell ref="L36:M36"/>
    <mergeCell ref="A37:B37"/>
    <mergeCell ref="I37:J37"/>
    <mergeCell ref="K37:O37"/>
    <mergeCell ref="A38:B38"/>
    <mergeCell ref="A41:D41"/>
    <mergeCell ref="I47:J47"/>
    <mergeCell ref="I48:J48"/>
    <mergeCell ref="A50:B50"/>
    <mergeCell ref="A52:B52"/>
    <mergeCell ref="I53:J53"/>
    <mergeCell ref="L53:M53"/>
    <mergeCell ref="N53:O53"/>
    <mergeCell ref="A54:D54"/>
    <mergeCell ref="L54:M54"/>
    <mergeCell ref="A55:B55"/>
    <mergeCell ref="A56:B56"/>
    <mergeCell ref="A57:B57"/>
    <mergeCell ref="A58:B58"/>
    <mergeCell ref="I58:J58"/>
    <mergeCell ref="L59:M59"/>
    <mergeCell ref="A60:B60"/>
    <mergeCell ref="A61:B61"/>
    <mergeCell ref="N61:O64"/>
    <mergeCell ref="A62:D62"/>
    <mergeCell ref="A63:D63"/>
    <mergeCell ref="I63:J63"/>
    <mergeCell ref="A64:B64"/>
    <mergeCell ref="L64:M64"/>
    <mergeCell ref="A59:B59"/>
    <mergeCell ref="A72:C72"/>
    <mergeCell ref="A65:B65"/>
    <mergeCell ref="L65:M65"/>
    <mergeCell ref="N65:O65"/>
    <mergeCell ref="A66:B66"/>
    <mergeCell ref="A67:B67"/>
    <mergeCell ref="A68:B68"/>
    <mergeCell ref="I68:J68"/>
    <mergeCell ref="A69:B69"/>
    <mergeCell ref="A70:D70"/>
    <mergeCell ref="L70:M70"/>
    <mergeCell ref="N70:O70"/>
    <mergeCell ref="A71:D71"/>
    <mergeCell ref="A73:C73"/>
    <mergeCell ref="A75:C75"/>
    <mergeCell ref="A76:C76"/>
    <mergeCell ref="A78:C78"/>
    <mergeCell ref="A80:B80"/>
  </mergeCell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costa</dc:creator>
  <cp:lastModifiedBy>sistemas</cp:lastModifiedBy>
  <cp:lastPrinted>2020-04-01T15:25:01Z</cp:lastPrinted>
  <dcterms:created xsi:type="dcterms:W3CDTF">2020-03-02T14:29:49Z</dcterms:created>
  <dcterms:modified xsi:type="dcterms:W3CDTF">2025-06-12T11:44:01Z</dcterms:modified>
</cp:coreProperties>
</file>