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drawings/drawing2.xml" ContentType="application/vnd.openxmlformats-officedocument.drawing+xml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D:\Fontos&amp;Archiv\Travian\"/>
    </mc:Choice>
  </mc:AlternateContent>
  <bookViews>
    <workbookView xWindow="0" yWindow="0" windowWidth="28800" windowHeight="12915" activeTab="3"/>
  </bookViews>
  <sheets>
    <sheet name="Sheet1" sheetId="1" r:id="rId1"/>
    <sheet name="Támadás" sheetId="3" r:id="rId2"/>
    <sheet name="TTQ ütemező_SAMPLE" sheetId="2" r:id="rId3"/>
    <sheet name="TTQ ütemező_EDIT_THIS" sheetId="12" r:id="rId4"/>
    <sheet name="Merchant küldő" sheetId="13" r:id="rId5"/>
    <sheet name="Fa" sheetId="4" r:id="rId6"/>
    <sheet name="Agyag" sheetId="5" r:id="rId7"/>
    <sheet name="Vas" sheetId="6" r:id="rId8"/>
    <sheet name="Búza" sheetId="7" r:id="rId9"/>
    <sheet name="Raktár" sheetId="8" r:id="rId10"/>
    <sheet name="Hősökháza" sheetId="9" r:id="rId11"/>
    <sheet name="Kaszárnya" sheetId="11" r:id="rId12"/>
    <sheet name="Főépület" sheetId="1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2" l="1" a="1"/>
  <c r="J18" i="12"/>
  <c r="R34" i="12"/>
  <c r="R35" i="12"/>
  <c r="R36" i="12"/>
  <c r="R37" i="12"/>
  <c r="S37" i="12"/>
  <c r="R38" i="12"/>
  <c r="R39" i="12"/>
  <c r="R40" i="12"/>
  <c r="R41" i="12"/>
  <c r="R42" i="12"/>
  <c r="R43" i="12"/>
  <c r="R44" i="12"/>
  <c r="S44" i="12"/>
  <c r="R45" i="12"/>
  <c r="S45" i="12"/>
  <c r="R46" i="12"/>
  <c r="R47" i="12"/>
  <c r="R48" i="12"/>
  <c r="R49" i="12"/>
  <c r="S49" i="12"/>
  <c r="R50" i="12"/>
  <c r="R51" i="12"/>
  <c r="R52" i="12"/>
  <c r="S52" i="12"/>
  <c r="R53" i="12"/>
  <c r="S53" i="12"/>
  <c r="R54" i="12"/>
  <c r="R55" i="12"/>
  <c r="R56" i="12"/>
  <c r="R57" i="12"/>
  <c r="S57" i="12"/>
  <c r="R58" i="12"/>
  <c r="R59" i="12"/>
  <c r="R60" i="12"/>
  <c r="S60" i="12"/>
  <c r="R61" i="12"/>
  <c r="S61" i="12"/>
  <c r="R62" i="12"/>
  <c r="R63" i="12"/>
  <c r="R64" i="12"/>
  <c r="R65" i="12"/>
  <c r="S65" i="12"/>
  <c r="R66" i="12"/>
  <c r="R67" i="12"/>
  <c r="R68" i="12"/>
  <c r="S68" i="12"/>
  <c r="R69" i="12"/>
  <c r="S69" i="12"/>
  <c r="R70" i="12"/>
  <c r="R71" i="12"/>
  <c r="R72" i="12"/>
  <c r="R73" i="12"/>
  <c r="S73" i="12"/>
  <c r="R74" i="12"/>
  <c r="R75" i="12"/>
  <c r="R76" i="12"/>
  <c r="S76" i="12"/>
  <c r="R77" i="12"/>
  <c r="S77" i="12"/>
  <c r="R78" i="12"/>
  <c r="R79" i="12"/>
  <c r="R80" i="12"/>
  <c r="R81" i="12"/>
  <c r="S81" i="12"/>
  <c r="R82" i="12"/>
  <c r="R83" i="12"/>
  <c r="R84" i="12"/>
  <c r="S84" i="12"/>
  <c r="R85" i="12"/>
  <c r="S85" i="12"/>
  <c r="R86" i="12"/>
  <c r="R87" i="12"/>
  <c r="R88" i="12"/>
  <c r="R89" i="12"/>
  <c r="S89" i="12"/>
  <c r="R90" i="12"/>
  <c r="R91" i="12"/>
  <c r="R92" i="12"/>
  <c r="S92" i="12"/>
  <c r="R93" i="12"/>
  <c r="S93" i="12"/>
  <c r="R94" i="12"/>
  <c r="R95" i="12"/>
  <c r="R96" i="12"/>
  <c r="R97" i="12"/>
  <c r="S97" i="12"/>
  <c r="R98" i="12"/>
  <c r="R99" i="12"/>
  <c r="R100" i="12"/>
  <c r="S100" i="12"/>
  <c r="R101" i="12"/>
  <c r="S101" i="12"/>
  <c r="R102" i="12"/>
  <c r="R103" i="12"/>
  <c r="R104" i="12"/>
  <c r="R105" i="12"/>
  <c r="S105" i="12"/>
  <c r="R106" i="12"/>
  <c r="R107" i="12"/>
  <c r="R108" i="12"/>
  <c r="S108" i="12"/>
  <c r="R109" i="12"/>
  <c r="S109" i="12"/>
  <c r="R110" i="12"/>
  <c r="R111" i="12"/>
  <c r="R112" i="12"/>
  <c r="R113" i="12"/>
  <c r="S113" i="12"/>
  <c r="R114" i="12"/>
  <c r="R115" i="12"/>
  <c r="R116" i="12"/>
  <c r="S116" i="12"/>
  <c r="R117" i="12"/>
  <c r="S117" i="12"/>
  <c r="R118" i="12"/>
  <c r="R119" i="12"/>
  <c r="R120" i="12"/>
  <c r="R121" i="12"/>
  <c r="S121" i="12"/>
  <c r="R122" i="12"/>
  <c r="R123" i="12"/>
  <c r="R124" i="12"/>
  <c r="S124" i="12"/>
  <c r="R125" i="12"/>
  <c r="S125" i="12"/>
  <c r="R126" i="12"/>
  <c r="R127" i="12"/>
  <c r="R128" i="12"/>
  <c r="R129" i="12"/>
  <c r="S129" i="12"/>
  <c r="R130" i="12"/>
  <c r="R131" i="12"/>
  <c r="R132" i="12"/>
  <c r="S132" i="12"/>
  <c r="R133" i="12"/>
  <c r="S133" i="12"/>
  <c r="R134" i="12"/>
  <c r="R135" i="12"/>
  <c r="R136" i="12"/>
  <c r="R137" i="12"/>
  <c r="S137" i="12"/>
  <c r="R138" i="12"/>
  <c r="R139" i="12"/>
  <c r="R140" i="12"/>
  <c r="S140" i="12"/>
  <c r="R141" i="12"/>
  <c r="S141" i="12"/>
  <c r="R142" i="12"/>
  <c r="R143" i="12"/>
  <c r="R144" i="12"/>
  <c r="R145" i="12"/>
  <c r="S145" i="12"/>
  <c r="R146" i="12"/>
  <c r="R147" i="12"/>
  <c r="R148" i="12"/>
  <c r="S148" i="12"/>
  <c r="R149" i="12"/>
  <c r="S149" i="12"/>
  <c r="R150" i="12"/>
  <c r="R151" i="12"/>
  <c r="R152" i="12"/>
  <c r="R153" i="12"/>
  <c r="S153" i="12"/>
  <c r="R154" i="12"/>
  <c r="R155" i="12"/>
  <c r="R156" i="12"/>
  <c r="S156" i="12"/>
  <c r="R157" i="12"/>
  <c r="S157" i="12"/>
  <c r="R158" i="12"/>
  <c r="R159" i="12"/>
  <c r="R160" i="12"/>
  <c r="R161" i="12"/>
  <c r="S161" i="12"/>
  <c r="R162" i="12"/>
  <c r="R163" i="12"/>
  <c r="R164" i="12"/>
  <c r="S164" i="12"/>
  <c r="R165" i="12"/>
  <c r="S165" i="12"/>
  <c r="R166" i="12"/>
  <c r="R167" i="12"/>
  <c r="R168" i="12"/>
  <c r="S168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S22" i="12"/>
  <c r="R23" i="12"/>
  <c r="R24" i="12"/>
  <c r="R25" i="12"/>
  <c r="R26" i="12"/>
  <c r="R27" i="12"/>
  <c r="R28" i="12"/>
  <c r="R29" i="12"/>
  <c r="S29" i="12"/>
  <c r="R30" i="12"/>
  <c r="R31" i="12"/>
  <c r="R32" i="12"/>
  <c r="R33" i="12"/>
  <c r="D9" i="12"/>
  <c r="D10" i="12"/>
  <c r="S10" i="12" s="1"/>
  <c r="D11" i="12"/>
  <c r="S11" i="12" s="1"/>
  <c r="D12" i="12"/>
  <c r="S12" i="12" s="1"/>
  <c r="D13" i="12"/>
  <c r="S13" i="12" s="1"/>
  <c r="D14" i="12"/>
  <c r="S14" i="12" s="1"/>
  <c r="D15" i="12"/>
  <c r="S15" i="12" s="1"/>
  <c r="D16" i="12"/>
  <c r="S16" i="12" s="1"/>
  <c r="D17" i="12"/>
  <c r="S17" i="12" s="1"/>
  <c r="D18" i="12"/>
  <c r="S18" i="12" s="1"/>
  <c r="D19" i="12"/>
  <c r="S19" i="12" s="1"/>
  <c r="D20" i="12"/>
  <c r="S20" i="12" s="1"/>
  <c r="D21" i="12"/>
  <c r="S21" i="12" s="1"/>
  <c r="D22" i="12"/>
  <c r="D23" i="12"/>
  <c r="S23" i="12" s="1"/>
  <c r="D24" i="12"/>
  <c r="S24" i="12" s="1"/>
  <c r="D25" i="12"/>
  <c r="S25" i="12" s="1"/>
  <c r="D26" i="12"/>
  <c r="S26" i="12" s="1"/>
  <c r="D27" i="12"/>
  <c r="S27" i="12" s="1"/>
  <c r="D28" i="12"/>
  <c r="S28" i="12" s="1"/>
  <c r="D29" i="12"/>
  <c r="D30" i="12"/>
  <c r="S30" i="12" s="1"/>
  <c r="D31" i="12"/>
  <c r="S31" i="12" s="1"/>
  <c r="D32" i="12"/>
  <c r="S32" i="12" s="1"/>
  <c r="D33" i="12"/>
  <c r="S33" i="12" s="1"/>
  <c r="D34" i="12"/>
  <c r="S34" i="12" s="1"/>
  <c r="D35" i="12"/>
  <c r="S35" i="12" s="1"/>
  <c r="D36" i="12"/>
  <c r="S36" i="12" s="1"/>
  <c r="D37" i="12"/>
  <c r="D38" i="12"/>
  <c r="S38" i="12" s="1"/>
  <c r="D39" i="12"/>
  <c r="S39" i="12" s="1"/>
  <c r="D40" i="12"/>
  <c r="S40" i="12" s="1"/>
  <c r="D41" i="12"/>
  <c r="S41" i="12" s="1"/>
  <c r="D42" i="12"/>
  <c r="S42" i="12" s="1"/>
  <c r="D43" i="12"/>
  <c r="S43" i="12" s="1"/>
  <c r="D44" i="12"/>
  <c r="D45" i="12"/>
  <c r="D46" i="12"/>
  <c r="S46" i="12" s="1"/>
  <c r="D47" i="12"/>
  <c r="S47" i="12" s="1"/>
  <c r="D48" i="12"/>
  <c r="S48" i="12" s="1"/>
  <c r="D49" i="12"/>
  <c r="D50" i="12"/>
  <c r="S50" i="12" s="1"/>
  <c r="D51" i="12"/>
  <c r="S51" i="12" s="1"/>
  <c r="D52" i="12"/>
  <c r="D53" i="12"/>
  <c r="D54" i="12"/>
  <c r="S54" i="12" s="1"/>
  <c r="D55" i="12"/>
  <c r="S55" i="12" s="1"/>
  <c r="D56" i="12"/>
  <c r="S56" i="12" s="1"/>
  <c r="D57" i="12"/>
  <c r="D58" i="12"/>
  <c r="S58" i="12" s="1"/>
  <c r="D59" i="12"/>
  <c r="S59" i="12" s="1"/>
  <c r="D60" i="12"/>
  <c r="D61" i="12"/>
  <c r="D62" i="12"/>
  <c r="S62" i="12" s="1"/>
  <c r="D63" i="12"/>
  <c r="S63" i="12" s="1"/>
  <c r="D64" i="12"/>
  <c r="S64" i="12" s="1"/>
  <c r="D65" i="12"/>
  <c r="D66" i="12"/>
  <c r="S66" i="12" s="1"/>
  <c r="D67" i="12"/>
  <c r="S67" i="12" s="1"/>
  <c r="D68" i="12"/>
  <c r="D69" i="12"/>
  <c r="D70" i="12"/>
  <c r="S70" i="12" s="1"/>
  <c r="D71" i="12"/>
  <c r="S71" i="12" s="1"/>
  <c r="D72" i="12"/>
  <c r="S72" i="12" s="1"/>
  <c r="D73" i="12"/>
  <c r="D74" i="12"/>
  <c r="S74" i="12" s="1"/>
  <c r="D75" i="12"/>
  <c r="S75" i="12" s="1"/>
  <c r="D76" i="12"/>
  <c r="D77" i="12"/>
  <c r="D78" i="12"/>
  <c r="S78" i="12" s="1"/>
  <c r="D79" i="12"/>
  <c r="S79" i="12" s="1"/>
  <c r="D80" i="12"/>
  <c r="S80" i="12" s="1"/>
  <c r="D81" i="12"/>
  <c r="D82" i="12"/>
  <c r="S82" i="12" s="1"/>
  <c r="D83" i="12"/>
  <c r="S83" i="12" s="1"/>
  <c r="D84" i="12"/>
  <c r="D85" i="12"/>
  <c r="D86" i="12"/>
  <c r="S86" i="12" s="1"/>
  <c r="D87" i="12"/>
  <c r="S87" i="12" s="1"/>
  <c r="D88" i="12"/>
  <c r="S88" i="12" s="1"/>
  <c r="D89" i="12"/>
  <c r="D90" i="12"/>
  <c r="S90" i="12" s="1"/>
  <c r="D91" i="12"/>
  <c r="S91" i="12" s="1"/>
  <c r="D92" i="12"/>
  <c r="D93" i="12"/>
  <c r="D94" i="12"/>
  <c r="S94" i="12" s="1"/>
  <c r="D95" i="12"/>
  <c r="S95" i="12" s="1"/>
  <c r="D96" i="12"/>
  <c r="S96" i="12" s="1"/>
  <c r="D97" i="12"/>
  <c r="D98" i="12"/>
  <c r="S98" i="12" s="1"/>
  <c r="D99" i="12"/>
  <c r="S99" i="12" s="1"/>
  <c r="D100" i="12"/>
  <c r="D101" i="12"/>
  <c r="D102" i="12"/>
  <c r="S102" i="12" s="1"/>
  <c r="D103" i="12"/>
  <c r="S103" i="12" s="1"/>
  <c r="D104" i="12"/>
  <c r="S104" i="12" s="1"/>
  <c r="D105" i="12"/>
  <c r="D106" i="12"/>
  <c r="S106" i="12" s="1"/>
  <c r="D107" i="12"/>
  <c r="S107" i="12" s="1"/>
  <c r="D108" i="12"/>
  <c r="D109" i="12"/>
  <c r="D110" i="12"/>
  <c r="S110" i="12" s="1"/>
  <c r="D111" i="12"/>
  <c r="S111" i="12" s="1"/>
  <c r="D112" i="12"/>
  <c r="S112" i="12" s="1"/>
  <c r="D113" i="12"/>
  <c r="D114" i="12"/>
  <c r="S114" i="12" s="1"/>
  <c r="D115" i="12"/>
  <c r="S115" i="12" s="1"/>
  <c r="D116" i="12"/>
  <c r="D117" i="12"/>
  <c r="D118" i="12"/>
  <c r="S118" i="12" s="1"/>
  <c r="D119" i="12"/>
  <c r="S119" i="12" s="1"/>
  <c r="D120" i="12"/>
  <c r="S120" i="12" s="1"/>
  <c r="D121" i="12"/>
  <c r="D122" i="12"/>
  <c r="S122" i="12" s="1"/>
  <c r="D123" i="12"/>
  <c r="S123" i="12" s="1"/>
  <c r="D124" i="12"/>
  <c r="D125" i="12"/>
  <c r="D126" i="12"/>
  <c r="S126" i="12" s="1"/>
  <c r="D127" i="12"/>
  <c r="S127" i="12" s="1"/>
  <c r="D128" i="12"/>
  <c r="S128" i="12" s="1"/>
  <c r="D129" i="12"/>
  <c r="D130" i="12"/>
  <c r="S130" i="12" s="1"/>
  <c r="D131" i="12"/>
  <c r="S131" i="12" s="1"/>
  <c r="D132" i="12"/>
  <c r="D133" i="12"/>
  <c r="D134" i="12"/>
  <c r="S134" i="12" s="1"/>
  <c r="D135" i="12"/>
  <c r="S135" i="12" s="1"/>
  <c r="D136" i="12"/>
  <c r="S136" i="12" s="1"/>
  <c r="D137" i="12"/>
  <c r="D138" i="12"/>
  <c r="S138" i="12" s="1"/>
  <c r="D139" i="12"/>
  <c r="S139" i="12" s="1"/>
  <c r="D140" i="12"/>
  <c r="D141" i="12"/>
  <c r="D142" i="12"/>
  <c r="S142" i="12" s="1"/>
  <c r="D143" i="12"/>
  <c r="S143" i="12" s="1"/>
  <c r="D144" i="12"/>
  <c r="S144" i="12" s="1"/>
  <c r="D145" i="12"/>
  <c r="D146" i="12"/>
  <c r="S146" i="12" s="1"/>
  <c r="D147" i="12"/>
  <c r="S147" i="12" s="1"/>
  <c r="D148" i="12"/>
  <c r="D149" i="12"/>
  <c r="D150" i="12"/>
  <c r="S150" i="12" s="1"/>
  <c r="D151" i="12"/>
  <c r="S151" i="12" s="1"/>
  <c r="D152" i="12"/>
  <c r="S152" i="12" s="1"/>
  <c r="D153" i="12"/>
  <c r="D154" i="12"/>
  <c r="S154" i="12" s="1"/>
  <c r="D155" i="12"/>
  <c r="S155" i="12" s="1"/>
  <c r="D156" i="12"/>
  <c r="D157" i="12"/>
  <c r="D158" i="12"/>
  <c r="S158" i="12" s="1"/>
  <c r="D159" i="12"/>
  <c r="S159" i="12" s="1"/>
  <c r="D160" i="12"/>
  <c r="S160" i="12" s="1"/>
  <c r="D161" i="12"/>
  <c r="D162" i="12"/>
  <c r="S162" i="12" s="1"/>
  <c r="D163" i="12"/>
  <c r="S163" i="12" s="1"/>
  <c r="D164" i="12"/>
  <c r="D165" i="12"/>
  <c r="D166" i="12"/>
  <c r="S166" i="12" s="1"/>
  <c r="D167" i="12"/>
  <c r="S167" i="12" s="1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J34" i="12" a="1"/>
  <c r="J35" i="12" a="1"/>
  <c r="J36" i="12" a="1"/>
  <c r="J37" i="12" a="1"/>
  <c r="J38" i="12" a="1"/>
  <c r="J39" i="12" a="1"/>
  <c r="J40" i="12" a="1"/>
  <c r="J41" i="12" a="1"/>
  <c r="J42" i="12" a="1"/>
  <c r="J43" i="12" a="1"/>
  <c r="J44" i="12" a="1"/>
  <c r="J45" i="12" a="1"/>
  <c r="J46" i="12" a="1"/>
  <c r="J47" i="12" a="1"/>
  <c r="J48" i="12" a="1"/>
  <c r="J49" i="12" a="1"/>
  <c r="J50" i="12" a="1"/>
  <c r="J51" i="12" a="1"/>
  <c r="J52" i="12" a="1"/>
  <c r="J53" i="12" a="1"/>
  <c r="J54" i="12" a="1"/>
  <c r="J55" i="12" a="1"/>
  <c r="J56" i="12" a="1"/>
  <c r="J57" i="12" a="1"/>
  <c r="J58" i="12" a="1"/>
  <c r="J59" i="12" a="1"/>
  <c r="J60" i="12" a="1"/>
  <c r="J61" i="12" a="1"/>
  <c r="J62" i="12" a="1"/>
  <c r="J63" i="12" a="1"/>
  <c r="J64" i="12" a="1"/>
  <c r="J65" i="12" a="1"/>
  <c r="J66" i="12" a="1"/>
  <c r="J67" i="12" a="1"/>
  <c r="J68" i="12" a="1"/>
  <c r="J69" i="12" a="1"/>
  <c r="J70" i="12" a="1"/>
  <c r="J71" i="12" a="1"/>
  <c r="J72" i="12" a="1"/>
  <c r="J73" i="12" a="1"/>
  <c r="J74" i="12" a="1"/>
  <c r="J75" i="12" a="1"/>
  <c r="J76" i="12" a="1"/>
  <c r="J77" i="12" a="1"/>
  <c r="J78" i="12" a="1"/>
  <c r="J79" i="12" a="1"/>
  <c r="J80" i="12" a="1"/>
  <c r="F77" i="12"/>
  <c r="J84" i="12" a="1"/>
  <c r="F85" i="12"/>
  <c r="G86" i="12"/>
  <c r="H87" i="12"/>
  <c r="I88" i="12"/>
  <c r="J89" i="12" a="1"/>
  <c r="F93" i="12"/>
  <c r="G94" i="12"/>
  <c r="H95" i="12"/>
  <c r="I96" i="12"/>
  <c r="J97" i="12" a="1"/>
  <c r="F101" i="12"/>
  <c r="G102" i="12"/>
  <c r="H103" i="12"/>
  <c r="I104" i="12"/>
  <c r="J105" i="12" a="1"/>
  <c r="F109" i="12"/>
  <c r="G110" i="12"/>
  <c r="H111" i="12"/>
  <c r="I112" i="12"/>
  <c r="I113" i="12"/>
  <c r="I114" i="12"/>
  <c r="I115" i="12"/>
  <c r="I116" i="12"/>
  <c r="I117" i="12"/>
  <c r="I118" i="12"/>
  <c r="I119" i="12"/>
  <c r="I120" i="12"/>
  <c r="I121" i="12"/>
  <c r="G85" i="12"/>
  <c r="H86" i="12"/>
  <c r="I87" i="12"/>
  <c r="J88" i="12" a="1"/>
  <c r="F92" i="12"/>
  <c r="G93" i="12"/>
  <c r="H94" i="12"/>
  <c r="I95" i="12"/>
  <c r="J96" i="12" a="1"/>
  <c r="F100" i="12"/>
  <c r="G101" i="12"/>
  <c r="H102" i="12"/>
  <c r="I103" i="12"/>
  <c r="J104" i="12" a="1"/>
  <c r="F108" i="12"/>
  <c r="G109" i="12"/>
  <c r="H110" i="12"/>
  <c r="I111" i="12"/>
  <c r="J112" i="12" a="1"/>
  <c r="J113" i="12" a="1"/>
  <c r="J114" i="12" a="1"/>
  <c r="J115" i="12" a="1"/>
  <c r="J116" i="12" a="1"/>
  <c r="J117" i="12" a="1"/>
  <c r="J118" i="12" a="1"/>
  <c r="J119" i="12" a="1"/>
  <c r="J120" i="12" a="1"/>
  <c r="H85" i="12"/>
  <c r="I86" i="12"/>
  <c r="J87" i="12" a="1"/>
  <c r="F91" i="12"/>
  <c r="G92" i="12"/>
  <c r="H93" i="12"/>
  <c r="I94" i="12"/>
  <c r="J95" i="12" a="1"/>
  <c r="F99" i="12"/>
  <c r="G100" i="12"/>
  <c r="H101" i="12"/>
  <c r="I102" i="12"/>
  <c r="J103" i="12" a="1"/>
  <c r="F107" i="12"/>
  <c r="G108" i="12"/>
  <c r="H109" i="12"/>
  <c r="I110" i="12"/>
  <c r="J111" i="12" a="1"/>
  <c r="I85" i="12"/>
  <c r="J86" i="12" a="1"/>
  <c r="F90" i="12"/>
  <c r="G91" i="12"/>
  <c r="H92" i="12"/>
  <c r="I93" i="12"/>
  <c r="J94" i="12" a="1"/>
  <c r="F98" i="12"/>
  <c r="G99" i="12"/>
  <c r="H100" i="12"/>
  <c r="I101" i="12"/>
  <c r="J102" i="12" a="1"/>
  <c r="F106" i="12"/>
  <c r="G107" i="12"/>
  <c r="H108" i="12"/>
  <c r="I109" i="12"/>
  <c r="J110" i="12" a="1"/>
  <c r="F81" i="12"/>
  <c r="J85" i="12" a="1"/>
  <c r="F89" i="12"/>
  <c r="G90" i="12"/>
  <c r="H91" i="12"/>
  <c r="I92" i="12"/>
  <c r="J93" i="12" a="1"/>
  <c r="F97" i="12"/>
  <c r="G98" i="12"/>
  <c r="H99" i="12"/>
  <c r="I100" i="12"/>
  <c r="J101" i="12" a="1"/>
  <c r="F105" i="12"/>
  <c r="G106" i="12"/>
  <c r="H107" i="12"/>
  <c r="I108" i="12"/>
  <c r="J109" i="12" a="1"/>
  <c r="F80" i="12"/>
  <c r="J81" i="12" a="1"/>
  <c r="F82" i="12"/>
  <c r="F88" i="12"/>
  <c r="G89" i="12"/>
  <c r="H90" i="12"/>
  <c r="I91" i="12"/>
  <c r="J92" i="12" a="1"/>
  <c r="F96" i="12"/>
  <c r="G97" i="12"/>
  <c r="H98" i="12"/>
  <c r="I99" i="12"/>
  <c r="J100" i="12" a="1"/>
  <c r="F104" i="12"/>
  <c r="G105" i="12"/>
  <c r="H106" i="12"/>
  <c r="I107" i="12"/>
  <c r="J108" i="12" a="1"/>
  <c r="F112" i="12"/>
  <c r="F113" i="12"/>
  <c r="F114" i="12"/>
  <c r="F115" i="12"/>
  <c r="F116" i="12"/>
  <c r="F117" i="12"/>
  <c r="F118" i="12"/>
  <c r="F119" i="12"/>
  <c r="F120" i="12"/>
  <c r="F121" i="12"/>
  <c r="F122" i="12"/>
  <c r="F79" i="12"/>
  <c r="J82" i="12" a="1"/>
  <c r="F83" i="12"/>
  <c r="F87" i="12"/>
  <c r="G88" i="12"/>
  <c r="H89" i="12"/>
  <c r="I90" i="12"/>
  <c r="J91" i="12" a="1"/>
  <c r="F95" i="12"/>
  <c r="G96" i="12"/>
  <c r="H97" i="12"/>
  <c r="I98" i="12"/>
  <c r="J99" i="12" a="1"/>
  <c r="F103" i="12"/>
  <c r="G104" i="12"/>
  <c r="H105" i="12"/>
  <c r="I106" i="12"/>
  <c r="J107" i="12" a="1"/>
  <c r="F111" i="12"/>
  <c r="G112" i="12"/>
  <c r="G113" i="12"/>
  <c r="G114" i="12"/>
  <c r="G115" i="12"/>
  <c r="G116" i="12"/>
  <c r="G117" i="12"/>
  <c r="G118" i="12"/>
  <c r="G119" i="12"/>
  <c r="G120" i="12"/>
  <c r="G121" i="12"/>
  <c r="F78" i="12"/>
  <c r="F110" i="12"/>
  <c r="H112" i="12"/>
  <c r="H114" i="12"/>
  <c r="H116" i="12"/>
  <c r="I123" i="12"/>
  <c r="G125" i="12"/>
  <c r="I126" i="12"/>
  <c r="J127" i="12" a="1"/>
  <c r="F86" i="12"/>
  <c r="H88" i="12"/>
  <c r="J90" i="12" a="1"/>
  <c r="H121" i="12"/>
  <c r="G122" i="12"/>
  <c r="J123" i="12" a="1"/>
  <c r="H125" i="12"/>
  <c r="J126" i="12" a="1"/>
  <c r="F84" i="12"/>
  <c r="G95" i="12"/>
  <c r="I97" i="12"/>
  <c r="H118" i="12"/>
  <c r="J121" i="12" a="1"/>
  <c r="H122" i="12"/>
  <c r="F124" i="12"/>
  <c r="I125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02" i="12"/>
  <c r="H104" i="12"/>
  <c r="J106" i="12" a="1"/>
  <c r="I122" i="12"/>
  <c r="G124" i="12"/>
  <c r="J125" i="12" a="1"/>
  <c r="F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11" i="12"/>
  <c r="H113" i="12"/>
  <c r="H115" i="12"/>
  <c r="H120" i="12"/>
  <c r="J122" i="12" a="1"/>
  <c r="H124" i="12"/>
  <c r="F127" i="12"/>
  <c r="G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G87" i="12"/>
  <c r="I89" i="12"/>
  <c r="H117" i="12"/>
  <c r="F123" i="12"/>
  <c r="I124" i="12"/>
  <c r="F126" i="12"/>
  <c r="G127" i="12"/>
  <c r="H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F94" i="12"/>
  <c r="H96" i="12"/>
  <c r="J98" i="12" a="1"/>
  <c r="G123" i="12"/>
  <c r="J124" i="12" a="1"/>
  <c r="G126" i="12"/>
  <c r="H127" i="12"/>
  <c r="I128" i="12"/>
  <c r="J129" i="12" a="1"/>
  <c r="J130" i="12" a="1"/>
  <c r="J131" i="12" a="1"/>
  <c r="J132" i="12" a="1"/>
  <c r="J133" i="12" a="1"/>
  <c r="J134" i="12" a="1"/>
  <c r="J135" i="12" a="1"/>
  <c r="J136" i="12" a="1"/>
  <c r="J137" i="12" a="1"/>
  <c r="J138" i="12" a="1"/>
  <c r="J139" i="12" a="1"/>
  <c r="J140" i="12" a="1"/>
  <c r="J141" i="12" a="1"/>
  <c r="J142" i="12" a="1"/>
  <c r="J143" i="12" a="1"/>
  <c r="J144" i="12" a="1"/>
  <c r="J145" i="12" a="1"/>
  <c r="J146" i="12" a="1"/>
  <c r="J147" i="12" a="1"/>
  <c r="J148" i="12" a="1"/>
  <c r="J149" i="12" a="1"/>
  <c r="J150" i="12" a="1"/>
  <c r="J151" i="12" a="1"/>
  <c r="G103" i="12"/>
  <c r="H126" i="12"/>
  <c r="J128" i="12" a="1"/>
  <c r="J159" i="12" a="1"/>
  <c r="H160" i="12"/>
  <c r="G161" i="12"/>
  <c r="H163" i="12"/>
  <c r="H165" i="12"/>
  <c r="H167" i="12"/>
  <c r="J152" i="12" a="1"/>
  <c r="J160" i="12" a="1"/>
  <c r="H161" i="12"/>
  <c r="I163" i="12"/>
  <c r="I165" i="12"/>
  <c r="I167" i="12"/>
  <c r="G166" i="12"/>
  <c r="H159" i="12"/>
  <c r="G167" i="12"/>
  <c r="G155" i="12"/>
  <c r="J161" i="12" a="1"/>
  <c r="J163" i="12" a="1"/>
  <c r="J165" i="12" a="1"/>
  <c r="J167" i="12" a="1"/>
  <c r="G168" i="12"/>
  <c r="J158" i="12" a="1"/>
  <c r="J83" i="12" a="1"/>
  <c r="H119" i="12"/>
  <c r="J154" i="12" a="1"/>
  <c r="H155" i="12"/>
  <c r="G156" i="12"/>
  <c r="G162" i="12"/>
  <c r="G164" i="12"/>
  <c r="G160" i="12"/>
  <c r="F125" i="12"/>
  <c r="I127" i="12"/>
  <c r="J155" i="12" a="1"/>
  <c r="H156" i="12"/>
  <c r="G157" i="12"/>
  <c r="H162" i="12"/>
  <c r="H164" i="12"/>
  <c r="H166" i="12"/>
  <c r="H168" i="12"/>
  <c r="G165" i="12"/>
  <c r="I105" i="12"/>
  <c r="H123" i="12"/>
  <c r="J156" i="12" a="1"/>
  <c r="H157" i="12"/>
  <c r="G158" i="12"/>
  <c r="I162" i="12"/>
  <c r="I164" i="12"/>
  <c r="I166" i="12"/>
  <c r="I168" i="12"/>
  <c r="J168" i="12" a="1"/>
  <c r="G163" i="12"/>
  <c r="J153" i="12" a="1"/>
  <c r="J157" i="12" a="1"/>
  <c r="H158" i="12"/>
  <c r="G159" i="12"/>
  <c r="J162" i="12" a="1"/>
  <c r="J164" i="12" a="1"/>
  <c r="J166" i="12" a="1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J33" i="12" a="1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J10" i="12" a="1"/>
  <c r="J11" i="12" a="1"/>
  <c r="J12" i="12" a="1"/>
  <c r="J13" i="12" a="1"/>
  <c r="J14" i="12" a="1"/>
  <c r="J15" i="12" a="1"/>
  <c r="J16" i="12" a="1"/>
  <c r="J17" i="12" a="1"/>
  <c r="J19" i="12" a="1"/>
  <c r="J20" i="12" a="1"/>
  <c r="J21" i="12" a="1"/>
  <c r="J22" i="12" a="1"/>
  <c r="J23" i="12" a="1"/>
  <c r="J24" i="12" a="1"/>
  <c r="J25" i="12" a="1"/>
  <c r="J26" i="12" a="1"/>
  <c r="J27" i="12" a="1"/>
  <c r="J28" i="12" a="1"/>
  <c r="J29" i="12" a="1"/>
  <c r="J30" i="12" a="1"/>
  <c r="J31" i="12" a="1"/>
  <c r="J32" i="12" a="1"/>
  <c r="J166" i="12" l="1"/>
  <c r="O167" i="12" s="1"/>
  <c r="J164" i="12"/>
  <c r="O165" i="12" s="1"/>
  <c r="J162" i="12"/>
  <c r="O163" i="12" s="1"/>
  <c r="J157" i="12"/>
  <c r="O158" i="12" s="1"/>
  <c r="J153" i="12"/>
  <c r="O154" i="12" s="1"/>
  <c r="J168" i="12"/>
  <c r="J156" i="12"/>
  <c r="O157" i="12" s="1"/>
  <c r="J155" i="12"/>
  <c r="O156" i="12" s="1"/>
  <c r="J154" i="12"/>
  <c r="O155" i="12" s="1"/>
  <c r="J83" i="12"/>
  <c r="O84" i="12" s="1"/>
  <c r="J158" i="12"/>
  <c r="O159" i="12" s="1"/>
  <c r="J167" i="12"/>
  <c r="O168" i="12" s="1"/>
  <c r="J165" i="12"/>
  <c r="O166" i="12" s="1"/>
  <c r="J163" i="12"/>
  <c r="O164" i="12" s="1"/>
  <c r="J161" i="12"/>
  <c r="O162" i="12" s="1"/>
  <c r="J160" i="12"/>
  <c r="O161" i="12" s="1"/>
  <c r="J152" i="12"/>
  <c r="O153" i="12" s="1"/>
  <c r="J159" i="12"/>
  <c r="O160" i="12" s="1"/>
  <c r="J128" i="12"/>
  <c r="O129" i="12" s="1"/>
  <c r="J151" i="12"/>
  <c r="O152" i="12" s="1"/>
  <c r="J150" i="12"/>
  <c r="O151" i="12" s="1"/>
  <c r="J149" i="12"/>
  <c r="O150" i="12" s="1"/>
  <c r="J148" i="12"/>
  <c r="O149" i="12" s="1"/>
  <c r="J147" i="12"/>
  <c r="O148" i="12" s="1"/>
  <c r="J146" i="12"/>
  <c r="O147" i="12" s="1"/>
  <c r="J145" i="12"/>
  <c r="O146" i="12" s="1"/>
  <c r="J144" i="12"/>
  <c r="O145" i="12" s="1"/>
  <c r="J143" i="12"/>
  <c r="O144" i="12" s="1"/>
  <c r="J142" i="12"/>
  <c r="O143" i="12" s="1"/>
  <c r="J141" i="12"/>
  <c r="O142" i="12" s="1"/>
  <c r="J140" i="12"/>
  <c r="O141" i="12" s="1"/>
  <c r="J139" i="12"/>
  <c r="O140" i="12" s="1"/>
  <c r="J138" i="12"/>
  <c r="O139" i="12" s="1"/>
  <c r="J137" i="12"/>
  <c r="O138" i="12" s="1"/>
  <c r="J136" i="12"/>
  <c r="O137" i="12" s="1"/>
  <c r="J135" i="12"/>
  <c r="O136" i="12" s="1"/>
  <c r="J134" i="12"/>
  <c r="O135" i="12" s="1"/>
  <c r="J133" i="12"/>
  <c r="O134" i="12" s="1"/>
  <c r="J132" i="12"/>
  <c r="O133" i="12" s="1"/>
  <c r="J131" i="12"/>
  <c r="O132" i="12" s="1"/>
  <c r="J130" i="12"/>
  <c r="O131" i="12" s="1"/>
  <c r="J129" i="12"/>
  <c r="O130" i="12" s="1"/>
  <c r="J124" i="12"/>
  <c r="O125" i="12" s="1"/>
  <c r="J98" i="12"/>
  <c r="O99" i="12" s="1"/>
  <c r="J122" i="12"/>
  <c r="O123" i="12" s="1"/>
  <c r="J125" i="12"/>
  <c r="O126" i="12" s="1"/>
  <c r="J106" i="12"/>
  <c r="O107" i="12" s="1"/>
  <c r="J121" i="12"/>
  <c r="O122" i="12" s="1"/>
  <c r="J126" i="12"/>
  <c r="O127" i="12" s="1"/>
  <c r="J123" i="12"/>
  <c r="O124" i="12" s="1"/>
  <c r="J90" i="12"/>
  <c r="O91" i="12" s="1"/>
  <c r="J127" i="12"/>
  <c r="O128" i="12" s="1"/>
  <c r="J107" i="12"/>
  <c r="O108" i="12" s="1"/>
  <c r="J99" i="12"/>
  <c r="O100" i="12" s="1"/>
  <c r="J91" i="12"/>
  <c r="O92" i="12" s="1"/>
  <c r="J82" i="12"/>
  <c r="O83" i="12" s="1"/>
  <c r="J108" i="12"/>
  <c r="O109" i="12" s="1"/>
  <c r="J100" i="12"/>
  <c r="O101" i="12" s="1"/>
  <c r="J92" i="12"/>
  <c r="O93" i="12" s="1"/>
  <c r="J81" i="12"/>
  <c r="O82" i="12" s="1"/>
  <c r="J109" i="12"/>
  <c r="O110" i="12" s="1"/>
  <c r="J101" i="12"/>
  <c r="O102" i="12" s="1"/>
  <c r="J93" i="12"/>
  <c r="O94" i="12" s="1"/>
  <c r="J85" i="12"/>
  <c r="O86" i="12" s="1"/>
  <c r="J110" i="12"/>
  <c r="O111" i="12" s="1"/>
  <c r="J102" i="12"/>
  <c r="O103" i="12" s="1"/>
  <c r="J94" i="12"/>
  <c r="O95" i="12" s="1"/>
  <c r="J86" i="12"/>
  <c r="O87" i="12" s="1"/>
  <c r="J111" i="12"/>
  <c r="O112" i="12" s="1"/>
  <c r="J103" i="12"/>
  <c r="O104" i="12" s="1"/>
  <c r="J95" i="12"/>
  <c r="O96" i="12" s="1"/>
  <c r="J87" i="12"/>
  <c r="O88" i="12" s="1"/>
  <c r="J120" i="12"/>
  <c r="O121" i="12" s="1"/>
  <c r="J119" i="12"/>
  <c r="O120" i="12" s="1"/>
  <c r="J118" i="12"/>
  <c r="O119" i="12" s="1"/>
  <c r="J117" i="12"/>
  <c r="O118" i="12" s="1"/>
  <c r="J116" i="12"/>
  <c r="O117" i="12" s="1"/>
  <c r="J115" i="12"/>
  <c r="O116" i="12" s="1"/>
  <c r="J114" i="12"/>
  <c r="O115" i="12" s="1"/>
  <c r="J113" i="12"/>
  <c r="O114" i="12" s="1"/>
  <c r="J112" i="12"/>
  <c r="O113" i="12" s="1"/>
  <c r="J104" i="12"/>
  <c r="O105" i="12" s="1"/>
  <c r="J96" i="12"/>
  <c r="O97" i="12" s="1"/>
  <c r="J88" i="12"/>
  <c r="O89" i="12" s="1"/>
  <c r="J105" i="12"/>
  <c r="O106" i="12" s="1"/>
  <c r="J97" i="12"/>
  <c r="O98" i="12" s="1"/>
  <c r="J89" i="12"/>
  <c r="O90" i="12" s="1"/>
  <c r="J84" i="12"/>
  <c r="O85" i="12" s="1"/>
  <c r="J80" i="12"/>
  <c r="O81" i="12" s="1"/>
  <c r="J79" i="12"/>
  <c r="O80" i="12" s="1"/>
  <c r="J78" i="12"/>
  <c r="O79" i="12" s="1"/>
  <c r="J77" i="12"/>
  <c r="O78" i="12" s="1"/>
  <c r="J76" i="12"/>
  <c r="O77" i="12" s="1"/>
  <c r="J75" i="12"/>
  <c r="O76" i="12" s="1"/>
  <c r="J74" i="12"/>
  <c r="O75" i="12" s="1"/>
  <c r="J73" i="12"/>
  <c r="O74" i="12" s="1"/>
  <c r="J72" i="12"/>
  <c r="O73" i="12" s="1"/>
  <c r="J71" i="12"/>
  <c r="O72" i="12" s="1"/>
  <c r="J70" i="12"/>
  <c r="O71" i="12" s="1"/>
  <c r="J69" i="12"/>
  <c r="O70" i="12" s="1"/>
  <c r="J68" i="12"/>
  <c r="O69" i="12" s="1"/>
  <c r="J67" i="12"/>
  <c r="O68" i="12" s="1"/>
  <c r="J66" i="12"/>
  <c r="O67" i="12" s="1"/>
  <c r="J65" i="12"/>
  <c r="O66" i="12" s="1"/>
  <c r="J64" i="12"/>
  <c r="O65" i="12" s="1"/>
  <c r="J63" i="12"/>
  <c r="O64" i="12" s="1"/>
  <c r="J62" i="12"/>
  <c r="O63" i="12" s="1"/>
  <c r="J61" i="12"/>
  <c r="O62" i="12" s="1"/>
  <c r="J60" i="12"/>
  <c r="O61" i="12" s="1"/>
  <c r="J59" i="12"/>
  <c r="O60" i="12" s="1"/>
  <c r="J58" i="12"/>
  <c r="O59" i="12" s="1"/>
  <c r="J57" i="12"/>
  <c r="O58" i="12" s="1"/>
  <c r="J56" i="12"/>
  <c r="O57" i="12" s="1"/>
  <c r="J55" i="12"/>
  <c r="O56" i="12" s="1"/>
  <c r="J54" i="12"/>
  <c r="O55" i="12" s="1"/>
  <c r="J53" i="12"/>
  <c r="O54" i="12" s="1"/>
  <c r="J52" i="12"/>
  <c r="O53" i="12" s="1"/>
  <c r="J51" i="12"/>
  <c r="O52" i="12" s="1"/>
  <c r="J50" i="12"/>
  <c r="O51" i="12" s="1"/>
  <c r="J49" i="12"/>
  <c r="O50" i="12" s="1"/>
  <c r="J48" i="12"/>
  <c r="O49" i="12" s="1"/>
  <c r="J47" i="12"/>
  <c r="O48" i="12" s="1"/>
  <c r="J46" i="12"/>
  <c r="O47" i="12" s="1"/>
  <c r="J45" i="12"/>
  <c r="O46" i="12" s="1"/>
  <c r="J44" i="12"/>
  <c r="O45" i="12" s="1"/>
  <c r="J43" i="12"/>
  <c r="O44" i="12" s="1"/>
  <c r="J42" i="12"/>
  <c r="O43" i="12" s="1"/>
  <c r="J41" i="12"/>
  <c r="O42" i="12" s="1"/>
  <c r="J40" i="12"/>
  <c r="O41" i="12" s="1"/>
  <c r="J39" i="12"/>
  <c r="O40" i="12" s="1"/>
  <c r="J38" i="12"/>
  <c r="O39" i="12" s="1"/>
  <c r="J37" i="12"/>
  <c r="O38" i="12" s="1"/>
  <c r="J36" i="12"/>
  <c r="O37" i="12" s="1"/>
  <c r="J35" i="12"/>
  <c r="O36" i="12" s="1"/>
  <c r="J34" i="12"/>
  <c r="O35" i="12" s="1"/>
  <c r="J32" i="12"/>
  <c r="O33" i="12" s="1"/>
  <c r="J31" i="12"/>
  <c r="O32" i="12" s="1"/>
  <c r="J30" i="12"/>
  <c r="O31" i="12" s="1"/>
  <c r="J29" i="12"/>
  <c r="O30" i="12" s="1"/>
  <c r="J28" i="12"/>
  <c r="O29" i="12" s="1"/>
  <c r="J27" i="12"/>
  <c r="O28" i="12" s="1"/>
  <c r="J26" i="12"/>
  <c r="O27" i="12" s="1"/>
  <c r="J25" i="12"/>
  <c r="O26" i="12" s="1"/>
  <c r="J24" i="12"/>
  <c r="O25" i="12" s="1"/>
  <c r="J23" i="12"/>
  <c r="O24" i="12" s="1"/>
  <c r="J22" i="12"/>
  <c r="O23" i="12" s="1"/>
  <c r="J21" i="12"/>
  <c r="O22" i="12" s="1"/>
  <c r="J20" i="12"/>
  <c r="O21" i="12" s="1"/>
  <c r="J19" i="12"/>
  <c r="O20" i="12" s="1"/>
  <c r="O19" i="12"/>
  <c r="J17" i="12"/>
  <c r="O18" i="12" s="1"/>
  <c r="J16" i="12"/>
  <c r="O17" i="12" s="1"/>
  <c r="J15" i="12"/>
  <c r="O16" i="12" s="1"/>
  <c r="J14" i="12"/>
  <c r="O15" i="12" s="1"/>
  <c r="J13" i="12"/>
  <c r="O14" i="12" s="1"/>
  <c r="J12" i="12"/>
  <c r="O13" i="12" s="1"/>
  <c r="J11" i="12"/>
  <c r="O12" i="12" s="1"/>
  <c r="J10" i="12"/>
  <c r="O11" i="12" s="1"/>
  <c r="J33" i="12"/>
  <c r="O34" i="12" s="1"/>
  <c r="Q8" i="13"/>
  <c r="P8" i="12"/>
  <c r="AD8" i="13"/>
  <c r="R8" i="13"/>
  <c r="P8" i="13"/>
  <c r="O8" i="13"/>
  <c r="D8" i="13"/>
  <c r="S8" i="13" s="1"/>
  <c r="N7" i="13"/>
  <c r="M7" i="13"/>
  <c r="L7" i="13"/>
  <c r="K7" i="13"/>
  <c r="AG66" i="13"/>
  <c r="AG67" i="13"/>
  <c r="F17" i="2"/>
  <c r="AG69" i="13"/>
  <c r="G17" i="2"/>
  <c r="AG75" i="13"/>
  <c r="AG71" i="13"/>
  <c r="I17" i="2"/>
  <c r="AG74" i="13"/>
  <c r="AG65" i="13"/>
  <c r="AG72" i="13"/>
  <c r="AG73" i="13"/>
  <c r="AG70" i="13"/>
  <c r="H17" i="2"/>
  <c r="AG68" i="13"/>
  <c r="AG64" i="13"/>
  <c r="T8" i="13" l="1"/>
  <c r="D8" i="2"/>
  <c r="G18" i="2"/>
  <c r="I18" i="2"/>
  <c r="H18" i="2"/>
  <c r="L8" i="13" l="1"/>
  <c r="N8" i="13"/>
  <c r="M8" i="13"/>
  <c r="K8" i="13"/>
  <c r="D14" i="2"/>
  <c r="D13" i="2"/>
  <c r="D12" i="2"/>
  <c r="D11" i="2"/>
  <c r="D10" i="2"/>
  <c r="D9" i="2"/>
  <c r="J11" i="2" a="1"/>
  <c r="J12" i="2" a="1"/>
  <c r="I13" i="2"/>
  <c r="F14" i="2"/>
  <c r="G14" i="2"/>
  <c r="J14" i="2" a="1"/>
  <c r="H13" i="2"/>
  <c r="I14" i="2"/>
  <c r="J10" i="2" a="1"/>
  <c r="G13" i="2"/>
  <c r="F13" i="2"/>
  <c r="H14" i="2"/>
  <c r="J13" i="2" a="1"/>
  <c r="J12" i="2" l="1"/>
  <c r="J11" i="2"/>
  <c r="J13" i="2"/>
  <c r="J10" i="2"/>
  <c r="J14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F56" i="2"/>
  <c r="H61" i="2"/>
  <c r="H28" i="2"/>
  <c r="H48" i="2"/>
  <c r="H47" i="2"/>
  <c r="F59" i="2"/>
  <c r="I21" i="2"/>
  <c r="F22" i="2"/>
  <c r="H26" i="2"/>
  <c r="H20" i="2"/>
  <c r="I50" i="2"/>
  <c r="I60" i="2"/>
  <c r="F60" i="2"/>
  <c r="H55" i="2"/>
  <c r="F27" i="2"/>
  <c r="I25" i="2"/>
  <c r="F50" i="2"/>
  <c r="F23" i="2"/>
  <c r="H57" i="2"/>
  <c r="I47" i="2"/>
  <c r="H49" i="2"/>
  <c r="H21" i="2"/>
  <c r="F24" i="2"/>
  <c r="G20" i="2"/>
  <c r="G53" i="2"/>
  <c r="G58" i="2"/>
  <c r="G27" i="2"/>
  <c r="G54" i="2"/>
  <c r="I51" i="2"/>
  <c r="G25" i="2"/>
  <c r="G28" i="2"/>
  <c r="F28" i="2"/>
  <c r="H51" i="2"/>
  <c r="G50" i="2"/>
  <c r="H59" i="2"/>
  <c r="I55" i="2"/>
  <c r="I27" i="2"/>
  <c r="I53" i="2"/>
  <c r="I52" i="2"/>
  <c r="I58" i="2"/>
  <c r="F55" i="2"/>
  <c r="G52" i="2"/>
  <c r="F52" i="2"/>
  <c r="G60" i="2"/>
  <c r="I22" i="2"/>
  <c r="I20" i="2"/>
  <c r="F57" i="2"/>
  <c r="G61" i="2"/>
  <c r="G22" i="2"/>
  <c r="H22" i="2"/>
  <c r="H27" i="2"/>
  <c r="G48" i="2"/>
  <c r="H19" i="2"/>
  <c r="G47" i="2"/>
  <c r="H25" i="2"/>
  <c r="I61" i="2"/>
  <c r="G24" i="2"/>
  <c r="H53" i="2"/>
  <c r="G23" i="2"/>
  <c r="H50" i="2"/>
  <c r="F53" i="2"/>
  <c r="H24" i="2"/>
  <c r="F18" i="2"/>
  <c r="I29" i="2"/>
  <c r="H60" i="2"/>
  <c r="I19" i="2"/>
  <c r="H52" i="2"/>
  <c r="F58" i="2"/>
  <c r="H23" i="2"/>
  <c r="F19" i="2"/>
  <c r="G19" i="2"/>
  <c r="I56" i="2"/>
  <c r="I26" i="2"/>
  <c r="H29" i="2"/>
  <c r="F21" i="2"/>
  <c r="F29" i="2"/>
  <c r="H56" i="2"/>
  <c r="I23" i="2"/>
  <c r="G29" i="2"/>
  <c r="H54" i="2"/>
  <c r="I48" i="2"/>
  <c r="G21" i="2"/>
  <c r="I59" i="2"/>
  <c r="H58" i="2"/>
  <c r="F20" i="2"/>
  <c r="F49" i="2"/>
  <c r="G49" i="2"/>
  <c r="I28" i="2"/>
  <c r="I49" i="2"/>
  <c r="G56" i="2"/>
  <c r="G26" i="2"/>
  <c r="I54" i="2"/>
  <c r="G59" i="2"/>
  <c r="F61" i="2"/>
  <c r="F47" i="2"/>
  <c r="F25" i="2"/>
  <c r="I57" i="2"/>
  <c r="G57" i="2"/>
  <c r="F26" i="2"/>
  <c r="F48" i="2"/>
  <c r="G51" i="2"/>
  <c r="F51" i="2"/>
  <c r="F54" i="2"/>
  <c r="I24" i="2"/>
  <c r="G55" i="2"/>
  <c r="D8" i="12" l="1"/>
  <c r="S9" i="12"/>
  <c r="R9" i="12"/>
  <c r="AD8" i="12"/>
  <c r="R8" i="12"/>
  <c r="Q8" i="12"/>
  <c r="O8" i="12"/>
  <c r="N7" i="12"/>
  <c r="M7" i="12"/>
  <c r="L7" i="12"/>
  <c r="K7" i="12"/>
  <c r="S9" i="2"/>
  <c r="S13" i="2"/>
  <c r="S14" i="2"/>
  <c r="D15" i="2"/>
  <c r="D16" i="2"/>
  <c r="D17" i="2"/>
  <c r="S17" i="2" s="1"/>
  <c r="D18" i="2"/>
  <c r="S18" i="2" s="1"/>
  <c r="D19" i="2"/>
  <c r="S19" i="2" s="1"/>
  <c r="D20" i="2"/>
  <c r="S20" i="2" s="1"/>
  <c r="D21" i="2"/>
  <c r="S21" i="2" s="1"/>
  <c r="D22" i="2"/>
  <c r="S22" i="2" s="1"/>
  <c r="D23" i="2"/>
  <c r="S23" i="2" s="1"/>
  <c r="D24" i="2"/>
  <c r="S24" i="2" s="1"/>
  <c r="D25" i="2"/>
  <c r="S25" i="2" s="1"/>
  <c r="D26" i="2"/>
  <c r="D27" i="2"/>
  <c r="S27" i="2" s="1"/>
  <c r="D28" i="2"/>
  <c r="S28" i="2" s="1"/>
  <c r="D29" i="2"/>
  <c r="S29" i="2" s="1"/>
  <c r="D30" i="2"/>
  <c r="S30" i="2" s="1"/>
  <c r="D31" i="2"/>
  <c r="S31" i="2" s="1"/>
  <c r="D32" i="2"/>
  <c r="S32" i="2" s="1"/>
  <c r="D33" i="2"/>
  <c r="S33" i="2" s="1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J15" i="2" a="1"/>
  <c r="J44" i="2" a="1"/>
  <c r="J29" i="2" a="1"/>
  <c r="J27" i="2" a="1"/>
  <c r="G45" i="2"/>
  <c r="H12" i="2"/>
  <c r="F8" i="12"/>
  <c r="H15" i="2"/>
  <c r="I10" i="2"/>
  <c r="J26" i="2" a="1"/>
  <c r="J49" i="2" a="1"/>
  <c r="AG69" i="12"/>
  <c r="G46" i="2"/>
  <c r="J17" i="2" a="1"/>
  <c r="G10" i="2"/>
  <c r="AG67" i="12"/>
  <c r="AG65" i="12"/>
  <c r="J61" i="2" a="1"/>
  <c r="J33" i="2" a="1"/>
  <c r="G16" i="2"/>
  <c r="J24" i="2" a="1"/>
  <c r="J54" i="2" a="1"/>
  <c r="J46" i="2" a="1"/>
  <c r="F46" i="2"/>
  <c r="J56" i="2" a="1"/>
  <c r="J18" i="2" a="1"/>
  <c r="AG66" i="12"/>
  <c r="H46" i="2"/>
  <c r="J51" i="2" a="1"/>
  <c r="F45" i="2"/>
  <c r="G8" i="12"/>
  <c r="G9" i="12"/>
  <c r="J52" i="2" a="1"/>
  <c r="J34" i="2" a="1"/>
  <c r="H44" i="2"/>
  <c r="AG75" i="12"/>
  <c r="F12" i="2"/>
  <c r="J16" i="2" a="1"/>
  <c r="F10" i="2"/>
  <c r="I11" i="2"/>
  <c r="J48" i="2" a="1"/>
  <c r="H10" i="2"/>
  <c r="F43" i="2"/>
  <c r="J20" i="2" a="1"/>
  <c r="J8" i="12" a="1"/>
  <c r="J50" i="2" a="1"/>
  <c r="I45" i="2"/>
  <c r="AG73" i="12"/>
  <c r="AG64" i="12"/>
  <c r="J53" i="2" a="1"/>
  <c r="J23" i="2" a="1"/>
  <c r="G43" i="2"/>
  <c r="J25" i="2" a="1"/>
  <c r="J60" i="2" a="1"/>
  <c r="I8" i="12"/>
  <c r="J58" i="2" a="1"/>
  <c r="G15" i="2"/>
  <c r="J45" i="2" a="1"/>
  <c r="J22" i="2" a="1"/>
  <c r="J21" i="2" a="1"/>
  <c r="I46" i="2"/>
  <c r="AG68" i="12"/>
  <c r="J57" i="2" a="1"/>
  <c r="G44" i="2"/>
  <c r="H9" i="12"/>
  <c r="G11" i="2"/>
  <c r="AG70" i="12"/>
  <c r="AG72" i="12"/>
  <c r="F15" i="2"/>
  <c r="J59" i="2" a="1"/>
  <c r="I44" i="2"/>
  <c r="AG74" i="12"/>
  <c r="F16" i="2"/>
  <c r="J31" i="2" a="1"/>
  <c r="H45" i="2"/>
  <c r="H43" i="2"/>
  <c r="J47" i="2" a="1"/>
  <c r="J28" i="2" a="1"/>
  <c r="J32" i="2" a="1"/>
  <c r="AG71" i="12"/>
  <c r="I16" i="2"/>
  <c r="G12" i="2"/>
  <c r="H16" i="2"/>
  <c r="F11" i="2"/>
  <c r="J30" i="2" a="1"/>
  <c r="H11" i="2"/>
  <c r="J43" i="2" a="1"/>
  <c r="F44" i="2"/>
  <c r="I15" i="2"/>
  <c r="I12" i="2"/>
  <c r="I43" i="2"/>
  <c r="J55" i="2" a="1"/>
  <c r="J19" i="2" a="1"/>
  <c r="S16" i="2" l="1"/>
  <c r="J16" i="2"/>
  <c r="J15" i="2"/>
  <c r="J17" i="2"/>
  <c r="J18" i="2"/>
  <c r="J21" i="2"/>
  <c r="J20" i="2"/>
  <c r="J19" i="2"/>
  <c r="S15" i="2"/>
  <c r="S12" i="2"/>
  <c r="S11" i="2"/>
  <c r="S10" i="2"/>
  <c r="J22" i="2"/>
  <c r="J26" i="2"/>
  <c r="J30" i="2"/>
  <c r="J34" i="2"/>
  <c r="J31" i="2"/>
  <c r="J28" i="2"/>
  <c r="J23" i="2"/>
  <c r="J27" i="2"/>
  <c r="J24" i="2"/>
  <c r="J32" i="2"/>
  <c r="J25" i="2"/>
  <c r="J29" i="2"/>
  <c r="J33" i="2"/>
  <c r="S8" i="2"/>
  <c r="J45" i="2"/>
  <c r="J57" i="2"/>
  <c r="J54" i="2"/>
  <c r="J51" i="2"/>
  <c r="J52" i="2"/>
  <c r="J46" i="2"/>
  <c r="J43" i="2"/>
  <c r="J49" i="2"/>
  <c r="J61" i="2"/>
  <c r="J58" i="2"/>
  <c r="J55" i="2"/>
  <c r="J44" i="2"/>
  <c r="J50" i="2"/>
  <c r="J56" i="2"/>
  <c r="J47" i="2"/>
  <c r="J53" i="2"/>
  <c r="J59" i="2"/>
  <c r="J48" i="2"/>
  <c r="J60" i="2"/>
  <c r="S26" i="2"/>
  <c r="N8" i="12"/>
  <c r="J8" i="12"/>
  <c r="P9" i="12" s="1"/>
  <c r="K8" i="12"/>
  <c r="L8" i="12"/>
  <c r="S8" i="12"/>
  <c r="T8" i="12" s="1"/>
  <c r="S34" i="2"/>
  <c r="S35" i="2"/>
  <c r="S36" i="2"/>
  <c r="S37" i="2"/>
  <c r="S38" i="2"/>
  <c r="S39" i="2"/>
  <c r="S40" i="2"/>
  <c r="S41" i="2"/>
  <c r="S42" i="2"/>
  <c r="S43" i="2"/>
  <c r="AD8" i="2"/>
  <c r="H8" i="12"/>
  <c r="I9" i="12"/>
  <c r="F9" i="12"/>
  <c r="J9" i="12" a="1"/>
  <c r="J9" i="12" l="1"/>
  <c r="O10" i="12" s="1"/>
  <c r="M8" i="12"/>
  <c r="O9" i="12"/>
  <c r="L9" i="12" s="1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8" i="2"/>
  <c r="F8" i="2"/>
  <c r="I8" i="2"/>
  <c r="J35" i="2" a="1"/>
  <c r="G8" i="2"/>
  <c r="J37" i="2" a="1"/>
  <c r="J9" i="2" a="1"/>
  <c r="J8" i="2" a="1"/>
  <c r="J36" i="2" a="1"/>
  <c r="H8" i="2"/>
  <c r="L10" i="12" l="1"/>
  <c r="L11" i="12" s="1"/>
  <c r="L12" i="12" s="1"/>
  <c r="L13" i="12" s="1"/>
  <c r="L14" i="12" s="1"/>
  <c r="L15" i="12" s="1"/>
  <c r="L16" i="12" s="1"/>
  <c r="L17" i="12" s="1"/>
  <c r="L18" i="12" s="1"/>
  <c r="P10" i="12"/>
  <c r="N9" i="12"/>
  <c r="M9" i="12"/>
  <c r="K9" i="12"/>
  <c r="Q9" i="12"/>
  <c r="T9" i="12" s="1"/>
  <c r="J9" i="2"/>
  <c r="J8" i="2"/>
  <c r="J36" i="2"/>
  <c r="J37" i="2"/>
  <c r="J35" i="2"/>
  <c r="S62" i="2"/>
  <c r="R62" i="2"/>
  <c r="Q62" i="2"/>
  <c r="P62" i="2"/>
  <c r="R71" i="2"/>
  <c r="S61" i="2"/>
  <c r="R61" i="2"/>
  <c r="Q61" i="2"/>
  <c r="P61" i="2"/>
  <c r="S60" i="2"/>
  <c r="R60" i="2"/>
  <c r="Q60" i="2"/>
  <c r="P60" i="2"/>
  <c r="P64" i="2" s="1"/>
  <c r="O57" i="2"/>
  <c r="J39" i="2" a="1"/>
  <c r="J41" i="2" a="1"/>
  <c r="J40" i="2" a="1"/>
  <c r="J42" i="2" a="1"/>
  <c r="J38" i="2" a="1"/>
  <c r="F34" i="2"/>
  <c r="L19" i="12" l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L84" i="12" s="1"/>
  <c r="L85" i="12" s="1"/>
  <c r="L86" i="12" s="1"/>
  <c r="L87" i="12" s="1"/>
  <c r="L88" i="12" s="1"/>
  <c r="L89" i="12" s="1"/>
  <c r="L90" i="12" s="1"/>
  <c r="L91" i="12" s="1"/>
  <c r="L92" i="12" s="1"/>
  <c r="L93" i="12" s="1"/>
  <c r="L94" i="12" s="1"/>
  <c r="L95" i="12" s="1"/>
  <c r="L96" i="12" s="1"/>
  <c r="L97" i="12" s="1"/>
  <c r="L98" i="12" s="1"/>
  <c r="L99" i="12" s="1"/>
  <c r="L100" i="12" s="1"/>
  <c r="L101" i="12" s="1"/>
  <c r="L102" i="12" s="1"/>
  <c r="L103" i="12" s="1"/>
  <c r="L104" i="12" s="1"/>
  <c r="L105" i="12" s="1"/>
  <c r="L106" i="12" s="1"/>
  <c r="L107" i="12" s="1"/>
  <c r="L108" i="12" s="1"/>
  <c r="L109" i="12" s="1"/>
  <c r="L110" i="12" s="1"/>
  <c r="L111" i="12" s="1"/>
  <c r="L112" i="12" s="1"/>
  <c r="L113" i="12" s="1"/>
  <c r="L114" i="12" s="1"/>
  <c r="L115" i="12" s="1"/>
  <c r="L116" i="12" s="1"/>
  <c r="L117" i="12" s="1"/>
  <c r="L118" i="12" s="1"/>
  <c r="L119" i="12" s="1"/>
  <c r="L120" i="12" s="1"/>
  <c r="L121" i="12" s="1"/>
  <c r="L122" i="12" s="1"/>
  <c r="L123" i="12" s="1"/>
  <c r="L124" i="12" s="1"/>
  <c r="L125" i="12" s="1"/>
  <c r="L126" i="12" s="1"/>
  <c r="L127" i="12" s="1"/>
  <c r="L128" i="12" s="1"/>
  <c r="L129" i="12" s="1"/>
  <c r="L130" i="12" s="1"/>
  <c r="L131" i="12" s="1"/>
  <c r="L132" i="12" s="1"/>
  <c r="L133" i="12" s="1"/>
  <c r="L134" i="12" s="1"/>
  <c r="L135" i="12" s="1"/>
  <c r="L136" i="12" s="1"/>
  <c r="L137" i="12" s="1"/>
  <c r="L138" i="12" s="1"/>
  <c r="L139" i="12" s="1"/>
  <c r="L140" i="12" s="1"/>
  <c r="L141" i="12" s="1"/>
  <c r="L142" i="12" s="1"/>
  <c r="L143" i="12" s="1"/>
  <c r="L144" i="12" s="1"/>
  <c r="L145" i="12" s="1"/>
  <c r="L146" i="12" s="1"/>
  <c r="L147" i="12" s="1"/>
  <c r="L148" i="12" s="1"/>
  <c r="L149" i="12" s="1"/>
  <c r="L150" i="12" s="1"/>
  <c r="L151" i="12" s="1"/>
  <c r="L152" i="12" s="1"/>
  <c r="L153" i="12" s="1"/>
  <c r="L154" i="12" s="1"/>
  <c r="L155" i="12" s="1"/>
  <c r="L156" i="12" s="1"/>
  <c r="L157" i="12" s="1"/>
  <c r="L158" i="12" s="1"/>
  <c r="L159" i="12" s="1"/>
  <c r="L160" i="12" s="1"/>
  <c r="L161" i="12" s="1"/>
  <c r="L162" i="12" s="1"/>
  <c r="L163" i="12" s="1"/>
  <c r="L164" i="12" s="1"/>
  <c r="L165" i="12" s="1"/>
  <c r="L166" i="12" s="1"/>
  <c r="L167" i="12" s="1"/>
  <c r="L168" i="12" s="1"/>
  <c r="K10" i="12"/>
  <c r="K11" i="12" s="1"/>
  <c r="K12" i="12" s="1"/>
  <c r="K13" i="12" s="1"/>
  <c r="K14" i="12" s="1"/>
  <c r="K15" i="12" s="1"/>
  <c r="K16" i="12" s="1"/>
  <c r="K17" i="12" s="1"/>
  <c r="K18" i="12" s="1"/>
  <c r="N10" i="12"/>
  <c r="N11" i="12" s="1"/>
  <c r="N12" i="12" s="1"/>
  <c r="N13" i="12" s="1"/>
  <c r="N14" i="12" s="1"/>
  <c r="N15" i="12" s="1"/>
  <c r="N16" i="12" s="1"/>
  <c r="N17" i="12" s="1"/>
  <c r="N18" i="12" s="1"/>
  <c r="M10" i="12"/>
  <c r="M11" i="12" s="1"/>
  <c r="M12" i="12" s="1"/>
  <c r="M13" i="12" s="1"/>
  <c r="M14" i="12" s="1"/>
  <c r="M15" i="12" s="1"/>
  <c r="M16" i="12" s="1"/>
  <c r="M17" i="12" s="1"/>
  <c r="M18" i="12" s="1"/>
  <c r="P11" i="12"/>
  <c r="Q10" i="12"/>
  <c r="T10" i="12" s="1"/>
  <c r="S64" i="2"/>
  <c r="R64" i="2"/>
  <c r="Q64" i="2"/>
  <c r="J41" i="2"/>
  <c r="J39" i="2"/>
  <c r="J42" i="2"/>
  <c r="J38" i="2"/>
  <c r="J40" i="2"/>
  <c r="M19" i="12" l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M84" i="12" s="1"/>
  <c r="M85" i="12" s="1"/>
  <c r="M86" i="12" s="1"/>
  <c r="M87" i="12" s="1"/>
  <c r="M88" i="12" s="1"/>
  <c r="M89" i="12" s="1"/>
  <c r="M90" i="12" s="1"/>
  <c r="M91" i="12" s="1"/>
  <c r="M92" i="12" s="1"/>
  <c r="M93" i="12" s="1"/>
  <c r="M94" i="12" s="1"/>
  <c r="M95" i="12" s="1"/>
  <c r="M96" i="12" s="1"/>
  <c r="M97" i="12" s="1"/>
  <c r="M98" i="12" s="1"/>
  <c r="M99" i="12" s="1"/>
  <c r="M100" i="12" s="1"/>
  <c r="M101" i="12" s="1"/>
  <c r="M102" i="12" s="1"/>
  <c r="M103" i="12" s="1"/>
  <c r="M104" i="12" s="1"/>
  <c r="M105" i="12" s="1"/>
  <c r="M106" i="12" s="1"/>
  <c r="M107" i="12" s="1"/>
  <c r="M108" i="12" s="1"/>
  <c r="M109" i="12" s="1"/>
  <c r="M110" i="12" s="1"/>
  <c r="M111" i="12" s="1"/>
  <c r="M112" i="12" s="1"/>
  <c r="M113" i="12" s="1"/>
  <c r="M114" i="12" s="1"/>
  <c r="M115" i="12" s="1"/>
  <c r="M116" i="12" s="1"/>
  <c r="M117" i="12" s="1"/>
  <c r="M118" i="12" s="1"/>
  <c r="M119" i="12" s="1"/>
  <c r="M120" i="12" s="1"/>
  <c r="M121" i="12" s="1"/>
  <c r="M122" i="12" s="1"/>
  <c r="M123" i="12" s="1"/>
  <c r="M124" i="12" s="1"/>
  <c r="M125" i="12" s="1"/>
  <c r="M126" i="12" s="1"/>
  <c r="M127" i="12" s="1"/>
  <c r="M128" i="12" s="1"/>
  <c r="M129" i="12" s="1"/>
  <c r="M130" i="12" s="1"/>
  <c r="M131" i="12" s="1"/>
  <c r="M132" i="12" s="1"/>
  <c r="M133" i="12" s="1"/>
  <c r="M134" i="12" s="1"/>
  <c r="M135" i="12" s="1"/>
  <c r="M136" i="12" s="1"/>
  <c r="M137" i="12" s="1"/>
  <c r="M138" i="12" s="1"/>
  <c r="M139" i="12" s="1"/>
  <c r="M140" i="12" s="1"/>
  <c r="M141" i="12" s="1"/>
  <c r="M142" i="12" s="1"/>
  <c r="M143" i="12" s="1"/>
  <c r="M144" i="12" s="1"/>
  <c r="M145" i="12" s="1"/>
  <c r="M146" i="12" s="1"/>
  <c r="M147" i="12" s="1"/>
  <c r="M148" i="12" s="1"/>
  <c r="M149" i="12" s="1"/>
  <c r="M150" i="12" s="1"/>
  <c r="M151" i="12" s="1"/>
  <c r="M152" i="12" s="1"/>
  <c r="M153" i="12" s="1"/>
  <c r="M154" i="12" s="1"/>
  <c r="M155" i="12" s="1"/>
  <c r="M156" i="12" s="1"/>
  <c r="M157" i="12" s="1"/>
  <c r="M158" i="12" s="1"/>
  <c r="M159" i="12" s="1"/>
  <c r="M160" i="12" s="1"/>
  <c r="M161" i="12" s="1"/>
  <c r="M162" i="12" s="1"/>
  <c r="M163" i="12" s="1"/>
  <c r="M164" i="12" s="1"/>
  <c r="M165" i="12" s="1"/>
  <c r="M166" i="12" s="1"/>
  <c r="M167" i="12" s="1"/>
  <c r="M168" i="12" s="1"/>
  <c r="N19" i="12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N84" i="12" s="1"/>
  <c r="N85" i="12" s="1"/>
  <c r="N86" i="12" s="1"/>
  <c r="N87" i="12" s="1"/>
  <c r="N88" i="12" s="1"/>
  <c r="N89" i="12" s="1"/>
  <c r="N90" i="12" s="1"/>
  <c r="N91" i="12" s="1"/>
  <c r="N92" i="12" s="1"/>
  <c r="N93" i="12" s="1"/>
  <c r="N94" i="12" s="1"/>
  <c r="N95" i="12" s="1"/>
  <c r="N96" i="12" s="1"/>
  <c r="N97" i="12" s="1"/>
  <c r="N98" i="12" s="1"/>
  <c r="N99" i="12" s="1"/>
  <c r="N100" i="12" s="1"/>
  <c r="N101" i="12" s="1"/>
  <c r="N102" i="12" s="1"/>
  <c r="N103" i="12" s="1"/>
  <c r="N104" i="12" s="1"/>
  <c r="N105" i="12" s="1"/>
  <c r="N106" i="12" s="1"/>
  <c r="N107" i="12" s="1"/>
  <c r="N108" i="12" s="1"/>
  <c r="N109" i="12" s="1"/>
  <c r="N110" i="12" s="1"/>
  <c r="N111" i="12" s="1"/>
  <c r="N112" i="12" s="1"/>
  <c r="N113" i="12" s="1"/>
  <c r="N114" i="12" s="1"/>
  <c r="N115" i="12" s="1"/>
  <c r="N116" i="12" s="1"/>
  <c r="N117" i="12" s="1"/>
  <c r="N118" i="12" s="1"/>
  <c r="N119" i="12" s="1"/>
  <c r="N120" i="12" s="1"/>
  <c r="N121" i="12" s="1"/>
  <c r="N122" i="12" s="1"/>
  <c r="N123" i="12" s="1"/>
  <c r="N124" i="12" s="1"/>
  <c r="N125" i="12" s="1"/>
  <c r="N126" i="12" s="1"/>
  <c r="N127" i="12" s="1"/>
  <c r="N128" i="12" s="1"/>
  <c r="N129" i="12" s="1"/>
  <c r="N130" i="12" s="1"/>
  <c r="N131" i="12" s="1"/>
  <c r="N132" i="12" s="1"/>
  <c r="N133" i="12" s="1"/>
  <c r="N134" i="12" s="1"/>
  <c r="N135" i="12" s="1"/>
  <c r="N136" i="12" s="1"/>
  <c r="N137" i="12" s="1"/>
  <c r="N138" i="12" s="1"/>
  <c r="N139" i="12" s="1"/>
  <c r="N140" i="12" s="1"/>
  <c r="N141" i="12" s="1"/>
  <c r="N142" i="12" s="1"/>
  <c r="N143" i="12" s="1"/>
  <c r="N144" i="12" s="1"/>
  <c r="N145" i="12" s="1"/>
  <c r="N146" i="12" s="1"/>
  <c r="N147" i="12" s="1"/>
  <c r="N148" i="12" s="1"/>
  <c r="N149" i="12" s="1"/>
  <c r="N150" i="12" s="1"/>
  <c r="N151" i="12" s="1"/>
  <c r="N152" i="12" s="1"/>
  <c r="N153" i="12" s="1"/>
  <c r="N154" i="12" s="1"/>
  <c r="N155" i="12" s="1"/>
  <c r="N156" i="12" s="1"/>
  <c r="N157" i="12" s="1"/>
  <c r="N158" i="12" s="1"/>
  <c r="N159" i="12" s="1"/>
  <c r="N160" i="12" s="1"/>
  <c r="N161" i="12" s="1"/>
  <c r="N162" i="12" s="1"/>
  <c r="N163" i="12" s="1"/>
  <c r="N164" i="12" s="1"/>
  <c r="N165" i="12" s="1"/>
  <c r="N166" i="12" s="1"/>
  <c r="N167" i="12" s="1"/>
  <c r="N168" i="12" s="1"/>
  <c r="K19" i="12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K84" i="12" s="1"/>
  <c r="K85" i="12" s="1"/>
  <c r="K86" i="12" s="1"/>
  <c r="K87" i="12" s="1"/>
  <c r="K88" i="12" s="1"/>
  <c r="K89" i="12" s="1"/>
  <c r="K90" i="12" s="1"/>
  <c r="K91" i="12" s="1"/>
  <c r="K92" i="12" s="1"/>
  <c r="K93" i="12" s="1"/>
  <c r="K94" i="12" s="1"/>
  <c r="K95" i="12" s="1"/>
  <c r="K96" i="12" s="1"/>
  <c r="K97" i="12" s="1"/>
  <c r="K98" i="12" s="1"/>
  <c r="K99" i="12" s="1"/>
  <c r="K100" i="12" s="1"/>
  <c r="K101" i="12" s="1"/>
  <c r="K102" i="12" s="1"/>
  <c r="K103" i="12" s="1"/>
  <c r="K104" i="12" s="1"/>
  <c r="K105" i="12" s="1"/>
  <c r="K106" i="12" s="1"/>
  <c r="K107" i="12" s="1"/>
  <c r="K108" i="12" s="1"/>
  <c r="K109" i="12" s="1"/>
  <c r="K110" i="12" s="1"/>
  <c r="K111" i="12" s="1"/>
  <c r="K112" i="12" s="1"/>
  <c r="K113" i="12" s="1"/>
  <c r="K114" i="12" s="1"/>
  <c r="K115" i="12" s="1"/>
  <c r="K116" i="12" s="1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s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P12" i="12"/>
  <c r="Q11" i="12"/>
  <c r="T11" i="12" s="1"/>
  <c r="O83" i="2"/>
  <c r="N83" i="2"/>
  <c r="M83" i="2"/>
  <c r="L83" i="2"/>
  <c r="O82" i="2"/>
  <c r="N82" i="2"/>
  <c r="M82" i="2"/>
  <c r="L82" i="2"/>
  <c r="F33" i="2"/>
  <c r="H30" i="2"/>
  <c r="G32" i="2"/>
  <c r="G31" i="2"/>
  <c r="H31" i="2"/>
  <c r="H32" i="2"/>
  <c r="I33" i="2"/>
  <c r="G30" i="2"/>
  <c r="G33" i="2"/>
  <c r="I30" i="2"/>
  <c r="F31" i="2"/>
  <c r="H33" i="2"/>
  <c r="F32" i="2"/>
  <c r="H9" i="2"/>
  <c r="I32" i="2"/>
  <c r="I9" i="2"/>
  <c r="F9" i="2"/>
  <c r="F30" i="2"/>
  <c r="I31" i="2"/>
  <c r="G9" i="2"/>
  <c r="P13" i="12" l="1"/>
  <c r="Q12" i="12"/>
  <c r="T12" i="12" s="1"/>
  <c r="K7" i="2"/>
  <c r="F15" i="5"/>
  <c r="P8" i="2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O8" i="2"/>
  <c r="L7" i="2"/>
  <c r="N7" i="2"/>
  <c r="H38" i="2"/>
  <c r="I40" i="2"/>
  <c r="I34" i="2"/>
  <c r="G38" i="2"/>
  <c r="F37" i="2"/>
  <c r="F38" i="2"/>
  <c r="I35" i="2"/>
  <c r="H42" i="2"/>
  <c r="G40" i="2"/>
  <c r="G35" i="2"/>
  <c r="I42" i="2"/>
  <c r="H39" i="2"/>
  <c r="I38" i="2"/>
  <c r="G34" i="2"/>
  <c r="H34" i="2"/>
  <c r="I39" i="2"/>
  <c r="H37" i="2"/>
  <c r="F39" i="2"/>
  <c r="H40" i="2"/>
  <c r="G42" i="2"/>
  <c r="G41" i="2"/>
  <c r="F42" i="2"/>
  <c r="F35" i="2"/>
  <c r="G37" i="2"/>
  <c r="H36" i="2"/>
  <c r="I37" i="2"/>
  <c r="G36" i="2"/>
  <c r="G39" i="2"/>
  <c r="H41" i="2"/>
  <c r="F36" i="2"/>
  <c r="I36" i="2"/>
  <c r="F41" i="2"/>
  <c r="H35" i="2"/>
  <c r="I41" i="2"/>
  <c r="F40" i="2"/>
  <c r="P14" i="12" l="1"/>
  <c r="Q13" i="12"/>
  <c r="T13" i="12" s="1"/>
  <c r="Q8" i="2"/>
  <c r="T8" i="2" s="1"/>
  <c r="O38" i="2"/>
  <c r="O45" i="2"/>
  <c r="O41" i="2"/>
  <c r="O37" i="2"/>
  <c r="O33" i="2"/>
  <c r="O46" i="2"/>
  <c r="O34" i="2"/>
  <c r="O44" i="2"/>
  <c r="O40" i="2"/>
  <c r="O36" i="2"/>
  <c r="O32" i="2"/>
  <c r="O42" i="2"/>
  <c r="O47" i="2"/>
  <c r="O43" i="2"/>
  <c r="O39" i="2"/>
  <c r="O35" i="2"/>
  <c r="O31" i="2"/>
  <c r="O29" i="2"/>
  <c r="O25" i="2"/>
  <c r="O21" i="2"/>
  <c r="O17" i="2"/>
  <c r="O13" i="2"/>
  <c r="O28" i="2"/>
  <c r="O24" i="2"/>
  <c r="O20" i="2"/>
  <c r="O16" i="2"/>
  <c r="O12" i="2"/>
  <c r="O27" i="2"/>
  <c r="O23" i="2"/>
  <c r="O19" i="2"/>
  <c r="O15" i="2"/>
  <c r="O11" i="2"/>
  <c r="O30" i="2"/>
  <c r="O26" i="2"/>
  <c r="O22" i="2"/>
  <c r="O18" i="2"/>
  <c r="O14" i="2"/>
  <c r="O10" i="2"/>
  <c r="L8" i="2"/>
  <c r="N8" i="2"/>
  <c r="K8" i="2"/>
  <c r="P15" i="12" l="1"/>
  <c r="Q14" i="12"/>
  <c r="T14" i="12" s="1"/>
  <c r="Q9" i="2"/>
  <c r="T9" i="2" s="1"/>
  <c r="O9" i="2"/>
  <c r="K9" i="2" s="1"/>
  <c r="K10" i="2" s="1"/>
  <c r="P34" i="3"/>
  <c r="Q34" i="3" s="1"/>
  <c r="Q23" i="3"/>
  <c r="L12" i="3"/>
  <c r="P16" i="12" l="1"/>
  <c r="Q15" i="12"/>
  <c r="T15" i="12" s="1"/>
  <c r="Q10" i="2"/>
  <c r="T10" i="2" s="1"/>
  <c r="Q11" i="2"/>
  <c r="T11" i="2" s="1"/>
  <c r="L9" i="2"/>
  <c r="L10" i="2" s="1"/>
  <c r="N9" i="2"/>
  <c r="AG68" i="2"/>
  <c r="AG64" i="2"/>
  <c r="AG70" i="2"/>
  <c r="AG72" i="2"/>
  <c r="AG69" i="2"/>
  <c r="AG75" i="2"/>
  <c r="AG74" i="2"/>
  <c r="AG73" i="2"/>
  <c r="AG65" i="2"/>
  <c r="AG66" i="2"/>
  <c r="AG67" i="2"/>
  <c r="AG71" i="2"/>
  <c r="P17" i="12" l="1"/>
  <c r="Q16" i="12"/>
  <c r="T16" i="12" s="1"/>
  <c r="Q12" i="2"/>
  <c r="T12" i="2" s="1"/>
  <c r="N10" i="2"/>
  <c r="K11" i="2"/>
  <c r="P18" i="12" l="1"/>
  <c r="Q17" i="12"/>
  <c r="T17" i="12" s="1"/>
  <c r="Q13" i="2"/>
  <c r="T13" i="2" s="1"/>
  <c r="K12" i="2"/>
  <c r="L11" i="2"/>
  <c r="N11" i="2"/>
  <c r="P19" i="12" l="1"/>
  <c r="Q18" i="12"/>
  <c r="T18" i="12" s="1"/>
  <c r="Q14" i="2"/>
  <c r="T14" i="2" s="1"/>
  <c r="N12" i="2"/>
  <c r="L12" i="2"/>
  <c r="K13" i="2"/>
  <c r="P20" i="12" l="1"/>
  <c r="Q19" i="12"/>
  <c r="T19" i="12" s="1"/>
  <c r="Q15" i="2"/>
  <c r="T15" i="2" s="1"/>
  <c r="L13" i="2"/>
  <c r="K14" i="2"/>
  <c r="N13" i="2"/>
  <c r="P21" i="12" l="1"/>
  <c r="Q20" i="12"/>
  <c r="T20" i="12" s="1"/>
  <c r="Q16" i="2"/>
  <c r="T16" i="2" s="1"/>
  <c r="N14" i="2"/>
  <c r="K15" i="2"/>
  <c r="L14" i="2"/>
  <c r="P22" i="12" l="1"/>
  <c r="Q21" i="12"/>
  <c r="T21" i="12" s="1"/>
  <c r="Q17" i="2"/>
  <c r="T17" i="2" s="1"/>
  <c r="K16" i="2"/>
  <c r="L15" i="2"/>
  <c r="N15" i="2"/>
  <c r="P23" i="12" l="1"/>
  <c r="Q22" i="12"/>
  <c r="T22" i="12" s="1"/>
  <c r="Q18" i="2"/>
  <c r="T18" i="2" s="1"/>
  <c r="N16" i="2"/>
  <c r="K17" i="2"/>
  <c r="L16" i="2"/>
  <c r="P24" i="12" l="1"/>
  <c r="Q23" i="12"/>
  <c r="T23" i="12" s="1"/>
  <c r="Q19" i="2"/>
  <c r="T19" i="2" s="1"/>
  <c r="K18" i="2"/>
  <c r="L17" i="2"/>
  <c r="N17" i="2"/>
  <c r="P25" i="12" l="1"/>
  <c r="Q24" i="12"/>
  <c r="T24" i="12" s="1"/>
  <c r="Q20" i="2"/>
  <c r="T20" i="2" s="1"/>
  <c r="N18" i="2"/>
  <c r="L18" i="2"/>
  <c r="K19" i="2"/>
  <c r="P26" i="12" l="1"/>
  <c r="Q25" i="12"/>
  <c r="T25" i="12" s="1"/>
  <c r="Q21" i="2"/>
  <c r="T21" i="2" s="1"/>
  <c r="N19" i="2"/>
  <c r="K20" i="2"/>
  <c r="L19" i="2"/>
  <c r="P27" i="12" l="1"/>
  <c r="Q26" i="12"/>
  <c r="T26" i="12" s="1"/>
  <c r="Q22" i="2"/>
  <c r="T22" i="2" s="1"/>
  <c r="K21" i="2"/>
  <c r="L20" i="2"/>
  <c r="N20" i="2"/>
  <c r="P28" i="12" l="1"/>
  <c r="Q27" i="12"/>
  <c r="T27" i="12" s="1"/>
  <c r="P41" i="2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Q23" i="2"/>
  <c r="T23" i="2" s="1"/>
  <c r="N21" i="2"/>
  <c r="L21" i="2"/>
  <c r="K22" i="2"/>
  <c r="P29" i="12" l="1"/>
  <c r="Q28" i="12"/>
  <c r="T28" i="12" s="1"/>
  <c r="Q24" i="2"/>
  <c r="T24" i="2" s="1"/>
  <c r="K23" i="2"/>
  <c r="L22" i="2"/>
  <c r="N22" i="2"/>
  <c r="P30" i="12" l="1"/>
  <c r="Q29" i="12"/>
  <c r="T29" i="12" s="1"/>
  <c r="Q25" i="2"/>
  <c r="T25" i="2" s="1"/>
  <c r="K24" i="2"/>
  <c r="N23" i="2"/>
  <c r="L23" i="2"/>
  <c r="P31" i="12" l="1"/>
  <c r="Q30" i="12"/>
  <c r="T30" i="12" s="1"/>
  <c r="Q26" i="2"/>
  <c r="T26" i="2" s="1"/>
  <c r="L24" i="2"/>
  <c r="N24" i="2"/>
  <c r="K25" i="2"/>
  <c r="P32" i="12" l="1"/>
  <c r="Q31" i="12"/>
  <c r="T31" i="12" s="1"/>
  <c r="Q27" i="2"/>
  <c r="T27" i="2" s="1"/>
  <c r="K26" i="2"/>
  <c r="N25" i="2"/>
  <c r="L25" i="2"/>
  <c r="P33" i="12" l="1"/>
  <c r="P34" i="12" s="1"/>
  <c r="Q32" i="12"/>
  <c r="T32" i="12" s="1"/>
  <c r="Q28" i="2"/>
  <c r="T28" i="2" s="1"/>
  <c r="L26" i="2"/>
  <c r="N26" i="2"/>
  <c r="K27" i="2"/>
  <c r="P35" i="12" l="1"/>
  <c r="Q34" i="12"/>
  <c r="T34" i="12" s="1"/>
  <c r="Q33" i="12"/>
  <c r="T33" i="12" s="1"/>
  <c r="Q29" i="2"/>
  <c r="T29" i="2" s="1"/>
  <c r="K28" i="2"/>
  <c r="N27" i="2"/>
  <c r="L27" i="2"/>
  <c r="P36" i="12" l="1"/>
  <c r="Q35" i="12"/>
  <c r="T35" i="12" s="1"/>
  <c r="Q30" i="2"/>
  <c r="T30" i="2" s="1"/>
  <c r="L28" i="2"/>
  <c r="N28" i="2"/>
  <c r="K29" i="2"/>
  <c r="P37" i="12" l="1"/>
  <c r="Q36" i="12"/>
  <c r="T36" i="12" s="1"/>
  <c r="Q31" i="2"/>
  <c r="T31" i="2" s="1"/>
  <c r="N29" i="2"/>
  <c r="K30" i="2"/>
  <c r="L29" i="2"/>
  <c r="P38" i="12" l="1"/>
  <c r="Q37" i="12"/>
  <c r="T37" i="12" s="1"/>
  <c r="Q32" i="2"/>
  <c r="T32" i="2" s="1"/>
  <c r="K31" i="2"/>
  <c r="L30" i="2"/>
  <c r="N30" i="2"/>
  <c r="P39" i="12" l="1"/>
  <c r="Q38" i="12"/>
  <c r="T38" i="12" s="1"/>
  <c r="Q33" i="2"/>
  <c r="T33" i="2" s="1"/>
  <c r="L31" i="2"/>
  <c r="N31" i="2"/>
  <c r="K32" i="2"/>
  <c r="P40" i="12" l="1"/>
  <c r="Q39" i="12"/>
  <c r="T39" i="12" s="1"/>
  <c r="Q34" i="2"/>
  <c r="T34" i="2" s="1"/>
  <c r="K33" i="2"/>
  <c r="N32" i="2"/>
  <c r="L32" i="2"/>
  <c r="P41" i="12" l="1"/>
  <c r="Q40" i="12"/>
  <c r="T40" i="12" s="1"/>
  <c r="Q35" i="2"/>
  <c r="T35" i="2" s="1"/>
  <c r="L33" i="2"/>
  <c r="N33" i="2"/>
  <c r="K34" i="2"/>
  <c r="P42" i="12" l="1"/>
  <c r="Q41" i="12"/>
  <c r="T41" i="12" s="1"/>
  <c r="Q36" i="2"/>
  <c r="T36" i="2" s="1"/>
  <c r="K35" i="2"/>
  <c r="N34" i="2"/>
  <c r="L34" i="2"/>
  <c r="P43" i="12" l="1"/>
  <c r="Q42" i="12"/>
  <c r="T42" i="12" s="1"/>
  <c r="Q37" i="2"/>
  <c r="T37" i="2" s="1"/>
  <c r="K36" i="2"/>
  <c r="L35" i="2"/>
  <c r="N35" i="2"/>
  <c r="P44" i="12" l="1"/>
  <c r="Q43" i="12"/>
  <c r="T43" i="12" s="1"/>
  <c r="Q38" i="2"/>
  <c r="T38" i="2" s="1"/>
  <c r="L36" i="2"/>
  <c r="N36" i="2"/>
  <c r="K37" i="2"/>
  <c r="P45" i="12" l="1"/>
  <c r="Q44" i="12"/>
  <c r="T44" i="12" s="1"/>
  <c r="Q39" i="2"/>
  <c r="T39" i="2" s="1"/>
  <c r="K38" i="2"/>
  <c r="N37" i="2"/>
  <c r="L37" i="2"/>
  <c r="P46" i="12" l="1"/>
  <c r="Q45" i="12"/>
  <c r="T45" i="12" s="1"/>
  <c r="Q40" i="2"/>
  <c r="T40" i="2" s="1"/>
  <c r="L38" i="2"/>
  <c r="K39" i="2"/>
  <c r="N38" i="2"/>
  <c r="P47" i="12" l="1"/>
  <c r="Q46" i="12"/>
  <c r="T46" i="12" s="1"/>
  <c r="Q41" i="2"/>
  <c r="T41" i="2" s="1"/>
  <c r="K40" i="2"/>
  <c r="N39" i="2"/>
  <c r="L39" i="2"/>
  <c r="P48" i="12" l="1"/>
  <c r="Q47" i="12"/>
  <c r="T47" i="12" s="1"/>
  <c r="Q42" i="2"/>
  <c r="T42" i="2" s="1"/>
  <c r="L40" i="2"/>
  <c r="K41" i="2"/>
  <c r="N40" i="2"/>
  <c r="P49" i="12" l="1"/>
  <c r="Q48" i="12"/>
  <c r="T48" i="12" s="1"/>
  <c r="Q43" i="2"/>
  <c r="T43" i="2" s="1"/>
  <c r="K42" i="2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N41" i="2"/>
  <c r="L41" i="2"/>
  <c r="P50" i="12" l="1"/>
  <c r="Q49" i="12"/>
  <c r="T49" i="12" s="1"/>
  <c r="Q44" i="2"/>
  <c r="T44" i="2" s="1"/>
  <c r="L42" i="2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N42" i="2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P51" i="12" l="1"/>
  <c r="Q50" i="12"/>
  <c r="T50" i="12" s="1"/>
  <c r="Q45" i="2"/>
  <c r="T45" i="2" s="1"/>
  <c r="P52" i="12" l="1"/>
  <c r="Q51" i="12"/>
  <c r="T51" i="12" s="1"/>
  <c r="Q46" i="2"/>
  <c r="P53" i="12" l="1"/>
  <c r="Q52" i="12"/>
  <c r="T52" i="12" s="1"/>
  <c r="Q47" i="2"/>
  <c r="P54" i="12" l="1"/>
  <c r="Q53" i="12"/>
  <c r="T53" i="12" s="1"/>
  <c r="Q48" i="2"/>
  <c r="P55" i="12" l="1"/>
  <c r="Q54" i="12"/>
  <c r="T54" i="12" s="1"/>
  <c r="P53" i="2"/>
  <c r="Q49" i="2"/>
  <c r="P56" i="12" l="1"/>
  <c r="Q55" i="12"/>
  <c r="T55" i="12" s="1"/>
  <c r="M7" i="2"/>
  <c r="M8" i="2" s="1"/>
  <c r="M9" i="2" s="1"/>
  <c r="P57" i="12" l="1"/>
  <c r="Q56" i="12"/>
  <c r="T56" i="12" s="1"/>
  <c r="M10" i="2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P58" i="12" l="1"/>
  <c r="Q57" i="12"/>
  <c r="T57" i="12" s="1"/>
  <c r="P59" i="12" l="1"/>
  <c r="Q58" i="12"/>
  <c r="T58" i="12" s="1"/>
  <c r="P60" i="12" l="1"/>
  <c r="Q59" i="12"/>
  <c r="T59" i="12" s="1"/>
  <c r="P61" i="12" l="1"/>
  <c r="Q60" i="12"/>
  <c r="T60" i="12" s="1"/>
  <c r="P62" i="12" l="1"/>
  <c r="Q61" i="12"/>
  <c r="T61" i="12" s="1"/>
  <c r="P63" i="12" l="1"/>
  <c r="Q62" i="12"/>
  <c r="T62" i="12" s="1"/>
  <c r="P64" i="12" l="1"/>
  <c r="Q63" i="12"/>
  <c r="T63" i="12" s="1"/>
  <c r="P65" i="12" l="1"/>
  <c r="Q64" i="12"/>
  <c r="T64" i="12" s="1"/>
  <c r="P66" i="12" l="1"/>
  <c r="Q65" i="12"/>
  <c r="T65" i="12" s="1"/>
  <c r="P67" i="12" l="1"/>
  <c r="Q66" i="12"/>
  <c r="T66" i="12" s="1"/>
  <c r="P68" i="12" l="1"/>
  <c r="Q67" i="12"/>
  <c r="T67" i="12" s="1"/>
  <c r="P69" i="12" l="1"/>
  <c r="Q68" i="12"/>
  <c r="T68" i="12" s="1"/>
  <c r="P70" i="12" l="1"/>
  <c r="Q69" i="12"/>
  <c r="T69" i="12" s="1"/>
  <c r="P71" i="12" l="1"/>
  <c r="Q70" i="12"/>
  <c r="T70" i="12" s="1"/>
  <c r="P72" i="12" l="1"/>
  <c r="Q71" i="12"/>
  <c r="T71" i="12" s="1"/>
  <c r="P73" i="12" l="1"/>
  <c r="Q72" i="12"/>
  <c r="T72" i="12" s="1"/>
  <c r="P74" i="12" l="1"/>
  <c r="Q73" i="12"/>
  <c r="T73" i="12" s="1"/>
  <c r="P75" i="12" l="1"/>
  <c r="Q74" i="12"/>
  <c r="T74" i="12" s="1"/>
  <c r="P76" i="12" l="1"/>
  <c r="Q75" i="12"/>
  <c r="T75" i="12" s="1"/>
  <c r="P77" i="12" l="1"/>
  <c r="Q76" i="12"/>
  <c r="T76" i="12" s="1"/>
  <c r="P78" i="12" l="1"/>
  <c r="Q77" i="12"/>
  <c r="T77" i="12" s="1"/>
  <c r="P79" i="12" l="1"/>
  <c r="Q78" i="12"/>
  <c r="T78" i="12" s="1"/>
  <c r="P80" i="12" l="1"/>
  <c r="Q79" i="12"/>
  <c r="T79" i="12" s="1"/>
  <c r="P81" i="12" l="1"/>
  <c r="Q80" i="12"/>
  <c r="T80" i="12" s="1"/>
  <c r="P82" i="12" l="1"/>
  <c r="Q81" i="12"/>
  <c r="T81" i="12" s="1"/>
  <c r="P83" i="12" l="1"/>
  <c r="Q82" i="12"/>
  <c r="T82" i="12" s="1"/>
  <c r="P84" i="12" l="1"/>
  <c r="Q83" i="12"/>
  <c r="T83" i="12" s="1"/>
  <c r="P85" i="12" l="1"/>
  <c r="Q84" i="12"/>
  <c r="T84" i="12" s="1"/>
  <c r="P86" i="12" l="1"/>
  <c r="Q85" i="12"/>
  <c r="T85" i="12" s="1"/>
  <c r="P87" i="12" l="1"/>
  <c r="Q86" i="12"/>
  <c r="T86" i="12" s="1"/>
  <c r="Q87" i="12" l="1"/>
  <c r="T87" i="12" s="1"/>
  <c r="P88" i="12"/>
  <c r="Q88" i="12" l="1"/>
  <c r="T88" i="12" s="1"/>
  <c r="P89" i="12"/>
  <c r="P90" i="12" l="1"/>
  <c r="Q89" i="12"/>
  <c r="T89" i="12" s="1"/>
  <c r="P91" i="12" l="1"/>
  <c r="Q90" i="12"/>
  <c r="T90" i="12" s="1"/>
  <c r="P92" i="12" l="1"/>
  <c r="Q91" i="12"/>
  <c r="T91" i="12" s="1"/>
  <c r="P93" i="12" l="1"/>
  <c r="Q92" i="12"/>
  <c r="T92" i="12" s="1"/>
  <c r="P94" i="12" l="1"/>
  <c r="Q93" i="12"/>
  <c r="T93" i="12" s="1"/>
  <c r="P95" i="12" l="1"/>
  <c r="Q94" i="12"/>
  <c r="T94" i="12" s="1"/>
  <c r="Q95" i="12" l="1"/>
  <c r="T95" i="12" s="1"/>
  <c r="P96" i="12"/>
  <c r="Q96" i="12" l="1"/>
  <c r="T96" i="12" s="1"/>
  <c r="P97" i="12"/>
  <c r="P98" i="12" l="1"/>
  <c r="Q97" i="12"/>
  <c r="T97" i="12" s="1"/>
  <c r="P99" i="12" l="1"/>
  <c r="Q98" i="12"/>
  <c r="T98" i="12" s="1"/>
  <c r="P100" i="12" l="1"/>
  <c r="Q99" i="12"/>
  <c r="T99" i="12" s="1"/>
  <c r="P101" i="12" l="1"/>
  <c r="Q100" i="12"/>
  <c r="T100" i="12" s="1"/>
  <c r="P102" i="12" l="1"/>
  <c r="Q101" i="12"/>
  <c r="T101" i="12" s="1"/>
  <c r="P103" i="12" l="1"/>
  <c r="Q102" i="12"/>
  <c r="T102" i="12" s="1"/>
  <c r="Q103" i="12" l="1"/>
  <c r="T103" i="12" s="1"/>
  <c r="P104" i="12"/>
  <c r="Q104" i="12" l="1"/>
  <c r="T104" i="12" s="1"/>
  <c r="P105" i="12"/>
  <c r="P106" i="12" l="1"/>
  <c r="Q105" i="12"/>
  <c r="T105" i="12" s="1"/>
  <c r="P107" i="12" l="1"/>
  <c r="Q106" i="12"/>
  <c r="T106" i="12" s="1"/>
  <c r="P108" i="12" l="1"/>
  <c r="Q107" i="12"/>
  <c r="T107" i="12" s="1"/>
  <c r="P109" i="12" l="1"/>
  <c r="Q108" i="12"/>
  <c r="T108" i="12" s="1"/>
  <c r="P110" i="12" l="1"/>
  <c r="Q109" i="12"/>
  <c r="T109" i="12" s="1"/>
  <c r="P111" i="12" l="1"/>
  <c r="Q110" i="12"/>
  <c r="T110" i="12" s="1"/>
  <c r="P112" i="12" l="1"/>
  <c r="Q111" i="12"/>
  <c r="T111" i="12" s="1"/>
  <c r="P113" i="12" l="1"/>
  <c r="Q112" i="12"/>
  <c r="T112" i="12" s="1"/>
  <c r="P114" i="12" l="1"/>
  <c r="Q113" i="12"/>
  <c r="T113" i="12" s="1"/>
  <c r="P115" i="12" l="1"/>
  <c r="Q114" i="12"/>
  <c r="T114" i="12" s="1"/>
  <c r="P116" i="12" l="1"/>
  <c r="Q115" i="12"/>
  <c r="T115" i="12" s="1"/>
  <c r="P117" i="12" l="1"/>
  <c r="Q116" i="12"/>
  <c r="T116" i="12" s="1"/>
  <c r="P118" i="12" l="1"/>
  <c r="Q117" i="12"/>
  <c r="T117" i="12" s="1"/>
  <c r="P119" i="12" l="1"/>
  <c r="Q118" i="12"/>
  <c r="T118" i="12" s="1"/>
  <c r="P120" i="12" l="1"/>
  <c r="Q119" i="12"/>
  <c r="T119" i="12" s="1"/>
  <c r="P121" i="12" l="1"/>
  <c r="Q120" i="12"/>
  <c r="T120" i="12" s="1"/>
  <c r="P122" i="12" l="1"/>
  <c r="Q121" i="12"/>
  <c r="T121" i="12" s="1"/>
  <c r="Q122" i="12" l="1"/>
  <c r="T122" i="12" s="1"/>
  <c r="P123" i="12"/>
  <c r="P124" i="12" l="1"/>
  <c r="Q123" i="12"/>
  <c r="T123" i="12" s="1"/>
  <c r="P125" i="12" l="1"/>
  <c r="Q124" i="12"/>
  <c r="T124" i="12" s="1"/>
  <c r="Q125" i="12" l="1"/>
  <c r="T125" i="12" s="1"/>
  <c r="P126" i="12"/>
  <c r="Q126" i="12" l="1"/>
  <c r="T126" i="12" s="1"/>
  <c r="P127" i="12"/>
  <c r="P128" i="12" l="1"/>
  <c r="Q127" i="12"/>
  <c r="T127" i="12" s="1"/>
  <c r="P129" i="12" l="1"/>
  <c r="Q128" i="12"/>
  <c r="T128" i="12" s="1"/>
  <c r="P130" i="12" l="1"/>
  <c r="Q129" i="12"/>
  <c r="T129" i="12" s="1"/>
  <c r="P131" i="12" l="1"/>
  <c r="Q130" i="12"/>
  <c r="T130" i="12" s="1"/>
  <c r="P132" i="12" l="1"/>
  <c r="Q131" i="12"/>
  <c r="T131" i="12" s="1"/>
  <c r="P133" i="12" l="1"/>
  <c r="Q132" i="12"/>
  <c r="T132" i="12" s="1"/>
  <c r="P134" i="12" l="1"/>
  <c r="Q133" i="12"/>
  <c r="T133" i="12" s="1"/>
  <c r="P135" i="12" l="1"/>
  <c r="Q134" i="12"/>
  <c r="T134" i="12" s="1"/>
  <c r="P136" i="12" l="1"/>
  <c r="Q135" i="12"/>
  <c r="T135" i="12" s="1"/>
  <c r="P137" i="12" l="1"/>
  <c r="Q136" i="12"/>
  <c r="T136" i="12" s="1"/>
  <c r="P138" i="12" l="1"/>
  <c r="Q137" i="12"/>
  <c r="T137" i="12" s="1"/>
  <c r="P139" i="12" l="1"/>
  <c r="Q138" i="12"/>
  <c r="T138" i="12" s="1"/>
  <c r="P140" i="12" l="1"/>
  <c r="Q139" i="12"/>
  <c r="T139" i="12" s="1"/>
  <c r="P141" i="12" l="1"/>
  <c r="Q140" i="12"/>
  <c r="T140" i="12" s="1"/>
  <c r="P142" i="12" l="1"/>
  <c r="Q141" i="12"/>
  <c r="T141" i="12" s="1"/>
  <c r="P143" i="12" l="1"/>
  <c r="Q142" i="12"/>
  <c r="T142" i="12" s="1"/>
  <c r="P144" i="12" l="1"/>
  <c r="Q143" i="12"/>
  <c r="T143" i="12" s="1"/>
  <c r="P145" i="12" l="1"/>
  <c r="Q144" i="12"/>
  <c r="T144" i="12" s="1"/>
  <c r="P146" i="12" l="1"/>
  <c r="Q145" i="12"/>
  <c r="T145" i="12" s="1"/>
  <c r="P147" i="12" l="1"/>
  <c r="Q146" i="12"/>
  <c r="T146" i="12" s="1"/>
  <c r="P148" i="12" l="1"/>
  <c r="Q147" i="12"/>
  <c r="T147" i="12" s="1"/>
  <c r="P149" i="12" l="1"/>
  <c r="Q148" i="12"/>
  <c r="T148" i="12" s="1"/>
  <c r="P150" i="12" l="1"/>
  <c r="Q149" i="12"/>
  <c r="T149" i="12" s="1"/>
  <c r="P151" i="12" l="1"/>
  <c r="Q150" i="12"/>
  <c r="T150" i="12" s="1"/>
  <c r="P152" i="12" l="1"/>
  <c r="Q151" i="12"/>
  <c r="T151" i="12" s="1"/>
  <c r="P153" i="12" l="1"/>
  <c r="Q152" i="12"/>
  <c r="T152" i="12" s="1"/>
  <c r="P154" i="12" l="1"/>
  <c r="Q153" i="12"/>
  <c r="T153" i="12" s="1"/>
  <c r="P155" i="12" l="1"/>
  <c r="Q154" i="12"/>
  <c r="T154" i="12" s="1"/>
  <c r="P156" i="12" l="1"/>
  <c r="Q155" i="12"/>
  <c r="T155" i="12" s="1"/>
  <c r="P157" i="12" l="1"/>
  <c r="Q156" i="12"/>
  <c r="T156" i="12" s="1"/>
  <c r="P158" i="12" l="1"/>
  <c r="Q157" i="12"/>
  <c r="T157" i="12" s="1"/>
  <c r="P159" i="12" l="1"/>
  <c r="Q158" i="12"/>
  <c r="T158" i="12" s="1"/>
  <c r="P160" i="12" l="1"/>
  <c r="Q159" i="12"/>
  <c r="T159" i="12" s="1"/>
  <c r="P161" i="12" l="1"/>
  <c r="Q160" i="12"/>
  <c r="T160" i="12" s="1"/>
  <c r="Q161" i="12" l="1"/>
  <c r="T161" i="12" s="1"/>
  <c r="P162" i="12"/>
  <c r="P163" i="12" l="1"/>
  <c r="Q162" i="12"/>
  <c r="T162" i="12" s="1"/>
  <c r="Q163" i="12" l="1"/>
  <c r="T163" i="12" s="1"/>
  <c r="P164" i="12"/>
  <c r="P165" i="12" l="1"/>
  <c r="Q164" i="12"/>
  <c r="T164" i="12" s="1"/>
  <c r="Q165" i="12" l="1"/>
  <c r="T165" i="12" s="1"/>
  <c r="P166" i="12"/>
  <c r="P167" i="12" l="1"/>
  <c r="Q166" i="12"/>
  <c r="T166" i="12" s="1"/>
  <c r="Q167" i="12" l="1"/>
  <c r="T167" i="12" s="1"/>
  <c r="P168" i="12"/>
  <c r="Q168" i="12" s="1"/>
  <c r="T168" i="12" s="1"/>
</calcChain>
</file>

<file path=xl/sharedStrings.xml><?xml version="1.0" encoding="utf-8"?>
<sst xmlns="http://schemas.openxmlformats.org/spreadsheetml/2006/main" count="287" uniqueCount="107">
  <si>
    <t>Termelés</t>
  </si>
  <si>
    <t>Fa</t>
  </si>
  <si>
    <t>Agyag</t>
  </si>
  <si>
    <t>Vasérc</t>
  </si>
  <si>
    <t>Búza</t>
  </si>
  <si>
    <t>Idő</t>
  </si>
  <si>
    <t>Raktár</t>
  </si>
  <si>
    <t>https://tx3.travian.hu/position_details.php?x=43&amp;y=-15</t>
  </si>
  <si>
    <t>https://tx3.travian.hu/position_details.php?x=16&amp;y=-38</t>
  </si>
  <si>
    <t>https://tx3.travian.hu/position_details.php?x=43&amp;y=-14</t>
  </si>
  <si>
    <r>
      <t>4 hullám 19 olcsó +1 katás fake</t>
    </r>
    <r>
      <rPr>
        <sz val="10"/>
        <color rgb="FF252525"/>
        <rFont val="Arial"/>
        <family val="2"/>
      </rPr>
      <t> </t>
    </r>
    <r>
      <rPr>
        <b/>
        <sz val="10"/>
        <color rgb="FF99C01A"/>
        <rFont val="Arial"/>
        <family val="2"/>
      </rPr>
      <t>1.2 ‎(43|-15)‎</t>
    </r>
    <r>
      <rPr>
        <sz val="10"/>
        <color rgb="FF252525"/>
        <rFont val="Arial"/>
        <family val="2"/>
      </rPr>
      <t> </t>
    </r>
  </si>
  <si>
    <r>
      <t>4 hullám 19 olcsó +1 katás fake</t>
    </r>
    <r>
      <rPr>
        <sz val="10"/>
        <color rgb="FF252525"/>
        <rFont val="Arial"/>
        <family val="2"/>
      </rPr>
      <t> </t>
    </r>
    <r>
      <rPr>
        <b/>
        <sz val="10"/>
        <color rgb="FF99C01A"/>
        <rFont val="Arial"/>
        <family val="2"/>
      </rPr>
      <t>01. Ultra Thin ‎(16|-38)‎</t>
    </r>
  </si>
  <si>
    <r>
      <t>4 hullám 19 olcsó +1 katás fake</t>
    </r>
    <r>
      <rPr>
        <sz val="10"/>
        <color rgb="FF252525"/>
        <rFont val="Arial"/>
        <family val="2"/>
      </rPr>
      <t> </t>
    </r>
    <r>
      <rPr>
        <b/>
        <sz val="10"/>
        <color rgb="FF99C01A"/>
        <rFont val="Arial"/>
        <family val="2"/>
      </rPr>
      <t>04 ‎(44|-32)‎</t>
    </r>
    <r>
      <rPr>
        <sz val="10"/>
        <color rgb="FF252525"/>
        <rFont val="Arial"/>
        <family val="2"/>
      </rPr>
      <t> </t>
    </r>
  </si>
  <si>
    <t>https://tx3.travian.hu/position_details.php?x=44&amp;y=-32</t>
  </si>
  <si>
    <r>
      <t>4 hullám 19 olcsó +1 katás fake</t>
    </r>
    <r>
      <rPr>
        <sz val="10"/>
        <color rgb="FF252525"/>
        <rFont val="Arial"/>
        <family val="2"/>
      </rPr>
      <t> </t>
    </r>
    <r>
      <rPr>
        <b/>
        <sz val="10"/>
        <color rgb="FF99C01A"/>
        <rFont val="Arial"/>
        <family val="2"/>
      </rPr>
      <t>B-03-Lucifer ‎(48|-17)‎</t>
    </r>
    <r>
      <rPr>
        <sz val="10"/>
        <color rgb="FF252525"/>
        <rFont val="Arial"/>
        <family val="2"/>
      </rPr>
      <t> </t>
    </r>
  </si>
  <si>
    <t>https://tx3.travian.hu/position_details.php?x=48&amp;y=-17</t>
  </si>
  <si>
    <t>Rémkirály</t>
  </si>
  <si>
    <t>Dream</t>
  </si>
  <si>
    <t>DurexDuck</t>
  </si>
  <si>
    <t>Avici</t>
  </si>
  <si>
    <r>
      <t>1 hullám 19 olcsó +1 katás fake</t>
    </r>
    <r>
      <rPr>
        <sz val="10"/>
        <color rgb="FF252525"/>
        <rFont val="Arial"/>
        <family val="2"/>
      </rPr>
      <t> </t>
    </r>
    <r>
      <rPr>
        <b/>
        <sz val="10"/>
        <color rgb="FF99C01A"/>
        <rFont val="Arial"/>
        <family val="2"/>
      </rPr>
      <t>1.3 Dulifuli ‎(43|-14)‎</t>
    </r>
    <r>
      <rPr>
        <sz val="10"/>
        <color rgb="FF252525"/>
        <rFont val="Arial"/>
        <family val="2"/>
      </rPr>
      <t> </t>
    </r>
  </si>
  <si>
    <r>
      <t>1 hullám 19 olcsó +1 katás fake</t>
    </r>
    <r>
      <rPr>
        <sz val="10"/>
        <color rgb="FF252525"/>
        <rFont val="Arial"/>
        <family val="2"/>
      </rPr>
      <t> </t>
    </r>
    <r>
      <rPr>
        <b/>
        <sz val="10"/>
        <color rgb="FF99C01A"/>
        <rFont val="Arial"/>
        <family val="2"/>
      </rPr>
      <t>02. ‎(45|-60)‎</t>
    </r>
    <r>
      <rPr>
        <sz val="10"/>
        <color rgb="FF252525"/>
        <rFont val="Arial"/>
        <family val="2"/>
      </rPr>
      <t> </t>
    </r>
  </si>
  <si>
    <t>https://tx3.travian.hu/position_details.php?x=45&amp;y=-60</t>
  </si>
  <si>
    <t>MadJohnWayne</t>
  </si>
  <si>
    <t>4 hullám</t>
  </si>
  <si>
    <t>ÉLES</t>
  </si>
  <si>
    <r>
      <t>4 hullám</t>
    </r>
    <r>
      <rPr>
        <sz val="10"/>
        <color rgb="FF252525"/>
        <rFont val="Arial"/>
        <family val="2"/>
      </rPr>
      <t> </t>
    </r>
    <r>
      <rPr>
        <b/>
        <sz val="10"/>
        <color rgb="FF99C01A"/>
        <rFont val="Arial"/>
        <family val="2"/>
      </rPr>
      <t>Kiskutya ‎(46|-19)‎</t>
    </r>
    <r>
      <rPr>
        <sz val="10"/>
        <color rgb="FF252525"/>
        <rFont val="Arial"/>
        <family val="2"/>
      </rPr>
      <t> </t>
    </r>
  </si>
  <si>
    <t>https://tx3.travian.hu/position_details.php?x=46&amp;y=-19</t>
  </si>
  <si>
    <t>Hamu</t>
  </si>
  <si>
    <t>Indítás</t>
  </si>
  <si>
    <t>Egység</t>
  </si>
  <si>
    <t>kata</t>
  </si>
  <si>
    <t>78/lövés</t>
  </si>
  <si>
    <t>inditás</t>
  </si>
  <si>
    <t>odaér</t>
  </si>
  <si>
    <t>visszaér</t>
  </si>
  <si>
    <t>odaut</t>
  </si>
  <si>
    <t>vissza</t>
  </si>
  <si>
    <t>4:09:46 az utad térképpel</t>
  </si>
  <si>
    <t>Szint</t>
  </si>
  <si>
    <t>Nyersi mező</t>
  </si>
  <si>
    <t>Mező sorszám</t>
  </si>
  <si>
    <t>Főépület</t>
  </si>
  <si>
    <t>Süti</t>
  </si>
  <si>
    <t>Csillag</t>
  </si>
  <si>
    <t>aslani</t>
  </si>
  <si>
    <t>Pikachu</t>
  </si>
  <si>
    <t>Paff</t>
  </si>
  <si>
    <t>kisvacak</t>
  </si>
  <si>
    <t>Mace Windu</t>
  </si>
  <si>
    <t>magicube95</t>
  </si>
  <si>
    <t>Fainee</t>
  </si>
  <si>
    <t>Mragard</t>
  </si>
  <si>
    <t>raptor84</t>
  </si>
  <si>
    <t>Hipotermia</t>
  </si>
  <si>
    <t>Zsolt</t>
  </si>
  <si>
    <t>KrumpliOrr</t>
  </si>
  <si>
    <t>Lexi</t>
  </si>
  <si>
    <t>Bozó</t>
  </si>
  <si>
    <t>poison</t>
  </si>
  <si>
    <t>szőke démon</t>
  </si>
  <si>
    <t>Mohikán</t>
  </si>
  <si>
    <t>Goorn</t>
  </si>
  <si>
    <t>Philips</t>
  </si>
  <si>
    <t>nagymedve</t>
  </si>
  <si>
    <t>Adamolo</t>
  </si>
  <si>
    <t>long18</t>
  </si>
  <si>
    <t>wrong&amp;men</t>
  </si>
  <si>
    <t>augustus</t>
  </si>
  <si>
    <t>cicwarek</t>
  </si>
  <si>
    <t>hegemark</t>
  </si>
  <si>
    <t>hajléktalanok</t>
  </si>
  <si>
    <t>OZ3</t>
  </si>
  <si>
    <t>Dika</t>
  </si>
  <si>
    <t>attiur</t>
  </si>
  <si>
    <t>eee</t>
  </si>
  <si>
    <t>nagymaki</t>
  </si>
  <si>
    <t>maradék</t>
  </si>
  <si>
    <t>biri</t>
  </si>
  <si>
    <t>cézi</t>
  </si>
  <si>
    <t>oneill91</t>
  </si>
  <si>
    <t>Alonso</t>
  </si>
  <si>
    <t>kurszk01</t>
  </si>
  <si>
    <t>Időzítő másodpercek</t>
  </si>
  <si>
    <t>VillageID</t>
  </si>
  <si>
    <t>iTask</t>
  </si>
  <si>
    <t>Épület helye</t>
  </si>
  <si>
    <t>Options</t>
  </si>
  <si>
    <t>4_[Búzafarm]</t>
  </si>
  <si>
    <t>Aktuális eltolódás (nyári 2, téli 1)</t>
  </si>
  <si>
    <t>Sárga fieldeket kell megadni, a végére pedig kiadja a parancsot</t>
  </si>
  <si>
    <t>Epoch számításhoz a most-ból ki kell vonni UTC hez képesti időeltolódás/24-et, majd 1970.01.01 dátumát és így lesz meg a mostani idő epoc UTC be</t>
  </si>
  <si>
    <t>17_[Piac]</t>
  </si>
  <si>
    <t>15_[Főépület]</t>
  </si>
  <si>
    <t>1_[Favágó]</t>
  </si>
  <si>
    <t>Piac</t>
  </si>
  <si>
    <t>Vas</t>
  </si>
  <si>
    <t>2_[Agyagbánya]</t>
  </si>
  <si>
    <t>3_[Vasércbánya]</t>
  </si>
  <si>
    <t>Kaszárnya</t>
  </si>
  <si>
    <t>19_[Kaszárnya]</t>
  </si>
  <si>
    <t>Piac helye ID</t>
  </si>
  <si>
    <t>Target</t>
  </si>
  <si>
    <t>ToX</t>
  </si>
  <si>
    <t>ToY</t>
  </si>
  <si>
    <t>Küldő falu ID</t>
  </si>
  <si>
    <t>maradjon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</si>
</sst>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0"/>
      <color rgb="FF252525"/>
      <name val="Arial"/>
      <family val="2"/>
    </font>
    <font>
      <sz val="10"/>
      <color theme="1"/>
      <name val="Arial"/>
      <family val="2"/>
    </font>
    <font>
      <b/>
      <sz val="8"/>
      <color rgb="FFFFFFFF"/>
      <name val="Arial"/>
      <family val="2"/>
    </font>
    <font>
      <sz val="8"/>
      <color rgb="FF808080"/>
      <name val="Arial"/>
      <family val="2"/>
    </font>
    <font>
      <b/>
      <sz val="10"/>
      <color rgb="FF252525"/>
      <name val="Arial"/>
      <family val="2"/>
    </font>
    <font>
      <b/>
      <sz val="10"/>
      <color rgb="FF99C01A"/>
      <name val="Arial"/>
      <family val="2"/>
    </font>
    <font>
      <sz val="11"/>
      <color rgb="FF888888"/>
      <name val="Segoe UI"/>
      <family val="2"/>
    </font>
    <font>
      <sz val="11"/>
      <color rgb="FF006100"/>
      <name val="Calibri"/>
      <family val="2"/>
      <scheme val="minor"/>
    </font>
    <font>
      <b/>
      <sz val="11"/>
      <color rgb="FF000000"/>
      <name val="Segoe UI"/>
      <family val="2"/>
    </font>
    <font>
      <b/>
      <sz val="10"/>
      <color rgb="FF4F4F4F"/>
      <name val="Arial"/>
      <family val="2"/>
    </font>
    <font>
      <sz val="10"/>
      <color rgb="FF4F4F4F"/>
      <name val="Arial"/>
      <family val="2"/>
    </font>
    <font>
      <sz val="11"/>
      <color rgb="FF9C6500"/>
      <name val="Calibri"/>
      <family val="2"/>
      <scheme val="minor"/>
    </font>
    <font>
      <sz val="9"/>
      <color rgb="FF000000"/>
      <name val="Verdana"/>
      <family val="2"/>
      <charset val="238"/>
    </font>
    <font>
      <sz val="10"/>
      <color rgb="FF252525"/>
      <name val="Arial"/>
      <family val="2"/>
      <charset val="238"/>
    </font>
    <font>
      <sz val="11"/>
      <color rgb="FF000000"/>
      <name val="Segoe UI"/>
      <family val="2"/>
      <charset val="238"/>
    </font>
    <font>
      <b/>
      <sz val="10"/>
      <color rgb="FF4F4F4F"/>
      <name val="Arial"/>
      <family val="2"/>
      <charset val="238"/>
    </font>
    <font>
      <sz val="10"/>
      <color rgb="FF4F4F4F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EEEEEE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5" fillId="8" borderId="0" applyNumberFormat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2" fillId="0" borderId="0" xfId="1"/>
    <xf numFmtId="21" fontId="0" fillId="0" borderId="0" xfId="0" applyNumberFormat="1"/>
    <xf numFmtId="0" fontId="0" fillId="0" borderId="0" xfId="0" applyNumberFormat="1"/>
    <xf numFmtId="21" fontId="3" fillId="0" borderId="0" xfId="0" applyNumberFormat="1" applyFont="1"/>
    <xf numFmtId="0" fontId="0" fillId="2" borderId="0" xfId="0" applyFill="1"/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1" applyFill="1" applyAlignment="1">
      <alignment horizontal="left" vertical="center" wrapText="1"/>
    </xf>
    <xf numFmtId="0" fontId="2" fillId="3" borderId="0" xfId="1" applyFill="1" applyAlignment="1">
      <alignment horizontal="center" vertical="center"/>
    </xf>
    <xf numFmtId="0" fontId="2" fillId="3" borderId="0" xfId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2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/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21" fontId="3" fillId="5" borderId="1" xfId="0" applyNumberFormat="1" applyFont="1" applyFill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/>
    <xf numFmtId="0" fontId="4" fillId="3" borderId="0" xfId="0" applyNumberFormat="1" applyFont="1" applyFill="1" applyAlignment="1">
      <alignment horizontal="center" vertical="center" wrapText="1"/>
    </xf>
    <xf numFmtId="0" fontId="4" fillId="3" borderId="0" xfId="0" applyNumberFormat="1" applyFont="1" applyFill="1" applyAlignment="1">
      <alignment horizontal="center" vertical="center"/>
    </xf>
    <xf numFmtId="0" fontId="2" fillId="3" borderId="0" xfId="1" applyNumberFormat="1" applyFill="1" applyAlignment="1">
      <alignment horizontal="center" vertical="center"/>
    </xf>
    <xf numFmtId="21" fontId="2" fillId="3" borderId="0" xfId="1" applyNumberFormat="1" applyFill="1" applyAlignment="1">
      <alignment horizontal="center" vertical="center"/>
    </xf>
    <xf numFmtId="21" fontId="1" fillId="0" borderId="0" xfId="0" applyNumberFormat="1" applyFont="1"/>
    <xf numFmtId="21" fontId="11" fillId="6" borderId="0" xfId="2" applyNumberFormat="1"/>
    <xf numFmtId="21" fontId="11" fillId="6" borderId="0" xfId="2" applyNumberFormat="1" applyAlignment="1">
      <alignment horizontal="left" vertical="center" wrapText="1"/>
    </xf>
    <xf numFmtId="0" fontId="12" fillId="7" borderId="1" xfId="0" applyFont="1" applyFill="1" applyBorder="1" applyAlignment="1">
      <alignment horizontal="center" vertical="center" wrapText="1"/>
    </xf>
    <xf numFmtId="46" fontId="3" fillId="5" borderId="1" xfId="0" applyNumberFormat="1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6" fontId="3" fillId="5" borderId="3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46" fontId="3" fillId="4" borderId="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21" fontId="14" fillId="3" borderId="6" xfId="0" applyNumberFormat="1" applyFont="1" applyFill="1" applyBorder="1" applyAlignment="1">
      <alignment horizontal="center" vertical="center" wrapText="1"/>
    </xf>
    <xf numFmtId="46" fontId="14" fillId="3" borderId="6" xfId="0" applyNumberFormat="1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21" fontId="3" fillId="5" borderId="3" xfId="0" applyNumberFormat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21" fontId="3" fillId="4" borderId="3" xfId="0" applyNumberFormat="1" applyFont="1" applyFill="1" applyBorder="1" applyAlignment="1">
      <alignment horizontal="center" vertical="center" wrapText="1"/>
    </xf>
    <xf numFmtId="0" fontId="2" fillId="3" borderId="0" xfId="1" applyNumberFormat="1" applyFill="1" applyAlignment="1">
      <alignment horizontal="center" vertical="center" wrapText="1"/>
    </xf>
    <xf numFmtId="0" fontId="0" fillId="2" borderId="0" xfId="0" applyNumberFormat="1" applyFill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9" fontId="3" fillId="5" borderId="4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6" fillId="0" borderId="0" xfId="0" applyNumberFormat="1" applyFont="1"/>
    <xf numFmtId="0" fontId="15" fillId="8" borderId="0" xfId="3"/>
    <xf numFmtId="0" fontId="15" fillId="8" borderId="0" xfId="3" applyNumberFormat="1"/>
    <xf numFmtId="21" fontId="15" fillId="8" borderId="0" xfId="3" applyNumberFormat="1"/>
    <xf numFmtId="0" fontId="17" fillId="0" borderId="0" xfId="0" applyFont="1"/>
    <xf numFmtId="20" fontId="0" fillId="0" borderId="0" xfId="0" applyNumberFormat="1"/>
    <xf numFmtId="0" fontId="18" fillId="0" borderId="1" xfId="0" applyFont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46" fontId="20" fillId="3" borderId="6" xfId="0" applyNumberFormat="1" applyFont="1" applyFill="1" applyBorder="1" applyAlignment="1">
      <alignment horizontal="center" vertical="center" wrapText="1"/>
    </xf>
    <xf numFmtId="21" fontId="20" fillId="3" borderId="6" xfId="0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0" xfId="0" applyBorder="1"/>
  </cellXfs>
  <cellStyles count="4">
    <cellStyle name="Hivatkozás" xfId="1" builtinId="8"/>
    <cellStyle name="Jó" xfId="2" builtinId="26"/>
    <cellStyle name="Normál" xfId="0" builtinId="0"/>
    <cellStyle name="Semleges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x3.travian.hu/build.php?id=39&amp;tt=2&amp;z=332058" TargetMode="External"/><Relationship Id="rId13" Type="http://schemas.openxmlformats.org/officeDocument/2006/relationships/hyperlink" Target="https://tx3.travian.hu/build.php?z=346477&amp;gid=17&amp;t=5" TargetMode="External"/><Relationship Id="rId18" Type="http://schemas.openxmlformats.org/officeDocument/2006/relationships/hyperlink" Target="https://tx3.travian.hu/build.php?id=39&amp;tt=2&amp;z=336066" TargetMode="External"/><Relationship Id="rId3" Type="http://schemas.openxmlformats.org/officeDocument/2006/relationships/hyperlink" Target="https://tx3.travian.hu/build.php?z=335242&amp;gid=17&amp;t=5" TargetMode="External"/><Relationship Id="rId7" Type="http://schemas.openxmlformats.org/officeDocument/2006/relationships/hyperlink" Target="https://tx3.travian.hu/build.php?z=351255&amp;gid=17&amp;t=5" TargetMode="External"/><Relationship Id="rId12" Type="http://schemas.openxmlformats.org/officeDocument/2006/relationships/hyperlink" Target="https://tx3.travian.hu/build.php?id=39&amp;tt=2&amp;z=346477" TargetMode="External"/><Relationship Id="rId17" Type="http://schemas.openxmlformats.org/officeDocument/2006/relationships/hyperlink" Target="https://tx3.travian.hu/build.php?z=368906&amp;gid=17&amp;t=5" TargetMode="External"/><Relationship Id="rId2" Type="http://schemas.openxmlformats.org/officeDocument/2006/relationships/image" Target="../media/image3.gif"/><Relationship Id="rId16" Type="http://schemas.openxmlformats.org/officeDocument/2006/relationships/hyperlink" Target="https://tx3.travian.hu/build.php?id=39&amp;tt=2&amp;z=368906" TargetMode="External"/><Relationship Id="rId1" Type="http://schemas.openxmlformats.org/officeDocument/2006/relationships/hyperlink" Target="https://tx3.travian.hu/build.php?id=39&amp;tt=2&amp;z=335242" TargetMode="External"/><Relationship Id="rId6" Type="http://schemas.openxmlformats.org/officeDocument/2006/relationships/hyperlink" Target="https://tx3.travian.hu/build.php?id=39&amp;tt=2&amp;z=351255" TargetMode="External"/><Relationship Id="rId11" Type="http://schemas.openxmlformats.org/officeDocument/2006/relationships/hyperlink" Target="https://tx3.travian.hu/build.php?z=330452&amp;gid=17&amp;t=5" TargetMode="External"/><Relationship Id="rId5" Type="http://schemas.openxmlformats.org/officeDocument/2006/relationships/hyperlink" Target="https://tx3.travian.hu/build.php?z=332859&amp;gid=17&amp;t=5" TargetMode="External"/><Relationship Id="rId15" Type="http://schemas.openxmlformats.org/officeDocument/2006/relationships/hyperlink" Target="https://tx3.travian.hu/build.php?z=334466&amp;gid=17&amp;t=5" TargetMode="External"/><Relationship Id="rId10" Type="http://schemas.openxmlformats.org/officeDocument/2006/relationships/hyperlink" Target="https://tx3.travian.hu/build.php?id=39&amp;tt=2&amp;z=330452" TargetMode="External"/><Relationship Id="rId19" Type="http://schemas.openxmlformats.org/officeDocument/2006/relationships/hyperlink" Target="https://tx3.travian.hu/build.php?z=336066&amp;gid=17&amp;t=5" TargetMode="External"/><Relationship Id="rId4" Type="http://schemas.openxmlformats.org/officeDocument/2006/relationships/hyperlink" Target="https://tx3.travian.hu/build.php?id=39&amp;tt=2&amp;z=332859" TargetMode="External"/><Relationship Id="rId9" Type="http://schemas.openxmlformats.org/officeDocument/2006/relationships/hyperlink" Target="https://tx3.travian.hu/build.php?z=332058&amp;gid=17&amp;t=5" TargetMode="External"/><Relationship Id="rId14" Type="http://schemas.openxmlformats.org/officeDocument/2006/relationships/hyperlink" Target="https://tx3.travian.hu/build.php?id=39&amp;tt=2&amp;z=334466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2" name="Picture 1" descr="https://tx3.travian.hu/img/x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8</xdr:row>
      <xdr:rowOff>0</xdr:rowOff>
    </xdr:from>
    <xdr:to>
      <xdr:col>6</xdr:col>
      <xdr:colOff>28575</xdr:colOff>
      <xdr:row>8</xdr:row>
      <xdr:rowOff>9525</xdr:rowOff>
    </xdr:to>
    <xdr:pic>
      <xdr:nvPicPr>
        <xdr:cNvPr id="3" name="Picture 2" descr="https://tx3.travian.hu/img/x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4" name="Picture 3" descr="https://tx3.travian.hu/img/x.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12</xdr:row>
      <xdr:rowOff>0</xdr:rowOff>
    </xdr:from>
    <xdr:to>
      <xdr:col>6</xdr:col>
      <xdr:colOff>28575</xdr:colOff>
      <xdr:row>12</xdr:row>
      <xdr:rowOff>9525</xdr:rowOff>
    </xdr:to>
    <xdr:pic>
      <xdr:nvPicPr>
        <xdr:cNvPr id="5" name="Picture 4" descr="https://tx3.travian.hu/img/x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9525</xdr:colOff>
      <xdr:row>9</xdr:row>
      <xdr:rowOff>9525</xdr:rowOff>
    </xdr:to>
    <xdr:pic>
      <xdr:nvPicPr>
        <xdr:cNvPr id="6" name="Picture 5" descr="https://tx3.travian.hu/img/x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9</xdr:row>
      <xdr:rowOff>0</xdr:rowOff>
    </xdr:from>
    <xdr:to>
      <xdr:col>6</xdr:col>
      <xdr:colOff>28575</xdr:colOff>
      <xdr:row>9</xdr:row>
      <xdr:rowOff>9525</xdr:rowOff>
    </xdr:to>
    <xdr:pic>
      <xdr:nvPicPr>
        <xdr:cNvPr id="7" name="Picture 6" descr="https://tx3.travian.hu/img/x.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9525</xdr:colOff>
      <xdr:row>11</xdr:row>
      <xdr:rowOff>9525</xdr:rowOff>
    </xdr:to>
    <xdr:pic>
      <xdr:nvPicPr>
        <xdr:cNvPr id="8" name="Picture 7" descr="https://tx3.travian.hu/img/x.gi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11</xdr:row>
      <xdr:rowOff>0</xdr:rowOff>
    </xdr:from>
    <xdr:to>
      <xdr:col>6</xdr:col>
      <xdr:colOff>28575</xdr:colOff>
      <xdr:row>11</xdr:row>
      <xdr:rowOff>9525</xdr:rowOff>
    </xdr:to>
    <xdr:pic>
      <xdr:nvPicPr>
        <xdr:cNvPr id="9" name="Picture 8" descr="https://tx3.travian.hu/img/x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0" name="Picture 9" descr="https://tx3.travian.hu/img/x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10</xdr:row>
      <xdr:rowOff>0</xdr:rowOff>
    </xdr:from>
    <xdr:to>
      <xdr:col>6</xdr:col>
      <xdr:colOff>28575</xdr:colOff>
      <xdr:row>10</xdr:row>
      <xdr:rowOff>9525</xdr:rowOff>
    </xdr:to>
    <xdr:pic>
      <xdr:nvPicPr>
        <xdr:cNvPr id="11" name="Picture 10" descr="https://tx3.travian.hu/img/x.gi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257175</xdr:colOff>
          <xdr:row>21</xdr:row>
          <xdr:rowOff>57150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20</xdr:row>
      <xdr:rowOff>0</xdr:rowOff>
    </xdr:from>
    <xdr:to>
      <xdr:col>7</xdr:col>
      <xdr:colOff>9525</xdr:colOff>
      <xdr:row>20</xdr:row>
      <xdr:rowOff>9525</xdr:rowOff>
    </xdr:to>
    <xdr:pic>
      <xdr:nvPicPr>
        <xdr:cNvPr id="13" name="Picture 12" descr="Saját támadó csapatok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9525</xdr:colOff>
      <xdr:row>20</xdr:row>
      <xdr:rowOff>9525</xdr:rowOff>
    </xdr:to>
    <xdr:pic>
      <xdr:nvPicPr>
        <xdr:cNvPr id="14" name="Picture 13" descr="Equites Caesaris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9525</xdr:rowOff>
    </xdr:to>
    <xdr:pic>
      <xdr:nvPicPr>
        <xdr:cNvPr id="15" name="Picture 14" descr="Mint támadó, győzelem, veszteségek nélkül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20</xdr:row>
      <xdr:rowOff>0</xdr:rowOff>
    </xdr:from>
    <xdr:to>
      <xdr:col>11</xdr:col>
      <xdr:colOff>28575</xdr:colOff>
      <xdr:row>20</xdr:row>
      <xdr:rowOff>9525</xdr:rowOff>
    </xdr:to>
    <xdr:pic>
      <xdr:nvPicPr>
        <xdr:cNvPr id="16" name="Picture 15" descr="Zsákmány: 7 nyersanyag. Maximális terhelhetőség: 210 nyersanya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22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18" name="Picture 17" descr="Saját támadó csapatok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9525</xdr:colOff>
      <xdr:row>21</xdr:row>
      <xdr:rowOff>9525</xdr:rowOff>
    </xdr:to>
    <xdr:pic>
      <xdr:nvPicPr>
        <xdr:cNvPr id="19" name="Picture 18" descr="Equites Caesaris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20" name="Picture 19" descr="Mint támadó, győzelem, veszteségek nélkül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21</xdr:row>
      <xdr:rowOff>0</xdr:rowOff>
    </xdr:from>
    <xdr:to>
      <xdr:col>11</xdr:col>
      <xdr:colOff>28575</xdr:colOff>
      <xdr:row>21</xdr:row>
      <xdr:rowOff>9525</xdr:rowOff>
    </xdr:to>
    <xdr:pic>
      <xdr:nvPicPr>
        <xdr:cNvPr id="21" name="Picture 20" descr="Zsákmány: 20 nyersanyag. Maximális terhelhetőség: 2100 nyersanya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23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22</xdr:row>
      <xdr:rowOff>0</xdr:rowOff>
    </xdr:from>
    <xdr:to>
      <xdr:col>7</xdr:col>
      <xdr:colOff>9525</xdr:colOff>
      <xdr:row>22</xdr:row>
      <xdr:rowOff>9525</xdr:rowOff>
    </xdr:to>
    <xdr:pic>
      <xdr:nvPicPr>
        <xdr:cNvPr id="23" name="Picture 22" descr="Saját támadó csapatok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9525</xdr:colOff>
      <xdr:row>22</xdr:row>
      <xdr:rowOff>9525</xdr:rowOff>
    </xdr:to>
    <xdr:pic>
      <xdr:nvPicPr>
        <xdr:cNvPr id="24" name="Picture 23" descr="Equites Caesaris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25" name="Picture 24" descr="Mint támadó, győzelem, veszteségek nélkül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22</xdr:row>
      <xdr:rowOff>0</xdr:rowOff>
    </xdr:from>
    <xdr:to>
      <xdr:col>11</xdr:col>
      <xdr:colOff>28575</xdr:colOff>
      <xdr:row>22</xdr:row>
      <xdr:rowOff>9525</xdr:rowOff>
    </xdr:to>
    <xdr:pic>
      <xdr:nvPicPr>
        <xdr:cNvPr id="26" name="Picture 25" descr="Zsákmány: 132 nyersanyag. Maximális terhelhetőség: 1750 nyersanya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24</xdr:row>
          <xdr:rowOff>57150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23</xdr:row>
      <xdr:rowOff>0</xdr:rowOff>
    </xdr:from>
    <xdr:to>
      <xdr:col>7</xdr:col>
      <xdr:colOff>9525</xdr:colOff>
      <xdr:row>23</xdr:row>
      <xdr:rowOff>9525</xdr:rowOff>
    </xdr:to>
    <xdr:pic>
      <xdr:nvPicPr>
        <xdr:cNvPr id="28" name="Picture 27" descr="Saját támadó csapatok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9525</xdr:colOff>
      <xdr:row>23</xdr:row>
      <xdr:rowOff>9525</xdr:rowOff>
    </xdr:to>
    <xdr:pic>
      <xdr:nvPicPr>
        <xdr:cNvPr id="29" name="Picture 28" descr="Equites Caesaris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9525</xdr:colOff>
      <xdr:row>23</xdr:row>
      <xdr:rowOff>9525</xdr:rowOff>
    </xdr:to>
    <xdr:pic>
      <xdr:nvPicPr>
        <xdr:cNvPr id="30" name="Picture 29" descr="Mint támadó, győzelem, veszteségek nélkül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23</xdr:row>
      <xdr:rowOff>0</xdr:rowOff>
    </xdr:from>
    <xdr:to>
      <xdr:col>11</xdr:col>
      <xdr:colOff>28575</xdr:colOff>
      <xdr:row>23</xdr:row>
      <xdr:rowOff>9525</xdr:rowOff>
    </xdr:to>
    <xdr:pic>
      <xdr:nvPicPr>
        <xdr:cNvPr id="31" name="Picture 30" descr="Zsákmány: 13 nyersanyag. Maximális terhelhetőség: 210 nyersanya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257175</xdr:colOff>
          <xdr:row>25</xdr:row>
          <xdr:rowOff>76200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24</xdr:row>
      <xdr:rowOff>0</xdr:rowOff>
    </xdr:from>
    <xdr:to>
      <xdr:col>7</xdr:col>
      <xdr:colOff>9525</xdr:colOff>
      <xdr:row>24</xdr:row>
      <xdr:rowOff>9525</xdr:rowOff>
    </xdr:to>
    <xdr:pic>
      <xdr:nvPicPr>
        <xdr:cNvPr id="33" name="Picture 32" descr="Saját támadó csapatok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9525</xdr:colOff>
      <xdr:row>24</xdr:row>
      <xdr:rowOff>9525</xdr:rowOff>
    </xdr:to>
    <xdr:pic>
      <xdr:nvPicPr>
        <xdr:cNvPr id="34" name="Picture 33" descr="Equites Caesaris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9525</xdr:colOff>
      <xdr:row>24</xdr:row>
      <xdr:rowOff>9525</xdr:rowOff>
    </xdr:to>
    <xdr:pic>
      <xdr:nvPicPr>
        <xdr:cNvPr id="35" name="Picture 34" descr="Mint támadó, győzelem, veszteségek nélkül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24</xdr:row>
      <xdr:rowOff>0</xdr:rowOff>
    </xdr:from>
    <xdr:to>
      <xdr:col>11</xdr:col>
      <xdr:colOff>28575</xdr:colOff>
      <xdr:row>24</xdr:row>
      <xdr:rowOff>9525</xdr:rowOff>
    </xdr:to>
    <xdr:pic>
      <xdr:nvPicPr>
        <xdr:cNvPr id="36" name="Picture 35" descr="Zsákmány: 27 nyersanyag. Maximális terhelhetőség: 280 nyersanya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257175</xdr:colOff>
          <xdr:row>26</xdr:row>
          <xdr:rowOff>57150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25</xdr:row>
      <xdr:rowOff>0</xdr:rowOff>
    </xdr:from>
    <xdr:to>
      <xdr:col>7</xdr:col>
      <xdr:colOff>9525</xdr:colOff>
      <xdr:row>25</xdr:row>
      <xdr:rowOff>9525</xdr:rowOff>
    </xdr:to>
    <xdr:pic>
      <xdr:nvPicPr>
        <xdr:cNvPr id="38" name="Picture 37" descr="Saját támadó csapatok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9525</xdr:colOff>
      <xdr:row>25</xdr:row>
      <xdr:rowOff>9525</xdr:rowOff>
    </xdr:to>
    <xdr:pic>
      <xdr:nvPicPr>
        <xdr:cNvPr id="39" name="Picture 38" descr="Equites Caesaris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9525</xdr:colOff>
      <xdr:row>25</xdr:row>
      <xdr:rowOff>9525</xdr:rowOff>
    </xdr:to>
    <xdr:pic>
      <xdr:nvPicPr>
        <xdr:cNvPr id="40" name="Picture 39" descr="Mint támadó, győzelem, veszteségek nélkül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25</xdr:row>
      <xdr:rowOff>0</xdr:rowOff>
    </xdr:from>
    <xdr:to>
      <xdr:col>11</xdr:col>
      <xdr:colOff>28575</xdr:colOff>
      <xdr:row>25</xdr:row>
      <xdr:rowOff>9525</xdr:rowOff>
    </xdr:to>
    <xdr:pic>
      <xdr:nvPicPr>
        <xdr:cNvPr id="41" name="Picture 40" descr="Zsákmány: 1 nyersanyag. Maximális terhelhetőség: 210 nyersanya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257175</xdr:colOff>
          <xdr:row>27</xdr:row>
          <xdr:rowOff>38100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26</xdr:row>
      <xdr:rowOff>0</xdr:rowOff>
    </xdr:from>
    <xdr:to>
      <xdr:col>7</xdr:col>
      <xdr:colOff>9525</xdr:colOff>
      <xdr:row>26</xdr:row>
      <xdr:rowOff>9525</xdr:rowOff>
    </xdr:to>
    <xdr:pic>
      <xdr:nvPicPr>
        <xdr:cNvPr id="43" name="Picture 42" descr="Saját támadó csapatok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9525</xdr:colOff>
      <xdr:row>26</xdr:row>
      <xdr:rowOff>9525</xdr:rowOff>
    </xdr:to>
    <xdr:pic>
      <xdr:nvPicPr>
        <xdr:cNvPr id="44" name="Picture 43" descr="Equites Caesaris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9525</xdr:colOff>
      <xdr:row>26</xdr:row>
      <xdr:rowOff>9525</xdr:rowOff>
    </xdr:to>
    <xdr:pic>
      <xdr:nvPicPr>
        <xdr:cNvPr id="45" name="Picture 44" descr="Mint támadó, győzelem, veszteségek nélkül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26</xdr:row>
      <xdr:rowOff>0</xdr:rowOff>
    </xdr:from>
    <xdr:to>
      <xdr:col>11</xdr:col>
      <xdr:colOff>28575</xdr:colOff>
      <xdr:row>26</xdr:row>
      <xdr:rowOff>9525</xdr:rowOff>
    </xdr:to>
    <xdr:pic>
      <xdr:nvPicPr>
        <xdr:cNvPr id="46" name="Picture 45" descr="Zsákmány: 13 nyersanyag. Maximális terhelhetőség: 280 nyersanyag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257175</xdr:colOff>
          <xdr:row>28</xdr:row>
          <xdr:rowOff>38100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27</xdr:row>
      <xdr:rowOff>0</xdr:rowOff>
    </xdr:from>
    <xdr:to>
      <xdr:col>7</xdr:col>
      <xdr:colOff>9525</xdr:colOff>
      <xdr:row>27</xdr:row>
      <xdr:rowOff>9525</xdr:rowOff>
    </xdr:to>
    <xdr:pic>
      <xdr:nvPicPr>
        <xdr:cNvPr id="48" name="Picture 47" descr="Saját támadó csapatok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9525</xdr:colOff>
      <xdr:row>27</xdr:row>
      <xdr:rowOff>9525</xdr:rowOff>
    </xdr:to>
    <xdr:pic>
      <xdr:nvPicPr>
        <xdr:cNvPr id="49" name="Picture 48" descr="Equites Caesaris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9525</xdr:colOff>
      <xdr:row>27</xdr:row>
      <xdr:rowOff>9525</xdr:rowOff>
    </xdr:to>
    <xdr:pic>
      <xdr:nvPicPr>
        <xdr:cNvPr id="50" name="Picture 49" descr="Mint támadó, győzelem, veszteségek nélkül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27</xdr:row>
      <xdr:rowOff>0</xdr:rowOff>
    </xdr:from>
    <xdr:to>
      <xdr:col>11</xdr:col>
      <xdr:colOff>28575</xdr:colOff>
      <xdr:row>27</xdr:row>
      <xdr:rowOff>9525</xdr:rowOff>
    </xdr:to>
    <xdr:pic>
      <xdr:nvPicPr>
        <xdr:cNvPr id="51" name="Picture 50" descr="Zsákmány: 276 nyersanyag. Maximális terhelhetőség: 700 nyersanya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257175</xdr:colOff>
          <xdr:row>29</xdr:row>
          <xdr:rowOff>57150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28</xdr:row>
      <xdr:rowOff>0</xdr:rowOff>
    </xdr:from>
    <xdr:to>
      <xdr:col>7</xdr:col>
      <xdr:colOff>9525</xdr:colOff>
      <xdr:row>28</xdr:row>
      <xdr:rowOff>9525</xdr:rowOff>
    </xdr:to>
    <xdr:pic>
      <xdr:nvPicPr>
        <xdr:cNvPr id="53" name="Picture 52" descr="Saját támadó csapatok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9525</xdr:colOff>
      <xdr:row>28</xdr:row>
      <xdr:rowOff>9525</xdr:rowOff>
    </xdr:to>
    <xdr:pic>
      <xdr:nvPicPr>
        <xdr:cNvPr id="54" name="Picture 53" descr="Equites Caesaris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9525</xdr:colOff>
      <xdr:row>28</xdr:row>
      <xdr:rowOff>9525</xdr:rowOff>
    </xdr:to>
    <xdr:pic>
      <xdr:nvPicPr>
        <xdr:cNvPr id="55" name="Picture 54" descr="Mint támadó, győzelem, veszteségek nélkül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28</xdr:row>
      <xdr:rowOff>0</xdr:rowOff>
    </xdr:from>
    <xdr:to>
      <xdr:col>11</xdr:col>
      <xdr:colOff>28575</xdr:colOff>
      <xdr:row>28</xdr:row>
      <xdr:rowOff>9525</xdr:rowOff>
    </xdr:to>
    <xdr:pic>
      <xdr:nvPicPr>
        <xdr:cNvPr id="56" name="Picture 55" descr="Zsákmány: 4 nyersanyag. Maximális terhelhetőség: 560 nyersanya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257175</xdr:colOff>
          <xdr:row>30</xdr:row>
          <xdr:rowOff>57150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29</xdr:row>
      <xdr:rowOff>0</xdr:rowOff>
    </xdr:from>
    <xdr:to>
      <xdr:col>7</xdr:col>
      <xdr:colOff>9525</xdr:colOff>
      <xdr:row>29</xdr:row>
      <xdr:rowOff>9525</xdr:rowOff>
    </xdr:to>
    <xdr:pic>
      <xdr:nvPicPr>
        <xdr:cNvPr id="58" name="Picture 57" descr="Saját támadó csapatok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9525</xdr:colOff>
      <xdr:row>29</xdr:row>
      <xdr:rowOff>9525</xdr:rowOff>
    </xdr:to>
    <xdr:pic>
      <xdr:nvPicPr>
        <xdr:cNvPr id="59" name="Picture 58" descr="Equites Caesaris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9525</xdr:rowOff>
    </xdr:to>
    <xdr:pic>
      <xdr:nvPicPr>
        <xdr:cNvPr id="60" name="Picture 59" descr="Mint támadó, győzelem, veszteségek nélkül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29</xdr:row>
      <xdr:rowOff>0</xdr:rowOff>
    </xdr:from>
    <xdr:to>
      <xdr:col>11</xdr:col>
      <xdr:colOff>28575</xdr:colOff>
      <xdr:row>29</xdr:row>
      <xdr:rowOff>9525</xdr:rowOff>
    </xdr:to>
    <xdr:pic>
      <xdr:nvPicPr>
        <xdr:cNvPr id="61" name="Picture 60" descr="Zsákmány: 120 nyersanyag. Maximális terhelhetőség: 1400 nyersanya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257175</xdr:colOff>
          <xdr:row>31</xdr:row>
          <xdr:rowOff>57150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30</xdr:row>
      <xdr:rowOff>0</xdr:rowOff>
    </xdr:from>
    <xdr:to>
      <xdr:col>7</xdr:col>
      <xdr:colOff>9525</xdr:colOff>
      <xdr:row>30</xdr:row>
      <xdr:rowOff>9525</xdr:rowOff>
    </xdr:to>
    <xdr:pic>
      <xdr:nvPicPr>
        <xdr:cNvPr id="63" name="Picture 62" descr="Saját támadó csapatok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9525</xdr:colOff>
      <xdr:row>30</xdr:row>
      <xdr:rowOff>9525</xdr:rowOff>
    </xdr:to>
    <xdr:pic>
      <xdr:nvPicPr>
        <xdr:cNvPr id="64" name="Picture 63" descr="Equites Caesaris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65" name="Picture 64" descr="Mint támadó, győzelem, veszteségek nélkül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30</xdr:row>
      <xdr:rowOff>0</xdr:rowOff>
    </xdr:from>
    <xdr:to>
      <xdr:col>11</xdr:col>
      <xdr:colOff>28575</xdr:colOff>
      <xdr:row>30</xdr:row>
      <xdr:rowOff>9525</xdr:rowOff>
    </xdr:to>
    <xdr:pic>
      <xdr:nvPicPr>
        <xdr:cNvPr id="66" name="Picture 65" descr="Zsákmány: 282 nyersanyag. Maximális terhelhetőség: 2100 nyersanya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257175</xdr:colOff>
          <xdr:row>32</xdr:row>
          <xdr:rowOff>57150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31</xdr:row>
      <xdr:rowOff>0</xdr:rowOff>
    </xdr:from>
    <xdr:to>
      <xdr:col>7</xdr:col>
      <xdr:colOff>9525</xdr:colOff>
      <xdr:row>31</xdr:row>
      <xdr:rowOff>9525</xdr:rowOff>
    </xdr:to>
    <xdr:pic>
      <xdr:nvPicPr>
        <xdr:cNvPr id="68" name="Picture 67" descr="Saját támadó csapatok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9525</xdr:colOff>
      <xdr:row>31</xdr:row>
      <xdr:rowOff>9525</xdr:rowOff>
    </xdr:to>
    <xdr:pic>
      <xdr:nvPicPr>
        <xdr:cNvPr id="69" name="Picture 68" descr="Equites Caesaris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70" name="Picture 69" descr="Mint támadó, győzelem, veszteségek nélkül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31</xdr:row>
      <xdr:rowOff>0</xdr:rowOff>
    </xdr:from>
    <xdr:to>
      <xdr:col>11</xdr:col>
      <xdr:colOff>28575</xdr:colOff>
      <xdr:row>31</xdr:row>
      <xdr:rowOff>9525</xdr:rowOff>
    </xdr:to>
    <xdr:pic>
      <xdr:nvPicPr>
        <xdr:cNvPr id="71" name="Picture 70" descr="Zsákmány: 127 nyersanyag. Maximális terhelhetőség: 2800 nyersanya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257175</xdr:colOff>
          <xdr:row>33</xdr:row>
          <xdr:rowOff>57150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73" name="Picture 72" descr="Saját támadó csapatok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9525</xdr:colOff>
      <xdr:row>32</xdr:row>
      <xdr:rowOff>9525</xdr:rowOff>
    </xdr:to>
    <xdr:pic>
      <xdr:nvPicPr>
        <xdr:cNvPr id="74" name="Picture 73" descr="Equites Caesaris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75" name="Picture 74" descr="Mint támadó, győzelem, veszteségek nélkül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32</xdr:row>
      <xdr:rowOff>0</xdr:rowOff>
    </xdr:from>
    <xdr:to>
      <xdr:col>11</xdr:col>
      <xdr:colOff>28575</xdr:colOff>
      <xdr:row>32</xdr:row>
      <xdr:rowOff>9525</xdr:rowOff>
    </xdr:to>
    <xdr:pic>
      <xdr:nvPicPr>
        <xdr:cNvPr id="76" name="Picture 75" descr="Zsákmány: 32 nyersanyag. Maximális terhelhetőség: 140 nyersanya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257175</xdr:colOff>
          <xdr:row>34</xdr:row>
          <xdr:rowOff>57150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33</xdr:row>
      <xdr:rowOff>0</xdr:rowOff>
    </xdr:from>
    <xdr:to>
      <xdr:col>7</xdr:col>
      <xdr:colOff>9525</xdr:colOff>
      <xdr:row>33</xdr:row>
      <xdr:rowOff>9525</xdr:rowOff>
    </xdr:to>
    <xdr:pic>
      <xdr:nvPicPr>
        <xdr:cNvPr id="78" name="Picture 77" descr="Saját támadó csapatok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9525</xdr:colOff>
      <xdr:row>33</xdr:row>
      <xdr:rowOff>9525</xdr:rowOff>
    </xdr:to>
    <xdr:pic>
      <xdr:nvPicPr>
        <xdr:cNvPr id="79" name="Picture 78" descr="Equites Caesaris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0" name="Picture 79" descr="Mint támadó, győzelem, veszteségek nélkül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33</xdr:row>
      <xdr:rowOff>0</xdr:rowOff>
    </xdr:from>
    <xdr:to>
      <xdr:col>11</xdr:col>
      <xdr:colOff>28575</xdr:colOff>
      <xdr:row>33</xdr:row>
      <xdr:rowOff>9525</xdr:rowOff>
    </xdr:to>
    <xdr:pic>
      <xdr:nvPicPr>
        <xdr:cNvPr id="81" name="Picture 80" descr="Zsákmány: 113 nyersanyag. Maximális terhelhetőség: 1050 nyersanya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257175</xdr:colOff>
          <xdr:row>35</xdr:row>
          <xdr:rowOff>57150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34</xdr:row>
      <xdr:rowOff>0</xdr:rowOff>
    </xdr:from>
    <xdr:to>
      <xdr:col>7</xdr:col>
      <xdr:colOff>9525</xdr:colOff>
      <xdr:row>34</xdr:row>
      <xdr:rowOff>9525</xdr:rowOff>
    </xdr:to>
    <xdr:pic>
      <xdr:nvPicPr>
        <xdr:cNvPr id="83" name="Picture 82" descr="Saját támadó csapatok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9525</xdr:colOff>
      <xdr:row>34</xdr:row>
      <xdr:rowOff>9525</xdr:rowOff>
    </xdr:to>
    <xdr:pic>
      <xdr:nvPicPr>
        <xdr:cNvPr id="84" name="Picture 83" descr="Equites Caesaris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9525</xdr:colOff>
      <xdr:row>34</xdr:row>
      <xdr:rowOff>9525</xdr:rowOff>
    </xdr:to>
    <xdr:pic>
      <xdr:nvPicPr>
        <xdr:cNvPr id="85" name="Picture 84" descr="Mint támadó, győzelem, veszteségek nélkül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34</xdr:row>
      <xdr:rowOff>0</xdr:rowOff>
    </xdr:from>
    <xdr:to>
      <xdr:col>11</xdr:col>
      <xdr:colOff>28575</xdr:colOff>
      <xdr:row>34</xdr:row>
      <xdr:rowOff>9525</xdr:rowOff>
    </xdr:to>
    <xdr:pic>
      <xdr:nvPicPr>
        <xdr:cNvPr id="86" name="Picture 85" descr="Zsákmány: 22 nyersanyag. Maximális terhelhetőség: 280 nyersanyag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257175</xdr:colOff>
          <xdr:row>36</xdr:row>
          <xdr:rowOff>57150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35</xdr:row>
      <xdr:rowOff>0</xdr:rowOff>
    </xdr:from>
    <xdr:to>
      <xdr:col>7</xdr:col>
      <xdr:colOff>9525</xdr:colOff>
      <xdr:row>35</xdr:row>
      <xdr:rowOff>9525</xdr:rowOff>
    </xdr:to>
    <xdr:pic>
      <xdr:nvPicPr>
        <xdr:cNvPr id="88" name="Picture 87" descr="Saját támadó csapatok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9525</xdr:colOff>
      <xdr:row>35</xdr:row>
      <xdr:rowOff>9525</xdr:rowOff>
    </xdr:to>
    <xdr:pic>
      <xdr:nvPicPr>
        <xdr:cNvPr id="89" name="Picture 88" descr="Equites Caesaris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9525</xdr:colOff>
      <xdr:row>35</xdr:row>
      <xdr:rowOff>9525</xdr:rowOff>
    </xdr:to>
    <xdr:pic>
      <xdr:nvPicPr>
        <xdr:cNvPr id="90" name="Picture 89" descr="Mint támadó, győzelem, veszteségek nélkül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35</xdr:row>
      <xdr:rowOff>0</xdr:rowOff>
    </xdr:from>
    <xdr:to>
      <xdr:col>11</xdr:col>
      <xdr:colOff>28575</xdr:colOff>
      <xdr:row>35</xdr:row>
      <xdr:rowOff>9525</xdr:rowOff>
    </xdr:to>
    <xdr:pic>
      <xdr:nvPicPr>
        <xdr:cNvPr id="91" name="Picture 90" descr="Zsákmány: 801 nyersanyag. Maximális terhelhetőség: 2100 nyersanyag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257175</xdr:colOff>
          <xdr:row>37</xdr:row>
          <xdr:rowOff>57150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36</xdr:row>
      <xdr:rowOff>0</xdr:rowOff>
    </xdr:from>
    <xdr:to>
      <xdr:col>7</xdr:col>
      <xdr:colOff>9525</xdr:colOff>
      <xdr:row>36</xdr:row>
      <xdr:rowOff>9525</xdr:rowOff>
    </xdr:to>
    <xdr:pic>
      <xdr:nvPicPr>
        <xdr:cNvPr id="93" name="Picture 92" descr="Saját támadó csapatok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9525</xdr:colOff>
      <xdr:row>36</xdr:row>
      <xdr:rowOff>9525</xdr:rowOff>
    </xdr:to>
    <xdr:pic>
      <xdr:nvPicPr>
        <xdr:cNvPr id="94" name="Picture 93" descr="Equites Caesaris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9525</xdr:colOff>
      <xdr:row>36</xdr:row>
      <xdr:rowOff>9525</xdr:rowOff>
    </xdr:to>
    <xdr:pic>
      <xdr:nvPicPr>
        <xdr:cNvPr id="95" name="Picture 94" descr="Mint támadó, győzelem, veszteségek nélkül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36</xdr:row>
      <xdr:rowOff>0</xdr:rowOff>
    </xdr:from>
    <xdr:to>
      <xdr:col>11</xdr:col>
      <xdr:colOff>28575</xdr:colOff>
      <xdr:row>36</xdr:row>
      <xdr:rowOff>9525</xdr:rowOff>
    </xdr:to>
    <xdr:pic>
      <xdr:nvPicPr>
        <xdr:cNvPr id="96" name="Picture 95" descr="Zsákmány: 362 nyersanyag. Maximális terhelhetőség: 2800 nyersanyag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257175</xdr:colOff>
          <xdr:row>38</xdr:row>
          <xdr:rowOff>57150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37</xdr:row>
      <xdr:rowOff>0</xdr:rowOff>
    </xdr:from>
    <xdr:to>
      <xdr:col>7</xdr:col>
      <xdr:colOff>9525</xdr:colOff>
      <xdr:row>37</xdr:row>
      <xdr:rowOff>9525</xdr:rowOff>
    </xdr:to>
    <xdr:pic>
      <xdr:nvPicPr>
        <xdr:cNvPr id="98" name="Picture 97" descr="Saját támadó csapatok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9525</xdr:colOff>
      <xdr:row>37</xdr:row>
      <xdr:rowOff>9525</xdr:rowOff>
    </xdr:to>
    <xdr:pic>
      <xdr:nvPicPr>
        <xdr:cNvPr id="99" name="Picture 98" descr="Equites Caesaris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9525</xdr:colOff>
      <xdr:row>37</xdr:row>
      <xdr:rowOff>9525</xdr:rowOff>
    </xdr:to>
    <xdr:pic>
      <xdr:nvPicPr>
        <xdr:cNvPr id="100" name="Picture 99" descr="Mint támadó, győzelem, veszteségek nélkül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37</xdr:row>
      <xdr:rowOff>0</xdr:rowOff>
    </xdr:from>
    <xdr:to>
      <xdr:col>11</xdr:col>
      <xdr:colOff>28575</xdr:colOff>
      <xdr:row>37</xdr:row>
      <xdr:rowOff>9525</xdr:rowOff>
    </xdr:to>
    <xdr:pic>
      <xdr:nvPicPr>
        <xdr:cNvPr id="101" name="Picture 100" descr="Zsákmány: 2800 nyersanyag. Maximális terhelhetőség: 2800 nyersanyag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257175</xdr:colOff>
          <xdr:row>39</xdr:row>
          <xdr:rowOff>57150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38</xdr:row>
      <xdr:rowOff>0</xdr:rowOff>
    </xdr:from>
    <xdr:to>
      <xdr:col>7</xdr:col>
      <xdr:colOff>9525</xdr:colOff>
      <xdr:row>38</xdr:row>
      <xdr:rowOff>9525</xdr:rowOff>
    </xdr:to>
    <xdr:pic>
      <xdr:nvPicPr>
        <xdr:cNvPr id="103" name="Picture 102" descr="Saját támadó csapatok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9525</xdr:colOff>
      <xdr:row>38</xdr:row>
      <xdr:rowOff>9525</xdr:rowOff>
    </xdr:to>
    <xdr:pic>
      <xdr:nvPicPr>
        <xdr:cNvPr id="104" name="Picture 103" descr="Equites Caesaris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9525</xdr:colOff>
      <xdr:row>38</xdr:row>
      <xdr:rowOff>9525</xdr:rowOff>
    </xdr:to>
    <xdr:pic>
      <xdr:nvPicPr>
        <xdr:cNvPr id="105" name="Picture 104" descr="Mint támadó, győzelem, veszteségek nélkül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38</xdr:row>
      <xdr:rowOff>0</xdr:rowOff>
    </xdr:from>
    <xdr:to>
      <xdr:col>11</xdr:col>
      <xdr:colOff>28575</xdr:colOff>
      <xdr:row>38</xdr:row>
      <xdr:rowOff>9525</xdr:rowOff>
    </xdr:to>
    <xdr:pic>
      <xdr:nvPicPr>
        <xdr:cNvPr id="106" name="Picture 105" descr="Zsákmány: 916 nyersanyag. Maximális terhelhetőség: 5250 nyersanyag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257175</xdr:colOff>
          <xdr:row>40</xdr:row>
          <xdr:rowOff>57150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39</xdr:row>
      <xdr:rowOff>0</xdr:rowOff>
    </xdr:from>
    <xdr:to>
      <xdr:col>7</xdr:col>
      <xdr:colOff>9525</xdr:colOff>
      <xdr:row>39</xdr:row>
      <xdr:rowOff>9525</xdr:rowOff>
    </xdr:to>
    <xdr:pic>
      <xdr:nvPicPr>
        <xdr:cNvPr id="108" name="Picture 107" descr="Saját támadó csapatok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9525</xdr:colOff>
      <xdr:row>39</xdr:row>
      <xdr:rowOff>9525</xdr:rowOff>
    </xdr:to>
    <xdr:pic>
      <xdr:nvPicPr>
        <xdr:cNvPr id="109" name="Picture 108" descr="Equites Caesaris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9525</xdr:colOff>
      <xdr:row>39</xdr:row>
      <xdr:rowOff>9525</xdr:rowOff>
    </xdr:to>
    <xdr:pic>
      <xdr:nvPicPr>
        <xdr:cNvPr id="110" name="Picture 109" descr="Mint támadó, győzelem, veszteségek nélkül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39</xdr:row>
      <xdr:rowOff>0</xdr:rowOff>
    </xdr:from>
    <xdr:to>
      <xdr:col>11</xdr:col>
      <xdr:colOff>28575</xdr:colOff>
      <xdr:row>39</xdr:row>
      <xdr:rowOff>9525</xdr:rowOff>
    </xdr:to>
    <xdr:pic>
      <xdr:nvPicPr>
        <xdr:cNvPr id="111" name="Picture 110" descr="Zsákmány: 33 nyersanyag. Maximális terhelhetőség: 210 nyersanyag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257175</xdr:colOff>
          <xdr:row>41</xdr:row>
          <xdr:rowOff>57150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40</xdr:row>
      <xdr:rowOff>0</xdr:rowOff>
    </xdr:from>
    <xdr:to>
      <xdr:col>7</xdr:col>
      <xdr:colOff>9525</xdr:colOff>
      <xdr:row>40</xdr:row>
      <xdr:rowOff>9525</xdr:rowOff>
    </xdr:to>
    <xdr:pic>
      <xdr:nvPicPr>
        <xdr:cNvPr id="113" name="Picture 112" descr="Saját támadó csapatok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9525</xdr:colOff>
      <xdr:row>40</xdr:row>
      <xdr:rowOff>9525</xdr:rowOff>
    </xdr:to>
    <xdr:pic>
      <xdr:nvPicPr>
        <xdr:cNvPr id="114" name="Picture 113" descr="Equites Caesaris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9525</xdr:colOff>
      <xdr:row>40</xdr:row>
      <xdr:rowOff>9525</xdr:rowOff>
    </xdr:to>
    <xdr:pic>
      <xdr:nvPicPr>
        <xdr:cNvPr id="115" name="Picture 114" descr="Mint támadó, győzelem, veszteségek nélkül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40</xdr:row>
      <xdr:rowOff>0</xdr:rowOff>
    </xdr:from>
    <xdr:to>
      <xdr:col>11</xdr:col>
      <xdr:colOff>28575</xdr:colOff>
      <xdr:row>40</xdr:row>
      <xdr:rowOff>9525</xdr:rowOff>
    </xdr:to>
    <xdr:pic>
      <xdr:nvPicPr>
        <xdr:cNvPr id="116" name="Picture 115" descr="Zsákmány: 1 nyersanyag. Maximális terhelhetőség: 1400 nyersanya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257175</xdr:colOff>
          <xdr:row>42</xdr:row>
          <xdr:rowOff>57150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41</xdr:row>
      <xdr:rowOff>0</xdr:rowOff>
    </xdr:from>
    <xdr:to>
      <xdr:col>7</xdr:col>
      <xdr:colOff>9525</xdr:colOff>
      <xdr:row>41</xdr:row>
      <xdr:rowOff>9525</xdr:rowOff>
    </xdr:to>
    <xdr:pic>
      <xdr:nvPicPr>
        <xdr:cNvPr id="118" name="Picture 117" descr="Saját támadó csapatok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9525</xdr:colOff>
      <xdr:row>41</xdr:row>
      <xdr:rowOff>9525</xdr:rowOff>
    </xdr:to>
    <xdr:pic>
      <xdr:nvPicPr>
        <xdr:cNvPr id="119" name="Picture 118" descr="Equites Caesaris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9525</xdr:colOff>
      <xdr:row>41</xdr:row>
      <xdr:rowOff>9525</xdr:rowOff>
    </xdr:to>
    <xdr:pic>
      <xdr:nvPicPr>
        <xdr:cNvPr id="120" name="Picture 119" descr="Mint támadó, győzelem, veszteségek nélkül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41</xdr:row>
      <xdr:rowOff>0</xdr:rowOff>
    </xdr:from>
    <xdr:to>
      <xdr:col>11</xdr:col>
      <xdr:colOff>28575</xdr:colOff>
      <xdr:row>41</xdr:row>
      <xdr:rowOff>9525</xdr:rowOff>
    </xdr:to>
    <xdr:pic>
      <xdr:nvPicPr>
        <xdr:cNvPr id="121" name="Picture 120" descr="Zsákmány: 39 nyersanyag. Maximális terhelhetőség: 210 nyersanyag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257175</xdr:colOff>
          <xdr:row>43</xdr:row>
          <xdr:rowOff>57150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42</xdr:row>
      <xdr:rowOff>0</xdr:rowOff>
    </xdr:from>
    <xdr:to>
      <xdr:col>7</xdr:col>
      <xdr:colOff>9525</xdr:colOff>
      <xdr:row>42</xdr:row>
      <xdr:rowOff>9525</xdr:rowOff>
    </xdr:to>
    <xdr:pic>
      <xdr:nvPicPr>
        <xdr:cNvPr id="123" name="Picture 122" descr="Saját támadó csapatok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9525</xdr:colOff>
      <xdr:row>42</xdr:row>
      <xdr:rowOff>9525</xdr:rowOff>
    </xdr:to>
    <xdr:pic>
      <xdr:nvPicPr>
        <xdr:cNvPr id="124" name="Picture 123" descr="Equites Caesaris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9525</xdr:colOff>
      <xdr:row>42</xdr:row>
      <xdr:rowOff>9525</xdr:rowOff>
    </xdr:to>
    <xdr:pic>
      <xdr:nvPicPr>
        <xdr:cNvPr id="125" name="Picture 124" descr="Mint támadó, győzelem, veszteségek nélkül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42</xdr:row>
      <xdr:rowOff>0</xdr:rowOff>
    </xdr:from>
    <xdr:to>
      <xdr:col>11</xdr:col>
      <xdr:colOff>28575</xdr:colOff>
      <xdr:row>42</xdr:row>
      <xdr:rowOff>9525</xdr:rowOff>
    </xdr:to>
    <xdr:pic>
      <xdr:nvPicPr>
        <xdr:cNvPr id="126" name="Picture 125" descr="Zsákmány: 126 nyersanyag. Maximális terhelhetőség: 700 nyersanyag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257175</xdr:colOff>
          <xdr:row>44</xdr:row>
          <xdr:rowOff>57150</xdr:rowOff>
        </xdr:to>
        <xdr:sp macro="" textlink="">
          <xdr:nvSpPr>
            <xdr:cNvPr id="2174" name="Control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1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43</xdr:row>
      <xdr:rowOff>0</xdr:rowOff>
    </xdr:from>
    <xdr:to>
      <xdr:col>7</xdr:col>
      <xdr:colOff>9525</xdr:colOff>
      <xdr:row>43</xdr:row>
      <xdr:rowOff>9525</xdr:rowOff>
    </xdr:to>
    <xdr:pic>
      <xdr:nvPicPr>
        <xdr:cNvPr id="128" name="Picture 127" descr="Saját támadó csapatok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9525</xdr:colOff>
      <xdr:row>43</xdr:row>
      <xdr:rowOff>9525</xdr:rowOff>
    </xdr:to>
    <xdr:pic>
      <xdr:nvPicPr>
        <xdr:cNvPr id="129" name="Picture 128" descr="Equites Caesaris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9525</xdr:colOff>
      <xdr:row>43</xdr:row>
      <xdr:rowOff>9525</xdr:rowOff>
    </xdr:to>
    <xdr:pic>
      <xdr:nvPicPr>
        <xdr:cNvPr id="130" name="Picture 129" descr="Mint támadó, győzelem, veszteségek nélkül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43</xdr:row>
      <xdr:rowOff>0</xdr:rowOff>
    </xdr:from>
    <xdr:to>
      <xdr:col>11</xdr:col>
      <xdr:colOff>28575</xdr:colOff>
      <xdr:row>43</xdr:row>
      <xdr:rowOff>9525</xdr:rowOff>
    </xdr:to>
    <xdr:pic>
      <xdr:nvPicPr>
        <xdr:cNvPr id="131" name="Picture 130" descr="Zsákmány: 15 nyersanyag. Maximális terhelhetőség: 1050 nyersanyag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257175</xdr:colOff>
          <xdr:row>45</xdr:row>
          <xdr:rowOff>57150</xdr:rowOff>
        </xdr:to>
        <xdr:sp macro="" textlink="">
          <xdr:nvSpPr>
            <xdr:cNvPr id="2179" name="Control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1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44</xdr:row>
      <xdr:rowOff>0</xdr:rowOff>
    </xdr:from>
    <xdr:to>
      <xdr:col>7</xdr:col>
      <xdr:colOff>9525</xdr:colOff>
      <xdr:row>44</xdr:row>
      <xdr:rowOff>9525</xdr:rowOff>
    </xdr:to>
    <xdr:pic>
      <xdr:nvPicPr>
        <xdr:cNvPr id="133" name="Picture 132" descr="Saját támadó csapatok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9525</xdr:colOff>
      <xdr:row>44</xdr:row>
      <xdr:rowOff>9525</xdr:rowOff>
    </xdr:to>
    <xdr:pic>
      <xdr:nvPicPr>
        <xdr:cNvPr id="134" name="Picture 133" descr="Equites Caesaris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9525</xdr:colOff>
      <xdr:row>44</xdr:row>
      <xdr:rowOff>9525</xdr:rowOff>
    </xdr:to>
    <xdr:pic>
      <xdr:nvPicPr>
        <xdr:cNvPr id="135" name="Picture 134" descr="Mint támadó, győzelem, veszteségek nélkül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44</xdr:row>
      <xdr:rowOff>0</xdr:rowOff>
    </xdr:from>
    <xdr:to>
      <xdr:col>11</xdr:col>
      <xdr:colOff>28575</xdr:colOff>
      <xdr:row>44</xdr:row>
      <xdr:rowOff>9525</xdr:rowOff>
    </xdr:to>
    <xdr:pic>
      <xdr:nvPicPr>
        <xdr:cNvPr id="136" name="Picture 135" descr="Zsákmány: 30 nyersanyag. Maximális terhelhetőség: 210 nyersanyag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257175</xdr:colOff>
          <xdr:row>46</xdr:row>
          <xdr:rowOff>57150</xdr:rowOff>
        </xdr:to>
        <xdr:sp macro="" textlink="">
          <xdr:nvSpPr>
            <xdr:cNvPr id="2184" name="Control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1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45</xdr:row>
      <xdr:rowOff>0</xdr:rowOff>
    </xdr:from>
    <xdr:to>
      <xdr:col>7</xdr:col>
      <xdr:colOff>9525</xdr:colOff>
      <xdr:row>45</xdr:row>
      <xdr:rowOff>9525</xdr:rowOff>
    </xdr:to>
    <xdr:pic>
      <xdr:nvPicPr>
        <xdr:cNvPr id="138" name="Picture 137" descr="Saját támadó csapatok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9525</xdr:colOff>
      <xdr:row>45</xdr:row>
      <xdr:rowOff>9525</xdr:rowOff>
    </xdr:to>
    <xdr:pic>
      <xdr:nvPicPr>
        <xdr:cNvPr id="139" name="Picture 138" descr="Equites Caesaris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9525</xdr:colOff>
      <xdr:row>45</xdr:row>
      <xdr:rowOff>9525</xdr:rowOff>
    </xdr:to>
    <xdr:pic>
      <xdr:nvPicPr>
        <xdr:cNvPr id="140" name="Picture 139" descr="Mint támadó, győzelem, veszteségek nélkül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45</xdr:row>
      <xdr:rowOff>0</xdr:rowOff>
    </xdr:from>
    <xdr:to>
      <xdr:col>11</xdr:col>
      <xdr:colOff>28575</xdr:colOff>
      <xdr:row>45</xdr:row>
      <xdr:rowOff>9525</xdr:rowOff>
    </xdr:to>
    <xdr:pic>
      <xdr:nvPicPr>
        <xdr:cNvPr id="141" name="Picture 140" descr="Zsákmány: 3 nyersanyag. Maximális terhelhetőség: 140 nyersanyag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257175</xdr:colOff>
          <xdr:row>47</xdr:row>
          <xdr:rowOff>57150</xdr:rowOff>
        </xdr:to>
        <xdr:sp macro="" textlink="">
          <xdr:nvSpPr>
            <xdr:cNvPr id="2189" name="Control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46</xdr:row>
      <xdr:rowOff>0</xdr:rowOff>
    </xdr:from>
    <xdr:to>
      <xdr:col>7</xdr:col>
      <xdr:colOff>9525</xdr:colOff>
      <xdr:row>46</xdr:row>
      <xdr:rowOff>9525</xdr:rowOff>
    </xdr:to>
    <xdr:pic>
      <xdr:nvPicPr>
        <xdr:cNvPr id="143" name="Picture 142" descr="Saját támadó csapatok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9525</xdr:colOff>
      <xdr:row>46</xdr:row>
      <xdr:rowOff>9525</xdr:rowOff>
    </xdr:to>
    <xdr:pic>
      <xdr:nvPicPr>
        <xdr:cNvPr id="144" name="Picture 143" descr="Equites Caesaris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9525</xdr:colOff>
      <xdr:row>46</xdr:row>
      <xdr:rowOff>9525</xdr:rowOff>
    </xdr:to>
    <xdr:pic>
      <xdr:nvPicPr>
        <xdr:cNvPr id="145" name="Picture 144" descr="Mint támadó, győzelem, veszteségek nélkül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46</xdr:row>
      <xdr:rowOff>0</xdr:rowOff>
    </xdr:from>
    <xdr:to>
      <xdr:col>11</xdr:col>
      <xdr:colOff>28575</xdr:colOff>
      <xdr:row>46</xdr:row>
      <xdr:rowOff>9525</xdr:rowOff>
    </xdr:to>
    <xdr:pic>
      <xdr:nvPicPr>
        <xdr:cNvPr id="146" name="Picture 145" descr="Zsákmány: 30 nyersanyag. Maximális terhelhetőség: 1750 nyersanyag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257175</xdr:colOff>
          <xdr:row>48</xdr:row>
          <xdr:rowOff>57150</xdr:rowOff>
        </xdr:to>
        <xdr:sp macro="" textlink="">
          <xdr:nvSpPr>
            <xdr:cNvPr id="2194" name="Control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1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47</xdr:row>
      <xdr:rowOff>0</xdr:rowOff>
    </xdr:from>
    <xdr:to>
      <xdr:col>10</xdr:col>
      <xdr:colOff>9525</xdr:colOff>
      <xdr:row>47</xdr:row>
      <xdr:rowOff>9525</xdr:rowOff>
    </xdr:to>
    <xdr:pic>
      <xdr:nvPicPr>
        <xdr:cNvPr id="148" name="Picture 147" descr="Equites Caesaris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9525</xdr:colOff>
      <xdr:row>47</xdr:row>
      <xdr:rowOff>9525</xdr:rowOff>
    </xdr:to>
    <xdr:pic>
      <xdr:nvPicPr>
        <xdr:cNvPr id="149" name="Picture 148" descr="Mint támadó, győzelem, veszteségek nélkül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47</xdr:row>
      <xdr:rowOff>0</xdr:rowOff>
    </xdr:from>
    <xdr:to>
      <xdr:col>11</xdr:col>
      <xdr:colOff>28575</xdr:colOff>
      <xdr:row>47</xdr:row>
      <xdr:rowOff>9525</xdr:rowOff>
    </xdr:to>
    <xdr:pic>
      <xdr:nvPicPr>
        <xdr:cNvPr id="150" name="Picture 149" descr="Zsákmány: 2038 nyersanyag. Maximális terhelhetőség: 3500 nyersanyag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257175</xdr:colOff>
          <xdr:row>49</xdr:row>
          <xdr:rowOff>57150</xdr:rowOff>
        </xdr:to>
        <xdr:sp macro="" textlink="">
          <xdr:nvSpPr>
            <xdr:cNvPr id="2198" name="Control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1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48</xdr:row>
      <xdr:rowOff>0</xdr:rowOff>
    </xdr:from>
    <xdr:to>
      <xdr:col>7</xdr:col>
      <xdr:colOff>9525</xdr:colOff>
      <xdr:row>48</xdr:row>
      <xdr:rowOff>9525</xdr:rowOff>
    </xdr:to>
    <xdr:pic>
      <xdr:nvPicPr>
        <xdr:cNvPr id="152" name="Picture 151" descr="Saját támadó csapatok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9525</xdr:colOff>
      <xdr:row>48</xdr:row>
      <xdr:rowOff>9525</xdr:rowOff>
    </xdr:to>
    <xdr:pic>
      <xdr:nvPicPr>
        <xdr:cNvPr id="153" name="Picture 152" descr="Equites Caesaris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9525</xdr:colOff>
      <xdr:row>48</xdr:row>
      <xdr:rowOff>9525</xdr:rowOff>
    </xdr:to>
    <xdr:pic>
      <xdr:nvPicPr>
        <xdr:cNvPr id="154" name="Picture 153" descr="Mint támadó, győzelem, veszteségek nélkül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48</xdr:row>
      <xdr:rowOff>0</xdr:rowOff>
    </xdr:from>
    <xdr:to>
      <xdr:col>11</xdr:col>
      <xdr:colOff>28575</xdr:colOff>
      <xdr:row>48</xdr:row>
      <xdr:rowOff>9525</xdr:rowOff>
    </xdr:to>
    <xdr:pic>
      <xdr:nvPicPr>
        <xdr:cNvPr id="155" name="Picture 154" descr="Zsákmány: 13 nyersanyag. Maximális terhelhetőség: 2100 nyersanyag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257175</xdr:colOff>
          <xdr:row>50</xdr:row>
          <xdr:rowOff>57150</xdr:rowOff>
        </xdr:to>
        <xdr:sp macro="" textlink="">
          <xdr:nvSpPr>
            <xdr:cNvPr id="2203" name="Control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1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49</xdr:row>
      <xdr:rowOff>0</xdr:rowOff>
    </xdr:from>
    <xdr:to>
      <xdr:col>7</xdr:col>
      <xdr:colOff>9525</xdr:colOff>
      <xdr:row>49</xdr:row>
      <xdr:rowOff>9525</xdr:rowOff>
    </xdr:to>
    <xdr:pic>
      <xdr:nvPicPr>
        <xdr:cNvPr id="157" name="Picture 156" descr="Saját támadó csapatok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9525</xdr:colOff>
      <xdr:row>49</xdr:row>
      <xdr:rowOff>9525</xdr:rowOff>
    </xdr:to>
    <xdr:pic>
      <xdr:nvPicPr>
        <xdr:cNvPr id="158" name="Picture 157" descr="Equites Caesaris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9525</xdr:colOff>
      <xdr:row>49</xdr:row>
      <xdr:rowOff>9525</xdr:rowOff>
    </xdr:to>
    <xdr:pic>
      <xdr:nvPicPr>
        <xdr:cNvPr id="159" name="Picture 158" descr="Mint támadó, győzelem, veszteségek nélkül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49</xdr:row>
      <xdr:rowOff>0</xdr:rowOff>
    </xdr:from>
    <xdr:to>
      <xdr:col>11</xdr:col>
      <xdr:colOff>28575</xdr:colOff>
      <xdr:row>49</xdr:row>
      <xdr:rowOff>9525</xdr:rowOff>
    </xdr:to>
    <xdr:pic>
      <xdr:nvPicPr>
        <xdr:cNvPr id="160" name="Picture 159" descr="Zsákmány: 101 nyersanyag. Maximális terhelhetőség: 3500 nyersanyag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257175</xdr:colOff>
          <xdr:row>51</xdr:row>
          <xdr:rowOff>57150</xdr:rowOff>
        </xdr:to>
        <xdr:sp macro="" textlink="">
          <xdr:nvSpPr>
            <xdr:cNvPr id="2208" name="Control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1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50</xdr:row>
      <xdr:rowOff>0</xdr:rowOff>
    </xdr:from>
    <xdr:to>
      <xdr:col>7</xdr:col>
      <xdr:colOff>9525</xdr:colOff>
      <xdr:row>50</xdr:row>
      <xdr:rowOff>9525</xdr:rowOff>
    </xdr:to>
    <xdr:pic>
      <xdr:nvPicPr>
        <xdr:cNvPr id="162" name="Picture 161" descr="Saját támadó csapatok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9525</xdr:colOff>
      <xdr:row>50</xdr:row>
      <xdr:rowOff>9525</xdr:rowOff>
    </xdr:to>
    <xdr:pic>
      <xdr:nvPicPr>
        <xdr:cNvPr id="163" name="Picture 162" descr="Equites Caesaris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9525</xdr:colOff>
      <xdr:row>50</xdr:row>
      <xdr:rowOff>9525</xdr:rowOff>
    </xdr:to>
    <xdr:pic>
      <xdr:nvPicPr>
        <xdr:cNvPr id="164" name="Picture 163" descr="Mint támadó, győzelem, veszteségek nélkül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50</xdr:row>
      <xdr:rowOff>0</xdr:rowOff>
    </xdr:from>
    <xdr:to>
      <xdr:col>11</xdr:col>
      <xdr:colOff>28575</xdr:colOff>
      <xdr:row>50</xdr:row>
      <xdr:rowOff>9525</xdr:rowOff>
    </xdr:to>
    <xdr:pic>
      <xdr:nvPicPr>
        <xdr:cNvPr id="165" name="Picture 164" descr="Zsákmány: 36 nyersanyag. Maximális terhelhetőség: 280 nyersanyag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6</xdr:col>
          <xdr:colOff>257175</xdr:colOff>
          <xdr:row>52</xdr:row>
          <xdr:rowOff>57150</xdr:rowOff>
        </xdr:to>
        <xdr:sp macro="" textlink="">
          <xdr:nvSpPr>
            <xdr:cNvPr id="2213" name="Control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1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51</xdr:row>
      <xdr:rowOff>0</xdr:rowOff>
    </xdr:from>
    <xdr:to>
      <xdr:col>7</xdr:col>
      <xdr:colOff>9525</xdr:colOff>
      <xdr:row>51</xdr:row>
      <xdr:rowOff>9525</xdr:rowOff>
    </xdr:to>
    <xdr:pic>
      <xdr:nvPicPr>
        <xdr:cNvPr id="167" name="Picture 166" descr="Saját támadó csapatok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9525</xdr:colOff>
      <xdr:row>51</xdr:row>
      <xdr:rowOff>9525</xdr:rowOff>
    </xdr:to>
    <xdr:pic>
      <xdr:nvPicPr>
        <xdr:cNvPr id="168" name="Picture 167" descr="Equites Caesaris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9525</xdr:colOff>
      <xdr:row>51</xdr:row>
      <xdr:rowOff>9525</xdr:rowOff>
    </xdr:to>
    <xdr:pic>
      <xdr:nvPicPr>
        <xdr:cNvPr id="169" name="Picture 168" descr="Mint támadó, győzelem, veszteségek nélkül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51</xdr:row>
      <xdr:rowOff>0</xdr:rowOff>
    </xdr:from>
    <xdr:to>
      <xdr:col>11</xdr:col>
      <xdr:colOff>28575</xdr:colOff>
      <xdr:row>51</xdr:row>
      <xdr:rowOff>9525</xdr:rowOff>
    </xdr:to>
    <xdr:pic>
      <xdr:nvPicPr>
        <xdr:cNvPr id="170" name="Picture 169" descr="Zsákmány: 0 nyersanyag. Maximális terhelhetőség: 210 nyersanyag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257175</xdr:colOff>
          <xdr:row>53</xdr:row>
          <xdr:rowOff>57150</xdr:rowOff>
        </xdr:to>
        <xdr:sp macro="" textlink="">
          <xdr:nvSpPr>
            <xdr:cNvPr id="2218" name="Control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1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52</xdr:row>
      <xdr:rowOff>0</xdr:rowOff>
    </xdr:from>
    <xdr:to>
      <xdr:col>7</xdr:col>
      <xdr:colOff>9525</xdr:colOff>
      <xdr:row>52</xdr:row>
      <xdr:rowOff>9525</xdr:rowOff>
    </xdr:to>
    <xdr:pic>
      <xdr:nvPicPr>
        <xdr:cNvPr id="172" name="Picture 171" descr="Saját támadó csapatok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9525</xdr:colOff>
      <xdr:row>52</xdr:row>
      <xdr:rowOff>9525</xdr:rowOff>
    </xdr:to>
    <xdr:pic>
      <xdr:nvPicPr>
        <xdr:cNvPr id="173" name="Picture 172" descr="Equites Caesaris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9525</xdr:colOff>
      <xdr:row>52</xdr:row>
      <xdr:rowOff>9525</xdr:rowOff>
    </xdr:to>
    <xdr:pic>
      <xdr:nvPicPr>
        <xdr:cNvPr id="174" name="Picture 173" descr="Mint támadó, győzelem, veszteségek nélkül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52</xdr:row>
      <xdr:rowOff>0</xdr:rowOff>
    </xdr:from>
    <xdr:to>
      <xdr:col>11</xdr:col>
      <xdr:colOff>28575</xdr:colOff>
      <xdr:row>52</xdr:row>
      <xdr:rowOff>9525</xdr:rowOff>
    </xdr:to>
    <xdr:pic>
      <xdr:nvPicPr>
        <xdr:cNvPr id="175" name="Picture 174" descr="Zsákmány: 4 nyersanyag. Maximális terhelhetőség: 280 nyersanyag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257175</xdr:colOff>
          <xdr:row>54</xdr:row>
          <xdr:rowOff>57150</xdr:rowOff>
        </xdr:to>
        <xdr:sp macro="" textlink="">
          <xdr:nvSpPr>
            <xdr:cNvPr id="2223" name="Control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1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53</xdr:row>
      <xdr:rowOff>0</xdr:rowOff>
    </xdr:from>
    <xdr:to>
      <xdr:col>7</xdr:col>
      <xdr:colOff>9525</xdr:colOff>
      <xdr:row>53</xdr:row>
      <xdr:rowOff>9525</xdr:rowOff>
    </xdr:to>
    <xdr:pic>
      <xdr:nvPicPr>
        <xdr:cNvPr id="177" name="Picture 176" descr="Saját támadó csapatok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9525</xdr:colOff>
      <xdr:row>53</xdr:row>
      <xdr:rowOff>9525</xdr:rowOff>
    </xdr:to>
    <xdr:pic>
      <xdr:nvPicPr>
        <xdr:cNvPr id="178" name="Picture 177" descr="Equites Caesaris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9525</xdr:colOff>
      <xdr:row>53</xdr:row>
      <xdr:rowOff>9525</xdr:rowOff>
    </xdr:to>
    <xdr:pic>
      <xdr:nvPicPr>
        <xdr:cNvPr id="179" name="Picture 178" descr="Mint támadó, győzelem, veszteségek nélkül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53</xdr:row>
      <xdr:rowOff>0</xdr:rowOff>
    </xdr:from>
    <xdr:to>
      <xdr:col>11</xdr:col>
      <xdr:colOff>28575</xdr:colOff>
      <xdr:row>53</xdr:row>
      <xdr:rowOff>9525</xdr:rowOff>
    </xdr:to>
    <xdr:pic>
      <xdr:nvPicPr>
        <xdr:cNvPr id="180" name="Picture 179" descr="Zsákmány: 11 nyersanyag. Maximális terhelhetőség: 420 nyersanyag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257175</xdr:colOff>
          <xdr:row>55</xdr:row>
          <xdr:rowOff>57150</xdr:rowOff>
        </xdr:to>
        <xdr:sp macro="" textlink="">
          <xdr:nvSpPr>
            <xdr:cNvPr id="2228" name="Control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1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54</xdr:row>
      <xdr:rowOff>0</xdr:rowOff>
    </xdr:from>
    <xdr:to>
      <xdr:col>7</xdr:col>
      <xdr:colOff>9525</xdr:colOff>
      <xdr:row>54</xdr:row>
      <xdr:rowOff>9525</xdr:rowOff>
    </xdr:to>
    <xdr:pic>
      <xdr:nvPicPr>
        <xdr:cNvPr id="182" name="Picture 181" descr="Saját támadó csapatok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9525</xdr:colOff>
      <xdr:row>54</xdr:row>
      <xdr:rowOff>9525</xdr:rowOff>
    </xdr:to>
    <xdr:pic>
      <xdr:nvPicPr>
        <xdr:cNvPr id="183" name="Picture 182" descr="Equites Caesaris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9525</xdr:colOff>
      <xdr:row>54</xdr:row>
      <xdr:rowOff>9525</xdr:rowOff>
    </xdr:to>
    <xdr:pic>
      <xdr:nvPicPr>
        <xdr:cNvPr id="184" name="Picture 183" descr="Mint támadó, győzelem, veszteségek nélkül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54</xdr:row>
      <xdr:rowOff>0</xdr:rowOff>
    </xdr:from>
    <xdr:to>
      <xdr:col>11</xdr:col>
      <xdr:colOff>28575</xdr:colOff>
      <xdr:row>54</xdr:row>
      <xdr:rowOff>9525</xdr:rowOff>
    </xdr:to>
    <xdr:pic>
      <xdr:nvPicPr>
        <xdr:cNvPr id="185" name="Picture 184" descr="Zsákmány: 0 nyersanyag. Maximális terhelhetőség: 4900 nyersanyag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257175</xdr:colOff>
          <xdr:row>56</xdr:row>
          <xdr:rowOff>57150</xdr:rowOff>
        </xdr:to>
        <xdr:sp macro="" textlink="">
          <xdr:nvSpPr>
            <xdr:cNvPr id="2233" name="Control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1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55</xdr:row>
      <xdr:rowOff>0</xdr:rowOff>
    </xdr:from>
    <xdr:to>
      <xdr:col>7</xdr:col>
      <xdr:colOff>9525</xdr:colOff>
      <xdr:row>55</xdr:row>
      <xdr:rowOff>9525</xdr:rowOff>
    </xdr:to>
    <xdr:pic>
      <xdr:nvPicPr>
        <xdr:cNvPr id="187" name="Picture 186" descr="Saját támadó csapatok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9525</xdr:colOff>
      <xdr:row>55</xdr:row>
      <xdr:rowOff>9525</xdr:rowOff>
    </xdr:to>
    <xdr:pic>
      <xdr:nvPicPr>
        <xdr:cNvPr id="188" name="Picture 187" descr="Equites Caesaris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9525</xdr:colOff>
      <xdr:row>55</xdr:row>
      <xdr:rowOff>9525</xdr:rowOff>
    </xdr:to>
    <xdr:pic>
      <xdr:nvPicPr>
        <xdr:cNvPr id="189" name="Picture 188" descr="Mint támadó, győzelem, veszteségek nélkül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55</xdr:row>
      <xdr:rowOff>0</xdr:rowOff>
    </xdr:from>
    <xdr:to>
      <xdr:col>11</xdr:col>
      <xdr:colOff>28575</xdr:colOff>
      <xdr:row>55</xdr:row>
      <xdr:rowOff>9525</xdr:rowOff>
    </xdr:to>
    <xdr:pic>
      <xdr:nvPicPr>
        <xdr:cNvPr id="190" name="Picture 189" descr="Zsákmány: 560 nyersanyag. Maximális terhelhetőség: 560 nyersanyag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0</xdr:rowOff>
        </xdr:from>
        <xdr:to>
          <xdr:col>6</xdr:col>
          <xdr:colOff>257175</xdr:colOff>
          <xdr:row>57</xdr:row>
          <xdr:rowOff>57150</xdr:rowOff>
        </xdr:to>
        <xdr:sp macro="" textlink="">
          <xdr:nvSpPr>
            <xdr:cNvPr id="2238" name="Control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1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56</xdr:row>
      <xdr:rowOff>0</xdr:rowOff>
    </xdr:from>
    <xdr:to>
      <xdr:col>7</xdr:col>
      <xdr:colOff>9525</xdr:colOff>
      <xdr:row>56</xdr:row>
      <xdr:rowOff>9525</xdr:rowOff>
    </xdr:to>
    <xdr:pic>
      <xdr:nvPicPr>
        <xdr:cNvPr id="192" name="Picture 191" descr="Saját támadó csapatok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9525</xdr:colOff>
      <xdr:row>56</xdr:row>
      <xdr:rowOff>9525</xdr:rowOff>
    </xdr:to>
    <xdr:pic>
      <xdr:nvPicPr>
        <xdr:cNvPr id="193" name="Picture 192" descr="Equites Caesaris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9525</xdr:colOff>
      <xdr:row>56</xdr:row>
      <xdr:rowOff>9525</xdr:rowOff>
    </xdr:to>
    <xdr:pic>
      <xdr:nvPicPr>
        <xdr:cNvPr id="194" name="Picture 193" descr="Mint támadó, győzelem, veszteségek nélkül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56</xdr:row>
      <xdr:rowOff>0</xdr:rowOff>
    </xdr:from>
    <xdr:to>
      <xdr:col>11</xdr:col>
      <xdr:colOff>28575</xdr:colOff>
      <xdr:row>56</xdr:row>
      <xdr:rowOff>9525</xdr:rowOff>
    </xdr:to>
    <xdr:pic>
      <xdr:nvPicPr>
        <xdr:cNvPr id="195" name="Picture 194" descr="Zsákmány: 15 nyersanyag. Maximális terhelhetőség: 210 nyersanyag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257175</xdr:colOff>
          <xdr:row>58</xdr:row>
          <xdr:rowOff>57150</xdr:rowOff>
        </xdr:to>
        <xdr:sp macro="" textlink="">
          <xdr:nvSpPr>
            <xdr:cNvPr id="2243" name="Control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1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57</xdr:row>
      <xdr:rowOff>0</xdr:rowOff>
    </xdr:from>
    <xdr:to>
      <xdr:col>7</xdr:col>
      <xdr:colOff>9525</xdr:colOff>
      <xdr:row>57</xdr:row>
      <xdr:rowOff>9525</xdr:rowOff>
    </xdr:to>
    <xdr:pic>
      <xdr:nvPicPr>
        <xdr:cNvPr id="197" name="Picture 196" descr="Saját támadó csapatok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9525</xdr:colOff>
      <xdr:row>57</xdr:row>
      <xdr:rowOff>9525</xdr:rowOff>
    </xdr:to>
    <xdr:pic>
      <xdr:nvPicPr>
        <xdr:cNvPr id="198" name="Picture 197" descr="Equites Caesaris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9525</xdr:colOff>
      <xdr:row>57</xdr:row>
      <xdr:rowOff>9525</xdr:rowOff>
    </xdr:to>
    <xdr:pic>
      <xdr:nvPicPr>
        <xdr:cNvPr id="199" name="Picture 198" descr="Mint támadó, győzelem, veszteségek nélkül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57</xdr:row>
      <xdr:rowOff>0</xdr:rowOff>
    </xdr:from>
    <xdr:to>
      <xdr:col>11</xdr:col>
      <xdr:colOff>28575</xdr:colOff>
      <xdr:row>57</xdr:row>
      <xdr:rowOff>9525</xdr:rowOff>
    </xdr:to>
    <xdr:pic>
      <xdr:nvPicPr>
        <xdr:cNvPr id="200" name="Picture 199" descr="Zsákmány: 2387 nyersanyag. Maximális terhelhetőség: 12600 nyersanyag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257175</xdr:colOff>
          <xdr:row>59</xdr:row>
          <xdr:rowOff>57150</xdr:rowOff>
        </xdr:to>
        <xdr:sp macro="" textlink="">
          <xdr:nvSpPr>
            <xdr:cNvPr id="2248" name="Control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1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58</xdr:row>
      <xdr:rowOff>0</xdr:rowOff>
    </xdr:from>
    <xdr:to>
      <xdr:col>7</xdr:col>
      <xdr:colOff>9525</xdr:colOff>
      <xdr:row>58</xdr:row>
      <xdr:rowOff>9525</xdr:rowOff>
    </xdr:to>
    <xdr:pic>
      <xdr:nvPicPr>
        <xdr:cNvPr id="202" name="Picture 201" descr="Saját támadó csapatok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9525</xdr:colOff>
      <xdr:row>58</xdr:row>
      <xdr:rowOff>9525</xdr:rowOff>
    </xdr:to>
    <xdr:pic>
      <xdr:nvPicPr>
        <xdr:cNvPr id="203" name="Picture 202" descr="Equites Caesaris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9525</xdr:colOff>
      <xdr:row>58</xdr:row>
      <xdr:rowOff>9525</xdr:rowOff>
    </xdr:to>
    <xdr:pic>
      <xdr:nvPicPr>
        <xdr:cNvPr id="204" name="Picture 203" descr="Mint támadó, győzelem, veszteségek nélkül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58</xdr:row>
      <xdr:rowOff>0</xdr:rowOff>
    </xdr:from>
    <xdr:to>
      <xdr:col>11</xdr:col>
      <xdr:colOff>28575</xdr:colOff>
      <xdr:row>58</xdr:row>
      <xdr:rowOff>9525</xdr:rowOff>
    </xdr:to>
    <xdr:pic>
      <xdr:nvPicPr>
        <xdr:cNvPr id="205" name="Picture 204" descr="Zsákmány: 4 nyersanyag. Maximális terhelhetőség: 350 nyersanyag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257175</xdr:colOff>
          <xdr:row>60</xdr:row>
          <xdr:rowOff>57150</xdr:rowOff>
        </xdr:to>
        <xdr:sp macro="" textlink="">
          <xdr:nvSpPr>
            <xdr:cNvPr id="2253" name="Control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1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59</xdr:row>
      <xdr:rowOff>0</xdr:rowOff>
    </xdr:from>
    <xdr:to>
      <xdr:col>7</xdr:col>
      <xdr:colOff>9525</xdr:colOff>
      <xdr:row>59</xdr:row>
      <xdr:rowOff>9525</xdr:rowOff>
    </xdr:to>
    <xdr:pic>
      <xdr:nvPicPr>
        <xdr:cNvPr id="207" name="Picture 206" descr="Saját támadó csapatok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9525</xdr:colOff>
      <xdr:row>59</xdr:row>
      <xdr:rowOff>9525</xdr:rowOff>
    </xdr:to>
    <xdr:pic>
      <xdr:nvPicPr>
        <xdr:cNvPr id="208" name="Picture 207" descr="Equites Caesaris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9525</xdr:colOff>
      <xdr:row>59</xdr:row>
      <xdr:rowOff>9525</xdr:rowOff>
    </xdr:to>
    <xdr:pic>
      <xdr:nvPicPr>
        <xdr:cNvPr id="209" name="Picture 208" descr="Mint támadó, győzelem, veszteségek nélkül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59</xdr:row>
      <xdr:rowOff>0</xdr:rowOff>
    </xdr:from>
    <xdr:to>
      <xdr:col>11</xdr:col>
      <xdr:colOff>28575</xdr:colOff>
      <xdr:row>59</xdr:row>
      <xdr:rowOff>9525</xdr:rowOff>
    </xdr:to>
    <xdr:pic>
      <xdr:nvPicPr>
        <xdr:cNvPr id="210" name="Picture 209" descr="Zsákmány: 40 nyersanyag. Maximális terhelhetőség: 700 nyersanyag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257175</xdr:colOff>
          <xdr:row>61</xdr:row>
          <xdr:rowOff>57150</xdr:rowOff>
        </xdr:to>
        <xdr:sp macro="" textlink="">
          <xdr:nvSpPr>
            <xdr:cNvPr id="2258" name="Control 2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1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60</xdr:row>
      <xdr:rowOff>0</xdr:rowOff>
    </xdr:from>
    <xdr:to>
      <xdr:col>7</xdr:col>
      <xdr:colOff>9525</xdr:colOff>
      <xdr:row>60</xdr:row>
      <xdr:rowOff>9525</xdr:rowOff>
    </xdr:to>
    <xdr:pic>
      <xdr:nvPicPr>
        <xdr:cNvPr id="212" name="Picture 211" descr="Saját támadó csapatok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9525</xdr:colOff>
      <xdr:row>60</xdr:row>
      <xdr:rowOff>9525</xdr:rowOff>
    </xdr:to>
    <xdr:pic>
      <xdr:nvPicPr>
        <xdr:cNvPr id="213" name="Picture 212" descr="Equites Caesaris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9525</xdr:colOff>
      <xdr:row>60</xdr:row>
      <xdr:rowOff>9525</xdr:rowOff>
    </xdr:to>
    <xdr:pic>
      <xdr:nvPicPr>
        <xdr:cNvPr id="214" name="Picture 213" descr="Mint támadó, győzelem, veszteségek nélkül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60</xdr:row>
      <xdr:rowOff>0</xdr:rowOff>
    </xdr:from>
    <xdr:to>
      <xdr:col>11</xdr:col>
      <xdr:colOff>28575</xdr:colOff>
      <xdr:row>60</xdr:row>
      <xdr:rowOff>9525</xdr:rowOff>
    </xdr:to>
    <xdr:pic>
      <xdr:nvPicPr>
        <xdr:cNvPr id="215" name="Picture 214" descr="Zsákmány: 3 nyersanyag. Maximális terhelhetőség: 700 nyersanyag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257175</xdr:colOff>
          <xdr:row>62</xdr:row>
          <xdr:rowOff>57150</xdr:rowOff>
        </xdr:to>
        <xdr:sp macro="" textlink="">
          <xdr:nvSpPr>
            <xdr:cNvPr id="2263" name="Control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1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61</xdr:row>
      <xdr:rowOff>0</xdr:rowOff>
    </xdr:from>
    <xdr:to>
      <xdr:col>7</xdr:col>
      <xdr:colOff>9525</xdr:colOff>
      <xdr:row>61</xdr:row>
      <xdr:rowOff>9525</xdr:rowOff>
    </xdr:to>
    <xdr:pic>
      <xdr:nvPicPr>
        <xdr:cNvPr id="217" name="Picture 216" descr="Saját támadó csapatok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9525</xdr:colOff>
      <xdr:row>61</xdr:row>
      <xdr:rowOff>9525</xdr:rowOff>
    </xdr:to>
    <xdr:pic>
      <xdr:nvPicPr>
        <xdr:cNvPr id="218" name="Picture 217" descr="Equites Caesaris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9525</xdr:colOff>
      <xdr:row>61</xdr:row>
      <xdr:rowOff>9525</xdr:rowOff>
    </xdr:to>
    <xdr:pic>
      <xdr:nvPicPr>
        <xdr:cNvPr id="219" name="Picture 218" descr="Mint támadó, győzelem, veszteségek nélkül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61</xdr:row>
      <xdr:rowOff>0</xdr:rowOff>
    </xdr:from>
    <xdr:to>
      <xdr:col>11</xdr:col>
      <xdr:colOff>28575</xdr:colOff>
      <xdr:row>61</xdr:row>
      <xdr:rowOff>9525</xdr:rowOff>
    </xdr:to>
    <xdr:pic>
      <xdr:nvPicPr>
        <xdr:cNvPr id="220" name="Picture 219" descr="Zsákmány: 55 nyersanyag. Maximális terhelhetőség: 700 nyersanyag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257175</xdr:colOff>
          <xdr:row>63</xdr:row>
          <xdr:rowOff>57150</xdr:rowOff>
        </xdr:to>
        <xdr:sp macro="" textlink="">
          <xdr:nvSpPr>
            <xdr:cNvPr id="2268" name="Control 220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1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62</xdr:row>
      <xdr:rowOff>0</xdr:rowOff>
    </xdr:from>
    <xdr:to>
      <xdr:col>7</xdr:col>
      <xdr:colOff>9525</xdr:colOff>
      <xdr:row>62</xdr:row>
      <xdr:rowOff>9525</xdr:rowOff>
    </xdr:to>
    <xdr:pic>
      <xdr:nvPicPr>
        <xdr:cNvPr id="222" name="Picture 221" descr="Saját támadó csapatok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9525</xdr:colOff>
      <xdr:row>62</xdr:row>
      <xdr:rowOff>9525</xdr:rowOff>
    </xdr:to>
    <xdr:pic>
      <xdr:nvPicPr>
        <xdr:cNvPr id="223" name="Picture 222" descr="Equites Caesaris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9525</xdr:colOff>
      <xdr:row>62</xdr:row>
      <xdr:rowOff>9525</xdr:rowOff>
    </xdr:to>
    <xdr:pic>
      <xdr:nvPicPr>
        <xdr:cNvPr id="224" name="Picture 223" descr="Mint támadó, győzelem, veszteségek nélkül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62</xdr:row>
      <xdr:rowOff>0</xdr:rowOff>
    </xdr:from>
    <xdr:to>
      <xdr:col>11</xdr:col>
      <xdr:colOff>28575</xdr:colOff>
      <xdr:row>62</xdr:row>
      <xdr:rowOff>9525</xdr:rowOff>
    </xdr:to>
    <xdr:pic>
      <xdr:nvPicPr>
        <xdr:cNvPr id="225" name="Picture 224" descr="Zsákmány: 13 nyersanyag. Maximális terhelhetőség: 350 nyersanyag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0</xdr:rowOff>
        </xdr:from>
        <xdr:to>
          <xdr:col>6</xdr:col>
          <xdr:colOff>257175</xdr:colOff>
          <xdr:row>64</xdr:row>
          <xdr:rowOff>57150</xdr:rowOff>
        </xdr:to>
        <xdr:sp macro="" textlink="">
          <xdr:nvSpPr>
            <xdr:cNvPr id="2273" name="Control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1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63</xdr:row>
      <xdr:rowOff>0</xdr:rowOff>
    </xdr:from>
    <xdr:to>
      <xdr:col>7</xdr:col>
      <xdr:colOff>9525</xdr:colOff>
      <xdr:row>63</xdr:row>
      <xdr:rowOff>9525</xdr:rowOff>
    </xdr:to>
    <xdr:pic>
      <xdr:nvPicPr>
        <xdr:cNvPr id="227" name="Picture 226" descr="Saját támadó csapatok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9525</xdr:colOff>
      <xdr:row>63</xdr:row>
      <xdr:rowOff>9525</xdr:rowOff>
    </xdr:to>
    <xdr:pic>
      <xdr:nvPicPr>
        <xdr:cNvPr id="228" name="Picture 227" descr="Equites Caesaris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9525</xdr:colOff>
      <xdr:row>63</xdr:row>
      <xdr:rowOff>9525</xdr:rowOff>
    </xdr:to>
    <xdr:pic>
      <xdr:nvPicPr>
        <xdr:cNvPr id="229" name="Picture 228" descr="Mint támadó, győzelem, veszteségek nélkül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63</xdr:row>
      <xdr:rowOff>0</xdr:rowOff>
    </xdr:from>
    <xdr:to>
      <xdr:col>11</xdr:col>
      <xdr:colOff>28575</xdr:colOff>
      <xdr:row>63</xdr:row>
      <xdr:rowOff>9525</xdr:rowOff>
    </xdr:to>
    <xdr:pic>
      <xdr:nvPicPr>
        <xdr:cNvPr id="230" name="Picture 229" descr="Zsákmány: 287 nyersanyag. Maximális terhelhetőség: 4900 nyersanyag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0</xdr:rowOff>
        </xdr:from>
        <xdr:to>
          <xdr:col>6</xdr:col>
          <xdr:colOff>257175</xdr:colOff>
          <xdr:row>65</xdr:row>
          <xdr:rowOff>57150</xdr:rowOff>
        </xdr:to>
        <xdr:sp macro="" textlink="">
          <xdr:nvSpPr>
            <xdr:cNvPr id="2278" name="Control 230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1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64</xdr:row>
      <xdr:rowOff>0</xdr:rowOff>
    </xdr:from>
    <xdr:to>
      <xdr:col>7</xdr:col>
      <xdr:colOff>9525</xdr:colOff>
      <xdr:row>64</xdr:row>
      <xdr:rowOff>9525</xdr:rowOff>
    </xdr:to>
    <xdr:pic>
      <xdr:nvPicPr>
        <xdr:cNvPr id="232" name="Picture 231" descr="Saját támadó csapatok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9525</xdr:colOff>
      <xdr:row>64</xdr:row>
      <xdr:rowOff>9525</xdr:rowOff>
    </xdr:to>
    <xdr:pic>
      <xdr:nvPicPr>
        <xdr:cNvPr id="233" name="Picture 232" descr="Equites Caesaris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9525</xdr:colOff>
      <xdr:row>64</xdr:row>
      <xdr:rowOff>9525</xdr:rowOff>
    </xdr:to>
    <xdr:pic>
      <xdr:nvPicPr>
        <xdr:cNvPr id="234" name="Picture 233" descr="Mint támadó, győzelem, veszteségek nélkül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64</xdr:row>
      <xdr:rowOff>0</xdr:rowOff>
    </xdr:from>
    <xdr:to>
      <xdr:col>11</xdr:col>
      <xdr:colOff>28575</xdr:colOff>
      <xdr:row>64</xdr:row>
      <xdr:rowOff>9525</xdr:rowOff>
    </xdr:to>
    <xdr:pic>
      <xdr:nvPicPr>
        <xdr:cNvPr id="235" name="Picture 234" descr="Zsákmány: 8 nyersanyag. Maximális terhelhetőség: 280 nyersanyag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6</xdr:col>
          <xdr:colOff>257175</xdr:colOff>
          <xdr:row>66</xdr:row>
          <xdr:rowOff>57150</xdr:rowOff>
        </xdr:to>
        <xdr:sp macro="" textlink="">
          <xdr:nvSpPr>
            <xdr:cNvPr id="2283" name="Control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1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65</xdr:row>
      <xdr:rowOff>0</xdr:rowOff>
    </xdr:from>
    <xdr:to>
      <xdr:col>7</xdr:col>
      <xdr:colOff>9525</xdr:colOff>
      <xdr:row>65</xdr:row>
      <xdr:rowOff>9525</xdr:rowOff>
    </xdr:to>
    <xdr:pic>
      <xdr:nvPicPr>
        <xdr:cNvPr id="237" name="Picture 236" descr="Saját támadó csapatok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9525</xdr:colOff>
      <xdr:row>65</xdr:row>
      <xdr:rowOff>9525</xdr:rowOff>
    </xdr:to>
    <xdr:pic>
      <xdr:nvPicPr>
        <xdr:cNvPr id="238" name="Picture 237" descr="Equites Caesaris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9525</xdr:colOff>
      <xdr:row>65</xdr:row>
      <xdr:rowOff>9525</xdr:rowOff>
    </xdr:to>
    <xdr:pic>
      <xdr:nvPicPr>
        <xdr:cNvPr id="239" name="Picture 238" descr="Mint támadó, győzelem, veszteségek nélkül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65</xdr:row>
      <xdr:rowOff>0</xdr:rowOff>
    </xdr:from>
    <xdr:to>
      <xdr:col>11</xdr:col>
      <xdr:colOff>28575</xdr:colOff>
      <xdr:row>65</xdr:row>
      <xdr:rowOff>9525</xdr:rowOff>
    </xdr:to>
    <xdr:pic>
      <xdr:nvPicPr>
        <xdr:cNvPr id="240" name="Picture 239" descr="Zsákmány: 3500 nyersanyag. Maximális terhelhetőség: 3500 nyersanyag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257175</xdr:colOff>
          <xdr:row>67</xdr:row>
          <xdr:rowOff>57150</xdr:rowOff>
        </xdr:to>
        <xdr:sp macro="" textlink="">
          <xdr:nvSpPr>
            <xdr:cNvPr id="2288" name="Control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1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66</xdr:row>
      <xdr:rowOff>0</xdr:rowOff>
    </xdr:from>
    <xdr:to>
      <xdr:col>7</xdr:col>
      <xdr:colOff>9525</xdr:colOff>
      <xdr:row>66</xdr:row>
      <xdr:rowOff>9525</xdr:rowOff>
    </xdr:to>
    <xdr:pic>
      <xdr:nvPicPr>
        <xdr:cNvPr id="242" name="Picture 241" descr="Saját támadó csapatok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9525</xdr:colOff>
      <xdr:row>66</xdr:row>
      <xdr:rowOff>9525</xdr:rowOff>
    </xdr:to>
    <xdr:pic>
      <xdr:nvPicPr>
        <xdr:cNvPr id="243" name="Picture 242" descr="Equites Caesaris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9525</xdr:colOff>
      <xdr:row>66</xdr:row>
      <xdr:rowOff>9525</xdr:rowOff>
    </xdr:to>
    <xdr:pic>
      <xdr:nvPicPr>
        <xdr:cNvPr id="244" name="Picture 243" descr="Mint támadó, győzelem, veszteségek nélkül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66</xdr:row>
      <xdr:rowOff>0</xdr:rowOff>
    </xdr:from>
    <xdr:to>
      <xdr:col>11</xdr:col>
      <xdr:colOff>28575</xdr:colOff>
      <xdr:row>66</xdr:row>
      <xdr:rowOff>9525</xdr:rowOff>
    </xdr:to>
    <xdr:pic>
      <xdr:nvPicPr>
        <xdr:cNvPr id="245" name="Picture 244" descr="Zsákmány: 210 nyersanyag. Maximális terhelhetőség: 210 nyersanyag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257175</xdr:colOff>
          <xdr:row>68</xdr:row>
          <xdr:rowOff>57150</xdr:rowOff>
        </xdr:to>
        <xdr:sp macro="" textlink="">
          <xdr:nvSpPr>
            <xdr:cNvPr id="2293" name="Control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1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67</xdr:row>
      <xdr:rowOff>0</xdr:rowOff>
    </xdr:from>
    <xdr:to>
      <xdr:col>7</xdr:col>
      <xdr:colOff>9525</xdr:colOff>
      <xdr:row>67</xdr:row>
      <xdr:rowOff>9525</xdr:rowOff>
    </xdr:to>
    <xdr:pic>
      <xdr:nvPicPr>
        <xdr:cNvPr id="247" name="Picture 246" descr="Saját támadó csapatok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9525</xdr:colOff>
      <xdr:row>67</xdr:row>
      <xdr:rowOff>9525</xdr:rowOff>
    </xdr:to>
    <xdr:pic>
      <xdr:nvPicPr>
        <xdr:cNvPr id="248" name="Picture 247" descr="Equites Caesaris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9525</xdr:colOff>
      <xdr:row>67</xdr:row>
      <xdr:rowOff>9525</xdr:rowOff>
    </xdr:to>
    <xdr:pic>
      <xdr:nvPicPr>
        <xdr:cNvPr id="249" name="Picture 248" descr="Mint támadó, győzelem, veszteségek nélkül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67</xdr:row>
      <xdr:rowOff>0</xdr:rowOff>
    </xdr:from>
    <xdr:to>
      <xdr:col>11</xdr:col>
      <xdr:colOff>28575</xdr:colOff>
      <xdr:row>67</xdr:row>
      <xdr:rowOff>9525</xdr:rowOff>
    </xdr:to>
    <xdr:pic>
      <xdr:nvPicPr>
        <xdr:cNvPr id="250" name="Picture 249" descr="Zsákmány: 0 nyersanyag. Maximális terhelhetőség: 17500 nyersanyag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0</xdr:rowOff>
        </xdr:from>
        <xdr:to>
          <xdr:col>6</xdr:col>
          <xdr:colOff>257175</xdr:colOff>
          <xdr:row>69</xdr:row>
          <xdr:rowOff>57150</xdr:rowOff>
        </xdr:to>
        <xdr:sp macro="" textlink="">
          <xdr:nvSpPr>
            <xdr:cNvPr id="2298" name="Control 250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1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68</xdr:row>
      <xdr:rowOff>0</xdr:rowOff>
    </xdr:from>
    <xdr:to>
      <xdr:col>7</xdr:col>
      <xdr:colOff>9525</xdr:colOff>
      <xdr:row>68</xdr:row>
      <xdr:rowOff>9525</xdr:rowOff>
    </xdr:to>
    <xdr:pic>
      <xdr:nvPicPr>
        <xdr:cNvPr id="252" name="Picture 251" descr="Saját támadó csapatok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9525</xdr:colOff>
      <xdr:row>68</xdr:row>
      <xdr:rowOff>9525</xdr:rowOff>
    </xdr:to>
    <xdr:pic>
      <xdr:nvPicPr>
        <xdr:cNvPr id="253" name="Picture 252" descr="Equites Caesaris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9525</xdr:colOff>
      <xdr:row>68</xdr:row>
      <xdr:rowOff>9525</xdr:rowOff>
    </xdr:to>
    <xdr:pic>
      <xdr:nvPicPr>
        <xdr:cNvPr id="254" name="Picture 253" descr="Mint támadó, győzelem, veszteségek nélkül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68</xdr:row>
      <xdr:rowOff>0</xdr:rowOff>
    </xdr:from>
    <xdr:to>
      <xdr:col>11</xdr:col>
      <xdr:colOff>28575</xdr:colOff>
      <xdr:row>68</xdr:row>
      <xdr:rowOff>9525</xdr:rowOff>
    </xdr:to>
    <xdr:pic>
      <xdr:nvPicPr>
        <xdr:cNvPr id="255" name="Picture 254" descr="Zsákmány: 2000 nyersanyag. Maximális terhelhetőség: 5600 nyersanyag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257175</xdr:colOff>
          <xdr:row>70</xdr:row>
          <xdr:rowOff>57150</xdr:rowOff>
        </xdr:to>
        <xdr:sp macro="" textlink="">
          <xdr:nvSpPr>
            <xdr:cNvPr id="2303" name="Control 25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1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69</xdr:row>
      <xdr:rowOff>0</xdr:rowOff>
    </xdr:from>
    <xdr:to>
      <xdr:col>7</xdr:col>
      <xdr:colOff>9525</xdr:colOff>
      <xdr:row>69</xdr:row>
      <xdr:rowOff>9525</xdr:rowOff>
    </xdr:to>
    <xdr:pic>
      <xdr:nvPicPr>
        <xdr:cNvPr id="257" name="Picture 256" descr="Saját támadó csapatok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9525</xdr:colOff>
      <xdr:row>69</xdr:row>
      <xdr:rowOff>9525</xdr:rowOff>
    </xdr:to>
    <xdr:pic>
      <xdr:nvPicPr>
        <xdr:cNvPr id="258" name="Picture 257" descr="Equites Caesaris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9525</xdr:colOff>
      <xdr:row>69</xdr:row>
      <xdr:rowOff>9525</xdr:rowOff>
    </xdr:to>
    <xdr:pic>
      <xdr:nvPicPr>
        <xdr:cNvPr id="259" name="Picture 258" descr="Mint támadó, győzelem, veszteségek nélkül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69</xdr:row>
      <xdr:rowOff>0</xdr:rowOff>
    </xdr:from>
    <xdr:to>
      <xdr:col>11</xdr:col>
      <xdr:colOff>28575</xdr:colOff>
      <xdr:row>69</xdr:row>
      <xdr:rowOff>9525</xdr:rowOff>
    </xdr:to>
    <xdr:pic>
      <xdr:nvPicPr>
        <xdr:cNvPr id="260" name="Picture 259" descr="Zsákmány: 202 nyersanyag. Maximális terhelhetőség: 1400 nyersanyag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257175</xdr:colOff>
          <xdr:row>71</xdr:row>
          <xdr:rowOff>57150</xdr:rowOff>
        </xdr:to>
        <xdr:sp macro="" textlink="">
          <xdr:nvSpPr>
            <xdr:cNvPr id="2308" name="Control 260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1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70</xdr:row>
      <xdr:rowOff>0</xdr:rowOff>
    </xdr:from>
    <xdr:to>
      <xdr:col>10</xdr:col>
      <xdr:colOff>9525</xdr:colOff>
      <xdr:row>70</xdr:row>
      <xdr:rowOff>9525</xdr:rowOff>
    </xdr:to>
    <xdr:pic>
      <xdr:nvPicPr>
        <xdr:cNvPr id="262" name="Picture 261" descr="Equites Caesaris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9525</xdr:colOff>
      <xdr:row>70</xdr:row>
      <xdr:rowOff>9525</xdr:rowOff>
    </xdr:to>
    <xdr:pic>
      <xdr:nvPicPr>
        <xdr:cNvPr id="263" name="Picture 262" descr="Mint támadó, győzelem, veszteségek nélkül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70</xdr:row>
      <xdr:rowOff>0</xdr:rowOff>
    </xdr:from>
    <xdr:to>
      <xdr:col>11</xdr:col>
      <xdr:colOff>28575</xdr:colOff>
      <xdr:row>70</xdr:row>
      <xdr:rowOff>9525</xdr:rowOff>
    </xdr:to>
    <xdr:pic>
      <xdr:nvPicPr>
        <xdr:cNvPr id="264" name="Picture 263" descr="Zsákmány: 1050 nyersanyag. Maximális terhelhetőség: 1050 nyersanyag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0</xdr:rowOff>
        </xdr:from>
        <xdr:to>
          <xdr:col>6</xdr:col>
          <xdr:colOff>257175</xdr:colOff>
          <xdr:row>72</xdr:row>
          <xdr:rowOff>57150</xdr:rowOff>
        </xdr:to>
        <xdr:sp macro="" textlink="">
          <xdr:nvSpPr>
            <xdr:cNvPr id="2312" name="Control 264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1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71</xdr:row>
      <xdr:rowOff>0</xdr:rowOff>
    </xdr:from>
    <xdr:to>
      <xdr:col>7</xdr:col>
      <xdr:colOff>9525</xdr:colOff>
      <xdr:row>71</xdr:row>
      <xdr:rowOff>9525</xdr:rowOff>
    </xdr:to>
    <xdr:pic>
      <xdr:nvPicPr>
        <xdr:cNvPr id="266" name="Picture 265" descr="Saját támadó csapatok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9525</xdr:colOff>
      <xdr:row>71</xdr:row>
      <xdr:rowOff>9525</xdr:rowOff>
    </xdr:to>
    <xdr:pic>
      <xdr:nvPicPr>
        <xdr:cNvPr id="267" name="Picture 266" descr="Equites Caesaris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9525</xdr:colOff>
      <xdr:row>71</xdr:row>
      <xdr:rowOff>9525</xdr:rowOff>
    </xdr:to>
    <xdr:pic>
      <xdr:nvPicPr>
        <xdr:cNvPr id="268" name="Picture 267" descr="Mint támadó, győzelem, veszteségek nélkül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71</xdr:row>
      <xdr:rowOff>0</xdr:rowOff>
    </xdr:from>
    <xdr:to>
      <xdr:col>11</xdr:col>
      <xdr:colOff>28575</xdr:colOff>
      <xdr:row>71</xdr:row>
      <xdr:rowOff>9525</xdr:rowOff>
    </xdr:to>
    <xdr:pic>
      <xdr:nvPicPr>
        <xdr:cNvPr id="269" name="Picture 268" descr="Zsákmány: 29 nyersanyag. Maximális terhelhetőség: 140 nyersanyag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257175</xdr:colOff>
          <xdr:row>73</xdr:row>
          <xdr:rowOff>57150</xdr:rowOff>
        </xdr:to>
        <xdr:sp macro="" textlink="">
          <xdr:nvSpPr>
            <xdr:cNvPr id="2317" name="Control 269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1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72</xdr:row>
      <xdr:rowOff>0</xdr:rowOff>
    </xdr:from>
    <xdr:to>
      <xdr:col>7</xdr:col>
      <xdr:colOff>9525</xdr:colOff>
      <xdr:row>72</xdr:row>
      <xdr:rowOff>9525</xdr:rowOff>
    </xdr:to>
    <xdr:pic>
      <xdr:nvPicPr>
        <xdr:cNvPr id="271" name="Picture 270" descr="Saját támadó csapatok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9525</xdr:colOff>
      <xdr:row>72</xdr:row>
      <xdr:rowOff>9525</xdr:rowOff>
    </xdr:to>
    <xdr:pic>
      <xdr:nvPicPr>
        <xdr:cNvPr id="272" name="Picture 271" descr="Equites Caesaris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9525</xdr:colOff>
      <xdr:row>72</xdr:row>
      <xdr:rowOff>9525</xdr:rowOff>
    </xdr:to>
    <xdr:pic>
      <xdr:nvPicPr>
        <xdr:cNvPr id="273" name="Picture 272" descr="Mint támadó, győzelem, veszteségek nélkül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72</xdr:row>
      <xdr:rowOff>0</xdr:rowOff>
    </xdr:from>
    <xdr:to>
      <xdr:col>11</xdr:col>
      <xdr:colOff>28575</xdr:colOff>
      <xdr:row>72</xdr:row>
      <xdr:rowOff>9525</xdr:rowOff>
    </xdr:to>
    <xdr:pic>
      <xdr:nvPicPr>
        <xdr:cNvPr id="274" name="Picture 273" descr="Zsákmány: 31 nyersanyag. Maximális terhelhetőség: 1050 nyersanyag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6</xdr:col>
          <xdr:colOff>257175</xdr:colOff>
          <xdr:row>74</xdr:row>
          <xdr:rowOff>57150</xdr:rowOff>
        </xdr:to>
        <xdr:sp macro="" textlink="">
          <xdr:nvSpPr>
            <xdr:cNvPr id="2322" name="Control 274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1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73</xdr:row>
      <xdr:rowOff>0</xdr:rowOff>
    </xdr:from>
    <xdr:to>
      <xdr:col>7</xdr:col>
      <xdr:colOff>9525</xdr:colOff>
      <xdr:row>73</xdr:row>
      <xdr:rowOff>9525</xdr:rowOff>
    </xdr:to>
    <xdr:pic>
      <xdr:nvPicPr>
        <xdr:cNvPr id="276" name="Picture 275" descr="Saját támadó csapatok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9525</xdr:colOff>
      <xdr:row>73</xdr:row>
      <xdr:rowOff>9525</xdr:rowOff>
    </xdr:to>
    <xdr:pic>
      <xdr:nvPicPr>
        <xdr:cNvPr id="277" name="Picture 276" descr="Equites Caesaris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9525</xdr:colOff>
      <xdr:row>73</xdr:row>
      <xdr:rowOff>9525</xdr:rowOff>
    </xdr:to>
    <xdr:pic>
      <xdr:nvPicPr>
        <xdr:cNvPr id="278" name="Picture 277" descr="Mint támadó, győzelem, veszteségek nélkül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73</xdr:row>
      <xdr:rowOff>0</xdr:rowOff>
    </xdr:from>
    <xdr:to>
      <xdr:col>11</xdr:col>
      <xdr:colOff>28575</xdr:colOff>
      <xdr:row>73</xdr:row>
      <xdr:rowOff>9525</xdr:rowOff>
    </xdr:to>
    <xdr:pic>
      <xdr:nvPicPr>
        <xdr:cNvPr id="279" name="Picture 278" descr="Zsákmány: 2800 nyersanyag. Maximális terhelhetőség: 2800 nyersanyag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257175</xdr:colOff>
          <xdr:row>75</xdr:row>
          <xdr:rowOff>57150</xdr:rowOff>
        </xdr:to>
        <xdr:sp macro="" textlink="">
          <xdr:nvSpPr>
            <xdr:cNvPr id="2327" name="Control 279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1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74</xdr:row>
      <xdr:rowOff>0</xdr:rowOff>
    </xdr:from>
    <xdr:to>
      <xdr:col>10</xdr:col>
      <xdr:colOff>9525</xdr:colOff>
      <xdr:row>74</xdr:row>
      <xdr:rowOff>9525</xdr:rowOff>
    </xdr:to>
    <xdr:pic>
      <xdr:nvPicPr>
        <xdr:cNvPr id="281" name="Picture 280" descr="Equites Caesaris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9525</xdr:colOff>
      <xdr:row>74</xdr:row>
      <xdr:rowOff>9525</xdr:rowOff>
    </xdr:to>
    <xdr:pic>
      <xdr:nvPicPr>
        <xdr:cNvPr id="282" name="Picture 281" descr="Mint támadó, győzelem, veszteségek nélkül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74</xdr:row>
      <xdr:rowOff>0</xdr:rowOff>
    </xdr:from>
    <xdr:to>
      <xdr:col>11</xdr:col>
      <xdr:colOff>28575</xdr:colOff>
      <xdr:row>74</xdr:row>
      <xdr:rowOff>9525</xdr:rowOff>
    </xdr:to>
    <xdr:pic>
      <xdr:nvPicPr>
        <xdr:cNvPr id="283" name="Picture 282" descr="Zsákmány: 1050 nyersanyag. Maximális terhelhetőség: 1050 nyersanyag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0</xdr:rowOff>
        </xdr:from>
        <xdr:to>
          <xdr:col>6</xdr:col>
          <xdr:colOff>257175</xdr:colOff>
          <xdr:row>76</xdr:row>
          <xdr:rowOff>57150</xdr:rowOff>
        </xdr:to>
        <xdr:sp macro="" textlink="">
          <xdr:nvSpPr>
            <xdr:cNvPr id="2331" name="Control 283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1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75</xdr:row>
      <xdr:rowOff>0</xdr:rowOff>
    </xdr:from>
    <xdr:to>
      <xdr:col>7</xdr:col>
      <xdr:colOff>9525</xdr:colOff>
      <xdr:row>75</xdr:row>
      <xdr:rowOff>9525</xdr:rowOff>
    </xdr:to>
    <xdr:pic>
      <xdr:nvPicPr>
        <xdr:cNvPr id="285" name="Picture 284" descr="Saját támadó csapatok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9525</xdr:colOff>
      <xdr:row>75</xdr:row>
      <xdr:rowOff>9525</xdr:rowOff>
    </xdr:to>
    <xdr:pic>
      <xdr:nvPicPr>
        <xdr:cNvPr id="286" name="Picture 285" descr="Equites Caesaris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9525</xdr:colOff>
      <xdr:row>75</xdr:row>
      <xdr:rowOff>9525</xdr:rowOff>
    </xdr:to>
    <xdr:pic>
      <xdr:nvPicPr>
        <xdr:cNvPr id="287" name="Picture 286" descr="Mint támadó, győzelem, veszteségek nélkül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75</xdr:row>
      <xdr:rowOff>0</xdr:rowOff>
    </xdr:from>
    <xdr:to>
      <xdr:col>11</xdr:col>
      <xdr:colOff>28575</xdr:colOff>
      <xdr:row>75</xdr:row>
      <xdr:rowOff>9525</xdr:rowOff>
    </xdr:to>
    <xdr:pic>
      <xdr:nvPicPr>
        <xdr:cNvPr id="288" name="Picture 287" descr="Zsákmány: 831 nyersanyag. Maximális terhelhetőség: 1400 nyersanyag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0</xdr:rowOff>
        </xdr:from>
        <xdr:to>
          <xdr:col>6</xdr:col>
          <xdr:colOff>257175</xdr:colOff>
          <xdr:row>77</xdr:row>
          <xdr:rowOff>57150</xdr:rowOff>
        </xdr:to>
        <xdr:sp macro="" textlink="">
          <xdr:nvSpPr>
            <xdr:cNvPr id="2336" name="Control 288" hidden="1">
              <a:extLst>
                <a:ext uri="{63B3BB69-23CF-44E3-9099-C40C66FF867C}">
                  <a14:compatExt spid="_x0000_s2336"/>
                </a:ext>
                <a:ext uri="{FF2B5EF4-FFF2-40B4-BE49-F238E27FC236}">
                  <a16:creationId xmlns:a16="http://schemas.microsoft.com/office/drawing/2014/main" id="{00000000-0008-0000-0100-00002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76</xdr:row>
      <xdr:rowOff>0</xdr:rowOff>
    </xdr:from>
    <xdr:to>
      <xdr:col>7</xdr:col>
      <xdr:colOff>9525</xdr:colOff>
      <xdr:row>76</xdr:row>
      <xdr:rowOff>9525</xdr:rowOff>
    </xdr:to>
    <xdr:pic>
      <xdr:nvPicPr>
        <xdr:cNvPr id="290" name="Picture 289" descr="Saját támadó csapatok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9525</xdr:colOff>
      <xdr:row>76</xdr:row>
      <xdr:rowOff>9525</xdr:rowOff>
    </xdr:to>
    <xdr:pic>
      <xdr:nvPicPr>
        <xdr:cNvPr id="291" name="Picture 290" descr="Equites Caesaris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9525</xdr:colOff>
      <xdr:row>76</xdr:row>
      <xdr:rowOff>9525</xdr:rowOff>
    </xdr:to>
    <xdr:pic>
      <xdr:nvPicPr>
        <xdr:cNvPr id="292" name="Picture 291" descr="Mint támadó, győzelem, veszteségek nélkül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76</xdr:row>
      <xdr:rowOff>0</xdr:rowOff>
    </xdr:from>
    <xdr:to>
      <xdr:col>11</xdr:col>
      <xdr:colOff>28575</xdr:colOff>
      <xdr:row>76</xdr:row>
      <xdr:rowOff>9525</xdr:rowOff>
    </xdr:to>
    <xdr:pic>
      <xdr:nvPicPr>
        <xdr:cNvPr id="293" name="Picture 292" descr="Zsákmány: 12 nyersanyag. Maximális terhelhetőség: 140 nyersanyag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0</xdr:rowOff>
        </xdr:from>
        <xdr:to>
          <xdr:col>6</xdr:col>
          <xdr:colOff>257175</xdr:colOff>
          <xdr:row>78</xdr:row>
          <xdr:rowOff>57150</xdr:rowOff>
        </xdr:to>
        <xdr:sp macro="" textlink="">
          <xdr:nvSpPr>
            <xdr:cNvPr id="2341" name="Control 293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00000000-0008-0000-01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77</xdr:row>
      <xdr:rowOff>0</xdr:rowOff>
    </xdr:from>
    <xdr:to>
      <xdr:col>7</xdr:col>
      <xdr:colOff>9525</xdr:colOff>
      <xdr:row>77</xdr:row>
      <xdr:rowOff>9525</xdr:rowOff>
    </xdr:to>
    <xdr:pic>
      <xdr:nvPicPr>
        <xdr:cNvPr id="295" name="Picture 294" descr="Saját támadó csapatok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9525</xdr:colOff>
      <xdr:row>77</xdr:row>
      <xdr:rowOff>9525</xdr:rowOff>
    </xdr:to>
    <xdr:pic>
      <xdr:nvPicPr>
        <xdr:cNvPr id="296" name="Picture 295" descr="Equites Caesaris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9525</xdr:colOff>
      <xdr:row>77</xdr:row>
      <xdr:rowOff>9525</xdr:rowOff>
    </xdr:to>
    <xdr:pic>
      <xdr:nvPicPr>
        <xdr:cNvPr id="297" name="Picture 296" descr="Mint támadó, győzelem, veszteségek nélkül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77</xdr:row>
      <xdr:rowOff>0</xdr:rowOff>
    </xdr:from>
    <xdr:to>
      <xdr:col>11</xdr:col>
      <xdr:colOff>28575</xdr:colOff>
      <xdr:row>77</xdr:row>
      <xdr:rowOff>9525</xdr:rowOff>
    </xdr:to>
    <xdr:pic>
      <xdr:nvPicPr>
        <xdr:cNvPr id="298" name="Picture 297" descr="Zsákmány: 9 nyersanyag. Maximális terhelhetőség: 10500 nyersanyag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0</xdr:rowOff>
        </xdr:from>
        <xdr:to>
          <xdr:col>6</xdr:col>
          <xdr:colOff>257175</xdr:colOff>
          <xdr:row>79</xdr:row>
          <xdr:rowOff>57150</xdr:rowOff>
        </xdr:to>
        <xdr:sp macro="" textlink="">
          <xdr:nvSpPr>
            <xdr:cNvPr id="2346" name="Control 298" hidden="1">
              <a:extLst>
                <a:ext uri="{63B3BB69-23CF-44E3-9099-C40C66FF867C}">
                  <a14:compatExt spid="_x0000_s2346"/>
                </a:ext>
                <a:ext uri="{FF2B5EF4-FFF2-40B4-BE49-F238E27FC236}">
                  <a16:creationId xmlns:a16="http://schemas.microsoft.com/office/drawing/2014/main" id="{00000000-0008-0000-0100-00002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78</xdr:row>
      <xdr:rowOff>0</xdr:rowOff>
    </xdr:from>
    <xdr:to>
      <xdr:col>7</xdr:col>
      <xdr:colOff>9525</xdr:colOff>
      <xdr:row>78</xdr:row>
      <xdr:rowOff>9525</xdr:rowOff>
    </xdr:to>
    <xdr:pic>
      <xdr:nvPicPr>
        <xdr:cNvPr id="300" name="Picture 299" descr="Saját támadó csapatok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9525</xdr:colOff>
      <xdr:row>78</xdr:row>
      <xdr:rowOff>9525</xdr:rowOff>
    </xdr:to>
    <xdr:pic>
      <xdr:nvPicPr>
        <xdr:cNvPr id="301" name="Picture 300" descr="Equites Caesaris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9525</xdr:colOff>
      <xdr:row>78</xdr:row>
      <xdr:rowOff>9525</xdr:rowOff>
    </xdr:to>
    <xdr:pic>
      <xdr:nvPicPr>
        <xdr:cNvPr id="302" name="Picture 301" descr="Mint támadó, győzelem, veszteségek nélkül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78</xdr:row>
      <xdr:rowOff>0</xdr:rowOff>
    </xdr:from>
    <xdr:to>
      <xdr:col>11</xdr:col>
      <xdr:colOff>28575</xdr:colOff>
      <xdr:row>78</xdr:row>
      <xdr:rowOff>9525</xdr:rowOff>
    </xdr:to>
    <xdr:pic>
      <xdr:nvPicPr>
        <xdr:cNvPr id="303" name="Picture 302" descr="Zsákmány: 61 nyersanyag. Maximális terhelhetőség: 1400 nyersanyag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257175</xdr:colOff>
          <xdr:row>80</xdr:row>
          <xdr:rowOff>57150</xdr:rowOff>
        </xdr:to>
        <xdr:sp macro="" textlink="">
          <xdr:nvSpPr>
            <xdr:cNvPr id="2351" name="Control 303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00000000-0008-0000-0100-00002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79</xdr:row>
      <xdr:rowOff>0</xdr:rowOff>
    </xdr:from>
    <xdr:to>
      <xdr:col>10</xdr:col>
      <xdr:colOff>9525</xdr:colOff>
      <xdr:row>79</xdr:row>
      <xdr:rowOff>9525</xdr:rowOff>
    </xdr:to>
    <xdr:pic>
      <xdr:nvPicPr>
        <xdr:cNvPr id="305" name="Picture 304" descr="Equites Caesaris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9525</xdr:colOff>
      <xdr:row>79</xdr:row>
      <xdr:rowOff>9525</xdr:rowOff>
    </xdr:to>
    <xdr:pic>
      <xdr:nvPicPr>
        <xdr:cNvPr id="306" name="Picture 305" descr="Mint támadó, győzelem, veszteségek nélkül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79</xdr:row>
      <xdr:rowOff>0</xdr:rowOff>
    </xdr:from>
    <xdr:to>
      <xdr:col>11</xdr:col>
      <xdr:colOff>28575</xdr:colOff>
      <xdr:row>79</xdr:row>
      <xdr:rowOff>9525</xdr:rowOff>
    </xdr:to>
    <xdr:pic>
      <xdr:nvPicPr>
        <xdr:cNvPr id="307" name="Picture 306" descr="Zsákmány: 3500 nyersanyag. Maximális terhelhetőség: 3500 nyersanyag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257175</xdr:colOff>
          <xdr:row>81</xdr:row>
          <xdr:rowOff>57150</xdr:rowOff>
        </xdr:to>
        <xdr:sp macro="" textlink="">
          <xdr:nvSpPr>
            <xdr:cNvPr id="2355" name="Control 307" hidden="1">
              <a:extLst>
                <a:ext uri="{63B3BB69-23CF-44E3-9099-C40C66FF867C}">
                  <a14:compatExt spid="_x0000_s2355"/>
                </a:ext>
                <a:ext uri="{FF2B5EF4-FFF2-40B4-BE49-F238E27FC236}">
                  <a16:creationId xmlns:a16="http://schemas.microsoft.com/office/drawing/2014/main" id="{00000000-0008-0000-0100-00003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80</xdr:row>
      <xdr:rowOff>0</xdr:rowOff>
    </xdr:from>
    <xdr:to>
      <xdr:col>7</xdr:col>
      <xdr:colOff>9525</xdr:colOff>
      <xdr:row>80</xdr:row>
      <xdr:rowOff>9525</xdr:rowOff>
    </xdr:to>
    <xdr:pic>
      <xdr:nvPicPr>
        <xdr:cNvPr id="309" name="Picture 308" descr="Saját támadó csapatok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9525</xdr:colOff>
      <xdr:row>80</xdr:row>
      <xdr:rowOff>9525</xdr:rowOff>
    </xdr:to>
    <xdr:pic>
      <xdr:nvPicPr>
        <xdr:cNvPr id="310" name="Picture 309" descr="Equites Caesaris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9525</xdr:colOff>
      <xdr:row>80</xdr:row>
      <xdr:rowOff>9525</xdr:rowOff>
    </xdr:to>
    <xdr:pic>
      <xdr:nvPicPr>
        <xdr:cNvPr id="311" name="Picture 310" descr="Mint támadó, győzelem, veszteségek nélkül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80</xdr:row>
      <xdr:rowOff>0</xdr:rowOff>
    </xdr:from>
    <xdr:to>
      <xdr:col>11</xdr:col>
      <xdr:colOff>28575</xdr:colOff>
      <xdr:row>80</xdr:row>
      <xdr:rowOff>9525</xdr:rowOff>
    </xdr:to>
    <xdr:pic>
      <xdr:nvPicPr>
        <xdr:cNvPr id="312" name="Picture 311" descr="Zsákmány: 12314 nyersanyag. Maximális terhelhetőség: 14000 nyersanyag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6</xdr:col>
          <xdr:colOff>257175</xdr:colOff>
          <xdr:row>82</xdr:row>
          <xdr:rowOff>57150</xdr:rowOff>
        </xdr:to>
        <xdr:sp macro="" textlink="">
          <xdr:nvSpPr>
            <xdr:cNvPr id="2360" name="Control 312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1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81</xdr:row>
      <xdr:rowOff>0</xdr:rowOff>
    </xdr:from>
    <xdr:to>
      <xdr:col>7</xdr:col>
      <xdr:colOff>9525</xdr:colOff>
      <xdr:row>81</xdr:row>
      <xdr:rowOff>9525</xdr:rowOff>
    </xdr:to>
    <xdr:pic>
      <xdr:nvPicPr>
        <xdr:cNvPr id="314" name="Picture 313" descr="Saját támadó csapatok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9525</xdr:colOff>
      <xdr:row>81</xdr:row>
      <xdr:rowOff>9525</xdr:rowOff>
    </xdr:to>
    <xdr:pic>
      <xdr:nvPicPr>
        <xdr:cNvPr id="315" name="Picture 314" descr="Equites Caesaris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9525</xdr:colOff>
      <xdr:row>81</xdr:row>
      <xdr:rowOff>9525</xdr:rowOff>
    </xdr:to>
    <xdr:pic>
      <xdr:nvPicPr>
        <xdr:cNvPr id="316" name="Picture 315" descr="Mint támadó, győzelem, veszteségek nélkül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81</xdr:row>
      <xdr:rowOff>0</xdr:rowOff>
    </xdr:from>
    <xdr:to>
      <xdr:col>11</xdr:col>
      <xdr:colOff>28575</xdr:colOff>
      <xdr:row>81</xdr:row>
      <xdr:rowOff>9525</xdr:rowOff>
    </xdr:to>
    <xdr:pic>
      <xdr:nvPicPr>
        <xdr:cNvPr id="317" name="Picture 316" descr="Zsákmány: 529 nyersanyag. Maximális terhelhetőség: 1750 nyersanyag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257175</xdr:colOff>
          <xdr:row>83</xdr:row>
          <xdr:rowOff>57150</xdr:rowOff>
        </xdr:to>
        <xdr:sp macro="" textlink="">
          <xdr:nvSpPr>
            <xdr:cNvPr id="2365" name="Control 317" hidden="1">
              <a:extLst>
                <a:ext uri="{63B3BB69-23CF-44E3-9099-C40C66FF867C}">
                  <a14:compatExt spid="_x0000_s2365"/>
                </a:ext>
                <a:ext uri="{FF2B5EF4-FFF2-40B4-BE49-F238E27FC236}">
                  <a16:creationId xmlns:a16="http://schemas.microsoft.com/office/drawing/2014/main" id="{00000000-0008-0000-0100-00003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82</xdr:row>
      <xdr:rowOff>0</xdr:rowOff>
    </xdr:from>
    <xdr:to>
      <xdr:col>7</xdr:col>
      <xdr:colOff>9525</xdr:colOff>
      <xdr:row>82</xdr:row>
      <xdr:rowOff>9525</xdr:rowOff>
    </xdr:to>
    <xdr:pic>
      <xdr:nvPicPr>
        <xdr:cNvPr id="319" name="Picture 318" descr="Saját támadó csapatok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9525</xdr:colOff>
      <xdr:row>82</xdr:row>
      <xdr:rowOff>9525</xdr:rowOff>
    </xdr:to>
    <xdr:pic>
      <xdr:nvPicPr>
        <xdr:cNvPr id="320" name="Picture 319" descr="Equites Caesaris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0</xdr:rowOff>
    </xdr:from>
    <xdr:to>
      <xdr:col>11</xdr:col>
      <xdr:colOff>9525</xdr:colOff>
      <xdr:row>82</xdr:row>
      <xdr:rowOff>9525</xdr:rowOff>
    </xdr:to>
    <xdr:pic>
      <xdr:nvPicPr>
        <xdr:cNvPr id="321" name="Picture 320" descr="Mint támadó, győzelem, veszteségek nélkül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82</xdr:row>
      <xdr:rowOff>0</xdr:rowOff>
    </xdr:from>
    <xdr:to>
      <xdr:col>11</xdr:col>
      <xdr:colOff>28575</xdr:colOff>
      <xdr:row>82</xdr:row>
      <xdr:rowOff>9525</xdr:rowOff>
    </xdr:to>
    <xdr:pic>
      <xdr:nvPicPr>
        <xdr:cNvPr id="322" name="Picture 321" descr="Zsákmány: 264 nyersanyag. Maximális terhelhetőség: 2100 nyersanyag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0</xdr:rowOff>
        </xdr:from>
        <xdr:to>
          <xdr:col>6</xdr:col>
          <xdr:colOff>257175</xdr:colOff>
          <xdr:row>84</xdr:row>
          <xdr:rowOff>57150</xdr:rowOff>
        </xdr:to>
        <xdr:sp macro="" textlink="">
          <xdr:nvSpPr>
            <xdr:cNvPr id="2370" name="Control 322" hidden="1">
              <a:extLst>
                <a:ext uri="{63B3BB69-23CF-44E3-9099-C40C66FF867C}">
                  <a14:compatExt spid="_x0000_s2370"/>
                </a:ext>
                <a:ext uri="{FF2B5EF4-FFF2-40B4-BE49-F238E27FC236}">
                  <a16:creationId xmlns:a16="http://schemas.microsoft.com/office/drawing/2014/main" id="{00000000-0008-0000-0100-00004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83</xdr:row>
      <xdr:rowOff>0</xdr:rowOff>
    </xdr:from>
    <xdr:to>
      <xdr:col>7</xdr:col>
      <xdr:colOff>9525</xdr:colOff>
      <xdr:row>83</xdr:row>
      <xdr:rowOff>9525</xdr:rowOff>
    </xdr:to>
    <xdr:pic>
      <xdr:nvPicPr>
        <xdr:cNvPr id="324" name="Picture 323" descr="Saját támadó csapatok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9525</xdr:colOff>
      <xdr:row>83</xdr:row>
      <xdr:rowOff>9525</xdr:rowOff>
    </xdr:to>
    <xdr:pic>
      <xdr:nvPicPr>
        <xdr:cNvPr id="325" name="Picture 324" descr="Equites Caesaris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9525</xdr:colOff>
      <xdr:row>83</xdr:row>
      <xdr:rowOff>9525</xdr:rowOff>
    </xdr:to>
    <xdr:pic>
      <xdr:nvPicPr>
        <xdr:cNvPr id="326" name="Picture 325" descr="Mint támadó, győzelem, veszteségek nélkül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83</xdr:row>
      <xdr:rowOff>0</xdr:rowOff>
    </xdr:from>
    <xdr:to>
      <xdr:col>11</xdr:col>
      <xdr:colOff>28575</xdr:colOff>
      <xdr:row>83</xdr:row>
      <xdr:rowOff>9525</xdr:rowOff>
    </xdr:to>
    <xdr:pic>
      <xdr:nvPicPr>
        <xdr:cNvPr id="327" name="Picture 326" descr="Zsákmány: 17 nyersanyag. Maximális terhelhetőség: 700 nyersanyag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257175</xdr:colOff>
          <xdr:row>85</xdr:row>
          <xdr:rowOff>57150</xdr:rowOff>
        </xdr:to>
        <xdr:sp macro="" textlink="">
          <xdr:nvSpPr>
            <xdr:cNvPr id="2375" name="Control 327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1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84</xdr:row>
      <xdr:rowOff>0</xdr:rowOff>
    </xdr:from>
    <xdr:to>
      <xdr:col>7</xdr:col>
      <xdr:colOff>9525</xdr:colOff>
      <xdr:row>84</xdr:row>
      <xdr:rowOff>9525</xdr:rowOff>
    </xdr:to>
    <xdr:pic>
      <xdr:nvPicPr>
        <xdr:cNvPr id="329" name="Picture 328" descr="Saját támadó csapatok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9525</xdr:colOff>
      <xdr:row>84</xdr:row>
      <xdr:rowOff>9525</xdr:rowOff>
    </xdr:to>
    <xdr:pic>
      <xdr:nvPicPr>
        <xdr:cNvPr id="330" name="Picture 329" descr="Equites Caesaris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9525</xdr:colOff>
      <xdr:row>84</xdr:row>
      <xdr:rowOff>9525</xdr:rowOff>
    </xdr:to>
    <xdr:pic>
      <xdr:nvPicPr>
        <xdr:cNvPr id="331" name="Picture 330" descr="Mint támadó, győzelem, veszteségek nélkül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84</xdr:row>
      <xdr:rowOff>0</xdr:rowOff>
    </xdr:from>
    <xdr:to>
      <xdr:col>11</xdr:col>
      <xdr:colOff>28575</xdr:colOff>
      <xdr:row>84</xdr:row>
      <xdr:rowOff>9525</xdr:rowOff>
    </xdr:to>
    <xdr:pic>
      <xdr:nvPicPr>
        <xdr:cNvPr id="332" name="Picture 331" descr="Zsákmány: 140 nyersanyag. Maximális terhelhetőség: 1400 nyersanyag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0</xdr:rowOff>
        </xdr:from>
        <xdr:to>
          <xdr:col>6</xdr:col>
          <xdr:colOff>257175</xdr:colOff>
          <xdr:row>86</xdr:row>
          <xdr:rowOff>57150</xdr:rowOff>
        </xdr:to>
        <xdr:sp macro="" textlink="">
          <xdr:nvSpPr>
            <xdr:cNvPr id="2380" name="Control 332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00000000-0008-0000-0100-00004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85</xdr:row>
      <xdr:rowOff>0</xdr:rowOff>
    </xdr:from>
    <xdr:to>
      <xdr:col>10</xdr:col>
      <xdr:colOff>9525</xdr:colOff>
      <xdr:row>85</xdr:row>
      <xdr:rowOff>9525</xdr:rowOff>
    </xdr:to>
    <xdr:pic>
      <xdr:nvPicPr>
        <xdr:cNvPr id="334" name="Picture 333" descr="Equites Caesaris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9525</xdr:colOff>
      <xdr:row>85</xdr:row>
      <xdr:rowOff>9525</xdr:rowOff>
    </xdr:to>
    <xdr:pic>
      <xdr:nvPicPr>
        <xdr:cNvPr id="335" name="Picture 334" descr="Mint támadó, győzelem, veszteségek nélkül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85</xdr:row>
      <xdr:rowOff>0</xdr:rowOff>
    </xdr:from>
    <xdr:to>
      <xdr:col>11</xdr:col>
      <xdr:colOff>28575</xdr:colOff>
      <xdr:row>85</xdr:row>
      <xdr:rowOff>9525</xdr:rowOff>
    </xdr:to>
    <xdr:pic>
      <xdr:nvPicPr>
        <xdr:cNvPr id="336" name="Picture 335" descr="Zsákmány: 761 nyersanyag. Maximális terhelhetőség: 1400 nyersanyag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257175</xdr:colOff>
          <xdr:row>87</xdr:row>
          <xdr:rowOff>57150</xdr:rowOff>
        </xdr:to>
        <xdr:sp macro="" textlink="">
          <xdr:nvSpPr>
            <xdr:cNvPr id="2384" name="Control 336" hidden="1">
              <a:extLst>
                <a:ext uri="{63B3BB69-23CF-44E3-9099-C40C66FF867C}">
                  <a14:compatExt spid="_x0000_s2384"/>
                </a:ext>
                <a:ext uri="{FF2B5EF4-FFF2-40B4-BE49-F238E27FC236}">
                  <a16:creationId xmlns:a16="http://schemas.microsoft.com/office/drawing/2014/main" id="{00000000-0008-0000-0100-00005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86</xdr:row>
      <xdr:rowOff>0</xdr:rowOff>
    </xdr:from>
    <xdr:to>
      <xdr:col>10</xdr:col>
      <xdr:colOff>9525</xdr:colOff>
      <xdr:row>86</xdr:row>
      <xdr:rowOff>9525</xdr:rowOff>
    </xdr:to>
    <xdr:pic>
      <xdr:nvPicPr>
        <xdr:cNvPr id="338" name="Picture 337" descr="Equites Caesaris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9525</xdr:colOff>
      <xdr:row>86</xdr:row>
      <xdr:rowOff>9525</xdr:rowOff>
    </xdr:to>
    <xdr:pic>
      <xdr:nvPicPr>
        <xdr:cNvPr id="339" name="Picture 338" descr="Mint támadó, győzelem, veszteségek nélkül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86</xdr:row>
      <xdr:rowOff>0</xdr:rowOff>
    </xdr:from>
    <xdr:to>
      <xdr:col>11</xdr:col>
      <xdr:colOff>28575</xdr:colOff>
      <xdr:row>86</xdr:row>
      <xdr:rowOff>9525</xdr:rowOff>
    </xdr:to>
    <xdr:pic>
      <xdr:nvPicPr>
        <xdr:cNvPr id="340" name="Picture 339" descr="Zsákmány: 44 nyersanyag. Maximális terhelhetőség: 280 nyersanyag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0</xdr:rowOff>
        </xdr:from>
        <xdr:to>
          <xdr:col>6</xdr:col>
          <xdr:colOff>257175</xdr:colOff>
          <xdr:row>88</xdr:row>
          <xdr:rowOff>57150</xdr:rowOff>
        </xdr:to>
        <xdr:sp macro="" textlink="">
          <xdr:nvSpPr>
            <xdr:cNvPr id="2388" name="Control 340" hidden="1">
              <a:extLst>
                <a:ext uri="{63B3BB69-23CF-44E3-9099-C40C66FF867C}">
                  <a14:compatExt spid="_x0000_s2388"/>
                </a:ext>
                <a:ext uri="{FF2B5EF4-FFF2-40B4-BE49-F238E27FC236}">
                  <a16:creationId xmlns:a16="http://schemas.microsoft.com/office/drawing/2014/main" id="{00000000-0008-0000-0100-00005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87</xdr:row>
      <xdr:rowOff>0</xdr:rowOff>
    </xdr:from>
    <xdr:to>
      <xdr:col>10</xdr:col>
      <xdr:colOff>9525</xdr:colOff>
      <xdr:row>87</xdr:row>
      <xdr:rowOff>9525</xdr:rowOff>
    </xdr:to>
    <xdr:pic>
      <xdr:nvPicPr>
        <xdr:cNvPr id="342" name="Picture 341" descr="Equites Caesaris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9525</xdr:colOff>
      <xdr:row>87</xdr:row>
      <xdr:rowOff>9525</xdr:rowOff>
    </xdr:to>
    <xdr:pic>
      <xdr:nvPicPr>
        <xdr:cNvPr id="343" name="Picture 342" descr="Mint támadó, győzelem, veszteségek nélkül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87</xdr:row>
      <xdr:rowOff>0</xdr:rowOff>
    </xdr:from>
    <xdr:to>
      <xdr:col>11</xdr:col>
      <xdr:colOff>28575</xdr:colOff>
      <xdr:row>87</xdr:row>
      <xdr:rowOff>9525</xdr:rowOff>
    </xdr:to>
    <xdr:pic>
      <xdr:nvPicPr>
        <xdr:cNvPr id="344" name="Picture 343" descr="Zsákmány: 69 nyersanyag. Maximális terhelhetőség: 2100 nyersanyag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6</xdr:col>
          <xdr:colOff>257175</xdr:colOff>
          <xdr:row>89</xdr:row>
          <xdr:rowOff>57150</xdr:rowOff>
        </xdr:to>
        <xdr:sp macro="" textlink="">
          <xdr:nvSpPr>
            <xdr:cNvPr id="2392" name="Control 344" hidden="1">
              <a:extLst>
                <a:ext uri="{63B3BB69-23CF-44E3-9099-C40C66FF867C}">
                  <a14:compatExt spid="_x0000_s2392"/>
                </a:ext>
                <a:ext uri="{FF2B5EF4-FFF2-40B4-BE49-F238E27FC236}">
                  <a16:creationId xmlns:a16="http://schemas.microsoft.com/office/drawing/2014/main" id="{00000000-0008-0000-0100-00005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88</xdr:row>
      <xdr:rowOff>0</xdr:rowOff>
    </xdr:from>
    <xdr:to>
      <xdr:col>7</xdr:col>
      <xdr:colOff>9525</xdr:colOff>
      <xdr:row>88</xdr:row>
      <xdr:rowOff>9525</xdr:rowOff>
    </xdr:to>
    <xdr:pic>
      <xdr:nvPicPr>
        <xdr:cNvPr id="346" name="Picture 345" descr="Saját támadó csapatok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9525</xdr:colOff>
      <xdr:row>88</xdr:row>
      <xdr:rowOff>9525</xdr:rowOff>
    </xdr:to>
    <xdr:pic>
      <xdr:nvPicPr>
        <xdr:cNvPr id="347" name="Picture 346" descr="Equites Caesaris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9525</xdr:colOff>
      <xdr:row>88</xdr:row>
      <xdr:rowOff>9525</xdr:rowOff>
    </xdr:to>
    <xdr:pic>
      <xdr:nvPicPr>
        <xdr:cNvPr id="348" name="Picture 347" descr="Mint támadó, győzelem, veszteségek nélkül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88</xdr:row>
      <xdr:rowOff>0</xdr:rowOff>
    </xdr:from>
    <xdr:to>
      <xdr:col>11</xdr:col>
      <xdr:colOff>28575</xdr:colOff>
      <xdr:row>88</xdr:row>
      <xdr:rowOff>9525</xdr:rowOff>
    </xdr:to>
    <xdr:pic>
      <xdr:nvPicPr>
        <xdr:cNvPr id="349" name="Picture 348" descr="Zsákmány: 16 nyersanyag. Maximális terhelhetőség: 1400 nyersanyag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0</xdr:rowOff>
        </xdr:from>
        <xdr:to>
          <xdr:col>6</xdr:col>
          <xdr:colOff>257175</xdr:colOff>
          <xdr:row>90</xdr:row>
          <xdr:rowOff>57150</xdr:rowOff>
        </xdr:to>
        <xdr:sp macro="" textlink="">
          <xdr:nvSpPr>
            <xdr:cNvPr id="2397" name="Control 349" hidden="1">
              <a:extLst>
                <a:ext uri="{63B3BB69-23CF-44E3-9099-C40C66FF867C}">
                  <a14:compatExt spid="_x0000_s2397"/>
                </a:ext>
                <a:ext uri="{FF2B5EF4-FFF2-40B4-BE49-F238E27FC236}">
                  <a16:creationId xmlns:a16="http://schemas.microsoft.com/office/drawing/2014/main" id="{00000000-0008-0000-0100-00005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89</xdr:row>
      <xdr:rowOff>0</xdr:rowOff>
    </xdr:from>
    <xdr:to>
      <xdr:col>7</xdr:col>
      <xdr:colOff>9525</xdr:colOff>
      <xdr:row>89</xdr:row>
      <xdr:rowOff>9525</xdr:rowOff>
    </xdr:to>
    <xdr:pic>
      <xdr:nvPicPr>
        <xdr:cNvPr id="351" name="Picture 350" descr="Saját támadó csapatok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9525</xdr:colOff>
      <xdr:row>89</xdr:row>
      <xdr:rowOff>9525</xdr:rowOff>
    </xdr:to>
    <xdr:pic>
      <xdr:nvPicPr>
        <xdr:cNvPr id="352" name="Picture 351" descr="Equites Caesaris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9525</xdr:colOff>
      <xdr:row>89</xdr:row>
      <xdr:rowOff>9525</xdr:rowOff>
    </xdr:to>
    <xdr:pic>
      <xdr:nvPicPr>
        <xdr:cNvPr id="353" name="Picture 352" descr="Mint támadó, győzelem, veszteségek nélkül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89</xdr:row>
      <xdr:rowOff>0</xdr:rowOff>
    </xdr:from>
    <xdr:to>
      <xdr:col>11</xdr:col>
      <xdr:colOff>28575</xdr:colOff>
      <xdr:row>89</xdr:row>
      <xdr:rowOff>9525</xdr:rowOff>
    </xdr:to>
    <xdr:pic>
      <xdr:nvPicPr>
        <xdr:cNvPr id="354" name="Picture 353" descr="Zsákmány: 4 nyersanyag. Maximális terhelhetőség: 140 nyersanyag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257175</xdr:colOff>
          <xdr:row>91</xdr:row>
          <xdr:rowOff>57150</xdr:rowOff>
        </xdr:to>
        <xdr:sp macro="" textlink="">
          <xdr:nvSpPr>
            <xdr:cNvPr id="2402" name="Control 354" hidden="1">
              <a:extLst>
                <a:ext uri="{63B3BB69-23CF-44E3-9099-C40C66FF867C}">
                  <a14:compatExt spid="_x0000_s2402"/>
                </a:ext>
                <a:ext uri="{FF2B5EF4-FFF2-40B4-BE49-F238E27FC236}">
                  <a16:creationId xmlns:a16="http://schemas.microsoft.com/office/drawing/2014/main" id="{00000000-0008-0000-0100-00006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90</xdr:row>
      <xdr:rowOff>0</xdr:rowOff>
    </xdr:from>
    <xdr:to>
      <xdr:col>7</xdr:col>
      <xdr:colOff>9525</xdr:colOff>
      <xdr:row>90</xdr:row>
      <xdr:rowOff>9525</xdr:rowOff>
    </xdr:to>
    <xdr:pic>
      <xdr:nvPicPr>
        <xdr:cNvPr id="356" name="Picture 355" descr="Saját támadó csapatok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04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9525</xdr:colOff>
      <xdr:row>90</xdr:row>
      <xdr:rowOff>9525</xdr:rowOff>
    </xdr:to>
    <xdr:pic>
      <xdr:nvPicPr>
        <xdr:cNvPr id="357" name="Picture 356" descr="Equites Caesaris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304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9525</xdr:colOff>
      <xdr:row>90</xdr:row>
      <xdr:rowOff>9525</xdr:rowOff>
    </xdr:to>
    <xdr:pic>
      <xdr:nvPicPr>
        <xdr:cNvPr id="358" name="Picture 357" descr="Mint támadó, győzelem, veszteségek nélkül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04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90</xdr:row>
      <xdr:rowOff>0</xdr:rowOff>
    </xdr:from>
    <xdr:to>
      <xdr:col>11</xdr:col>
      <xdr:colOff>28575</xdr:colOff>
      <xdr:row>90</xdr:row>
      <xdr:rowOff>9525</xdr:rowOff>
    </xdr:to>
    <xdr:pic>
      <xdr:nvPicPr>
        <xdr:cNvPr id="359" name="Picture 358" descr="Zsákmány: 36 nyersanyag. Maximális terhelhetőség: 280 nyersanyag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304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91</xdr:row>
          <xdr:rowOff>0</xdr:rowOff>
        </xdr:from>
        <xdr:to>
          <xdr:col>6</xdr:col>
          <xdr:colOff>257175</xdr:colOff>
          <xdr:row>92</xdr:row>
          <xdr:rowOff>57150</xdr:rowOff>
        </xdr:to>
        <xdr:sp macro="" textlink="">
          <xdr:nvSpPr>
            <xdr:cNvPr id="2407" name="Control 359" hidden="1">
              <a:extLst>
                <a:ext uri="{63B3BB69-23CF-44E3-9099-C40C66FF867C}">
                  <a14:compatExt spid="_x0000_s2407"/>
                </a:ext>
                <a:ext uri="{FF2B5EF4-FFF2-40B4-BE49-F238E27FC236}">
                  <a16:creationId xmlns:a16="http://schemas.microsoft.com/office/drawing/2014/main" id="{00000000-0008-0000-0100-00006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91</xdr:row>
      <xdr:rowOff>0</xdr:rowOff>
    </xdr:from>
    <xdr:to>
      <xdr:col>7</xdr:col>
      <xdr:colOff>9525</xdr:colOff>
      <xdr:row>91</xdr:row>
      <xdr:rowOff>9525</xdr:rowOff>
    </xdr:to>
    <xdr:pic>
      <xdr:nvPicPr>
        <xdr:cNvPr id="361" name="Picture 360" descr="Saját támadó csapatok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9525</xdr:colOff>
      <xdr:row>91</xdr:row>
      <xdr:rowOff>9525</xdr:rowOff>
    </xdr:to>
    <xdr:pic>
      <xdr:nvPicPr>
        <xdr:cNvPr id="362" name="Picture 361" descr="Equites Caesaris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9525</xdr:colOff>
      <xdr:row>91</xdr:row>
      <xdr:rowOff>9525</xdr:rowOff>
    </xdr:to>
    <xdr:pic>
      <xdr:nvPicPr>
        <xdr:cNvPr id="363" name="Picture 362" descr="Mint támadó, győzelem, veszteségek nélkül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91</xdr:row>
      <xdr:rowOff>0</xdr:rowOff>
    </xdr:from>
    <xdr:to>
      <xdr:col>11</xdr:col>
      <xdr:colOff>28575</xdr:colOff>
      <xdr:row>91</xdr:row>
      <xdr:rowOff>9525</xdr:rowOff>
    </xdr:to>
    <xdr:pic>
      <xdr:nvPicPr>
        <xdr:cNvPr id="364" name="Picture 363" descr="Zsákmány: 21 nyersanyag. Maximális terhelhetőség: 2100 nyersanyag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0</xdr:rowOff>
        </xdr:from>
        <xdr:to>
          <xdr:col>6</xdr:col>
          <xdr:colOff>257175</xdr:colOff>
          <xdr:row>93</xdr:row>
          <xdr:rowOff>57150</xdr:rowOff>
        </xdr:to>
        <xdr:sp macro="" textlink="">
          <xdr:nvSpPr>
            <xdr:cNvPr id="2412" name="Control 364" hidden="1">
              <a:extLst>
                <a:ext uri="{63B3BB69-23CF-44E3-9099-C40C66FF867C}">
                  <a14:compatExt spid="_x0000_s2412"/>
                </a:ext>
                <a:ext uri="{FF2B5EF4-FFF2-40B4-BE49-F238E27FC236}">
                  <a16:creationId xmlns:a16="http://schemas.microsoft.com/office/drawing/2014/main" id="{00000000-0008-0000-0100-00006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92</xdr:row>
      <xdr:rowOff>0</xdr:rowOff>
    </xdr:from>
    <xdr:to>
      <xdr:col>7</xdr:col>
      <xdr:colOff>9525</xdr:colOff>
      <xdr:row>92</xdr:row>
      <xdr:rowOff>9525</xdr:rowOff>
    </xdr:to>
    <xdr:pic>
      <xdr:nvPicPr>
        <xdr:cNvPr id="366" name="Picture 365" descr="Saját támadó csapatok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12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9525</xdr:colOff>
      <xdr:row>92</xdr:row>
      <xdr:rowOff>9525</xdr:rowOff>
    </xdr:to>
    <xdr:pic>
      <xdr:nvPicPr>
        <xdr:cNvPr id="367" name="Picture 366" descr="Equites Caesaris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312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9525</xdr:colOff>
      <xdr:row>92</xdr:row>
      <xdr:rowOff>9525</xdr:rowOff>
    </xdr:to>
    <xdr:pic>
      <xdr:nvPicPr>
        <xdr:cNvPr id="368" name="Picture 367" descr="Mint támadó, győzelem, veszteségek nélkül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12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92</xdr:row>
      <xdr:rowOff>0</xdr:rowOff>
    </xdr:from>
    <xdr:to>
      <xdr:col>11</xdr:col>
      <xdr:colOff>28575</xdr:colOff>
      <xdr:row>92</xdr:row>
      <xdr:rowOff>9525</xdr:rowOff>
    </xdr:to>
    <xdr:pic>
      <xdr:nvPicPr>
        <xdr:cNvPr id="369" name="Picture 368" descr="Zsákmány: 1150 nyersanyag. Maximális terhelhetőség: 2800 nyersanyag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312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0</xdr:rowOff>
        </xdr:from>
        <xdr:to>
          <xdr:col>6</xdr:col>
          <xdr:colOff>257175</xdr:colOff>
          <xdr:row>94</xdr:row>
          <xdr:rowOff>57150</xdr:rowOff>
        </xdr:to>
        <xdr:sp macro="" textlink="">
          <xdr:nvSpPr>
            <xdr:cNvPr id="2417" name="Control 369" hidden="1">
              <a:extLst>
                <a:ext uri="{63B3BB69-23CF-44E3-9099-C40C66FF867C}">
                  <a14:compatExt spid="_x0000_s2417"/>
                </a:ext>
                <a:ext uri="{FF2B5EF4-FFF2-40B4-BE49-F238E27FC236}">
                  <a16:creationId xmlns:a16="http://schemas.microsoft.com/office/drawing/2014/main" id="{00000000-0008-0000-0100-00007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93</xdr:row>
      <xdr:rowOff>0</xdr:rowOff>
    </xdr:from>
    <xdr:to>
      <xdr:col>7</xdr:col>
      <xdr:colOff>9525</xdr:colOff>
      <xdr:row>93</xdr:row>
      <xdr:rowOff>9525</xdr:rowOff>
    </xdr:to>
    <xdr:pic>
      <xdr:nvPicPr>
        <xdr:cNvPr id="371" name="Picture 370" descr="Saját támadó csapatok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16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9525</xdr:colOff>
      <xdr:row>93</xdr:row>
      <xdr:rowOff>9525</xdr:rowOff>
    </xdr:to>
    <xdr:pic>
      <xdr:nvPicPr>
        <xdr:cNvPr id="372" name="Picture 371" descr="Equites Caesaris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316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9525</xdr:colOff>
      <xdr:row>93</xdr:row>
      <xdr:rowOff>9525</xdr:rowOff>
    </xdr:to>
    <xdr:pic>
      <xdr:nvPicPr>
        <xdr:cNvPr id="373" name="Picture 372" descr="Mint támadó, győzelem, veszteségek nélkül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16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93</xdr:row>
      <xdr:rowOff>0</xdr:rowOff>
    </xdr:from>
    <xdr:to>
      <xdr:col>11</xdr:col>
      <xdr:colOff>28575</xdr:colOff>
      <xdr:row>93</xdr:row>
      <xdr:rowOff>9525</xdr:rowOff>
    </xdr:to>
    <xdr:pic>
      <xdr:nvPicPr>
        <xdr:cNvPr id="374" name="Picture 373" descr="Zsákmány: 3 nyersanyag. Maximális terhelhetőség: 1400 nyersanyag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316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257175</xdr:colOff>
          <xdr:row>95</xdr:row>
          <xdr:rowOff>57150</xdr:rowOff>
        </xdr:to>
        <xdr:sp macro="" textlink="">
          <xdr:nvSpPr>
            <xdr:cNvPr id="2422" name="Control 374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00000000-0008-0000-0100-00007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94</xdr:row>
      <xdr:rowOff>0</xdr:rowOff>
    </xdr:from>
    <xdr:to>
      <xdr:col>7</xdr:col>
      <xdr:colOff>9525</xdr:colOff>
      <xdr:row>94</xdr:row>
      <xdr:rowOff>9525</xdr:rowOff>
    </xdr:to>
    <xdr:pic>
      <xdr:nvPicPr>
        <xdr:cNvPr id="376" name="Picture 375" descr="Saját támadó csapatok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20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9525</xdr:colOff>
      <xdr:row>94</xdr:row>
      <xdr:rowOff>9525</xdr:rowOff>
    </xdr:to>
    <xdr:pic>
      <xdr:nvPicPr>
        <xdr:cNvPr id="377" name="Picture 376" descr="Equites Caesaris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320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9525</xdr:colOff>
      <xdr:row>94</xdr:row>
      <xdr:rowOff>9525</xdr:rowOff>
    </xdr:to>
    <xdr:pic>
      <xdr:nvPicPr>
        <xdr:cNvPr id="378" name="Picture 377" descr="Mint támadó, győzelem, veszteségek nélkül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20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94</xdr:row>
      <xdr:rowOff>0</xdr:rowOff>
    </xdr:from>
    <xdr:to>
      <xdr:col>11</xdr:col>
      <xdr:colOff>28575</xdr:colOff>
      <xdr:row>94</xdr:row>
      <xdr:rowOff>9525</xdr:rowOff>
    </xdr:to>
    <xdr:pic>
      <xdr:nvPicPr>
        <xdr:cNvPr id="379" name="Picture 378" descr="Zsákmány: 35 nyersanyag. Maximális terhelhetőség: 1050 nyersanyag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320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0</xdr:rowOff>
        </xdr:from>
        <xdr:to>
          <xdr:col>6</xdr:col>
          <xdr:colOff>257175</xdr:colOff>
          <xdr:row>96</xdr:row>
          <xdr:rowOff>57150</xdr:rowOff>
        </xdr:to>
        <xdr:sp macro="" textlink="">
          <xdr:nvSpPr>
            <xdr:cNvPr id="2427" name="Control 379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00000000-0008-0000-0100-00007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95</xdr:row>
      <xdr:rowOff>0</xdr:rowOff>
    </xdr:from>
    <xdr:to>
      <xdr:col>7</xdr:col>
      <xdr:colOff>9525</xdr:colOff>
      <xdr:row>95</xdr:row>
      <xdr:rowOff>9525</xdr:rowOff>
    </xdr:to>
    <xdr:pic>
      <xdr:nvPicPr>
        <xdr:cNvPr id="381" name="Picture 380" descr="Saját támadó csapatok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23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9525</xdr:colOff>
      <xdr:row>95</xdr:row>
      <xdr:rowOff>9525</xdr:rowOff>
    </xdr:to>
    <xdr:pic>
      <xdr:nvPicPr>
        <xdr:cNvPr id="382" name="Picture 381" descr="Equites Caesaris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323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9525</xdr:colOff>
      <xdr:row>95</xdr:row>
      <xdr:rowOff>9525</xdr:rowOff>
    </xdr:to>
    <xdr:pic>
      <xdr:nvPicPr>
        <xdr:cNvPr id="383" name="Picture 382" descr="Mint támadó, győzelem, veszteségek nélkül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23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95</xdr:row>
      <xdr:rowOff>0</xdr:rowOff>
    </xdr:from>
    <xdr:to>
      <xdr:col>11</xdr:col>
      <xdr:colOff>28575</xdr:colOff>
      <xdr:row>95</xdr:row>
      <xdr:rowOff>9525</xdr:rowOff>
    </xdr:to>
    <xdr:pic>
      <xdr:nvPicPr>
        <xdr:cNvPr id="384" name="Picture 383" descr="Zsákmány: 114 nyersanyag. Maximális terhelhetőség: 1400 nyersanyag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323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0</xdr:rowOff>
        </xdr:from>
        <xdr:to>
          <xdr:col>6</xdr:col>
          <xdr:colOff>257175</xdr:colOff>
          <xdr:row>97</xdr:row>
          <xdr:rowOff>57150</xdr:rowOff>
        </xdr:to>
        <xdr:sp macro="" textlink="">
          <xdr:nvSpPr>
            <xdr:cNvPr id="2432" name="Control 384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00000000-0008-0000-0100-00008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96</xdr:row>
      <xdr:rowOff>0</xdr:rowOff>
    </xdr:from>
    <xdr:to>
      <xdr:col>7</xdr:col>
      <xdr:colOff>9525</xdr:colOff>
      <xdr:row>96</xdr:row>
      <xdr:rowOff>9525</xdr:rowOff>
    </xdr:to>
    <xdr:pic>
      <xdr:nvPicPr>
        <xdr:cNvPr id="386" name="Picture 385" descr="Saját támadó csapatok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27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9525</xdr:colOff>
      <xdr:row>96</xdr:row>
      <xdr:rowOff>9525</xdr:rowOff>
    </xdr:to>
    <xdr:pic>
      <xdr:nvPicPr>
        <xdr:cNvPr id="387" name="Picture 386" descr="Equites Caesaris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327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9525</xdr:colOff>
      <xdr:row>96</xdr:row>
      <xdr:rowOff>9525</xdr:rowOff>
    </xdr:to>
    <xdr:pic>
      <xdr:nvPicPr>
        <xdr:cNvPr id="388" name="Picture 387" descr="Mint támadó, győzelem, veszteségek nélkül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27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96</xdr:row>
      <xdr:rowOff>0</xdr:rowOff>
    </xdr:from>
    <xdr:to>
      <xdr:col>11</xdr:col>
      <xdr:colOff>28575</xdr:colOff>
      <xdr:row>96</xdr:row>
      <xdr:rowOff>9525</xdr:rowOff>
    </xdr:to>
    <xdr:pic>
      <xdr:nvPicPr>
        <xdr:cNvPr id="389" name="Picture 388" descr="Zsákmány: 19 nyersanyag. Maximális terhelhetőség: 350 nyersanyag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327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0</xdr:rowOff>
        </xdr:from>
        <xdr:to>
          <xdr:col>6</xdr:col>
          <xdr:colOff>257175</xdr:colOff>
          <xdr:row>98</xdr:row>
          <xdr:rowOff>57150</xdr:rowOff>
        </xdr:to>
        <xdr:sp macro="" textlink="">
          <xdr:nvSpPr>
            <xdr:cNvPr id="2437" name="Control 389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00000000-0008-0000-0100-00008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97</xdr:row>
      <xdr:rowOff>0</xdr:rowOff>
    </xdr:from>
    <xdr:to>
      <xdr:col>7</xdr:col>
      <xdr:colOff>9525</xdr:colOff>
      <xdr:row>97</xdr:row>
      <xdr:rowOff>9525</xdr:rowOff>
    </xdr:to>
    <xdr:pic>
      <xdr:nvPicPr>
        <xdr:cNvPr id="391" name="Picture 390" descr="Saját támadó csapatok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31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9525</xdr:colOff>
      <xdr:row>97</xdr:row>
      <xdr:rowOff>9525</xdr:rowOff>
    </xdr:to>
    <xdr:pic>
      <xdr:nvPicPr>
        <xdr:cNvPr id="392" name="Picture 391" descr="Equites Caesaris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331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9525</xdr:colOff>
      <xdr:row>97</xdr:row>
      <xdr:rowOff>9525</xdr:rowOff>
    </xdr:to>
    <xdr:pic>
      <xdr:nvPicPr>
        <xdr:cNvPr id="393" name="Picture 392" descr="Mint támadó, győzelem, veszteségek nélkül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1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97</xdr:row>
      <xdr:rowOff>0</xdr:rowOff>
    </xdr:from>
    <xdr:to>
      <xdr:col>11</xdr:col>
      <xdr:colOff>28575</xdr:colOff>
      <xdr:row>97</xdr:row>
      <xdr:rowOff>9525</xdr:rowOff>
    </xdr:to>
    <xdr:pic>
      <xdr:nvPicPr>
        <xdr:cNvPr id="394" name="Picture 393" descr="Zsákmány: 44 nyersanyag. Maximális terhelhetőség: 1400 nyersanyag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331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6</xdr:col>
          <xdr:colOff>257175</xdr:colOff>
          <xdr:row>99</xdr:row>
          <xdr:rowOff>57150</xdr:rowOff>
        </xdr:to>
        <xdr:sp macro="" textlink="">
          <xdr:nvSpPr>
            <xdr:cNvPr id="2442" name="Control 394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00000000-0008-0000-0100-00008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98</xdr:row>
      <xdr:rowOff>0</xdr:rowOff>
    </xdr:from>
    <xdr:to>
      <xdr:col>10</xdr:col>
      <xdr:colOff>9525</xdr:colOff>
      <xdr:row>98</xdr:row>
      <xdr:rowOff>9525</xdr:rowOff>
    </xdr:to>
    <xdr:pic>
      <xdr:nvPicPr>
        <xdr:cNvPr id="396" name="Picture 395" descr="Equites Caesaris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335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9525</xdr:colOff>
      <xdr:row>98</xdr:row>
      <xdr:rowOff>9525</xdr:rowOff>
    </xdr:to>
    <xdr:pic>
      <xdr:nvPicPr>
        <xdr:cNvPr id="397" name="Picture 396" descr="Mint támadó, győzelem, veszteségek nélkül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5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98</xdr:row>
      <xdr:rowOff>0</xdr:rowOff>
    </xdr:from>
    <xdr:to>
      <xdr:col>11</xdr:col>
      <xdr:colOff>28575</xdr:colOff>
      <xdr:row>98</xdr:row>
      <xdr:rowOff>9525</xdr:rowOff>
    </xdr:to>
    <xdr:pic>
      <xdr:nvPicPr>
        <xdr:cNvPr id="398" name="Picture 397" descr="Zsákmány: 2100 nyersanyag. Maximális terhelhetőség: 2100 nyersanyag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335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0</xdr:rowOff>
        </xdr:from>
        <xdr:to>
          <xdr:col>6</xdr:col>
          <xdr:colOff>257175</xdr:colOff>
          <xdr:row>100</xdr:row>
          <xdr:rowOff>57150</xdr:rowOff>
        </xdr:to>
        <xdr:sp macro="" textlink="">
          <xdr:nvSpPr>
            <xdr:cNvPr id="2446" name="Control 398" hidden="1">
              <a:extLst>
                <a:ext uri="{63B3BB69-23CF-44E3-9099-C40C66FF867C}">
                  <a14:compatExt spid="_x0000_s2446"/>
                </a:ext>
                <a:ext uri="{FF2B5EF4-FFF2-40B4-BE49-F238E27FC236}">
                  <a16:creationId xmlns:a16="http://schemas.microsoft.com/office/drawing/2014/main" id="{00000000-0008-0000-0100-00008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99</xdr:row>
      <xdr:rowOff>0</xdr:rowOff>
    </xdr:from>
    <xdr:to>
      <xdr:col>7</xdr:col>
      <xdr:colOff>9525</xdr:colOff>
      <xdr:row>99</xdr:row>
      <xdr:rowOff>9525</xdr:rowOff>
    </xdr:to>
    <xdr:pic>
      <xdr:nvPicPr>
        <xdr:cNvPr id="400" name="Picture 399" descr="Saját támadó csapatok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339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9525</xdr:colOff>
      <xdr:row>99</xdr:row>
      <xdr:rowOff>9525</xdr:rowOff>
    </xdr:to>
    <xdr:pic>
      <xdr:nvPicPr>
        <xdr:cNvPr id="401" name="Picture 400" descr="Equites Caesaris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339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9525</xdr:colOff>
      <xdr:row>99</xdr:row>
      <xdr:rowOff>9525</xdr:rowOff>
    </xdr:to>
    <xdr:pic>
      <xdr:nvPicPr>
        <xdr:cNvPr id="402" name="Picture 401" descr="Mint támadó, győzelem, veszteségek nélkül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9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99</xdr:row>
      <xdr:rowOff>0</xdr:rowOff>
    </xdr:from>
    <xdr:to>
      <xdr:col>11</xdr:col>
      <xdr:colOff>28575</xdr:colOff>
      <xdr:row>99</xdr:row>
      <xdr:rowOff>9525</xdr:rowOff>
    </xdr:to>
    <xdr:pic>
      <xdr:nvPicPr>
        <xdr:cNvPr id="403" name="Picture 402" descr="Zsákmány: 26 nyersanyag. Maximális terhelhetőség: 700 nyersanyag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339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9525</xdr:colOff>
      <xdr:row>18</xdr:row>
      <xdr:rowOff>9525</xdr:rowOff>
    </xdr:to>
    <xdr:pic>
      <xdr:nvPicPr>
        <xdr:cNvPr id="404" name="Picture 403" descr="Equites Caesaris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405" name="Picture 404" descr="Mint támadó, győzelem, veszteségek nélkül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18</xdr:row>
      <xdr:rowOff>0</xdr:rowOff>
    </xdr:from>
    <xdr:to>
      <xdr:col>11</xdr:col>
      <xdr:colOff>28575</xdr:colOff>
      <xdr:row>18</xdr:row>
      <xdr:rowOff>9525</xdr:rowOff>
    </xdr:to>
    <xdr:pic>
      <xdr:nvPicPr>
        <xdr:cNvPr id="406" name="Picture 405" descr="Zsákmány: 14 nyersanyag. Maximális terhelhetőség: 1750 nyersanyag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257175</xdr:colOff>
          <xdr:row>20</xdr:row>
          <xdr:rowOff>57150</xdr:rowOff>
        </xdr:to>
        <xdr:sp macro="" textlink="">
          <xdr:nvSpPr>
            <xdr:cNvPr id="2454" name="Control 406" hidden="1">
              <a:extLst>
                <a:ext uri="{63B3BB69-23CF-44E3-9099-C40C66FF867C}">
                  <a14:compatExt spid="_x0000_s2454"/>
                </a:ext>
                <a:ext uri="{FF2B5EF4-FFF2-40B4-BE49-F238E27FC236}">
                  <a16:creationId xmlns:a16="http://schemas.microsoft.com/office/drawing/2014/main" id="{00000000-0008-0000-0100-00009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>
      <xdr:nvPicPr>
        <xdr:cNvPr id="408" name="Picture 407" descr="Saját támadó csapatok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409" name="Picture 408" descr="Equites Caesaris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9525</xdr:colOff>
      <xdr:row>19</xdr:row>
      <xdr:rowOff>9525</xdr:rowOff>
    </xdr:to>
    <xdr:pic>
      <xdr:nvPicPr>
        <xdr:cNvPr id="410" name="Picture 409" descr="Mint támadó, győzelem, veszteségek nélkül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19</xdr:row>
      <xdr:rowOff>0</xdr:rowOff>
    </xdr:from>
    <xdr:to>
      <xdr:col>12</xdr:col>
      <xdr:colOff>28575</xdr:colOff>
      <xdr:row>19</xdr:row>
      <xdr:rowOff>9525</xdr:rowOff>
    </xdr:to>
    <xdr:pic>
      <xdr:nvPicPr>
        <xdr:cNvPr id="411" name="Picture 410" descr="Zsákmány: 139 nyersanyag. Maximális terhelhetőség: 210 nyersanyag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257175</xdr:colOff>
          <xdr:row>21</xdr:row>
          <xdr:rowOff>57150</xdr:rowOff>
        </xdr:to>
        <xdr:sp macro="" textlink="">
          <xdr:nvSpPr>
            <xdr:cNvPr id="2459" name="Control 411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00000000-0008-0000-0100-00009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>
      <xdr:nvPicPr>
        <xdr:cNvPr id="413" name="Picture 412" descr="Saját támadó csapatok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9525</xdr:rowOff>
    </xdr:to>
    <xdr:pic>
      <xdr:nvPicPr>
        <xdr:cNvPr id="414" name="Picture 413" descr="Equites Caesaris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9525</xdr:colOff>
      <xdr:row>20</xdr:row>
      <xdr:rowOff>9525</xdr:rowOff>
    </xdr:to>
    <xdr:pic>
      <xdr:nvPicPr>
        <xdr:cNvPr id="415" name="Picture 414" descr="Mint támadó, győzelem, veszteségek nélkül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20</xdr:row>
      <xdr:rowOff>0</xdr:rowOff>
    </xdr:from>
    <xdr:to>
      <xdr:col>12</xdr:col>
      <xdr:colOff>28575</xdr:colOff>
      <xdr:row>20</xdr:row>
      <xdr:rowOff>9525</xdr:rowOff>
    </xdr:to>
    <xdr:pic>
      <xdr:nvPicPr>
        <xdr:cNvPr id="416" name="Picture 415" descr="Zsákmány: 11 nyersanyag. Maximális terhelhetőség: 280 nyersanyag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257175</xdr:colOff>
          <xdr:row>22</xdr:row>
          <xdr:rowOff>38100</xdr:rowOff>
        </xdr:to>
        <xdr:sp macro="" textlink="">
          <xdr:nvSpPr>
            <xdr:cNvPr id="2464" name="Control 416" hidden="1">
              <a:extLst>
                <a:ext uri="{63B3BB69-23CF-44E3-9099-C40C66FF867C}">
                  <a14:compatExt spid="_x0000_s2464"/>
                </a:ext>
                <a:ext uri="{FF2B5EF4-FFF2-40B4-BE49-F238E27FC236}">
                  <a16:creationId xmlns:a16="http://schemas.microsoft.com/office/drawing/2014/main" id="{00000000-0008-0000-0100-0000A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>
      <xdr:nvPicPr>
        <xdr:cNvPr id="418" name="Picture 417" descr="Saját támadó csapatok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19" name="Picture 418" descr="Equites Caesaris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420" name="Picture 419" descr="Mint támadó, győzelem, veszteségek nélkül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21</xdr:row>
      <xdr:rowOff>0</xdr:rowOff>
    </xdr:from>
    <xdr:to>
      <xdr:col>12</xdr:col>
      <xdr:colOff>28575</xdr:colOff>
      <xdr:row>21</xdr:row>
      <xdr:rowOff>9525</xdr:rowOff>
    </xdr:to>
    <xdr:pic>
      <xdr:nvPicPr>
        <xdr:cNvPr id="421" name="Picture 420" descr="Zsákmány: 314 nyersanyag. Maximális terhelhetőség: 700 nyersanyag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7</xdr:col>
          <xdr:colOff>257175</xdr:colOff>
          <xdr:row>23</xdr:row>
          <xdr:rowOff>38100</xdr:rowOff>
        </xdr:to>
        <xdr:sp macro="" textlink="">
          <xdr:nvSpPr>
            <xdr:cNvPr id="2469" name="Control 421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00000000-0008-0000-0100-0000A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22</xdr:row>
      <xdr:rowOff>0</xdr:rowOff>
    </xdr:from>
    <xdr:to>
      <xdr:col>8</xdr:col>
      <xdr:colOff>9525</xdr:colOff>
      <xdr:row>22</xdr:row>
      <xdr:rowOff>9525</xdr:rowOff>
    </xdr:to>
    <xdr:pic>
      <xdr:nvPicPr>
        <xdr:cNvPr id="423" name="Picture 422" descr="Saját támadó csapatok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424" name="Picture 423" descr="Equites Caesaris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9525</xdr:colOff>
      <xdr:row>22</xdr:row>
      <xdr:rowOff>9525</xdr:rowOff>
    </xdr:to>
    <xdr:pic>
      <xdr:nvPicPr>
        <xdr:cNvPr id="425" name="Picture 424" descr="Mint támadó, győzelem, veszteségek nélkül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22</xdr:row>
      <xdr:rowOff>0</xdr:rowOff>
    </xdr:from>
    <xdr:to>
      <xdr:col>12</xdr:col>
      <xdr:colOff>28575</xdr:colOff>
      <xdr:row>22</xdr:row>
      <xdr:rowOff>9525</xdr:rowOff>
    </xdr:to>
    <xdr:pic>
      <xdr:nvPicPr>
        <xdr:cNvPr id="426" name="Picture 425" descr="Zsákmány: 138 nyersanyag. Maximális terhelhetőség: 1400 nyersanyag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7</xdr:col>
          <xdr:colOff>257175</xdr:colOff>
          <xdr:row>24</xdr:row>
          <xdr:rowOff>57150</xdr:rowOff>
        </xdr:to>
        <xdr:sp macro="" textlink="">
          <xdr:nvSpPr>
            <xdr:cNvPr id="2474" name="Control 426" hidden="1">
              <a:extLst>
                <a:ext uri="{63B3BB69-23CF-44E3-9099-C40C66FF867C}">
                  <a14:compatExt spid="_x0000_s2474"/>
                </a:ext>
                <a:ext uri="{FF2B5EF4-FFF2-40B4-BE49-F238E27FC236}">
                  <a16:creationId xmlns:a16="http://schemas.microsoft.com/office/drawing/2014/main" id="{00000000-0008-0000-0100-0000A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23</xdr:row>
      <xdr:rowOff>0</xdr:rowOff>
    </xdr:from>
    <xdr:to>
      <xdr:col>8</xdr:col>
      <xdr:colOff>9525</xdr:colOff>
      <xdr:row>23</xdr:row>
      <xdr:rowOff>9525</xdr:rowOff>
    </xdr:to>
    <xdr:pic>
      <xdr:nvPicPr>
        <xdr:cNvPr id="428" name="Picture 427" descr="Saját támadó csapatok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9525</xdr:colOff>
      <xdr:row>23</xdr:row>
      <xdr:rowOff>9525</xdr:rowOff>
    </xdr:to>
    <xdr:pic>
      <xdr:nvPicPr>
        <xdr:cNvPr id="429" name="Picture 428" descr="Equites Caesaris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9525</xdr:colOff>
      <xdr:row>23</xdr:row>
      <xdr:rowOff>9525</xdr:rowOff>
    </xdr:to>
    <xdr:pic>
      <xdr:nvPicPr>
        <xdr:cNvPr id="430" name="Picture 429" descr="Mint támadó, győzelem, veszteségek nélkül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23</xdr:row>
      <xdr:rowOff>0</xdr:rowOff>
    </xdr:from>
    <xdr:to>
      <xdr:col>12</xdr:col>
      <xdr:colOff>28575</xdr:colOff>
      <xdr:row>23</xdr:row>
      <xdr:rowOff>9525</xdr:rowOff>
    </xdr:to>
    <xdr:pic>
      <xdr:nvPicPr>
        <xdr:cNvPr id="431" name="Picture 430" descr="Zsákmány: 87 nyersanyag. Maximális terhelhetőség: 560 nyersanyag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257175</xdr:colOff>
          <xdr:row>25</xdr:row>
          <xdr:rowOff>76200</xdr:rowOff>
        </xdr:to>
        <xdr:sp macro="" textlink="">
          <xdr:nvSpPr>
            <xdr:cNvPr id="2479" name="Control 431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00000000-0008-0000-0100-0000A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24</xdr:row>
      <xdr:rowOff>0</xdr:rowOff>
    </xdr:from>
    <xdr:to>
      <xdr:col>8</xdr:col>
      <xdr:colOff>9525</xdr:colOff>
      <xdr:row>24</xdr:row>
      <xdr:rowOff>9525</xdr:rowOff>
    </xdr:to>
    <xdr:pic>
      <xdr:nvPicPr>
        <xdr:cNvPr id="433" name="Picture 432" descr="Saját támadó csapatok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9525</xdr:colOff>
      <xdr:row>24</xdr:row>
      <xdr:rowOff>9525</xdr:rowOff>
    </xdr:to>
    <xdr:pic>
      <xdr:nvPicPr>
        <xdr:cNvPr id="434" name="Picture 433" descr="Equites Caesaris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9525</xdr:colOff>
      <xdr:row>24</xdr:row>
      <xdr:rowOff>9525</xdr:rowOff>
    </xdr:to>
    <xdr:pic>
      <xdr:nvPicPr>
        <xdr:cNvPr id="435" name="Picture 434" descr="Mint támadó, győzelem, veszteségek nélkül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24</xdr:row>
      <xdr:rowOff>0</xdr:rowOff>
    </xdr:from>
    <xdr:to>
      <xdr:col>12</xdr:col>
      <xdr:colOff>28575</xdr:colOff>
      <xdr:row>24</xdr:row>
      <xdr:rowOff>9525</xdr:rowOff>
    </xdr:to>
    <xdr:pic>
      <xdr:nvPicPr>
        <xdr:cNvPr id="436" name="Picture 435" descr="Zsákmány: 205 nyersanyag. Maximális terhelhetőség: 2100 nyersanyag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257175</xdr:colOff>
          <xdr:row>26</xdr:row>
          <xdr:rowOff>57150</xdr:rowOff>
        </xdr:to>
        <xdr:sp macro="" textlink="">
          <xdr:nvSpPr>
            <xdr:cNvPr id="2484" name="Control 436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00000000-0008-0000-0100-0000B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25</xdr:row>
      <xdr:rowOff>0</xdr:rowOff>
    </xdr:from>
    <xdr:to>
      <xdr:col>8</xdr:col>
      <xdr:colOff>9525</xdr:colOff>
      <xdr:row>25</xdr:row>
      <xdr:rowOff>9525</xdr:rowOff>
    </xdr:to>
    <xdr:pic>
      <xdr:nvPicPr>
        <xdr:cNvPr id="438" name="Picture 437" descr="Saját támadó csapatok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9525</xdr:colOff>
      <xdr:row>25</xdr:row>
      <xdr:rowOff>9525</xdr:rowOff>
    </xdr:to>
    <xdr:pic>
      <xdr:nvPicPr>
        <xdr:cNvPr id="439" name="Picture 438" descr="Equites Caesaris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9525</xdr:colOff>
      <xdr:row>25</xdr:row>
      <xdr:rowOff>9525</xdr:rowOff>
    </xdr:to>
    <xdr:pic>
      <xdr:nvPicPr>
        <xdr:cNvPr id="440" name="Picture 439" descr="Mint támadó, győzelem, veszteségek nélkül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25</xdr:row>
      <xdr:rowOff>0</xdr:rowOff>
    </xdr:from>
    <xdr:to>
      <xdr:col>12</xdr:col>
      <xdr:colOff>28575</xdr:colOff>
      <xdr:row>25</xdr:row>
      <xdr:rowOff>9525</xdr:rowOff>
    </xdr:to>
    <xdr:pic>
      <xdr:nvPicPr>
        <xdr:cNvPr id="441" name="Picture 440" descr="Zsákmány: 0 nyersanyag. Maximális terhelhetőség: 210 nyersanyag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257175</xdr:colOff>
          <xdr:row>27</xdr:row>
          <xdr:rowOff>38100</xdr:rowOff>
        </xdr:to>
        <xdr:sp macro="" textlink="">
          <xdr:nvSpPr>
            <xdr:cNvPr id="2489" name="Control 441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00000000-0008-0000-0100-0000B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26</xdr:row>
      <xdr:rowOff>0</xdr:rowOff>
    </xdr:from>
    <xdr:to>
      <xdr:col>8</xdr:col>
      <xdr:colOff>9525</xdr:colOff>
      <xdr:row>26</xdr:row>
      <xdr:rowOff>9525</xdr:rowOff>
    </xdr:to>
    <xdr:pic>
      <xdr:nvPicPr>
        <xdr:cNvPr id="443" name="Picture 442" descr="Saját támadó csapatok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9525</xdr:colOff>
      <xdr:row>26</xdr:row>
      <xdr:rowOff>9525</xdr:rowOff>
    </xdr:to>
    <xdr:pic>
      <xdr:nvPicPr>
        <xdr:cNvPr id="444" name="Picture 443" descr="Equites Caesaris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9525</xdr:colOff>
      <xdr:row>26</xdr:row>
      <xdr:rowOff>9525</xdr:rowOff>
    </xdr:to>
    <xdr:pic>
      <xdr:nvPicPr>
        <xdr:cNvPr id="445" name="Picture 444" descr="Mint támadó, győzelem, veszteségek nélkül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26</xdr:row>
      <xdr:rowOff>0</xdr:rowOff>
    </xdr:from>
    <xdr:to>
      <xdr:col>12</xdr:col>
      <xdr:colOff>28575</xdr:colOff>
      <xdr:row>26</xdr:row>
      <xdr:rowOff>9525</xdr:rowOff>
    </xdr:to>
    <xdr:pic>
      <xdr:nvPicPr>
        <xdr:cNvPr id="446" name="Picture 445" descr="Zsákmány: 943 nyersanyag. Maximális terhelhetőség: 2800 nyersanyag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257175</xdr:colOff>
          <xdr:row>28</xdr:row>
          <xdr:rowOff>38100</xdr:rowOff>
        </xdr:to>
        <xdr:sp macro="" textlink="">
          <xdr:nvSpPr>
            <xdr:cNvPr id="2494" name="Control 446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00000000-0008-0000-0100-0000B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27</xdr:row>
      <xdr:rowOff>0</xdr:rowOff>
    </xdr:from>
    <xdr:to>
      <xdr:col>8</xdr:col>
      <xdr:colOff>9525</xdr:colOff>
      <xdr:row>27</xdr:row>
      <xdr:rowOff>9525</xdr:rowOff>
    </xdr:to>
    <xdr:pic>
      <xdr:nvPicPr>
        <xdr:cNvPr id="448" name="Picture 447" descr="Saját támadó csapatok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9525</xdr:colOff>
      <xdr:row>27</xdr:row>
      <xdr:rowOff>9525</xdr:rowOff>
    </xdr:to>
    <xdr:pic>
      <xdr:nvPicPr>
        <xdr:cNvPr id="449" name="Picture 448" descr="Equites Caesaris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9525</xdr:colOff>
      <xdr:row>27</xdr:row>
      <xdr:rowOff>9525</xdr:rowOff>
    </xdr:to>
    <xdr:pic>
      <xdr:nvPicPr>
        <xdr:cNvPr id="450" name="Picture 449" descr="Mint támadó, győzelem, veszteségek nélkül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27</xdr:row>
      <xdr:rowOff>0</xdr:rowOff>
    </xdr:from>
    <xdr:to>
      <xdr:col>12</xdr:col>
      <xdr:colOff>28575</xdr:colOff>
      <xdr:row>27</xdr:row>
      <xdr:rowOff>9525</xdr:rowOff>
    </xdr:to>
    <xdr:pic>
      <xdr:nvPicPr>
        <xdr:cNvPr id="451" name="Picture 450" descr="Zsákmány: 1093 nyersanyag. Maximális terhelhetőség: 5250 nyersanyag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257175</xdr:colOff>
          <xdr:row>29</xdr:row>
          <xdr:rowOff>57150</xdr:rowOff>
        </xdr:to>
        <xdr:sp macro="" textlink="">
          <xdr:nvSpPr>
            <xdr:cNvPr id="2499" name="Control 451" hidden="1">
              <a:extLst>
                <a:ext uri="{63B3BB69-23CF-44E3-9099-C40C66FF867C}">
                  <a14:compatExt spid="_x0000_s2499"/>
                </a:ext>
                <a:ext uri="{FF2B5EF4-FFF2-40B4-BE49-F238E27FC236}">
                  <a16:creationId xmlns:a16="http://schemas.microsoft.com/office/drawing/2014/main" id="{00000000-0008-0000-0100-0000C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28</xdr:row>
      <xdr:rowOff>0</xdr:rowOff>
    </xdr:from>
    <xdr:to>
      <xdr:col>8</xdr:col>
      <xdr:colOff>9525</xdr:colOff>
      <xdr:row>28</xdr:row>
      <xdr:rowOff>9525</xdr:rowOff>
    </xdr:to>
    <xdr:pic>
      <xdr:nvPicPr>
        <xdr:cNvPr id="453" name="Picture 452" descr="Saját támadó csapatok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9525</xdr:colOff>
      <xdr:row>28</xdr:row>
      <xdr:rowOff>9525</xdr:rowOff>
    </xdr:to>
    <xdr:pic>
      <xdr:nvPicPr>
        <xdr:cNvPr id="454" name="Picture 453" descr="Equites Caesaris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9525</xdr:colOff>
      <xdr:row>28</xdr:row>
      <xdr:rowOff>9525</xdr:rowOff>
    </xdr:to>
    <xdr:pic>
      <xdr:nvPicPr>
        <xdr:cNvPr id="455" name="Picture 454" descr="Mint támadó, győzelem, veszteségek nélkül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28</xdr:row>
      <xdr:rowOff>0</xdr:rowOff>
    </xdr:from>
    <xdr:to>
      <xdr:col>12</xdr:col>
      <xdr:colOff>28575</xdr:colOff>
      <xdr:row>28</xdr:row>
      <xdr:rowOff>9525</xdr:rowOff>
    </xdr:to>
    <xdr:pic>
      <xdr:nvPicPr>
        <xdr:cNvPr id="456" name="Picture 455" descr="Zsákmány: 54 nyersanyag. Maximális terhelhetőség: 1400 nyersanyag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257175</xdr:colOff>
          <xdr:row>30</xdr:row>
          <xdr:rowOff>57150</xdr:rowOff>
        </xdr:to>
        <xdr:sp macro="" textlink="">
          <xdr:nvSpPr>
            <xdr:cNvPr id="2504" name="Control 456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00000000-0008-0000-0100-0000C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458" name="Picture 457" descr="Saját támadó csapatok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9525</xdr:rowOff>
    </xdr:to>
    <xdr:pic>
      <xdr:nvPicPr>
        <xdr:cNvPr id="459" name="Picture 458" descr="Equites Caesaris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9525</xdr:colOff>
      <xdr:row>29</xdr:row>
      <xdr:rowOff>9525</xdr:rowOff>
    </xdr:to>
    <xdr:pic>
      <xdr:nvPicPr>
        <xdr:cNvPr id="460" name="Picture 459" descr="Mint támadó, győzelem, veszteségek nélkül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29</xdr:row>
      <xdr:rowOff>0</xdr:rowOff>
    </xdr:from>
    <xdr:to>
      <xdr:col>12</xdr:col>
      <xdr:colOff>28575</xdr:colOff>
      <xdr:row>29</xdr:row>
      <xdr:rowOff>9525</xdr:rowOff>
    </xdr:to>
    <xdr:pic>
      <xdr:nvPicPr>
        <xdr:cNvPr id="461" name="Picture 460" descr="Zsákmány: 60 nyersanyag. Maximális terhelhetőség: 700 nyersanyag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257175</xdr:colOff>
          <xdr:row>31</xdr:row>
          <xdr:rowOff>57150</xdr:rowOff>
        </xdr:to>
        <xdr:sp macro="" textlink="">
          <xdr:nvSpPr>
            <xdr:cNvPr id="2509" name="Control 461" hidden="1">
              <a:extLst>
                <a:ext uri="{63B3BB69-23CF-44E3-9099-C40C66FF867C}">
                  <a14:compatExt spid="_x0000_s2509"/>
                </a:ext>
                <a:ext uri="{FF2B5EF4-FFF2-40B4-BE49-F238E27FC236}">
                  <a16:creationId xmlns:a16="http://schemas.microsoft.com/office/drawing/2014/main" id="{00000000-0008-0000-0100-0000C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463" name="Picture 462" descr="Saját támadó csapatok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464" name="Picture 463" descr="Equites Caesaris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465" name="Picture 464" descr="Mint támadó, győzelem, veszteségek nélkül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30</xdr:row>
      <xdr:rowOff>0</xdr:rowOff>
    </xdr:from>
    <xdr:to>
      <xdr:col>12</xdr:col>
      <xdr:colOff>28575</xdr:colOff>
      <xdr:row>30</xdr:row>
      <xdr:rowOff>9525</xdr:rowOff>
    </xdr:to>
    <xdr:pic>
      <xdr:nvPicPr>
        <xdr:cNvPr id="466" name="Picture 465" descr="Zsákmány: 44 nyersanyag. Maximális terhelhetőség: 140 nyersanyag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257175</xdr:colOff>
          <xdr:row>32</xdr:row>
          <xdr:rowOff>57150</xdr:rowOff>
        </xdr:to>
        <xdr:sp macro="" textlink="">
          <xdr:nvSpPr>
            <xdr:cNvPr id="2514" name="Control 466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00000000-0008-0000-0100-0000D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31</xdr:row>
      <xdr:rowOff>0</xdr:rowOff>
    </xdr:from>
    <xdr:to>
      <xdr:col>8</xdr:col>
      <xdr:colOff>9525</xdr:colOff>
      <xdr:row>31</xdr:row>
      <xdr:rowOff>9525</xdr:rowOff>
    </xdr:to>
    <xdr:pic>
      <xdr:nvPicPr>
        <xdr:cNvPr id="468" name="Picture 467" descr="Saját támadó csapatok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9525</xdr:rowOff>
    </xdr:to>
    <xdr:pic>
      <xdr:nvPicPr>
        <xdr:cNvPr id="469" name="Picture 468" descr="Equites Caesaris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470" name="Picture 469" descr="Mint támadó, győzelem, veszteségek nélkül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31</xdr:row>
      <xdr:rowOff>0</xdr:rowOff>
    </xdr:from>
    <xdr:to>
      <xdr:col>12</xdr:col>
      <xdr:colOff>28575</xdr:colOff>
      <xdr:row>31</xdr:row>
      <xdr:rowOff>9525</xdr:rowOff>
    </xdr:to>
    <xdr:pic>
      <xdr:nvPicPr>
        <xdr:cNvPr id="471" name="Picture 470" descr="Zsákmány: 8 nyersanyag. Maximális terhelhetőség: 140 nyersanyag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257175</xdr:colOff>
          <xdr:row>33</xdr:row>
          <xdr:rowOff>57150</xdr:rowOff>
        </xdr:to>
        <xdr:sp macro="" textlink="">
          <xdr:nvSpPr>
            <xdr:cNvPr id="2519" name="Control 471" hidden="1">
              <a:extLst>
                <a:ext uri="{63B3BB69-23CF-44E3-9099-C40C66FF867C}">
                  <a14:compatExt spid="_x0000_s2519"/>
                </a:ext>
                <a:ext uri="{FF2B5EF4-FFF2-40B4-BE49-F238E27FC236}">
                  <a16:creationId xmlns:a16="http://schemas.microsoft.com/office/drawing/2014/main" id="{00000000-0008-0000-0100-0000D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473" name="Picture 472" descr="Saját támadó csapatok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9525</xdr:rowOff>
    </xdr:to>
    <xdr:pic>
      <xdr:nvPicPr>
        <xdr:cNvPr id="474" name="Picture 473" descr="Equites Caesaris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9525</xdr:colOff>
      <xdr:row>32</xdr:row>
      <xdr:rowOff>9525</xdr:rowOff>
    </xdr:to>
    <xdr:pic>
      <xdr:nvPicPr>
        <xdr:cNvPr id="475" name="Picture 474" descr="Mint támadó, győzelem, veszteségek nélkül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32</xdr:row>
      <xdr:rowOff>0</xdr:rowOff>
    </xdr:from>
    <xdr:to>
      <xdr:col>12</xdr:col>
      <xdr:colOff>28575</xdr:colOff>
      <xdr:row>32</xdr:row>
      <xdr:rowOff>9525</xdr:rowOff>
    </xdr:to>
    <xdr:pic>
      <xdr:nvPicPr>
        <xdr:cNvPr id="476" name="Picture 475" descr="Zsákmány: 9 nyersanyag. Maximális terhelhetőség: 210 nyersanyag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257175</xdr:colOff>
          <xdr:row>34</xdr:row>
          <xdr:rowOff>57150</xdr:rowOff>
        </xdr:to>
        <xdr:sp macro="" textlink="">
          <xdr:nvSpPr>
            <xdr:cNvPr id="2524" name="Control 476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00000000-0008-0000-0100-0000D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33</xdr:row>
      <xdr:rowOff>0</xdr:rowOff>
    </xdr:from>
    <xdr:to>
      <xdr:col>8</xdr:col>
      <xdr:colOff>9525</xdr:colOff>
      <xdr:row>33</xdr:row>
      <xdr:rowOff>9525</xdr:rowOff>
    </xdr:to>
    <xdr:pic>
      <xdr:nvPicPr>
        <xdr:cNvPr id="478" name="Picture 477" descr="Saját támadó csapatok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479" name="Picture 478" descr="Equites Caesaris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480" name="Picture 479" descr="Mint támadó, győzelem, veszteségek nélkül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33</xdr:row>
      <xdr:rowOff>0</xdr:rowOff>
    </xdr:from>
    <xdr:to>
      <xdr:col>12</xdr:col>
      <xdr:colOff>28575</xdr:colOff>
      <xdr:row>33</xdr:row>
      <xdr:rowOff>9525</xdr:rowOff>
    </xdr:to>
    <xdr:pic>
      <xdr:nvPicPr>
        <xdr:cNvPr id="481" name="Picture 480" descr="Zsákmány: 64 nyersanyag. Maximális terhelhetőség: 2100 nyersanyag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257175</xdr:colOff>
          <xdr:row>35</xdr:row>
          <xdr:rowOff>57150</xdr:rowOff>
        </xdr:to>
        <xdr:sp macro="" textlink="">
          <xdr:nvSpPr>
            <xdr:cNvPr id="2529" name="Control 481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00000000-0008-0000-0100-0000E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34</xdr:row>
      <xdr:rowOff>0</xdr:rowOff>
    </xdr:from>
    <xdr:to>
      <xdr:col>8</xdr:col>
      <xdr:colOff>9525</xdr:colOff>
      <xdr:row>34</xdr:row>
      <xdr:rowOff>9525</xdr:rowOff>
    </xdr:to>
    <xdr:pic>
      <xdr:nvPicPr>
        <xdr:cNvPr id="483" name="Picture 482" descr="Saját támadó csapatok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97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9525</xdr:colOff>
      <xdr:row>34</xdr:row>
      <xdr:rowOff>9525</xdr:rowOff>
    </xdr:to>
    <xdr:pic>
      <xdr:nvPicPr>
        <xdr:cNvPr id="484" name="Picture 483" descr="Equites Caesaris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7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9525</xdr:colOff>
      <xdr:row>34</xdr:row>
      <xdr:rowOff>9525</xdr:rowOff>
    </xdr:to>
    <xdr:pic>
      <xdr:nvPicPr>
        <xdr:cNvPr id="485" name="Picture 484" descr="Mint támadó, győzelem, veszteségek nélkül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97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34</xdr:row>
      <xdr:rowOff>0</xdr:rowOff>
    </xdr:from>
    <xdr:to>
      <xdr:col>12</xdr:col>
      <xdr:colOff>28575</xdr:colOff>
      <xdr:row>34</xdr:row>
      <xdr:rowOff>9525</xdr:rowOff>
    </xdr:to>
    <xdr:pic>
      <xdr:nvPicPr>
        <xdr:cNvPr id="486" name="Picture 485" descr="Zsákmány: 93 nyersanyag. Maximális terhelhetőség: 1050 nyersanyag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97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257175</xdr:colOff>
          <xdr:row>36</xdr:row>
          <xdr:rowOff>57150</xdr:rowOff>
        </xdr:to>
        <xdr:sp macro="" textlink="">
          <xdr:nvSpPr>
            <xdr:cNvPr id="2534" name="Control 486" hidden="1">
              <a:extLst>
                <a:ext uri="{63B3BB69-23CF-44E3-9099-C40C66FF867C}">
                  <a14:compatExt spid="_x0000_s2534"/>
                </a:ext>
                <a:ext uri="{FF2B5EF4-FFF2-40B4-BE49-F238E27FC236}">
                  <a16:creationId xmlns:a16="http://schemas.microsoft.com/office/drawing/2014/main" id="{00000000-0008-0000-0100-0000E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35</xdr:row>
      <xdr:rowOff>0</xdr:rowOff>
    </xdr:from>
    <xdr:to>
      <xdr:col>8</xdr:col>
      <xdr:colOff>9525</xdr:colOff>
      <xdr:row>35</xdr:row>
      <xdr:rowOff>9525</xdr:rowOff>
    </xdr:to>
    <xdr:pic>
      <xdr:nvPicPr>
        <xdr:cNvPr id="488" name="Picture 487" descr="Saját támadó csapatok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9525</xdr:colOff>
      <xdr:row>35</xdr:row>
      <xdr:rowOff>9525</xdr:rowOff>
    </xdr:to>
    <xdr:pic>
      <xdr:nvPicPr>
        <xdr:cNvPr id="489" name="Picture 488" descr="Equites Caesaris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9525</xdr:colOff>
      <xdr:row>35</xdr:row>
      <xdr:rowOff>9525</xdr:rowOff>
    </xdr:to>
    <xdr:pic>
      <xdr:nvPicPr>
        <xdr:cNvPr id="490" name="Picture 489" descr="Mint támadó, győzelem, veszteségek nélkül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35</xdr:row>
      <xdr:rowOff>0</xdr:rowOff>
    </xdr:from>
    <xdr:to>
      <xdr:col>12</xdr:col>
      <xdr:colOff>28575</xdr:colOff>
      <xdr:row>35</xdr:row>
      <xdr:rowOff>9525</xdr:rowOff>
    </xdr:to>
    <xdr:pic>
      <xdr:nvPicPr>
        <xdr:cNvPr id="491" name="Picture 490" descr="Zsákmány: 317 nyersanyag. Maximális terhelhetőség: 4200 nyersanyag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7</xdr:col>
          <xdr:colOff>257175</xdr:colOff>
          <xdr:row>37</xdr:row>
          <xdr:rowOff>57150</xdr:rowOff>
        </xdr:to>
        <xdr:sp macro="" textlink="">
          <xdr:nvSpPr>
            <xdr:cNvPr id="2539" name="Control 491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00000000-0008-0000-0100-0000E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36</xdr:row>
      <xdr:rowOff>0</xdr:rowOff>
    </xdr:from>
    <xdr:to>
      <xdr:col>8</xdr:col>
      <xdr:colOff>9525</xdr:colOff>
      <xdr:row>36</xdr:row>
      <xdr:rowOff>9525</xdr:rowOff>
    </xdr:to>
    <xdr:pic>
      <xdr:nvPicPr>
        <xdr:cNvPr id="493" name="Picture 492" descr="Saját támadó csapatok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9525</xdr:colOff>
      <xdr:row>36</xdr:row>
      <xdr:rowOff>9525</xdr:rowOff>
    </xdr:to>
    <xdr:pic>
      <xdr:nvPicPr>
        <xdr:cNvPr id="494" name="Picture 493" descr="Equites Caesaris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9525</xdr:colOff>
      <xdr:row>36</xdr:row>
      <xdr:rowOff>9525</xdr:rowOff>
    </xdr:to>
    <xdr:pic>
      <xdr:nvPicPr>
        <xdr:cNvPr id="495" name="Picture 494" descr="Mint támadó, győzelem, veszteségek nélkül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36</xdr:row>
      <xdr:rowOff>0</xdr:rowOff>
    </xdr:from>
    <xdr:to>
      <xdr:col>12</xdr:col>
      <xdr:colOff>28575</xdr:colOff>
      <xdr:row>36</xdr:row>
      <xdr:rowOff>9525</xdr:rowOff>
    </xdr:to>
    <xdr:pic>
      <xdr:nvPicPr>
        <xdr:cNvPr id="496" name="Picture 495" descr="Zsákmány: 229 nyersanyag. Maximális terhelhetőség: 2800 nyersanyag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257175</xdr:colOff>
          <xdr:row>38</xdr:row>
          <xdr:rowOff>57150</xdr:rowOff>
        </xdr:to>
        <xdr:sp macro="" textlink="">
          <xdr:nvSpPr>
            <xdr:cNvPr id="2544" name="Control 496" hidden="1">
              <a:extLst>
                <a:ext uri="{63B3BB69-23CF-44E3-9099-C40C66FF867C}">
                  <a14:compatExt spid="_x0000_s2544"/>
                </a:ext>
                <a:ext uri="{FF2B5EF4-FFF2-40B4-BE49-F238E27FC236}">
                  <a16:creationId xmlns:a16="http://schemas.microsoft.com/office/drawing/2014/main" id="{00000000-0008-0000-0100-0000F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37</xdr:row>
      <xdr:rowOff>0</xdr:rowOff>
    </xdr:from>
    <xdr:to>
      <xdr:col>8</xdr:col>
      <xdr:colOff>9525</xdr:colOff>
      <xdr:row>37</xdr:row>
      <xdr:rowOff>9525</xdr:rowOff>
    </xdr:to>
    <xdr:pic>
      <xdr:nvPicPr>
        <xdr:cNvPr id="498" name="Picture 497" descr="Saját támadó csapatok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9525</xdr:colOff>
      <xdr:row>37</xdr:row>
      <xdr:rowOff>9525</xdr:rowOff>
    </xdr:to>
    <xdr:pic>
      <xdr:nvPicPr>
        <xdr:cNvPr id="499" name="Picture 498" descr="Equites Caesaris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9525</xdr:colOff>
      <xdr:row>37</xdr:row>
      <xdr:rowOff>9525</xdr:rowOff>
    </xdr:to>
    <xdr:pic>
      <xdr:nvPicPr>
        <xdr:cNvPr id="500" name="Picture 499" descr="Mint támadó, győzelem, veszteségek nélkül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37</xdr:row>
      <xdr:rowOff>0</xdr:rowOff>
    </xdr:from>
    <xdr:to>
      <xdr:col>12</xdr:col>
      <xdr:colOff>28575</xdr:colOff>
      <xdr:row>37</xdr:row>
      <xdr:rowOff>9525</xdr:rowOff>
    </xdr:to>
    <xdr:pic>
      <xdr:nvPicPr>
        <xdr:cNvPr id="501" name="Picture 500" descr="Zsákmány: 105 nyersanyag. Maximális terhelhetőség: 2800 nyersanyag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257175</xdr:colOff>
          <xdr:row>39</xdr:row>
          <xdr:rowOff>57150</xdr:rowOff>
        </xdr:to>
        <xdr:sp macro="" textlink="">
          <xdr:nvSpPr>
            <xdr:cNvPr id="2549" name="Control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1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38</xdr:row>
      <xdr:rowOff>0</xdr:rowOff>
    </xdr:from>
    <xdr:to>
      <xdr:col>8</xdr:col>
      <xdr:colOff>9525</xdr:colOff>
      <xdr:row>38</xdr:row>
      <xdr:rowOff>9525</xdr:rowOff>
    </xdr:to>
    <xdr:pic>
      <xdr:nvPicPr>
        <xdr:cNvPr id="503" name="Picture 502" descr="Saját támadó csapatok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9525</xdr:colOff>
      <xdr:row>38</xdr:row>
      <xdr:rowOff>9525</xdr:rowOff>
    </xdr:to>
    <xdr:pic>
      <xdr:nvPicPr>
        <xdr:cNvPr id="504" name="Picture 503" descr="Equites Caesaris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9525</xdr:colOff>
      <xdr:row>38</xdr:row>
      <xdr:rowOff>9525</xdr:rowOff>
    </xdr:to>
    <xdr:pic>
      <xdr:nvPicPr>
        <xdr:cNvPr id="505" name="Picture 504" descr="Mint támadó, győzelem, veszteségek nélkül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38</xdr:row>
      <xdr:rowOff>0</xdr:rowOff>
    </xdr:from>
    <xdr:to>
      <xdr:col>12</xdr:col>
      <xdr:colOff>28575</xdr:colOff>
      <xdr:row>38</xdr:row>
      <xdr:rowOff>9525</xdr:rowOff>
    </xdr:to>
    <xdr:pic>
      <xdr:nvPicPr>
        <xdr:cNvPr id="506" name="Picture 505" descr="Zsákmány: 439 nyersanyag. Maximális terhelhetőség: 2100 nyersanyag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257175</xdr:colOff>
          <xdr:row>40</xdr:row>
          <xdr:rowOff>57150</xdr:rowOff>
        </xdr:to>
        <xdr:sp macro="" textlink="">
          <xdr:nvSpPr>
            <xdr:cNvPr id="2554" name="Control 506" hidden="1">
              <a:extLst>
                <a:ext uri="{63B3BB69-23CF-44E3-9099-C40C66FF867C}">
                  <a14:compatExt spid="_x0000_s2554"/>
                </a:ext>
                <a:ext uri="{FF2B5EF4-FFF2-40B4-BE49-F238E27FC236}">
                  <a16:creationId xmlns:a16="http://schemas.microsoft.com/office/drawing/2014/main" id="{00000000-0008-0000-0100-0000F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39</xdr:row>
      <xdr:rowOff>0</xdr:rowOff>
    </xdr:from>
    <xdr:to>
      <xdr:col>8</xdr:col>
      <xdr:colOff>9525</xdr:colOff>
      <xdr:row>39</xdr:row>
      <xdr:rowOff>9525</xdr:rowOff>
    </xdr:to>
    <xdr:pic>
      <xdr:nvPicPr>
        <xdr:cNvPr id="508" name="Picture 507" descr="Saját támadó csapatok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9525</xdr:colOff>
      <xdr:row>39</xdr:row>
      <xdr:rowOff>9525</xdr:rowOff>
    </xdr:to>
    <xdr:pic>
      <xdr:nvPicPr>
        <xdr:cNvPr id="509" name="Picture 508" descr="Equites Caesaris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9525</xdr:colOff>
      <xdr:row>39</xdr:row>
      <xdr:rowOff>9525</xdr:rowOff>
    </xdr:to>
    <xdr:pic>
      <xdr:nvPicPr>
        <xdr:cNvPr id="510" name="Picture 509" descr="Mint támadó, győzelem, veszteségek nélkül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39</xdr:row>
      <xdr:rowOff>0</xdr:rowOff>
    </xdr:from>
    <xdr:to>
      <xdr:col>12</xdr:col>
      <xdr:colOff>28575</xdr:colOff>
      <xdr:row>39</xdr:row>
      <xdr:rowOff>9525</xdr:rowOff>
    </xdr:to>
    <xdr:pic>
      <xdr:nvPicPr>
        <xdr:cNvPr id="511" name="Picture 510" descr="Zsákmány: 390 nyersanyag. Maximális terhelhetőség: 2800 nyersanyag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257175</xdr:colOff>
          <xdr:row>41</xdr:row>
          <xdr:rowOff>57150</xdr:rowOff>
        </xdr:to>
        <xdr:sp macro="" textlink="">
          <xdr:nvSpPr>
            <xdr:cNvPr id="2559" name="Control 511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00000000-0008-0000-0100-0000F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40</xdr:row>
      <xdr:rowOff>0</xdr:rowOff>
    </xdr:from>
    <xdr:to>
      <xdr:col>8</xdr:col>
      <xdr:colOff>9525</xdr:colOff>
      <xdr:row>40</xdr:row>
      <xdr:rowOff>9525</xdr:rowOff>
    </xdr:to>
    <xdr:pic>
      <xdr:nvPicPr>
        <xdr:cNvPr id="513" name="Picture 512" descr="Saját támadó csapatok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9525</xdr:colOff>
      <xdr:row>40</xdr:row>
      <xdr:rowOff>9525</xdr:rowOff>
    </xdr:to>
    <xdr:pic>
      <xdr:nvPicPr>
        <xdr:cNvPr id="514" name="Picture 513" descr="Equites Caesaris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9525</xdr:colOff>
      <xdr:row>40</xdr:row>
      <xdr:rowOff>9525</xdr:rowOff>
    </xdr:to>
    <xdr:pic>
      <xdr:nvPicPr>
        <xdr:cNvPr id="515" name="Picture 514" descr="Mint támadó, győzelem, veszteségek nélkül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40</xdr:row>
      <xdr:rowOff>0</xdr:rowOff>
    </xdr:from>
    <xdr:to>
      <xdr:col>12</xdr:col>
      <xdr:colOff>28575</xdr:colOff>
      <xdr:row>40</xdr:row>
      <xdr:rowOff>9525</xdr:rowOff>
    </xdr:to>
    <xdr:pic>
      <xdr:nvPicPr>
        <xdr:cNvPr id="516" name="Picture 515" descr="Zsákmány: 0 nyersanyag. Maximális terhelhetőség: 4900 nyersanyag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7</xdr:col>
          <xdr:colOff>257175</xdr:colOff>
          <xdr:row>42</xdr:row>
          <xdr:rowOff>57150</xdr:rowOff>
        </xdr:to>
        <xdr:sp macro="" textlink="">
          <xdr:nvSpPr>
            <xdr:cNvPr id="2564" name="Control 516" hidden="1">
              <a:extLst>
                <a:ext uri="{63B3BB69-23CF-44E3-9099-C40C66FF867C}">
                  <a14:compatExt spid="_x0000_s2564"/>
                </a:ext>
                <a:ext uri="{FF2B5EF4-FFF2-40B4-BE49-F238E27FC236}">
                  <a16:creationId xmlns:a16="http://schemas.microsoft.com/office/drawing/2014/main" id="{00000000-0008-0000-0100-00000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41</xdr:row>
      <xdr:rowOff>0</xdr:rowOff>
    </xdr:from>
    <xdr:to>
      <xdr:col>8</xdr:col>
      <xdr:colOff>9525</xdr:colOff>
      <xdr:row>41</xdr:row>
      <xdr:rowOff>9525</xdr:rowOff>
    </xdr:to>
    <xdr:pic>
      <xdr:nvPicPr>
        <xdr:cNvPr id="518" name="Picture 517" descr="Saját támadó csapatok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9525</xdr:colOff>
      <xdr:row>41</xdr:row>
      <xdr:rowOff>9525</xdr:rowOff>
    </xdr:to>
    <xdr:pic>
      <xdr:nvPicPr>
        <xdr:cNvPr id="519" name="Picture 518" descr="Equites Caesaris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9525</xdr:colOff>
      <xdr:row>41</xdr:row>
      <xdr:rowOff>9525</xdr:rowOff>
    </xdr:to>
    <xdr:pic>
      <xdr:nvPicPr>
        <xdr:cNvPr id="520" name="Picture 519" descr="Mint támadó, győzelem, veszteségek nélkül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41</xdr:row>
      <xdr:rowOff>0</xdr:rowOff>
    </xdr:from>
    <xdr:to>
      <xdr:col>12</xdr:col>
      <xdr:colOff>28575</xdr:colOff>
      <xdr:row>41</xdr:row>
      <xdr:rowOff>9525</xdr:rowOff>
    </xdr:to>
    <xdr:pic>
      <xdr:nvPicPr>
        <xdr:cNvPr id="521" name="Picture 520" descr="Zsákmány: 133 nyersanyag. Maximális terhelhetőség: 700 nyersanyag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257175</xdr:colOff>
          <xdr:row>43</xdr:row>
          <xdr:rowOff>57150</xdr:rowOff>
        </xdr:to>
        <xdr:sp macro="" textlink="">
          <xdr:nvSpPr>
            <xdr:cNvPr id="2569" name="Control 521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00000000-0008-0000-0100-00000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42</xdr:row>
      <xdr:rowOff>0</xdr:rowOff>
    </xdr:from>
    <xdr:to>
      <xdr:col>8</xdr:col>
      <xdr:colOff>9525</xdr:colOff>
      <xdr:row>42</xdr:row>
      <xdr:rowOff>9525</xdr:rowOff>
    </xdr:to>
    <xdr:pic>
      <xdr:nvPicPr>
        <xdr:cNvPr id="523" name="Picture 522" descr="Saját támadó csapatok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9525</xdr:colOff>
      <xdr:row>42</xdr:row>
      <xdr:rowOff>9525</xdr:rowOff>
    </xdr:to>
    <xdr:pic>
      <xdr:nvPicPr>
        <xdr:cNvPr id="524" name="Picture 523" descr="Equites Caesaris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9525</xdr:colOff>
      <xdr:row>42</xdr:row>
      <xdr:rowOff>9525</xdr:rowOff>
    </xdr:to>
    <xdr:pic>
      <xdr:nvPicPr>
        <xdr:cNvPr id="525" name="Picture 524" descr="Mint támadó, győzelem, veszteségek nélkül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42</xdr:row>
      <xdr:rowOff>0</xdr:rowOff>
    </xdr:from>
    <xdr:to>
      <xdr:col>12</xdr:col>
      <xdr:colOff>28575</xdr:colOff>
      <xdr:row>42</xdr:row>
      <xdr:rowOff>9525</xdr:rowOff>
    </xdr:to>
    <xdr:pic>
      <xdr:nvPicPr>
        <xdr:cNvPr id="526" name="Picture 525" descr="Zsákmány: 83 nyersanyag. Maximális terhelhetőség: 210 nyersanyag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257175</xdr:colOff>
          <xdr:row>44</xdr:row>
          <xdr:rowOff>57150</xdr:rowOff>
        </xdr:to>
        <xdr:sp macro="" textlink="">
          <xdr:nvSpPr>
            <xdr:cNvPr id="2574" name="Control 526" hidden="1">
              <a:extLst>
                <a:ext uri="{63B3BB69-23CF-44E3-9099-C40C66FF867C}">
                  <a14:compatExt spid="_x0000_s2574"/>
                </a:ext>
                <a:ext uri="{FF2B5EF4-FFF2-40B4-BE49-F238E27FC236}">
                  <a16:creationId xmlns:a16="http://schemas.microsoft.com/office/drawing/2014/main" id="{00000000-0008-0000-0100-00000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43</xdr:row>
      <xdr:rowOff>0</xdr:rowOff>
    </xdr:from>
    <xdr:to>
      <xdr:col>8</xdr:col>
      <xdr:colOff>9525</xdr:colOff>
      <xdr:row>43</xdr:row>
      <xdr:rowOff>9525</xdr:rowOff>
    </xdr:to>
    <xdr:pic>
      <xdr:nvPicPr>
        <xdr:cNvPr id="528" name="Picture 527" descr="Saját támadó csapatok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9525</xdr:colOff>
      <xdr:row>43</xdr:row>
      <xdr:rowOff>9525</xdr:rowOff>
    </xdr:to>
    <xdr:pic>
      <xdr:nvPicPr>
        <xdr:cNvPr id="529" name="Picture 528" descr="Equites Caesaris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9525</xdr:colOff>
      <xdr:row>43</xdr:row>
      <xdr:rowOff>9525</xdr:rowOff>
    </xdr:to>
    <xdr:pic>
      <xdr:nvPicPr>
        <xdr:cNvPr id="530" name="Picture 529" descr="Mint támadó, győzelem, veszteségek nélkül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43</xdr:row>
      <xdr:rowOff>0</xdr:rowOff>
    </xdr:from>
    <xdr:to>
      <xdr:col>12</xdr:col>
      <xdr:colOff>28575</xdr:colOff>
      <xdr:row>43</xdr:row>
      <xdr:rowOff>9525</xdr:rowOff>
    </xdr:to>
    <xdr:pic>
      <xdr:nvPicPr>
        <xdr:cNvPr id="531" name="Picture 530" descr="Zsákmány: 35 nyersanyag. Maximális terhelhetőség: 210 nyersanyag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257175</xdr:colOff>
          <xdr:row>45</xdr:row>
          <xdr:rowOff>57150</xdr:rowOff>
        </xdr:to>
        <xdr:sp macro="" textlink="">
          <xdr:nvSpPr>
            <xdr:cNvPr id="2579" name="Control 531" hidden="1">
              <a:extLst>
                <a:ext uri="{63B3BB69-23CF-44E3-9099-C40C66FF867C}">
                  <a14:compatExt spid="_x0000_s2579"/>
                </a:ext>
                <a:ext uri="{FF2B5EF4-FFF2-40B4-BE49-F238E27FC236}">
                  <a16:creationId xmlns:a16="http://schemas.microsoft.com/office/drawing/2014/main" id="{00000000-0008-0000-0100-00001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44</xdr:row>
      <xdr:rowOff>0</xdr:rowOff>
    </xdr:from>
    <xdr:to>
      <xdr:col>8</xdr:col>
      <xdr:colOff>9525</xdr:colOff>
      <xdr:row>44</xdr:row>
      <xdr:rowOff>9525</xdr:rowOff>
    </xdr:to>
    <xdr:pic>
      <xdr:nvPicPr>
        <xdr:cNvPr id="533" name="Picture 532" descr="Saját támadó csapatok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9525</xdr:colOff>
      <xdr:row>44</xdr:row>
      <xdr:rowOff>9525</xdr:rowOff>
    </xdr:to>
    <xdr:pic>
      <xdr:nvPicPr>
        <xdr:cNvPr id="534" name="Picture 533" descr="Equites Caesaris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9525</xdr:colOff>
      <xdr:row>44</xdr:row>
      <xdr:rowOff>9525</xdr:rowOff>
    </xdr:to>
    <xdr:pic>
      <xdr:nvPicPr>
        <xdr:cNvPr id="535" name="Picture 534" descr="Mint támadó, győzelem, veszteségek nélkül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44</xdr:row>
      <xdr:rowOff>0</xdr:rowOff>
    </xdr:from>
    <xdr:to>
      <xdr:col>12</xdr:col>
      <xdr:colOff>28575</xdr:colOff>
      <xdr:row>44</xdr:row>
      <xdr:rowOff>9525</xdr:rowOff>
    </xdr:to>
    <xdr:pic>
      <xdr:nvPicPr>
        <xdr:cNvPr id="536" name="Picture 535" descr="Zsákmány: 36 nyersanyag. Maximális terhelhetőség: 350 nyersanyag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257175</xdr:colOff>
          <xdr:row>46</xdr:row>
          <xdr:rowOff>57150</xdr:rowOff>
        </xdr:to>
        <xdr:sp macro="" textlink="">
          <xdr:nvSpPr>
            <xdr:cNvPr id="2584" name="Control 536" hidden="1">
              <a:extLst>
                <a:ext uri="{63B3BB69-23CF-44E3-9099-C40C66FF867C}">
                  <a14:compatExt spid="_x0000_s2584"/>
                </a:ext>
                <a:ext uri="{FF2B5EF4-FFF2-40B4-BE49-F238E27FC236}">
                  <a16:creationId xmlns:a16="http://schemas.microsoft.com/office/drawing/2014/main" id="{00000000-0008-0000-0100-00001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45</xdr:row>
      <xdr:rowOff>0</xdr:rowOff>
    </xdr:from>
    <xdr:to>
      <xdr:col>8</xdr:col>
      <xdr:colOff>9525</xdr:colOff>
      <xdr:row>45</xdr:row>
      <xdr:rowOff>9525</xdr:rowOff>
    </xdr:to>
    <xdr:pic>
      <xdr:nvPicPr>
        <xdr:cNvPr id="538" name="Picture 537" descr="Saját támadó csapatok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9525</xdr:colOff>
      <xdr:row>45</xdr:row>
      <xdr:rowOff>9525</xdr:rowOff>
    </xdr:to>
    <xdr:pic>
      <xdr:nvPicPr>
        <xdr:cNvPr id="539" name="Picture 538" descr="Equites Caesaris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9525</xdr:colOff>
      <xdr:row>45</xdr:row>
      <xdr:rowOff>9525</xdr:rowOff>
    </xdr:to>
    <xdr:pic>
      <xdr:nvPicPr>
        <xdr:cNvPr id="540" name="Picture 539" descr="Mint támadó, győzelem, veszteségek nélkül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45</xdr:row>
      <xdr:rowOff>0</xdr:rowOff>
    </xdr:from>
    <xdr:to>
      <xdr:col>12</xdr:col>
      <xdr:colOff>28575</xdr:colOff>
      <xdr:row>45</xdr:row>
      <xdr:rowOff>9525</xdr:rowOff>
    </xdr:to>
    <xdr:pic>
      <xdr:nvPicPr>
        <xdr:cNvPr id="541" name="Picture 540" descr="Zsákmány: 74 nyersanyag. Maximális terhelhetőség: 420 nyersanyag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257175</xdr:colOff>
          <xdr:row>47</xdr:row>
          <xdr:rowOff>57150</xdr:rowOff>
        </xdr:to>
        <xdr:sp macro="" textlink="">
          <xdr:nvSpPr>
            <xdr:cNvPr id="2589" name="Control 541" hidden="1">
              <a:extLst>
                <a:ext uri="{63B3BB69-23CF-44E3-9099-C40C66FF867C}">
                  <a14:compatExt spid="_x0000_s2589"/>
                </a:ext>
                <a:ext uri="{FF2B5EF4-FFF2-40B4-BE49-F238E27FC236}">
                  <a16:creationId xmlns:a16="http://schemas.microsoft.com/office/drawing/2014/main" id="{00000000-0008-0000-0100-00001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46</xdr:row>
      <xdr:rowOff>0</xdr:rowOff>
    </xdr:from>
    <xdr:to>
      <xdr:col>8</xdr:col>
      <xdr:colOff>9525</xdr:colOff>
      <xdr:row>46</xdr:row>
      <xdr:rowOff>9525</xdr:rowOff>
    </xdr:to>
    <xdr:pic>
      <xdr:nvPicPr>
        <xdr:cNvPr id="543" name="Picture 542" descr="Saját támadó csapatok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9525</xdr:colOff>
      <xdr:row>46</xdr:row>
      <xdr:rowOff>9525</xdr:rowOff>
    </xdr:to>
    <xdr:pic>
      <xdr:nvPicPr>
        <xdr:cNvPr id="544" name="Picture 543" descr="Equites Caesaris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9525</xdr:colOff>
      <xdr:row>46</xdr:row>
      <xdr:rowOff>9525</xdr:rowOff>
    </xdr:to>
    <xdr:pic>
      <xdr:nvPicPr>
        <xdr:cNvPr id="545" name="Picture 544" descr="Mint támadó, győzelem, veszteségek nélkül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46</xdr:row>
      <xdr:rowOff>0</xdr:rowOff>
    </xdr:from>
    <xdr:to>
      <xdr:col>12</xdr:col>
      <xdr:colOff>28575</xdr:colOff>
      <xdr:row>46</xdr:row>
      <xdr:rowOff>9525</xdr:rowOff>
    </xdr:to>
    <xdr:pic>
      <xdr:nvPicPr>
        <xdr:cNvPr id="546" name="Picture 545" descr="Zsákmány: 15 nyersanyag. Maximális terhelhetőség: 560 nyersanyag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257175</xdr:colOff>
          <xdr:row>48</xdr:row>
          <xdr:rowOff>57150</xdr:rowOff>
        </xdr:to>
        <xdr:sp macro="" textlink="">
          <xdr:nvSpPr>
            <xdr:cNvPr id="2594" name="Control 546" hidden="1">
              <a:extLst>
                <a:ext uri="{63B3BB69-23CF-44E3-9099-C40C66FF867C}">
                  <a14:compatExt spid="_x0000_s2594"/>
                </a:ext>
                <a:ext uri="{FF2B5EF4-FFF2-40B4-BE49-F238E27FC236}">
                  <a16:creationId xmlns:a16="http://schemas.microsoft.com/office/drawing/2014/main" id="{00000000-0008-0000-0100-00002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47</xdr:row>
      <xdr:rowOff>0</xdr:rowOff>
    </xdr:from>
    <xdr:to>
      <xdr:col>8</xdr:col>
      <xdr:colOff>9525</xdr:colOff>
      <xdr:row>47</xdr:row>
      <xdr:rowOff>9525</xdr:rowOff>
    </xdr:to>
    <xdr:pic>
      <xdr:nvPicPr>
        <xdr:cNvPr id="548" name="Picture 547" descr="Saját támadó csapatok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9525</xdr:colOff>
      <xdr:row>47</xdr:row>
      <xdr:rowOff>9525</xdr:rowOff>
    </xdr:to>
    <xdr:pic>
      <xdr:nvPicPr>
        <xdr:cNvPr id="549" name="Picture 548" descr="Equites Caesaris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9525</xdr:colOff>
      <xdr:row>47</xdr:row>
      <xdr:rowOff>9525</xdr:rowOff>
    </xdr:to>
    <xdr:pic>
      <xdr:nvPicPr>
        <xdr:cNvPr id="550" name="Picture 549" descr="Mint támadó, győzelem, veszteségek nélkül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47</xdr:row>
      <xdr:rowOff>0</xdr:rowOff>
    </xdr:from>
    <xdr:to>
      <xdr:col>12</xdr:col>
      <xdr:colOff>28575</xdr:colOff>
      <xdr:row>47</xdr:row>
      <xdr:rowOff>9525</xdr:rowOff>
    </xdr:to>
    <xdr:pic>
      <xdr:nvPicPr>
        <xdr:cNvPr id="551" name="Picture 550" descr="Zsákmány: 67 nyersanyag. Maximális terhelhetőség: 210 nyersanyag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48</xdr:row>
          <xdr:rowOff>0</xdr:rowOff>
        </xdr:from>
        <xdr:to>
          <xdr:col>7</xdr:col>
          <xdr:colOff>257175</xdr:colOff>
          <xdr:row>49</xdr:row>
          <xdr:rowOff>57150</xdr:rowOff>
        </xdr:to>
        <xdr:sp macro="" textlink="">
          <xdr:nvSpPr>
            <xdr:cNvPr id="2599" name="Control 551" hidden="1">
              <a:extLst>
                <a:ext uri="{63B3BB69-23CF-44E3-9099-C40C66FF867C}">
                  <a14:compatExt spid="_x0000_s2599"/>
                </a:ext>
                <a:ext uri="{FF2B5EF4-FFF2-40B4-BE49-F238E27FC236}">
                  <a16:creationId xmlns:a16="http://schemas.microsoft.com/office/drawing/2014/main" id="{00000000-0008-0000-0100-00002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48</xdr:row>
      <xdr:rowOff>0</xdr:rowOff>
    </xdr:from>
    <xdr:to>
      <xdr:col>8</xdr:col>
      <xdr:colOff>9525</xdr:colOff>
      <xdr:row>48</xdr:row>
      <xdr:rowOff>9525</xdr:rowOff>
    </xdr:to>
    <xdr:pic>
      <xdr:nvPicPr>
        <xdr:cNvPr id="553" name="Picture 552" descr="Saját támadó csapatok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9525</xdr:colOff>
      <xdr:row>48</xdr:row>
      <xdr:rowOff>9525</xdr:rowOff>
    </xdr:to>
    <xdr:pic>
      <xdr:nvPicPr>
        <xdr:cNvPr id="554" name="Picture 553" descr="Equites Caesaris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9525</xdr:colOff>
      <xdr:row>48</xdr:row>
      <xdr:rowOff>9525</xdr:rowOff>
    </xdr:to>
    <xdr:pic>
      <xdr:nvPicPr>
        <xdr:cNvPr id="555" name="Picture 554" descr="Mint támadó, győzelem, veszteségek nélkül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48</xdr:row>
      <xdr:rowOff>0</xdr:rowOff>
    </xdr:from>
    <xdr:to>
      <xdr:col>12</xdr:col>
      <xdr:colOff>28575</xdr:colOff>
      <xdr:row>48</xdr:row>
      <xdr:rowOff>9525</xdr:rowOff>
    </xdr:to>
    <xdr:pic>
      <xdr:nvPicPr>
        <xdr:cNvPr id="556" name="Picture 555" descr="Zsákmány: 1750 nyersanyag. Maximális terhelhetőség: 1750 nyersanyag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49</xdr:row>
          <xdr:rowOff>0</xdr:rowOff>
        </xdr:from>
        <xdr:to>
          <xdr:col>7</xdr:col>
          <xdr:colOff>257175</xdr:colOff>
          <xdr:row>50</xdr:row>
          <xdr:rowOff>57150</xdr:rowOff>
        </xdr:to>
        <xdr:sp macro="" textlink="">
          <xdr:nvSpPr>
            <xdr:cNvPr id="2604" name="Control 556" hidden="1">
              <a:extLst>
                <a:ext uri="{63B3BB69-23CF-44E3-9099-C40C66FF867C}">
                  <a14:compatExt spid="_x0000_s2604"/>
                </a:ext>
                <a:ext uri="{FF2B5EF4-FFF2-40B4-BE49-F238E27FC236}">
                  <a16:creationId xmlns:a16="http://schemas.microsoft.com/office/drawing/2014/main" id="{00000000-0008-0000-0100-00002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49</xdr:row>
      <xdr:rowOff>0</xdr:rowOff>
    </xdr:from>
    <xdr:to>
      <xdr:col>8</xdr:col>
      <xdr:colOff>9525</xdr:colOff>
      <xdr:row>49</xdr:row>
      <xdr:rowOff>9525</xdr:rowOff>
    </xdr:to>
    <xdr:pic>
      <xdr:nvPicPr>
        <xdr:cNvPr id="558" name="Picture 557" descr="Saját támadó csapatok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9525</xdr:colOff>
      <xdr:row>49</xdr:row>
      <xdr:rowOff>9525</xdr:rowOff>
    </xdr:to>
    <xdr:pic>
      <xdr:nvPicPr>
        <xdr:cNvPr id="559" name="Picture 558" descr="Equites Caesaris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9525</xdr:colOff>
      <xdr:row>49</xdr:row>
      <xdr:rowOff>9525</xdr:rowOff>
    </xdr:to>
    <xdr:pic>
      <xdr:nvPicPr>
        <xdr:cNvPr id="560" name="Picture 559" descr="Mint támadó, győzelem, veszteségek nélkül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49</xdr:row>
      <xdr:rowOff>0</xdr:rowOff>
    </xdr:from>
    <xdr:to>
      <xdr:col>12</xdr:col>
      <xdr:colOff>28575</xdr:colOff>
      <xdr:row>49</xdr:row>
      <xdr:rowOff>9525</xdr:rowOff>
    </xdr:to>
    <xdr:pic>
      <xdr:nvPicPr>
        <xdr:cNvPr id="561" name="Picture 560" descr="Zsákmány: 78 nyersanyag. Maximális terhelhetőség: 280 nyersanyag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50</xdr:row>
          <xdr:rowOff>0</xdr:rowOff>
        </xdr:from>
        <xdr:to>
          <xdr:col>7</xdr:col>
          <xdr:colOff>257175</xdr:colOff>
          <xdr:row>51</xdr:row>
          <xdr:rowOff>57150</xdr:rowOff>
        </xdr:to>
        <xdr:sp macro="" textlink="">
          <xdr:nvSpPr>
            <xdr:cNvPr id="2609" name="Control 561" hidden="1">
              <a:extLst>
                <a:ext uri="{63B3BB69-23CF-44E3-9099-C40C66FF867C}">
                  <a14:compatExt spid="_x0000_s2609"/>
                </a:ext>
                <a:ext uri="{FF2B5EF4-FFF2-40B4-BE49-F238E27FC236}">
                  <a16:creationId xmlns:a16="http://schemas.microsoft.com/office/drawing/2014/main" id="{00000000-0008-0000-0100-00003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50</xdr:row>
      <xdr:rowOff>0</xdr:rowOff>
    </xdr:from>
    <xdr:to>
      <xdr:col>8</xdr:col>
      <xdr:colOff>9525</xdr:colOff>
      <xdr:row>50</xdr:row>
      <xdr:rowOff>9525</xdr:rowOff>
    </xdr:to>
    <xdr:pic>
      <xdr:nvPicPr>
        <xdr:cNvPr id="563" name="Picture 562" descr="Saját támadó csapatok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9525</xdr:colOff>
      <xdr:row>50</xdr:row>
      <xdr:rowOff>9525</xdr:rowOff>
    </xdr:to>
    <xdr:pic>
      <xdr:nvPicPr>
        <xdr:cNvPr id="564" name="Picture 563" descr="Equites Caesaris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9525</xdr:colOff>
      <xdr:row>50</xdr:row>
      <xdr:rowOff>9525</xdr:rowOff>
    </xdr:to>
    <xdr:pic>
      <xdr:nvPicPr>
        <xdr:cNvPr id="565" name="Picture 564" descr="Mint támadó, győzelem, veszteségek nélkül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50</xdr:row>
      <xdr:rowOff>0</xdr:rowOff>
    </xdr:from>
    <xdr:to>
      <xdr:col>12</xdr:col>
      <xdr:colOff>28575</xdr:colOff>
      <xdr:row>50</xdr:row>
      <xdr:rowOff>9525</xdr:rowOff>
    </xdr:to>
    <xdr:pic>
      <xdr:nvPicPr>
        <xdr:cNvPr id="566" name="Picture 565" descr="Zsákmány: 1757 nyersanyag. Maximális terhelhetőség: 7000 nyersanyag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257175</xdr:colOff>
          <xdr:row>52</xdr:row>
          <xdr:rowOff>57150</xdr:rowOff>
        </xdr:to>
        <xdr:sp macro="" textlink="">
          <xdr:nvSpPr>
            <xdr:cNvPr id="2614" name="Control 566" hidden="1">
              <a:extLst>
                <a:ext uri="{63B3BB69-23CF-44E3-9099-C40C66FF867C}">
                  <a14:compatExt spid="_x0000_s2614"/>
                </a:ext>
                <a:ext uri="{FF2B5EF4-FFF2-40B4-BE49-F238E27FC236}">
                  <a16:creationId xmlns:a16="http://schemas.microsoft.com/office/drawing/2014/main" id="{00000000-0008-0000-0100-00003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51</xdr:row>
      <xdr:rowOff>0</xdr:rowOff>
    </xdr:from>
    <xdr:to>
      <xdr:col>8</xdr:col>
      <xdr:colOff>9525</xdr:colOff>
      <xdr:row>51</xdr:row>
      <xdr:rowOff>9525</xdr:rowOff>
    </xdr:to>
    <xdr:pic>
      <xdr:nvPicPr>
        <xdr:cNvPr id="568" name="Picture 567" descr="Saját támadó csapatok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9525</xdr:colOff>
      <xdr:row>51</xdr:row>
      <xdr:rowOff>9525</xdr:rowOff>
    </xdr:to>
    <xdr:pic>
      <xdr:nvPicPr>
        <xdr:cNvPr id="569" name="Picture 568" descr="Equites Caesaris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9525</xdr:colOff>
      <xdr:row>51</xdr:row>
      <xdr:rowOff>9525</xdr:rowOff>
    </xdr:to>
    <xdr:pic>
      <xdr:nvPicPr>
        <xdr:cNvPr id="570" name="Picture 569" descr="Mint támadó, győzelem, veszteségek nélkül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51</xdr:row>
      <xdr:rowOff>0</xdr:rowOff>
    </xdr:from>
    <xdr:to>
      <xdr:col>12</xdr:col>
      <xdr:colOff>28575</xdr:colOff>
      <xdr:row>51</xdr:row>
      <xdr:rowOff>9525</xdr:rowOff>
    </xdr:to>
    <xdr:pic>
      <xdr:nvPicPr>
        <xdr:cNvPr id="571" name="Picture 570" descr="Zsákmány: 41 nyersanyag. Maximális terhelhetőség: 1050 nyersanyag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52</xdr:row>
          <xdr:rowOff>0</xdr:rowOff>
        </xdr:from>
        <xdr:to>
          <xdr:col>7</xdr:col>
          <xdr:colOff>257175</xdr:colOff>
          <xdr:row>53</xdr:row>
          <xdr:rowOff>57150</xdr:rowOff>
        </xdr:to>
        <xdr:sp macro="" textlink="">
          <xdr:nvSpPr>
            <xdr:cNvPr id="2619" name="Control 571" hidden="1">
              <a:extLst>
                <a:ext uri="{63B3BB69-23CF-44E3-9099-C40C66FF867C}">
                  <a14:compatExt spid="_x0000_s2619"/>
                </a:ext>
                <a:ext uri="{FF2B5EF4-FFF2-40B4-BE49-F238E27FC236}">
                  <a16:creationId xmlns:a16="http://schemas.microsoft.com/office/drawing/2014/main" id="{00000000-0008-0000-0100-00003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52</xdr:row>
      <xdr:rowOff>0</xdr:rowOff>
    </xdr:from>
    <xdr:to>
      <xdr:col>8</xdr:col>
      <xdr:colOff>9525</xdr:colOff>
      <xdr:row>52</xdr:row>
      <xdr:rowOff>9525</xdr:rowOff>
    </xdr:to>
    <xdr:pic>
      <xdr:nvPicPr>
        <xdr:cNvPr id="573" name="Picture 572" descr="Saját támadó csapatok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9525</xdr:colOff>
      <xdr:row>52</xdr:row>
      <xdr:rowOff>9525</xdr:rowOff>
    </xdr:to>
    <xdr:pic>
      <xdr:nvPicPr>
        <xdr:cNvPr id="574" name="Picture 573" descr="Equites Caesaris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9525</xdr:colOff>
      <xdr:row>52</xdr:row>
      <xdr:rowOff>9525</xdr:rowOff>
    </xdr:to>
    <xdr:pic>
      <xdr:nvPicPr>
        <xdr:cNvPr id="575" name="Picture 574" descr="Mint támadó, győzelem, veszteségek nélkül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52</xdr:row>
      <xdr:rowOff>0</xdr:rowOff>
    </xdr:from>
    <xdr:to>
      <xdr:col>12</xdr:col>
      <xdr:colOff>28575</xdr:colOff>
      <xdr:row>52</xdr:row>
      <xdr:rowOff>9525</xdr:rowOff>
    </xdr:to>
    <xdr:pic>
      <xdr:nvPicPr>
        <xdr:cNvPr id="576" name="Picture 575" descr="Zsákmány: 90 nyersanyag. Maximális terhelhetőség: 1750 nyersanyag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53</xdr:row>
          <xdr:rowOff>0</xdr:rowOff>
        </xdr:from>
        <xdr:to>
          <xdr:col>7</xdr:col>
          <xdr:colOff>257175</xdr:colOff>
          <xdr:row>54</xdr:row>
          <xdr:rowOff>57150</xdr:rowOff>
        </xdr:to>
        <xdr:sp macro="" textlink="">
          <xdr:nvSpPr>
            <xdr:cNvPr id="2624" name="Control 576" hidden="1">
              <a:extLst>
                <a:ext uri="{63B3BB69-23CF-44E3-9099-C40C66FF867C}">
                  <a14:compatExt spid="_x0000_s2624"/>
                </a:ext>
                <a:ext uri="{FF2B5EF4-FFF2-40B4-BE49-F238E27FC236}">
                  <a16:creationId xmlns:a16="http://schemas.microsoft.com/office/drawing/2014/main" id="{00000000-0008-0000-0100-00004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53</xdr:row>
      <xdr:rowOff>0</xdr:rowOff>
    </xdr:from>
    <xdr:to>
      <xdr:col>8</xdr:col>
      <xdr:colOff>9525</xdr:colOff>
      <xdr:row>53</xdr:row>
      <xdr:rowOff>9525</xdr:rowOff>
    </xdr:to>
    <xdr:pic>
      <xdr:nvPicPr>
        <xdr:cNvPr id="578" name="Picture 577" descr="Saját támadó csapatok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9525</xdr:colOff>
      <xdr:row>53</xdr:row>
      <xdr:rowOff>9525</xdr:rowOff>
    </xdr:to>
    <xdr:pic>
      <xdr:nvPicPr>
        <xdr:cNvPr id="579" name="Picture 578" descr="Equites Caesaris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9525</xdr:colOff>
      <xdr:row>53</xdr:row>
      <xdr:rowOff>9525</xdr:rowOff>
    </xdr:to>
    <xdr:pic>
      <xdr:nvPicPr>
        <xdr:cNvPr id="580" name="Picture 579" descr="Mint támadó, győzelem, veszteségek nélkül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53</xdr:row>
      <xdr:rowOff>0</xdr:rowOff>
    </xdr:from>
    <xdr:to>
      <xdr:col>12</xdr:col>
      <xdr:colOff>28575</xdr:colOff>
      <xdr:row>53</xdr:row>
      <xdr:rowOff>9525</xdr:rowOff>
    </xdr:to>
    <xdr:pic>
      <xdr:nvPicPr>
        <xdr:cNvPr id="581" name="Picture 580" descr="Zsákmány: 1626 nyersanyag. Maximális terhelhetőség: 2500 nyersanyag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54</xdr:row>
          <xdr:rowOff>0</xdr:rowOff>
        </xdr:from>
        <xdr:to>
          <xdr:col>7</xdr:col>
          <xdr:colOff>257175</xdr:colOff>
          <xdr:row>55</xdr:row>
          <xdr:rowOff>57150</xdr:rowOff>
        </xdr:to>
        <xdr:sp macro="" textlink="">
          <xdr:nvSpPr>
            <xdr:cNvPr id="2629" name="Control 581" hidden="1">
              <a:extLst>
                <a:ext uri="{63B3BB69-23CF-44E3-9099-C40C66FF867C}">
                  <a14:compatExt spid="_x0000_s2629"/>
                </a:ext>
                <a:ext uri="{FF2B5EF4-FFF2-40B4-BE49-F238E27FC236}">
                  <a16:creationId xmlns:a16="http://schemas.microsoft.com/office/drawing/2014/main" id="{00000000-0008-0000-0100-00004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54</xdr:row>
      <xdr:rowOff>0</xdr:rowOff>
    </xdr:from>
    <xdr:to>
      <xdr:col>8</xdr:col>
      <xdr:colOff>9525</xdr:colOff>
      <xdr:row>54</xdr:row>
      <xdr:rowOff>9525</xdr:rowOff>
    </xdr:to>
    <xdr:pic>
      <xdr:nvPicPr>
        <xdr:cNvPr id="583" name="Picture 582" descr="Saját támadó csapatok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9525</xdr:colOff>
      <xdr:row>54</xdr:row>
      <xdr:rowOff>9525</xdr:rowOff>
    </xdr:to>
    <xdr:pic>
      <xdr:nvPicPr>
        <xdr:cNvPr id="584" name="Picture 583" descr="Equites Caesaris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9525</xdr:colOff>
      <xdr:row>54</xdr:row>
      <xdr:rowOff>9525</xdr:rowOff>
    </xdr:to>
    <xdr:pic>
      <xdr:nvPicPr>
        <xdr:cNvPr id="585" name="Picture 584" descr="Mint támadó, győzelem, veszteségek nélkül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54</xdr:row>
      <xdr:rowOff>0</xdr:rowOff>
    </xdr:from>
    <xdr:to>
      <xdr:col>12</xdr:col>
      <xdr:colOff>28575</xdr:colOff>
      <xdr:row>54</xdr:row>
      <xdr:rowOff>9525</xdr:rowOff>
    </xdr:to>
    <xdr:pic>
      <xdr:nvPicPr>
        <xdr:cNvPr id="586" name="Picture 585" descr="Zsákmány: 592 nyersanyag. Maximális terhelhetőség: 3500 nyersanyag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55</xdr:row>
          <xdr:rowOff>0</xdr:rowOff>
        </xdr:from>
        <xdr:to>
          <xdr:col>7</xdr:col>
          <xdr:colOff>257175</xdr:colOff>
          <xdr:row>56</xdr:row>
          <xdr:rowOff>57150</xdr:rowOff>
        </xdr:to>
        <xdr:sp macro="" textlink="">
          <xdr:nvSpPr>
            <xdr:cNvPr id="2634" name="Control 586" hidden="1">
              <a:extLst>
                <a:ext uri="{63B3BB69-23CF-44E3-9099-C40C66FF867C}">
                  <a14:compatExt spid="_x0000_s2634"/>
                </a:ext>
                <a:ext uri="{FF2B5EF4-FFF2-40B4-BE49-F238E27FC236}">
                  <a16:creationId xmlns:a16="http://schemas.microsoft.com/office/drawing/2014/main" id="{00000000-0008-0000-0100-00004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55</xdr:row>
      <xdr:rowOff>0</xdr:rowOff>
    </xdr:from>
    <xdr:to>
      <xdr:col>8</xdr:col>
      <xdr:colOff>9525</xdr:colOff>
      <xdr:row>55</xdr:row>
      <xdr:rowOff>9525</xdr:rowOff>
    </xdr:to>
    <xdr:pic>
      <xdr:nvPicPr>
        <xdr:cNvPr id="588" name="Picture 587" descr="Saját támadó csapatok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9525</xdr:colOff>
      <xdr:row>55</xdr:row>
      <xdr:rowOff>9525</xdr:rowOff>
    </xdr:to>
    <xdr:pic>
      <xdr:nvPicPr>
        <xdr:cNvPr id="589" name="Picture 588" descr="Equites Caesaris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9525</xdr:colOff>
      <xdr:row>55</xdr:row>
      <xdr:rowOff>9525</xdr:rowOff>
    </xdr:to>
    <xdr:pic>
      <xdr:nvPicPr>
        <xdr:cNvPr id="590" name="Picture 589" descr="Mint támadó, győzelem, veszteségek nélkül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55</xdr:row>
      <xdr:rowOff>0</xdr:rowOff>
    </xdr:from>
    <xdr:to>
      <xdr:col>12</xdr:col>
      <xdr:colOff>28575</xdr:colOff>
      <xdr:row>55</xdr:row>
      <xdr:rowOff>9525</xdr:rowOff>
    </xdr:to>
    <xdr:pic>
      <xdr:nvPicPr>
        <xdr:cNvPr id="591" name="Picture 590" descr="Zsákmány: 1400 nyersanyag. Maximális terhelhetőség: 1400 nyersanyag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257175</xdr:colOff>
          <xdr:row>57</xdr:row>
          <xdr:rowOff>57150</xdr:rowOff>
        </xdr:to>
        <xdr:sp macro="" textlink="">
          <xdr:nvSpPr>
            <xdr:cNvPr id="2639" name="Control 591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1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56</xdr:row>
      <xdr:rowOff>0</xdr:rowOff>
    </xdr:from>
    <xdr:to>
      <xdr:col>8</xdr:col>
      <xdr:colOff>9525</xdr:colOff>
      <xdr:row>56</xdr:row>
      <xdr:rowOff>9525</xdr:rowOff>
    </xdr:to>
    <xdr:pic>
      <xdr:nvPicPr>
        <xdr:cNvPr id="593" name="Picture 592" descr="Saját támadó csapatok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9525</xdr:colOff>
      <xdr:row>56</xdr:row>
      <xdr:rowOff>9525</xdr:rowOff>
    </xdr:to>
    <xdr:pic>
      <xdr:nvPicPr>
        <xdr:cNvPr id="594" name="Picture 593" descr="Equites Caesaris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9525</xdr:colOff>
      <xdr:row>56</xdr:row>
      <xdr:rowOff>9525</xdr:rowOff>
    </xdr:to>
    <xdr:pic>
      <xdr:nvPicPr>
        <xdr:cNvPr id="595" name="Picture 594" descr="Mint támadó, győzelem, veszteségek nélkül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56</xdr:row>
      <xdr:rowOff>0</xdr:rowOff>
    </xdr:from>
    <xdr:to>
      <xdr:col>12</xdr:col>
      <xdr:colOff>28575</xdr:colOff>
      <xdr:row>56</xdr:row>
      <xdr:rowOff>9525</xdr:rowOff>
    </xdr:to>
    <xdr:pic>
      <xdr:nvPicPr>
        <xdr:cNvPr id="596" name="Picture 595" descr="Zsákmány: 29 nyersanyag. Maximális terhelhetőség: 140 nyersanyag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57</xdr:row>
          <xdr:rowOff>0</xdr:rowOff>
        </xdr:from>
        <xdr:to>
          <xdr:col>7</xdr:col>
          <xdr:colOff>257175</xdr:colOff>
          <xdr:row>58</xdr:row>
          <xdr:rowOff>57150</xdr:rowOff>
        </xdr:to>
        <xdr:sp macro="" textlink="">
          <xdr:nvSpPr>
            <xdr:cNvPr id="2644" name="Control 596" hidden="1">
              <a:extLst>
                <a:ext uri="{63B3BB69-23CF-44E3-9099-C40C66FF867C}">
                  <a14:compatExt spid="_x0000_s2644"/>
                </a:ext>
                <a:ext uri="{FF2B5EF4-FFF2-40B4-BE49-F238E27FC236}">
                  <a16:creationId xmlns:a16="http://schemas.microsoft.com/office/drawing/2014/main" id="{00000000-0008-0000-0100-00005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57</xdr:row>
      <xdr:rowOff>0</xdr:rowOff>
    </xdr:from>
    <xdr:to>
      <xdr:col>8</xdr:col>
      <xdr:colOff>9525</xdr:colOff>
      <xdr:row>57</xdr:row>
      <xdr:rowOff>9525</xdr:rowOff>
    </xdr:to>
    <xdr:pic>
      <xdr:nvPicPr>
        <xdr:cNvPr id="598" name="Picture 597" descr="Saját támadó csapatok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9525</xdr:colOff>
      <xdr:row>57</xdr:row>
      <xdr:rowOff>9525</xdr:rowOff>
    </xdr:to>
    <xdr:pic>
      <xdr:nvPicPr>
        <xdr:cNvPr id="599" name="Picture 598" descr="Equites Caesaris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12</xdr:col>
      <xdr:colOff>9525</xdr:colOff>
      <xdr:row>57</xdr:row>
      <xdr:rowOff>9525</xdr:rowOff>
    </xdr:to>
    <xdr:pic>
      <xdr:nvPicPr>
        <xdr:cNvPr id="600" name="Picture 599" descr="Mint támadó, győzelem, veszteségek nélkül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57</xdr:row>
      <xdr:rowOff>0</xdr:rowOff>
    </xdr:from>
    <xdr:to>
      <xdr:col>12</xdr:col>
      <xdr:colOff>28575</xdr:colOff>
      <xdr:row>57</xdr:row>
      <xdr:rowOff>9525</xdr:rowOff>
    </xdr:to>
    <xdr:pic>
      <xdr:nvPicPr>
        <xdr:cNvPr id="601" name="Picture 600" descr="Zsákmány: 240 nyersanyag. Maximális terhelhetőség: 1050 nyersanyag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7</xdr:col>
          <xdr:colOff>257175</xdr:colOff>
          <xdr:row>59</xdr:row>
          <xdr:rowOff>57150</xdr:rowOff>
        </xdr:to>
        <xdr:sp macro="" textlink="">
          <xdr:nvSpPr>
            <xdr:cNvPr id="2649" name="Control 601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100-00005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58</xdr:row>
      <xdr:rowOff>0</xdr:rowOff>
    </xdr:from>
    <xdr:to>
      <xdr:col>8</xdr:col>
      <xdr:colOff>9525</xdr:colOff>
      <xdr:row>58</xdr:row>
      <xdr:rowOff>9525</xdr:rowOff>
    </xdr:to>
    <xdr:pic>
      <xdr:nvPicPr>
        <xdr:cNvPr id="603" name="Picture 602" descr="Saját támadó csapatok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9525</xdr:colOff>
      <xdr:row>58</xdr:row>
      <xdr:rowOff>9525</xdr:rowOff>
    </xdr:to>
    <xdr:pic>
      <xdr:nvPicPr>
        <xdr:cNvPr id="604" name="Picture 603" descr="Equites Caesaris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9525</xdr:colOff>
      <xdr:row>58</xdr:row>
      <xdr:rowOff>9525</xdr:rowOff>
    </xdr:to>
    <xdr:pic>
      <xdr:nvPicPr>
        <xdr:cNvPr id="605" name="Picture 604" descr="Mint támadó, győzelem, veszteségek nélkül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58</xdr:row>
      <xdr:rowOff>0</xdr:rowOff>
    </xdr:from>
    <xdr:to>
      <xdr:col>12</xdr:col>
      <xdr:colOff>28575</xdr:colOff>
      <xdr:row>58</xdr:row>
      <xdr:rowOff>9525</xdr:rowOff>
    </xdr:to>
    <xdr:pic>
      <xdr:nvPicPr>
        <xdr:cNvPr id="606" name="Picture 605" descr="Zsákmány: 4 nyersanyag. Maximális terhelhetőség: 280 nyersanyag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59</xdr:row>
          <xdr:rowOff>0</xdr:rowOff>
        </xdr:from>
        <xdr:to>
          <xdr:col>7</xdr:col>
          <xdr:colOff>257175</xdr:colOff>
          <xdr:row>60</xdr:row>
          <xdr:rowOff>57150</xdr:rowOff>
        </xdr:to>
        <xdr:sp macro="" textlink="">
          <xdr:nvSpPr>
            <xdr:cNvPr id="2654" name="Control 606" hidden="1">
              <a:extLst>
                <a:ext uri="{63B3BB69-23CF-44E3-9099-C40C66FF867C}">
                  <a14:compatExt spid="_x0000_s2654"/>
                </a:ext>
                <a:ext uri="{FF2B5EF4-FFF2-40B4-BE49-F238E27FC236}">
                  <a16:creationId xmlns:a16="http://schemas.microsoft.com/office/drawing/2014/main" id="{00000000-0008-0000-0100-00005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59</xdr:row>
      <xdr:rowOff>0</xdr:rowOff>
    </xdr:from>
    <xdr:to>
      <xdr:col>8</xdr:col>
      <xdr:colOff>9525</xdr:colOff>
      <xdr:row>59</xdr:row>
      <xdr:rowOff>9525</xdr:rowOff>
    </xdr:to>
    <xdr:pic>
      <xdr:nvPicPr>
        <xdr:cNvPr id="608" name="Picture 607" descr="Saját támadó csapatok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9525</xdr:colOff>
      <xdr:row>59</xdr:row>
      <xdr:rowOff>9525</xdr:rowOff>
    </xdr:to>
    <xdr:pic>
      <xdr:nvPicPr>
        <xdr:cNvPr id="609" name="Picture 608" descr="Equites Caesaris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9525</xdr:colOff>
      <xdr:row>59</xdr:row>
      <xdr:rowOff>9525</xdr:rowOff>
    </xdr:to>
    <xdr:pic>
      <xdr:nvPicPr>
        <xdr:cNvPr id="610" name="Picture 609" descr="Mint támadó, győzelem, veszteségek nélkül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59</xdr:row>
      <xdr:rowOff>0</xdr:rowOff>
    </xdr:from>
    <xdr:to>
      <xdr:col>12</xdr:col>
      <xdr:colOff>28575</xdr:colOff>
      <xdr:row>59</xdr:row>
      <xdr:rowOff>9525</xdr:rowOff>
    </xdr:to>
    <xdr:pic>
      <xdr:nvPicPr>
        <xdr:cNvPr id="611" name="Picture 610" descr="Zsákmány: 146 nyersanyag. Maximális terhelhetőség: 210 nyersanyag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7</xdr:col>
          <xdr:colOff>257175</xdr:colOff>
          <xdr:row>61</xdr:row>
          <xdr:rowOff>57150</xdr:rowOff>
        </xdr:to>
        <xdr:sp macro="" textlink="">
          <xdr:nvSpPr>
            <xdr:cNvPr id="2659" name="Control 611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100-00006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60</xdr:row>
      <xdr:rowOff>0</xdr:rowOff>
    </xdr:from>
    <xdr:to>
      <xdr:col>8</xdr:col>
      <xdr:colOff>9525</xdr:colOff>
      <xdr:row>60</xdr:row>
      <xdr:rowOff>9525</xdr:rowOff>
    </xdr:to>
    <xdr:pic>
      <xdr:nvPicPr>
        <xdr:cNvPr id="613" name="Picture 612" descr="Saját támadó csapatok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9525</xdr:colOff>
      <xdr:row>60</xdr:row>
      <xdr:rowOff>9525</xdr:rowOff>
    </xdr:to>
    <xdr:pic>
      <xdr:nvPicPr>
        <xdr:cNvPr id="614" name="Picture 613" descr="Equites Caesaris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12</xdr:col>
      <xdr:colOff>9525</xdr:colOff>
      <xdr:row>60</xdr:row>
      <xdr:rowOff>9525</xdr:rowOff>
    </xdr:to>
    <xdr:pic>
      <xdr:nvPicPr>
        <xdr:cNvPr id="615" name="Picture 614" descr="Mint támadó, győzelem, veszteségek nélkül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60</xdr:row>
      <xdr:rowOff>0</xdr:rowOff>
    </xdr:from>
    <xdr:to>
      <xdr:col>12</xdr:col>
      <xdr:colOff>28575</xdr:colOff>
      <xdr:row>60</xdr:row>
      <xdr:rowOff>9525</xdr:rowOff>
    </xdr:to>
    <xdr:pic>
      <xdr:nvPicPr>
        <xdr:cNvPr id="616" name="Picture 615" descr="Zsákmány: 860 nyersanyag. Maximális terhelhetőség: 5600 nyersanyag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61</xdr:row>
          <xdr:rowOff>0</xdr:rowOff>
        </xdr:from>
        <xdr:to>
          <xdr:col>7</xdr:col>
          <xdr:colOff>257175</xdr:colOff>
          <xdr:row>62</xdr:row>
          <xdr:rowOff>57150</xdr:rowOff>
        </xdr:to>
        <xdr:sp macro="" textlink="">
          <xdr:nvSpPr>
            <xdr:cNvPr id="2664" name="Control 616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00000000-0008-0000-0100-00006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61</xdr:row>
      <xdr:rowOff>0</xdr:rowOff>
    </xdr:from>
    <xdr:to>
      <xdr:col>8</xdr:col>
      <xdr:colOff>9525</xdr:colOff>
      <xdr:row>61</xdr:row>
      <xdr:rowOff>9525</xdr:rowOff>
    </xdr:to>
    <xdr:pic>
      <xdr:nvPicPr>
        <xdr:cNvPr id="618" name="Picture 617" descr="Saját támadó csapatok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9525</xdr:colOff>
      <xdr:row>61</xdr:row>
      <xdr:rowOff>9525</xdr:rowOff>
    </xdr:to>
    <xdr:pic>
      <xdr:nvPicPr>
        <xdr:cNvPr id="619" name="Picture 618" descr="Equites Caesaris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9525</xdr:colOff>
      <xdr:row>61</xdr:row>
      <xdr:rowOff>9525</xdr:rowOff>
    </xdr:to>
    <xdr:pic>
      <xdr:nvPicPr>
        <xdr:cNvPr id="620" name="Picture 619" descr="Mint támadó, győzelem, veszteségek nélkül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61</xdr:row>
      <xdr:rowOff>0</xdr:rowOff>
    </xdr:from>
    <xdr:to>
      <xdr:col>12</xdr:col>
      <xdr:colOff>28575</xdr:colOff>
      <xdr:row>61</xdr:row>
      <xdr:rowOff>9525</xdr:rowOff>
    </xdr:to>
    <xdr:pic>
      <xdr:nvPicPr>
        <xdr:cNvPr id="621" name="Picture 620" descr="Zsákmány: 29 nyersanyag. Maximális terhelhetőség: 350 nyersanyag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62</xdr:row>
          <xdr:rowOff>0</xdr:rowOff>
        </xdr:from>
        <xdr:to>
          <xdr:col>7</xdr:col>
          <xdr:colOff>257175</xdr:colOff>
          <xdr:row>63</xdr:row>
          <xdr:rowOff>57150</xdr:rowOff>
        </xdr:to>
        <xdr:sp macro="" textlink="">
          <xdr:nvSpPr>
            <xdr:cNvPr id="2669" name="Control 621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00000000-0008-0000-0100-00006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62</xdr:row>
      <xdr:rowOff>0</xdr:rowOff>
    </xdr:from>
    <xdr:to>
      <xdr:col>8</xdr:col>
      <xdr:colOff>9525</xdr:colOff>
      <xdr:row>62</xdr:row>
      <xdr:rowOff>9525</xdr:rowOff>
    </xdr:to>
    <xdr:pic>
      <xdr:nvPicPr>
        <xdr:cNvPr id="623" name="Picture 622" descr="Saját támadó csapatok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9525</xdr:colOff>
      <xdr:row>62</xdr:row>
      <xdr:rowOff>9525</xdr:rowOff>
    </xdr:to>
    <xdr:pic>
      <xdr:nvPicPr>
        <xdr:cNvPr id="624" name="Picture 623" descr="Equites Caesaris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9525</xdr:colOff>
      <xdr:row>62</xdr:row>
      <xdr:rowOff>9525</xdr:rowOff>
    </xdr:to>
    <xdr:pic>
      <xdr:nvPicPr>
        <xdr:cNvPr id="625" name="Picture 624" descr="Mint támadó, győzelem, veszteségek nélkül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62</xdr:row>
      <xdr:rowOff>0</xdr:rowOff>
    </xdr:from>
    <xdr:to>
      <xdr:col>12</xdr:col>
      <xdr:colOff>28575</xdr:colOff>
      <xdr:row>62</xdr:row>
      <xdr:rowOff>9525</xdr:rowOff>
    </xdr:to>
    <xdr:pic>
      <xdr:nvPicPr>
        <xdr:cNvPr id="626" name="Picture 625" descr="Zsákmány: 1396 nyersanyag. Maximális terhelhetőség: 3500 nyersanyag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63</xdr:row>
          <xdr:rowOff>0</xdr:rowOff>
        </xdr:from>
        <xdr:to>
          <xdr:col>7</xdr:col>
          <xdr:colOff>257175</xdr:colOff>
          <xdr:row>64</xdr:row>
          <xdr:rowOff>57150</xdr:rowOff>
        </xdr:to>
        <xdr:sp macro="" textlink="">
          <xdr:nvSpPr>
            <xdr:cNvPr id="2674" name="Control 626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00000000-0008-0000-0100-00007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63</xdr:row>
      <xdr:rowOff>0</xdr:rowOff>
    </xdr:from>
    <xdr:to>
      <xdr:col>8</xdr:col>
      <xdr:colOff>9525</xdr:colOff>
      <xdr:row>63</xdr:row>
      <xdr:rowOff>9525</xdr:rowOff>
    </xdr:to>
    <xdr:pic>
      <xdr:nvPicPr>
        <xdr:cNvPr id="628" name="Picture 627" descr="Saját támadó csapatok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9525</xdr:colOff>
      <xdr:row>63</xdr:row>
      <xdr:rowOff>9525</xdr:rowOff>
    </xdr:to>
    <xdr:pic>
      <xdr:nvPicPr>
        <xdr:cNvPr id="629" name="Picture 628" descr="Equites Caesaris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630" name="Picture 629" descr="Mint támadó, győzelem, veszteségek nélkül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63</xdr:row>
      <xdr:rowOff>0</xdr:rowOff>
    </xdr:from>
    <xdr:to>
      <xdr:col>12</xdr:col>
      <xdr:colOff>28575</xdr:colOff>
      <xdr:row>63</xdr:row>
      <xdr:rowOff>9525</xdr:rowOff>
    </xdr:to>
    <xdr:pic>
      <xdr:nvPicPr>
        <xdr:cNvPr id="631" name="Picture 630" descr="Zsákmány: 24 nyersanyag. Maximális terhelhetőség: 210 nyersanyag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64</xdr:row>
          <xdr:rowOff>0</xdr:rowOff>
        </xdr:from>
        <xdr:to>
          <xdr:col>7</xdr:col>
          <xdr:colOff>257175</xdr:colOff>
          <xdr:row>65</xdr:row>
          <xdr:rowOff>57150</xdr:rowOff>
        </xdr:to>
        <xdr:sp macro="" textlink="">
          <xdr:nvSpPr>
            <xdr:cNvPr id="2679" name="Control 631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00000000-0008-0000-0100-00007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64</xdr:row>
      <xdr:rowOff>0</xdr:rowOff>
    </xdr:from>
    <xdr:to>
      <xdr:col>8</xdr:col>
      <xdr:colOff>9525</xdr:colOff>
      <xdr:row>64</xdr:row>
      <xdr:rowOff>9525</xdr:rowOff>
    </xdr:to>
    <xdr:pic>
      <xdr:nvPicPr>
        <xdr:cNvPr id="633" name="Picture 632" descr="Saját támadó csapatok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9525</xdr:colOff>
      <xdr:row>64</xdr:row>
      <xdr:rowOff>9525</xdr:rowOff>
    </xdr:to>
    <xdr:pic>
      <xdr:nvPicPr>
        <xdr:cNvPr id="634" name="Picture 633" descr="Equites Caesaris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635" name="Picture 634" descr="Mint támadó, győzelem, veszteségek nélkül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64</xdr:row>
      <xdr:rowOff>0</xdr:rowOff>
    </xdr:from>
    <xdr:to>
      <xdr:col>12</xdr:col>
      <xdr:colOff>28575</xdr:colOff>
      <xdr:row>64</xdr:row>
      <xdr:rowOff>9525</xdr:rowOff>
    </xdr:to>
    <xdr:pic>
      <xdr:nvPicPr>
        <xdr:cNvPr id="636" name="Picture 635" descr="Zsákmány: 4200 nyersanyag. Maximális terhelhetőség: 4200 nyersanyag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65</xdr:row>
          <xdr:rowOff>0</xdr:rowOff>
        </xdr:from>
        <xdr:to>
          <xdr:col>7</xdr:col>
          <xdr:colOff>257175</xdr:colOff>
          <xdr:row>66</xdr:row>
          <xdr:rowOff>57150</xdr:rowOff>
        </xdr:to>
        <xdr:sp macro="" textlink="">
          <xdr:nvSpPr>
            <xdr:cNvPr id="2684" name="Control 636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00000000-0008-0000-0100-00007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65</xdr:row>
      <xdr:rowOff>0</xdr:rowOff>
    </xdr:from>
    <xdr:to>
      <xdr:col>8</xdr:col>
      <xdr:colOff>9525</xdr:colOff>
      <xdr:row>65</xdr:row>
      <xdr:rowOff>9525</xdr:rowOff>
    </xdr:to>
    <xdr:pic>
      <xdr:nvPicPr>
        <xdr:cNvPr id="638" name="Picture 637" descr="Saját támadó csapatok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9525</xdr:colOff>
      <xdr:row>65</xdr:row>
      <xdr:rowOff>9525</xdr:rowOff>
    </xdr:to>
    <xdr:pic>
      <xdr:nvPicPr>
        <xdr:cNvPr id="639" name="Picture 638" descr="Equites Caesaris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9525</xdr:colOff>
      <xdr:row>65</xdr:row>
      <xdr:rowOff>9525</xdr:rowOff>
    </xdr:to>
    <xdr:pic>
      <xdr:nvPicPr>
        <xdr:cNvPr id="640" name="Picture 639" descr="Mint támadó, győzelem, veszteségek nélkül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65</xdr:row>
      <xdr:rowOff>0</xdr:rowOff>
    </xdr:from>
    <xdr:to>
      <xdr:col>12</xdr:col>
      <xdr:colOff>28575</xdr:colOff>
      <xdr:row>65</xdr:row>
      <xdr:rowOff>9525</xdr:rowOff>
    </xdr:to>
    <xdr:pic>
      <xdr:nvPicPr>
        <xdr:cNvPr id="641" name="Picture 640" descr="Zsákmány: 34 nyersanyag. Maximális terhelhetőség: 350 nyersanyag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66</xdr:row>
          <xdr:rowOff>0</xdr:rowOff>
        </xdr:from>
        <xdr:to>
          <xdr:col>7</xdr:col>
          <xdr:colOff>257175</xdr:colOff>
          <xdr:row>67</xdr:row>
          <xdr:rowOff>57150</xdr:rowOff>
        </xdr:to>
        <xdr:sp macro="" textlink="">
          <xdr:nvSpPr>
            <xdr:cNvPr id="2689" name="Control 641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00000000-0008-0000-0100-00008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66</xdr:row>
      <xdr:rowOff>0</xdr:rowOff>
    </xdr:from>
    <xdr:to>
      <xdr:col>8</xdr:col>
      <xdr:colOff>9525</xdr:colOff>
      <xdr:row>66</xdr:row>
      <xdr:rowOff>9525</xdr:rowOff>
    </xdr:to>
    <xdr:pic>
      <xdr:nvPicPr>
        <xdr:cNvPr id="643" name="Picture 642" descr="Saját támadó csapatok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9525</xdr:colOff>
      <xdr:row>66</xdr:row>
      <xdr:rowOff>9525</xdr:rowOff>
    </xdr:to>
    <xdr:pic>
      <xdr:nvPicPr>
        <xdr:cNvPr id="644" name="Picture 643" descr="Equites Caesaris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9525</xdr:colOff>
      <xdr:row>66</xdr:row>
      <xdr:rowOff>9525</xdr:rowOff>
    </xdr:to>
    <xdr:pic>
      <xdr:nvPicPr>
        <xdr:cNvPr id="645" name="Picture 644" descr="Mint támadó, győzelem, veszteségek nélkül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66</xdr:row>
      <xdr:rowOff>0</xdr:rowOff>
    </xdr:from>
    <xdr:to>
      <xdr:col>12</xdr:col>
      <xdr:colOff>28575</xdr:colOff>
      <xdr:row>66</xdr:row>
      <xdr:rowOff>9525</xdr:rowOff>
    </xdr:to>
    <xdr:pic>
      <xdr:nvPicPr>
        <xdr:cNvPr id="646" name="Picture 645" descr="Zsákmány: 14 nyersanyag. Maximális terhelhetőség: 700 nyersanyag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67</xdr:row>
          <xdr:rowOff>0</xdr:rowOff>
        </xdr:from>
        <xdr:to>
          <xdr:col>7</xdr:col>
          <xdr:colOff>257175</xdr:colOff>
          <xdr:row>68</xdr:row>
          <xdr:rowOff>57150</xdr:rowOff>
        </xdr:to>
        <xdr:sp macro="" textlink="">
          <xdr:nvSpPr>
            <xdr:cNvPr id="2694" name="Control 646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00000000-0008-0000-0100-00008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67</xdr:row>
      <xdr:rowOff>0</xdr:rowOff>
    </xdr:from>
    <xdr:to>
      <xdr:col>8</xdr:col>
      <xdr:colOff>9525</xdr:colOff>
      <xdr:row>67</xdr:row>
      <xdr:rowOff>9525</xdr:rowOff>
    </xdr:to>
    <xdr:pic>
      <xdr:nvPicPr>
        <xdr:cNvPr id="648" name="Picture 647" descr="Saját támadó csapatok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9525</xdr:colOff>
      <xdr:row>67</xdr:row>
      <xdr:rowOff>9525</xdr:rowOff>
    </xdr:to>
    <xdr:pic>
      <xdr:nvPicPr>
        <xdr:cNvPr id="649" name="Picture 648" descr="Equites Caesaris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9525</xdr:colOff>
      <xdr:row>67</xdr:row>
      <xdr:rowOff>9525</xdr:rowOff>
    </xdr:to>
    <xdr:pic>
      <xdr:nvPicPr>
        <xdr:cNvPr id="650" name="Picture 649" descr="Mint támadó, győzelem, veszteségek nélkül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67</xdr:row>
      <xdr:rowOff>0</xdr:rowOff>
    </xdr:from>
    <xdr:to>
      <xdr:col>12</xdr:col>
      <xdr:colOff>28575</xdr:colOff>
      <xdr:row>67</xdr:row>
      <xdr:rowOff>9525</xdr:rowOff>
    </xdr:to>
    <xdr:pic>
      <xdr:nvPicPr>
        <xdr:cNvPr id="651" name="Picture 650" descr="Zsákmány: 10500 nyersanyag. Maximális terhelhetőség: 10500 nyersanyag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68</xdr:row>
          <xdr:rowOff>0</xdr:rowOff>
        </xdr:from>
        <xdr:to>
          <xdr:col>7</xdr:col>
          <xdr:colOff>257175</xdr:colOff>
          <xdr:row>69</xdr:row>
          <xdr:rowOff>57150</xdr:rowOff>
        </xdr:to>
        <xdr:sp macro="" textlink="">
          <xdr:nvSpPr>
            <xdr:cNvPr id="2699" name="Control 651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00000000-0008-0000-0100-00008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68</xdr:row>
      <xdr:rowOff>0</xdr:rowOff>
    </xdr:from>
    <xdr:to>
      <xdr:col>8</xdr:col>
      <xdr:colOff>9525</xdr:colOff>
      <xdr:row>68</xdr:row>
      <xdr:rowOff>9525</xdr:rowOff>
    </xdr:to>
    <xdr:pic>
      <xdr:nvPicPr>
        <xdr:cNvPr id="653" name="Picture 652" descr="Saját támadó csapatok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9525</xdr:colOff>
      <xdr:row>68</xdr:row>
      <xdr:rowOff>9525</xdr:rowOff>
    </xdr:to>
    <xdr:pic>
      <xdr:nvPicPr>
        <xdr:cNvPr id="654" name="Picture 653" descr="Equites Caesaris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9525</xdr:colOff>
      <xdr:row>68</xdr:row>
      <xdr:rowOff>9525</xdr:rowOff>
    </xdr:to>
    <xdr:pic>
      <xdr:nvPicPr>
        <xdr:cNvPr id="655" name="Picture 654" descr="Mint támadó, győzelem, veszteségek nélkül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68</xdr:row>
      <xdr:rowOff>0</xdr:rowOff>
    </xdr:from>
    <xdr:to>
      <xdr:col>12</xdr:col>
      <xdr:colOff>28575</xdr:colOff>
      <xdr:row>68</xdr:row>
      <xdr:rowOff>9525</xdr:rowOff>
    </xdr:to>
    <xdr:pic>
      <xdr:nvPicPr>
        <xdr:cNvPr id="656" name="Picture 655" descr="Zsákmány: 41 nyersanyag. Maximális terhelhetőség: 700 nyersanyag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69</xdr:row>
          <xdr:rowOff>0</xdr:rowOff>
        </xdr:from>
        <xdr:to>
          <xdr:col>7</xdr:col>
          <xdr:colOff>257175</xdr:colOff>
          <xdr:row>70</xdr:row>
          <xdr:rowOff>57150</xdr:rowOff>
        </xdr:to>
        <xdr:sp macro="" textlink="">
          <xdr:nvSpPr>
            <xdr:cNvPr id="2704" name="Control 656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00000000-0008-0000-0100-00009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69</xdr:row>
      <xdr:rowOff>0</xdr:rowOff>
    </xdr:from>
    <xdr:to>
      <xdr:col>8</xdr:col>
      <xdr:colOff>9525</xdr:colOff>
      <xdr:row>69</xdr:row>
      <xdr:rowOff>9525</xdr:rowOff>
    </xdr:to>
    <xdr:pic>
      <xdr:nvPicPr>
        <xdr:cNvPr id="658" name="Picture 657" descr="Saját támadó csapatok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9525</xdr:colOff>
      <xdr:row>69</xdr:row>
      <xdr:rowOff>9525</xdr:rowOff>
    </xdr:to>
    <xdr:pic>
      <xdr:nvPicPr>
        <xdr:cNvPr id="659" name="Picture 658" descr="Equites Caesaris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9525</xdr:colOff>
      <xdr:row>69</xdr:row>
      <xdr:rowOff>9525</xdr:rowOff>
    </xdr:to>
    <xdr:pic>
      <xdr:nvPicPr>
        <xdr:cNvPr id="660" name="Picture 659" descr="Mint támadó, győzelem, veszteségek nélkül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69</xdr:row>
      <xdr:rowOff>0</xdr:rowOff>
    </xdr:from>
    <xdr:to>
      <xdr:col>12</xdr:col>
      <xdr:colOff>28575</xdr:colOff>
      <xdr:row>69</xdr:row>
      <xdr:rowOff>9525</xdr:rowOff>
    </xdr:to>
    <xdr:pic>
      <xdr:nvPicPr>
        <xdr:cNvPr id="661" name="Picture 660" descr="Zsákmány: 42 nyersanyag. Maximális terhelhetőség: 1400 nyersanyag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70</xdr:row>
          <xdr:rowOff>0</xdr:rowOff>
        </xdr:from>
        <xdr:to>
          <xdr:col>7</xdr:col>
          <xdr:colOff>257175</xdr:colOff>
          <xdr:row>71</xdr:row>
          <xdr:rowOff>57150</xdr:rowOff>
        </xdr:to>
        <xdr:sp macro="" textlink="">
          <xdr:nvSpPr>
            <xdr:cNvPr id="2709" name="Control 661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00000000-0008-0000-0100-00009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70</xdr:row>
      <xdr:rowOff>0</xdr:rowOff>
    </xdr:from>
    <xdr:to>
      <xdr:col>8</xdr:col>
      <xdr:colOff>9525</xdr:colOff>
      <xdr:row>70</xdr:row>
      <xdr:rowOff>9525</xdr:rowOff>
    </xdr:to>
    <xdr:pic>
      <xdr:nvPicPr>
        <xdr:cNvPr id="663" name="Picture 662" descr="Saját támadó csapatok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9525</xdr:colOff>
      <xdr:row>70</xdr:row>
      <xdr:rowOff>9525</xdr:rowOff>
    </xdr:to>
    <xdr:pic>
      <xdr:nvPicPr>
        <xdr:cNvPr id="664" name="Picture 663" descr="Equites Caesaris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9525</xdr:colOff>
      <xdr:row>70</xdr:row>
      <xdr:rowOff>9525</xdr:rowOff>
    </xdr:to>
    <xdr:pic>
      <xdr:nvPicPr>
        <xdr:cNvPr id="665" name="Picture 664" descr="Mint támadó, győzelem, veszteségek nélkül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70</xdr:row>
      <xdr:rowOff>0</xdr:rowOff>
    </xdr:from>
    <xdr:to>
      <xdr:col>12</xdr:col>
      <xdr:colOff>28575</xdr:colOff>
      <xdr:row>70</xdr:row>
      <xdr:rowOff>9525</xdr:rowOff>
    </xdr:to>
    <xdr:pic>
      <xdr:nvPicPr>
        <xdr:cNvPr id="666" name="Picture 665" descr="Zsákmány: 417 nyersanyag. Maximális terhelhetőség: 1050 nyersanyag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71</xdr:row>
          <xdr:rowOff>0</xdr:rowOff>
        </xdr:from>
        <xdr:to>
          <xdr:col>7</xdr:col>
          <xdr:colOff>257175</xdr:colOff>
          <xdr:row>72</xdr:row>
          <xdr:rowOff>57150</xdr:rowOff>
        </xdr:to>
        <xdr:sp macro="" textlink="">
          <xdr:nvSpPr>
            <xdr:cNvPr id="2714" name="Control 666" hidden="1">
              <a:extLst>
                <a:ext uri="{63B3BB69-23CF-44E3-9099-C40C66FF867C}">
                  <a14:compatExt spid="_x0000_s2714"/>
                </a:ext>
                <a:ext uri="{FF2B5EF4-FFF2-40B4-BE49-F238E27FC236}">
                  <a16:creationId xmlns:a16="http://schemas.microsoft.com/office/drawing/2014/main" id="{00000000-0008-0000-0100-00009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71</xdr:row>
      <xdr:rowOff>0</xdr:rowOff>
    </xdr:from>
    <xdr:to>
      <xdr:col>8</xdr:col>
      <xdr:colOff>9525</xdr:colOff>
      <xdr:row>71</xdr:row>
      <xdr:rowOff>9525</xdr:rowOff>
    </xdr:to>
    <xdr:pic>
      <xdr:nvPicPr>
        <xdr:cNvPr id="668" name="Picture 667" descr="Saját támadó csapatok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9525</xdr:colOff>
      <xdr:row>71</xdr:row>
      <xdr:rowOff>9525</xdr:rowOff>
    </xdr:to>
    <xdr:pic>
      <xdr:nvPicPr>
        <xdr:cNvPr id="669" name="Picture 668" descr="Equites Caesaris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9525</xdr:colOff>
      <xdr:row>71</xdr:row>
      <xdr:rowOff>9525</xdr:rowOff>
    </xdr:to>
    <xdr:pic>
      <xdr:nvPicPr>
        <xdr:cNvPr id="670" name="Picture 669" descr="Mint támadó, győzelem, veszteségek nélkül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71</xdr:row>
      <xdr:rowOff>0</xdr:rowOff>
    </xdr:from>
    <xdr:to>
      <xdr:col>12</xdr:col>
      <xdr:colOff>28575</xdr:colOff>
      <xdr:row>71</xdr:row>
      <xdr:rowOff>9525</xdr:rowOff>
    </xdr:to>
    <xdr:pic>
      <xdr:nvPicPr>
        <xdr:cNvPr id="671" name="Picture 670" descr="Zsákmány: 773 nyersanyag. Maximális terhelhetőség: 1750 nyersanyag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72</xdr:row>
          <xdr:rowOff>0</xdr:rowOff>
        </xdr:from>
        <xdr:to>
          <xdr:col>7</xdr:col>
          <xdr:colOff>257175</xdr:colOff>
          <xdr:row>73</xdr:row>
          <xdr:rowOff>57150</xdr:rowOff>
        </xdr:to>
        <xdr:sp macro="" textlink="">
          <xdr:nvSpPr>
            <xdr:cNvPr id="2719" name="Control 671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00000000-0008-0000-0100-00009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72</xdr:row>
      <xdr:rowOff>0</xdr:rowOff>
    </xdr:from>
    <xdr:to>
      <xdr:col>8</xdr:col>
      <xdr:colOff>9525</xdr:colOff>
      <xdr:row>72</xdr:row>
      <xdr:rowOff>9525</xdr:rowOff>
    </xdr:to>
    <xdr:pic>
      <xdr:nvPicPr>
        <xdr:cNvPr id="673" name="Picture 672" descr="Saját támadó csapatok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9525</xdr:colOff>
      <xdr:row>72</xdr:row>
      <xdr:rowOff>9525</xdr:rowOff>
    </xdr:to>
    <xdr:pic>
      <xdr:nvPicPr>
        <xdr:cNvPr id="674" name="Picture 673" descr="Equites Caesaris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9525</xdr:colOff>
      <xdr:row>72</xdr:row>
      <xdr:rowOff>9525</xdr:rowOff>
    </xdr:to>
    <xdr:pic>
      <xdr:nvPicPr>
        <xdr:cNvPr id="675" name="Picture 674" descr="Mint támadó, győzelem, veszteségek nélkül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72</xdr:row>
      <xdr:rowOff>0</xdr:rowOff>
    </xdr:from>
    <xdr:to>
      <xdr:col>12</xdr:col>
      <xdr:colOff>28575</xdr:colOff>
      <xdr:row>72</xdr:row>
      <xdr:rowOff>9525</xdr:rowOff>
    </xdr:to>
    <xdr:pic>
      <xdr:nvPicPr>
        <xdr:cNvPr id="676" name="Picture 675" descr="Zsákmány: 674 nyersanyag. Maximális terhelhetőség: 2100 nyersanyag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73</xdr:row>
          <xdr:rowOff>0</xdr:rowOff>
        </xdr:from>
        <xdr:to>
          <xdr:col>7</xdr:col>
          <xdr:colOff>257175</xdr:colOff>
          <xdr:row>74</xdr:row>
          <xdr:rowOff>57150</xdr:rowOff>
        </xdr:to>
        <xdr:sp macro="" textlink="">
          <xdr:nvSpPr>
            <xdr:cNvPr id="2724" name="Control 676" hidden="1">
              <a:extLst>
                <a:ext uri="{63B3BB69-23CF-44E3-9099-C40C66FF867C}">
                  <a14:compatExt spid="_x0000_s2724"/>
                </a:ext>
                <a:ext uri="{FF2B5EF4-FFF2-40B4-BE49-F238E27FC236}">
                  <a16:creationId xmlns:a16="http://schemas.microsoft.com/office/drawing/2014/main" id="{00000000-0008-0000-0100-0000A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73</xdr:row>
      <xdr:rowOff>0</xdr:rowOff>
    </xdr:from>
    <xdr:to>
      <xdr:col>8</xdr:col>
      <xdr:colOff>9525</xdr:colOff>
      <xdr:row>73</xdr:row>
      <xdr:rowOff>9525</xdr:rowOff>
    </xdr:to>
    <xdr:pic>
      <xdr:nvPicPr>
        <xdr:cNvPr id="678" name="Picture 677" descr="Saját támadó csapatok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9525</xdr:colOff>
      <xdr:row>73</xdr:row>
      <xdr:rowOff>9525</xdr:rowOff>
    </xdr:to>
    <xdr:pic>
      <xdr:nvPicPr>
        <xdr:cNvPr id="679" name="Picture 678" descr="Equites Caesaris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9525</xdr:colOff>
      <xdr:row>73</xdr:row>
      <xdr:rowOff>9525</xdr:rowOff>
    </xdr:to>
    <xdr:pic>
      <xdr:nvPicPr>
        <xdr:cNvPr id="680" name="Picture 679" descr="Mint támadó, győzelem, veszteségek nélkül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73</xdr:row>
      <xdr:rowOff>0</xdr:rowOff>
    </xdr:from>
    <xdr:to>
      <xdr:col>12</xdr:col>
      <xdr:colOff>28575</xdr:colOff>
      <xdr:row>73</xdr:row>
      <xdr:rowOff>9525</xdr:rowOff>
    </xdr:to>
    <xdr:pic>
      <xdr:nvPicPr>
        <xdr:cNvPr id="681" name="Picture 680" descr="Zsákmány: 0 nyersanyag. Maximális terhelhetőség: 140 nyersanyag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74</xdr:row>
          <xdr:rowOff>0</xdr:rowOff>
        </xdr:from>
        <xdr:to>
          <xdr:col>7</xdr:col>
          <xdr:colOff>257175</xdr:colOff>
          <xdr:row>75</xdr:row>
          <xdr:rowOff>57150</xdr:rowOff>
        </xdr:to>
        <xdr:sp macro="" textlink="">
          <xdr:nvSpPr>
            <xdr:cNvPr id="2729" name="Control 681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00000000-0008-0000-0100-0000A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74</xdr:row>
      <xdr:rowOff>0</xdr:rowOff>
    </xdr:from>
    <xdr:to>
      <xdr:col>8</xdr:col>
      <xdr:colOff>9525</xdr:colOff>
      <xdr:row>74</xdr:row>
      <xdr:rowOff>9525</xdr:rowOff>
    </xdr:to>
    <xdr:pic>
      <xdr:nvPicPr>
        <xdr:cNvPr id="683" name="Picture 682" descr="Saját támadó csapatok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9525</xdr:colOff>
      <xdr:row>74</xdr:row>
      <xdr:rowOff>9525</xdr:rowOff>
    </xdr:to>
    <xdr:pic>
      <xdr:nvPicPr>
        <xdr:cNvPr id="684" name="Picture 683" descr="Equites Caesaris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9525</xdr:colOff>
      <xdr:row>74</xdr:row>
      <xdr:rowOff>9525</xdr:rowOff>
    </xdr:to>
    <xdr:pic>
      <xdr:nvPicPr>
        <xdr:cNvPr id="685" name="Picture 684" descr="Mint támadó, győzelem, veszteségek nélkül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74</xdr:row>
      <xdr:rowOff>0</xdr:rowOff>
    </xdr:from>
    <xdr:to>
      <xdr:col>12</xdr:col>
      <xdr:colOff>28575</xdr:colOff>
      <xdr:row>74</xdr:row>
      <xdr:rowOff>9525</xdr:rowOff>
    </xdr:to>
    <xdr:pic>
      <xdr:nvPicPr>
        <xdr:cNvPr id="686" name="Picture 685" descr="Zsákmány: 53 nyersanyag. Maximális terhelhetőség: 700 nyersanyag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75</xdr:row>
          <xdr:rowOff>0</xdr:rowOff>
        </xdr:from>
        <xdr:to>
          <xdr:col>7</xdr:col>
          <xdr:colOff>257175</xdr:colOff>
          <xdr:row>76</xdr:row>
          <xdr:rowOff>57150</xdr:rowOff>
        </xdr:to>
        <xdr:sp macro="" textlink="">
          <xdr:nvSpPr>
            <xdr:cNvPr id="2734" name="Control 686" hidden="1">
              <a:extLst>
                <a:ext uri="{63B3BB69-23CF-44E3-9099-C40C66FF867C}">
                  <a14:compatExt spid="_x0000_s2734"/>
                </a:ext>
                <a:ext uri="{FF2B5EF4-FFF2-40B4-BE49-F238E27FC236}">
                  <a16:creationId xmlns:a16="http://schemas.microsoft.com/office/drawing/2014/main" id="{00000000-0008-0000-0100-0000A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75</xdr:row>
      <xdr:rowOff>0</xdr:rowOff>
    </xdr:from>
    <xdr:to>
      <xdr:col>8</xdr:col>
      <xdr:colOff>9525</xdr:colOff>
      <xdr:row>75</xdr:row>
      <xdr:rowOff>9525</xdr:rowOff>
    </xdr:to>
    <xdr:pic>
      <xdr:nvPicPr>
        <xdr:cNvPr id="688" name="Picture 687" descr="Saját támadó csapatok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9525</xdr:colOff>
      <xdr:row>75</xdr:row>
      <xdr:rowOff>9525</xdr:rowOff>
    </xdr:to>
    <xdr:pic>
      <xdr:nvPicPr>
        <xdr:cNvPr id="689" name="Picture 688" descr="Equites Caesaris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9525</xdr:colOff>
      <xdr:row>75</xdr:row>
      <xdr:rowOff>9525</xdr:rowOff>
    </xdr:to>
    <xdr:pic>
      <xdr:nvPicPr>
        <xdr:cNvPr id="690" name="Picture 689" descr="Mint támadó, győzelem, veszteségek nélkül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75</xdr:row>
      <xdr:rowOff>0</xdr:rowOff>
    </xdr:from>
    <xdr:to>
      <xdr:col>12</xdr:col>
      <xdr:colOff>28575</xdr:colOff>
      <xdr:row>75</xdr:row>
      <xdr:rowOff>9525</xdr:rowOff>
    </xdr:to>
    <xdr:pic>
      <xdr:nvPicPr>
        <xdr:cNvPr id="691" name="Picture 690" descr="Zsákmány: 356 nyersanyag. Maximális terhelhetőség: 1400 nyersanyag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76</xdr:row>
          <xdr:rowOff>0</xdr:rowOff>
        </xdr:from>
        <xdr:to>
          <xdr:col>7</xdr:col>
          <xdr:colOff>257175</xdr:colOff>
          <xdr:row>77</xdr:row>
          <xdr:rowOff>57150</xdr:rowOff>
        </xdr:to>
        <xdr:sp macro="" textlink="">
          <xdr:nvSpPr>
            <xdr:cNvPr id="2739" name="Control 691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00000000-0008-0000-0100-0000B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76</xdr:row>
      <xdr:rowOff>0</xdr:rowOff>
    </xdr:from>
    <xdr:to>
      <xdr:col>8</xdr:col>
      <xdr:colOff>9525</xdr:colOff>
      <xdr:row>76</xdr:row>
      <xdr:rowOff>9525</xdr:rowOff>
    </xdr:to>
    <xdr:pic>
      <xdr:nvPicPr>
        <xdr:cNvPr id="693" name="Picture 692" descr="Saját támadó csapatok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9525</xdr:colOff>
      <xdr:row>76</xdr:row>
      <xdr:rowOff>9525</xdr:rowOff>
    </xdr:to>
    <xdr:pic>
      <xdr:nvPicPr>
        <xdr:cNvPr id="694" name="Picture 693" descr="Equites Caesaris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9525</xdr:colOff>
      <xdr:row>76</xdr:row>
      <xdr:rowOff>9525</xdr:rowOff>
    </xdr:to>
    <xdr:pic>
      <xdr:nvPicPr>
        <xdr:cNvPr id="695" name="Picture 694" descr="Mint támadó, győzelem, veszteségek nélkül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76</xdr:row>
      <xdr:rowOff>0</xdr:rowOff>
    </xdr:from>
    <xdr:to>
      <xdr:col>12</xdr:col>
      <xdr:colOff>28575</xdr:colOff>
      <xdr:row>76</xdr:row>
      <xdr:rowOff>9525</xdr:rowOff>
    </xdr:to>
    <xdr:pic>
      <xdr:nvPicPr>
        <xdr:cNvPr id="696" name="Picture 695" descr="Zsákmány: 215 nyersanyag. Maximális terhelhetőség: 1400 nyersanyag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77</xdr:row>
          <xdr:rowOff>0</xdr:rowOff>
        </xdr:from>
        <xdr:to>
          <xdr:col>7</xdr:col>
          <xdr:colOff>257175</xdr:colOff>
          <xdr:row>78</xdr:row>
          <xdr:rowOff>57150</xdr:rowOff>
        </xdr:to>
        <xdr:sp macro="" textlink="">
          <xdr:nvSpPr>
            <xdr:cNvPr id="2744" name="Control 696" hidden="1">
              <a:extLst>
                <a:ext uri="{63B3BB69-23CF-44E3-9099-C40C66FF867C}">
                  <a14:compatExt spid="_x0000_s2744"/>
                </a:ext>
                <a:ext uri="{FF2B5EF4-FFF2-40B4-BE49-F238E27FC236}">
                  <a16:creationId xmlns:a16="http://schemas.microsoft.com/office/drawing/2014/main" id="{00000000-0008-0000-0100-0000B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77</xdr:row>
      <xdr:rowOff>0</xdr:rowOff>
    </xdr:from>
    <xdr:to>
      <xdr:col>8</xdr:col>
      <xdr:colOff>9525</xdr:colOff>
      <xdr:row>77</xdr:row>
      <xdr:rowOff>9525</xdr:rowOff>
    </xdr:to>
    <xdr:pic>
      <xdr:nvPicPr>
        <xdr:cNvPr id="698" name="Picture 697" descr="Saját támadó csapatok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9525</xdr:colOff>
      <xdr:row>77</xdr:row>
      <xdr:rowOff>9525</xdr:rowOff>
    </xdr:to>
    <xdr:pic>
      <xdr:nvPicPr>
        <xdr:cNvPr id="699" name="Picture 698" descr="Equites Caesaris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9525</xdr:colOff>
      <xdr:row>77</xdr:row>
      <xdr:rowOff>9525</xdr:rowOff>
    </xdr:to>
    <xdr:pic>
      <xdr:nvPicPr>
        <xdr:cNvPr id="700" name="Picture 699" descr="Mint támadó, győzelem, veszteségek nélkül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77</xdr:row>
      <xdr:rowOff>0</xdr:rowOff>
    </xdr:from>
    <xdr:to>
      <xdr:col>12</xdr:col>
      <xdr:colOff>28575</xdr:colOff>
      <xdr:row>77</xdr:row>
      <xdr:rowOff>9525</xdr:rowOff>
    </xdr:to>
    <xdr:pic>
      <xdr:nvPicPr>
        <xdr:cNvPr id="701" name="Picture 700" descr="Zsákmány: 59 nyersanyag. Maximális terhelhetőség: 280 nyersanyag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78</xdr:row>
          <xdr:rowOff>0</xdr:rowOff>
        </xdr:from>
        <xdr:to>
          <xdr:col>7</xdr:col>
          <xdr:colOff>257175</xdr:colOff>
          <xdr:row>79</xdr:row>
          <xdr:rowOff>57150</xdr:rowOff>
        </xdr:to>
        <xdr:sp macro="" textlink="">
          <xdr:nvSpPr>
            <xdr:cNvPr id="2749" name="Control 701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100-0000B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78</xdr:row>
      <xdr:rowOff>0</xdr:rowOff>
    </xdr:from>
    <xdr:to>
      <xdr:col>8</xdr:col>
      <xdr:colOff>9525</xdr:colOff>
      <xdr:row>78</xdr:row>
      <xdr:rowOff>9525</xdr:rowOff>
    </xdr:to>
    <xdr:pic>
      <xdr:nvPicPr>
        <xdr:cNvPr id="703" name="Picture 702" descr="Saját támadó csapatok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9525</xdr:colOff>
      <xdr:row>78</xdr:row>
      <xdr:rowOff>9525</xdr:rowOff>
    </xdr:to>
    <xdr:pic>
      <xdr:nvPicPr>
        <xdr:cNvPr id="704" name="Picture 703" descr="Equites Caesaris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9525</xdr:colOff>
      <xdr:row>78</xdr:row>
      <xdr:rowOff>9525</xdr:rowOff>
    </xdr:to>
    <xdr:pic>
      <xdr:nvPicPr>
        <xdr:cNvPr id="705" name="Picture 704" descr="Mint támadó, győzelem, veszteségek nélkül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78</xdr:row>
      <xdr:rowOff>0</xdr:rowOff>
    </xdr:from>
    <xdr:to>
      <xdr:col>12</xdr:col>
      <xdr:colOff>28575</xdr:colOff>
      <xdr:row>78</xdr:row>
      <xdr:rowOff>9525</xdr:rowOff>
    </xdr:to>
    <xdr:pic>
      <xdr:nvPicPr>
        <xdr:cNvPr id="706" name="Picture 705" descr="Zsákmány: 149 nyersanyag. Maximális terhelhetőség: 2100 nyersanyag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7</xdr:col>
          <xdr:colOff>257175</xdr:colOff>
          <xdr:row>80</xdr:row>
          <xdr:rowOff>57150</xdr:rowOff>
        </xdr:to>
        <xdr:sp macro="" textlink="">
          <xdr:nvSpPr>
            <xdr:cNvPr id="2754" name="Control 706" hidden="1">
              <a:extLst>
                <a:ext uri="{63B3BB69-23CF-44E3-9099-C40C66FF867C}">
                  <a14:compatExt spid="_x0000_s2754"/>
                </a:ext>
                <a:ext uri="{FF2B5EF4-FFF2-40B4-BE49-F238E27FC236}">
                  <a16:creationId xmlns:a16="http://schemas.microsoft.com/office/drawing/2014/main" id="{00000000-0008-0000-0100-0000C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79</xdr:row>
      <xdr:rowOff>0</xdr:rowOff>
    </xdr:from>
    <xdr:to>
      <xdr:col>8</xdr:col>
      <xdr:colOff>9525</xdr:colOff>
      <xdr:row>79</xdr:row>
      <xdr:rowOff>9525</xdr:rowOff>
    </xdr:to>
    <xdr:pic>
      <xdr:nvPicPr>
        <xdr:cNvPr id="708" name="Picture 707" descr="Saját támadó csapatok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9525</xdr:colOff>
      <xdr:row>79</xdr:row>
      <xdr:rowOff>9525</xdr:rowOff>
    </xdr:to>
    <xdr:pic>
      <xdr:nvPicPr>
        <xdr:cNvPr id="709" name="Picture 708" descr="Equites Caesaris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9525</xdr:colOff>
      <xdr:row>79</xdr:row>
      <xdr:rowOff>9525</xdr:rowOff>
    </xdr:to>
    <xdr:pic>
      <xdr:nvPicPr>
        <xdr:cNvPr id="710" name="Picture 709" descr="Mint támadó, győzelem, veszteségek nélkül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79</xdr:row>
      <xdr:rowOff>0</xdr:rowOff>
    </xdr:from>
    <xdr:to>
      <xdr:col>12</xdr:col>
      <xdr:colOff>28575</xdr:colOff>
      <xdr:row>79</xdr:row>
      <xdr:rowOff>9525</xdr:rowOff>
    </xdr:to>
    <xdr:pic>
      <xdr:nvPicPr>
        <xdr:cNvPr id="711" name="Picture 710" descr="Zsákmány: 97 nyersanyag. Maximális terhelhetőség: 1400 nyersanyag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80</xdr:row>
          <xdr:rowOff>0</xdr:rowOff>
        </xdr:from>
        <xdr:to>
          <xdr:col>7</xdr:col>
          <xdr:colOff>257175</xdr:colOff>
          <xdr:row>81</xdr:row>
          <xdr:rowOff>57150</xdr:rowOff>
        </xdr:to>
        <xdr:sp macro="" textlink="">
          <xdr:nvSpPr>
            <xdr:cNvPr id="2759" name="Control 711" hidden="1">
              <a:extLst>
                <a:ext uri="{63B3BB69-23CF-44E3-9099-C40C66FF867C}">
                  <a14:compatExt spid="_x0000_s2759"/>
                </a:ext>
                <a:ext uri="{FF2B5EF4-FFF2-40B4-BE49-F238E27FC236}">
                  <a16:creationId xmlns:a16="http://schemas.microsoft.com/office/drawing/2014/main" id="{00000000-0008-0000-0100-0000C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80</xdr:row>
      <xdr:rowOff>0</xdr:rowOff>
    </xdr:from>
    <xdr:to>
      <xdr:col>8</xdr:col>
      <xdr:colOff>9525</xdr:colOff>
      <xdr:row>80</xdr:row>
      <xdr:rowOff>9525</xdr:rowOff>
    </xdr:to>
    <xdr:pic>
      <xdr:nvPicPr>
        <xdr:cNvPr id="713" name="Picture 712" descr="Saját támadó csapatok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9525</xdr:colOff>
      <xdr:row>80</xdr:row>
      <xdr:rowOff>9525</xdr:rowOff>
    </xdr:to>
    <xdr:pic>
      <xdr:nvPicPr>
        <xdr:cNvPr id="714" name="Picture 713" descr="Equites Caesaris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9525</xdr:colOff>
      <xdr:row>80</xdr:row>
      <xdr:rowOff>9525</xdr:rowOff>
    </xdr:to>
    <xdr:pic>
      <xdr:nvPicPr>
        <xdr:cNvPr id="715" name="Picture 714" descr="Mint támadó, győzelem, veszteségek nélkül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80</xdr:row>
      <xdr:rowOff>0</xdr:rowOff>
    </xdr:from>
    <xdr:to>
      <xdr:col>12</xdr:col>
      <xdr:colOff>28575</xdr:colOff>
      <xdr:row>80</xdr:row>
      <xdr:rowOff>9525</xdr:rowOff>
    </xdr:to>
    <xdr:pic>
      <xdr:nvPicPr>
        <xdr:cNvPr id="716" name="Picture 715" descr="Zsákmány: 25 nyersanyag. Maximális terhelhetőség: 140 nyersanyag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7</xdr:col>
          <xdr:colOff>257175</xdr:colOff>
          <xdr:row>82</xdr:row>
          <xdr:rowOff>57150</xdr:rowOff>
        </xdr:to>
        <xdr:sp macro="" textlink="">
          <xdr:nvSpPr>
            <xdr:cNvPr id="2764" name="Control 716" hidden="1">
              <a:extLst>
                <a:ext uri="{63B3BB69-23CF-44E3-9099-C40C66FF867C}">
                  <a14:compatExt spid="_x0000_s2764"/>
                </a:ext>
                <a:ext uri="{FF2B5EF4-FFF2-40B4-BE49-F238E27FC236}">
                  <a16:creationId xmlns:a16="http://schemas.microsoft.com/office/drawing/2014/main" id="{00000000-0008-0000-0100-0000C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81</xdr:row>
      <xdr:rowOff>0</xdr:rowOff>
    </xdr:from>
    <xdr:to>
      <xdr:col>8</xdr:col>
      <xdr:colOff>9525</xdr:colOff>
      <xdr:row>81</xdr:row>
      <xdr:rowOff>9525</xdr:rowOff>
    </xdr:to>
    <xdr:pic>
      <xdr:nvPicPr>
        <xdr:cNvPr id="718" name="Picture 717" descr="Saját támadó csapatok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9525</xdr:colOff>
      <xdr:row>81</xdr:row>
      <xdr:rowOff>9525</xdr:rowOff>
    </xdr:to>
    <xdr:pic>
      <xdr:nvPicPr>
        <xdr:cNvPr id="719" name="Picture 718" descr="Equites Caesaris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9525</xdr:colOff>
      <xdr:row>81</xdr:row>
      <xdr:rowOff>9525</xdr:rowOff>
    </xdr:to>
    <xdr:pic>
      <xdr:nvPicPr>
        <xdr:cNvPr id="720" name="Picture 719" descr="Mint támadó, győzelem, veszteségek nélkül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81</xdr:row>
      <xdr:rowOff>0</xdr:rowOff>
    </xdr:from>
    <xdr:to>
      <xdr:col>12</xdr:col>
      <xdr:colOff>28575</xdr:colOff>
      <xdr:row>81</xdr:row>
      <xdr:rowOff>9525</xdr:rowOff>
    </xdr:to>
    <xdr:pic>
      <xdr:nvPicPr>
        <xdr:cNvPr id="721" name="Picture 720" descr="Zsákmány: 4 nyersanyag. Maximális terhelhetőség: 2100 nyersanyag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82</xdr:row>
          <xdr:rowOff>0</xdr:rowOff>
        </xdr:from>
        <xdr:to>
          <xdr:col>7</xdr:col>
          <xdr:colOff>257175</xdr:colOff>
          <xdr:row>83</xdr:row>
          <xdr:rowOff>57150</xdr:rowOff>
        </xdr:to>
        <xdr:sp macro="" textlink="">
          <xdr:nvSpPr>
            <xdr:cNvPr id="2769" name="Control 721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00000000-0008-0000-01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82</xdr:row>
      <xdr:rowOff>0</xdr:rowOff>
    </xdr:from>
    <xdr:to>
      <xdr:col>8</xdr:col>
      <xdr:colOff>9525</xdr:colOff>
      <xdr:row>82</xdr:row>
      <xdr:rowOff>9525</xdr:rowOff>
    </xdr:to>
    <xdr:pic>
      <xdr:nvPicPr>
        <xdr:cNvPr id="723" name="Picture 722" descr="Saját támadó csapatok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0</xdr:rowOff>
    </xdr:from>
    <xdr:to>
      <xdr:col>11</xdr:col>
      <xdr:colOff>9525</xdr:colOff>
      <xdr:row>82</xdr:row>
      <xdr:rowOff>9525</xdr:rowOff>
    </xdr:to>
    <xdr:pic>
      <xdr:nvPicPr>
        <xdr:cNvPr id="724" name="Picture 723" descr="Equites Caesaris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725" name="Picture 724" descr="Mint támadó, győzelem, veszteségek nélkül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82</xdr:row>
      <xdr:rowOff>0</xdr:rowOff>
    </xdr:from>
    <xdr:to>
      <xdr:col>12</xdr:col>
      <xdr:colOff>28575</xdr:colOff>
      <xdr:row>82</xdr:row>
      <xdr:rowOff>9525</xdr:rowOff>
    </xdr:to>
    <xdr:pic>
      <xdr:nvPicPr>
        <xdr:cNvPr id="726" name="Picture 725" descr="Zsákmány: 10 nyersanyag. Maximális terhelhetőség: 280 nyersanyag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83</xdr:row>
          <xdr:rowOff>0</xdr:rowOff>
        </xdr:from>
        <xdr:to>
          <xdr:col>7</xdr:col>
          <xdr:colOff>257175</xdr:colOff>
          <xdr:row>84</xdr:row>
          <xdr:rowOff>57150</xdr:rowOff>
        </xdr:to>
        <xdr:sp macro="" textlink="">
          <xdr:nvSpPr>
            <xdr:cNvPr id="2774" name="Control 726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00000000-0008-0000-0100-0000D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83</xdr:row>
      <xdr:rowOff>0</xdr:rowOff>
    </xdr:from>
    <xdr:to>
      <xdr:col>8</xdr:col>
      <xdr:colOff>9525</xdr:colOff>
      <xdr:row>83</xdr:row>
      <xdr:rowOff>9525</xdr:rowOff>
    </xdr:to>
    <xdr:pic>
      <xdr:nvPicPr>
        <xdr:cNvPr id="728" name="Picture 727" descr="Saját támadó csapatok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9525</xdr:colOff>
      <xdr:row>83</xdr:row>
      <xdr:rowOff>9525</xdr:rowOff>
    </xdr:to>
    <xdr:pic>
      <xdr:nvPicPr>
        <xdr:cNvPr id="729" name="Picture 728" descr="Equites Caesaris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730" name="Picture 729" descr="Mint támadó, győzelem, veszteségek nélkül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83</xdr:row>
      <xdr:rowOff>0</xdr:rowOff>
    </xdr:from>
    <xdr:to>
      <xdr:col>12</xdr:col>
      <xdr:colOff>28575</xdr:colOff>
      <xdr:row>83</xdr:row>
      <xdr:rowOff>9525</xdr:rowOff>
    </xdr:to>
    <xdr:pic>
      <xdr:nvPicPr>
        <xdr:cNvPr id="731" name="Picture 730" descr="Zsákmány: 241 nyersanyag. Maximális terhelhetőség: 2800 nyersanyag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84</xdr:row>
          <xdr:rowOff>0</xdr:rowOff>
        </xdr:from>
        <xdr:to>
          <xdr:col>7</xdr:col>
          <xdr:colOff>257175</xdr:colOff>
          <xdr:row>85</xdr:row>
          <xdr:rowOff>57150</xdr:rowOff>
        </xdr:to>
        <xdr:sp macro="" textlink="">
          <xdr:nvSpPr>
            <xdr:cNvPr id="2779" name="Control 731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0000000-0008-0000-0100-0000D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84</xdr:row>
      <xdr:rowOff>0</xdr:rowOff>
    </xdr:from>
    <xdr:to>
      <xdr:col>8</xdr:col>
      <xdr:colOff>9525</xdr:colOff>
      <xdr:row>84</xdr:row>
      <xdr:rowOff>9525</xdr:rowOff>
    </xdr:to>
    <xdr:pic>
      <xdr:nvPicPr>
        <xdr:cNvPr id="733" name="Picture 732" descr="Saját támadó csapatok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9525</xdr:colOff>
      <xdr:row>84</xdr:row>
      <xdr:rowOff>9525</xdr:rowOff>
    </xdr:to>
    <xdr:pic>
      <xdr:nvPicPr>
        <xdr:cNvPr id="734" name="Picture 733" descr="Equites Caesaris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9525</xdr:colOff>
      <xdr:row>84</xdr:row>
      <xdr:rowOff>9525</xdr:rowOff>
    </xdr:to>
    <xdr:pic>
      <xdr:nvPicPr>
        <xdr:cNvPr id="735" name="Picture 734" descr="Mint támadó, győzelem, veszteségek nélkül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84</xdr:row>
      <xdr:rowOff>0</xdr:rowOff>
    </xdr:from>
    <xdr:to>
      <xdr:col>12</xdr:col>
      <xdr:colOff>28575</xdr:colOff>
      <xdr:row>84</xdr:row>
      <xdr:rowOff>9525</xdr:rowOff>
    </xdr:to>
    <xdr:pic>
      <xdr:nvPicPr>
        <xdr:cNvPr id="736" name="Picture 735" descr="Zsákmány: 4 nyersanyag. Maximális terhelhetőség: 1400 nyersanyag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85</xdr:row>
          <xdr:rowOff>0</xdr:rowOff>
        </xdr:from>
        <xdr:to>
          <xdr:col>7</xdr:col>
          <xdr:colOff>257175</xdr:colOff>
          <xdr:row>86</xdr:row>
          <xdr:rowOff>57150</xdr:rowOff>
        </xdr:to>
        <xdr:sp macro="" textlink="">
          <xdr:nvSpPr>
            <xdr:cNvPr id="2784" name="Control 736" hidden="1">
              <a:extLst>
                <a:ext uri="{63B3BB69-23CF-44E3-9099-C40C66FF867C}">
                  <a14:compatExt spid="_x0000_s2784"/>
                </a:ext>
                <a:ext uri="{FF2B5EF4-FFF2-40B4-BE49-F238E27FC236}">
                  <a16:creationId xmlns:a16="http://schemas.microsoft.com/office/drawing/2014/main" id="{00000000-0008-0000-0100-0000E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85</xdr:row>
      <xdr:rowOff>0</xdr:rowOff>
    </xdr:from>
    <xdr:to>
      <xdr:col>8</xdr:col>
      <xdr:colOff>9525</xdr:colOff>
      <xdr:row>85</xdr:row>
      <xdr:rowOff>9525</xdr:rowOff>
    </xdr:to>
    <xdr:pic>
      <xdr:nvPicPr>
        <xdr:cNvPr id="738" name="Picture 737" descr="Saját támadó csapatok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306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9525</xdr:colOff>
      <xdr:row>85</xdr:row>
      <xdr:rowOff>9525</xdr:rowOff>
    </xdr:to>
    <xdr:pic>
      <xdr:nvPicPr>
        <xdr:cNvPr id="739" name="Picture 738" descr="Equites Caesaris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06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9525</xdr:colOff>
      <xdr:row>85</xdr:row>
      <xdr:rowOff>9525</xdr:rowOff>
    </xdr:to>
    <xdr:pic>
      <xdr:nvPicPr>
        <xdr:cNvPr id="740" name="Picture 739" descr="Mint támadó, győzelem, veszteségek nélkül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06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85</xdr:row>
      <xdr:rowOff>0</xdr:rowOff>
    </xdr:from>
    <xdr:to>
      <xdr:col>12</xdr:col>
      <xdr:colOff>28575</xdr:colOff>
      <xdr:row>85</xdr:row>
      <xdr:rowOff>9525</xdr:rowOff>
    </xdr:to>
    <xdr:pic>
      <xdr:nvPicPr>
        <xdr:cNvPr id="741" name="Picture 740" descr="Zsákmány: 67 nyersanyag. Maximális terhelhetőség: 1050 nyersanyag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306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86</xdr:row>
          <xdr:rowOff>0</xdr:rowOff>
        </xdr:from>
        <xdr:to>
          <xdr:col>7</xdr:col>
          <xdr:colOff>257175</xdr:colOff>
          <xdr:row>87</xdr:row>
          <xdr:rowOff>57150</xdr:rowOff>
        </xdr:to>
        <xdr:sp macro="" textlink="">
          <xdr:nvSpPr>
            <xdr:cNvPr id="2789" name="Control 741" hidden="1">
              <a:extLst>
                <a:ext uri="{63B3BB69-23CF-44E3-9099-C40C66FF867C}">
                  <a14:compatExt spid="_x0000_s2789"/>
                </a:ext>
                <a:ext uri="{FF2B5EF4-FFF2-40B4-BE49-F238E27FC236}">
                  <a16:creationId xmlns:a16="http://schemas.microsoft.com/office/drawing/2014/main" id="{00000000-0008-0000-0100-0000E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86</xdr:row>
      <xdr:rowOff>0</xdr:rowOff>
    </xdr:from>
    <xdr:to>
      <xdr:col>8</xdr:col>
      <xdr:colOff>9525</xdr:colOff>
      <xdr:row>86</xdr:row>
      <xdr:rowOff>9525</xdr:rowOff>
    </xdr:to>
    <xdr:pic>
      <xdr:nvPicPr>
        <xdr:cNvPr id="743" name="Picture 742" descr="Saját támadó csapatok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310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9525</xdr:colOff>
      <xdr:row>86</xdr:row>
      <xdr:rowOff>9525</xdr:rowOff>
    </xdr:to>
    <xdr:pic>
      <xdr:nvPicPr>
        <xdr:cNvPr id="744" name="Picture 743" descr="Equites Caesaris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10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9525</xdr:colOff>
      <xdr:row>86</xdr:row>
      <xdr:rowOff>9525</xdr:rowOff>
    </xdr:to>
    <xdr:pic>
      <xdr:nvPicPr>
        <xdr:cNvPr id="745" name="Picture 744" descr="Mint támadó, győzelem, veszteségekkel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10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86</xdr:row>
      <xdr:rowOff>0</xdr:rowOff>
    </xdr:from>
    <xdr:to>
      <xdr:col>12</xdr:col>
      <xdr:colOff>28575</xdr:colOff>
      <xdr:row>86</xdr:row>
      <xdr:rowOff>9525</xdr:rowOff>
    </xdr:to>
    <xdr:pic>
      <xdr:nvPicPr>
        <xdr:cNvPr id="746" name="Picture 745" descr="Zsákmány: 1330 nyersanyag. Maximális terhelhetőség: 1330 nyersanyag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310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87</xdr:row>
          <xdr:rowOff>0</xdr:rowOff>
        </xdr:from>
        <xdr:to>
          <xdr:col>7</xdr:col>
          <xdr:colOff>257175</xdr:colOff>
          <xdr:row>88</xdr:row>
          <xdr:rowOff>57150</xdr:rowOff>
        </xdr:to>
        <xdr:sp macro="" textlink="">
          <xdr:nvSpPr>
            <xdr:cNvPr id="2794" name="Control 746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00000000-0008-0000-0100-0000E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87</xdr:row>
      <xdr:rowOff>0</xdr:rowOff>
    </xdr:from>
    <xdr:to>
      <xdr:col>8</xdr:col>
      <xdr:colOff>9525</xdr:colOff>
      <xdr:row>87</xdr:row>
      <xdr:rowOff>9525</xdr:rowOff>
    </xdr:to>
    <xdr:pic>
      <xdr:nvPicPr>
        <xdr:cNvPr id="748" name="Picture 747" descr="Saját támadó csapatok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314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9525</xdr:colOff>
      <xdr:row>87</xdr:row>
      <xdr:rowOff>9525</xdr:rowOff>
    </xdr:to>
    <xdr:pic>
      <xdr:nvPicPr>
        <xdr:cNvPr id="749" name="Picture 748" descr="Equites Caesaris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14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87</xdr:row>
      <xdr:rowOff>0</xdr:rowOff>
    </xdr:from>
    <xdr:to>
      <xdr:col>12</xdr:col>
      <xdr:colOff>9525</xdr:colOff>
      <xdr:row>87</xdr:row>
      <xdr:rowOff>9525</xdr:rowOff>
    </xdr:to>
    <xdr:pic>
      <xdr:nvPicPr>
        <xdr:cNvPr id="750" name="Picture 749" descr="Mint támadó, győzelem, veszteségek nélkül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14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87</xdr:row>
      <xdr:rowOff>0</xdr:rowOff>
    </xdr:from>
    <xdr:to>
      <xdr:col>12</xdr:col>
      <xdr:colOff>28575</xdr:colOff>
      <xdr:row>87</xdr:row>
      <xdr:rowOff>9525</xdr:rowOff>
    </xdr:to>
    <xdr:pic>
      <xdr:nvPicPr>
        <xdr:cNvPr id="751" name="Picture 750" descr="Zsákmány: 5 nyersanyag. Maximális terhelhetőség: 1400 nyersanyag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314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257175</xdr:colOff>
          <xdr:row>89</xdr:row>
          <xdr:rowOff>57150</xdr:rowOff>
        </xdr:to>
        <xdr:sp macro="" textlink="">
          <xdr:nvSpPr>
            <xdr:cNvPr id="2799" name="Control 751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00000000-0008-0000-01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88</xdr:row>
      <xdr:rowOff>0</xdr:rowOff>
    </xdr:from>
    <xdr:to>
      <xdr:col>8</xdr:col>
      <xdr:colOff>9525</xdr:colOff>
      <xdr:row>88</xdr:row>
      <xdr:rowOff>9525</xdr:rowOff>
    </xdr:to>
    <xdr:pic>
      <xdr:nvPicPr>
        <xdr:cNvPr id="753" name="Picture 752" descr="Saját támadó csapatok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318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9525</xdr:colOff>
      <xdr:row>88</xdr:row>
      <xdr:rowOff>9525</xdr:rowOff>
    </xdr:to>
    <xdr:pic>
      <xdr:nvPicPr>
        <xdr:cNvPr id="754" name="Picture 753" descr="Equites Caesaris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18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9525</xdr:colOff>
      <xdr:row>88</xdr:row>
      <xdr:rowOff>9525</xdr:rowOff>
    </xdr:to>
    <xdr:pic>
      <xdr:nvPicPr>
        <xdr:cNvPr id="755" name="Picture 754" descr="Mint támadó, győzelem, veszteségek nélkül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18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88</xdr:row>
      <xdr:rowOff>0</xdr:rowOff>
    </xdr:from>
    <xdr:to>
      <xdr:col>12</xdr:col>
      <xdr:colOff>28575</xdr:colOff>
      <xdr:row>88</xdr:row>
      <xdr:rowOff>9525</xdr:rowOff>
    </xdr:to>
    <xdr:pic>
      <xdr:nvPicPr>
        <xdr:cNvPr id="756" name="Picture 755" descr="Zsákmány: 40 nyersanyag. Maximális terhelhetőség: 350 nyersanyag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318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89</xdr:row>
          <xdr:rowOff>0</xdr:rowOff>
        </xdr:from>
        <xdr:to>
          <xdr:col>7</xdr:col>
          <xdr:colOff>257175</xdr:colOff>
          <xdr:row>90</xdr:row>
          <xdr:rowOff>57150</xdr:rowOff>
        </xdr:to>
        <xdr:sp macro="" textlink="">
          <xdr:nvSpPr>
            <xdr:cNvPr id="2804" name="Control 756" hidden="1">
              <a:extLst>
                <a:ext uri="{63B3BB69-23CF-44E3-9099-C40C66FF867C}">
                  <a14:compatExt spid="_x0000_s2804"/>
                </a:ext>
                <a:ext uri="{FF2B5EF4-FFF2-40B4-BE49-F238E27FC236}">
                  <a16:creationId xmlns:a16="http://schemas.microsoft.com/office/drawing/2014/main" id="{00000000-0008-0000-0100-0000F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89</xdr:row>
      <xdr:rowOff>0</xdr:rowOff>
    </xdr:from>
    <xdr:to>
      <xdr:col>8</xdr:col>
      <xdr:colOff>9525</xdr:colOff>
      <xdr:row>89</xdr:row>
      <xdr:rowOff>9525</xdr:rowOff>
    </xdr:to>
    <xdr:pic>
      <xdr:nvPicPr>
        <xdr:cNvPr id="758" name="Picture 757" descr="Saját támadó csapatok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321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9525</xdr:colOff>
      <xdr:row>89</xdr:row>
      <xdr:rowOff>9525</xdr:rowOff>
    </xdr:to>
    <xdr:pic>
      <xdr:nvPicPr>
        <xdr:cNvPr id="759" name="Picture 758" descr="Equites Caesaris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21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9525</xdr:colOff>
      <xdr:row>89</xdr:row>
      <xdr:rowOff>9525</xdr:rowOff>
    </xdr:to>
    <xdr:pic>
      <xdr:nvPicPr>
        <xdr:cNvPr id="760" name="Picture 759" descr="Mint támadó, győzelem, veszteségek nélkül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21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89</xdr:row>
      <xdr:rowOff>0</xdr:rowOff>
    </xdr:from>
    <xdr:to>
      <xdr:col>12</xdr:col>
      <xdr:colOff>28575</xdr:colOff>
      <xdr:row>89</xdr:row>
      <xdr:rowOff>9525</xdr:rowOff>
    </xdr:to>
    <xdr:pic>
      <xdr:nvPicPr>
        <xdr:cNvPr id="761" name="Picture 760" descr="Zsákmány: 42 nyersanyag. Maximális terhelhetőség: 1400 nyersanyag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321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90</xdr:row>
          <xdr:rowOff>0</xdr:rowOff>
        </xdr:from>
        <xdr:to>
          <xdr:col>7</xdr:col>
          <xdr:colOff>257175</xdr:colOff>
          <xdr:row>91</xdr:row>
          <xdr:rowOff>57150</xdr:rowOff>
        </xdr:to>
        <xdr:sp macro="" textlink="">
          <xdr:nvSpPr>
            <xdr:cNvPr id="2809" name="Control 761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00000000-0008-0000-0100-0000F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90</xdr:row>
      <xdr:rowOff>0</xdr:rowOff>
    </xdr:from>
    <xdr:to>
      <xdr:col>8</xdr:col>
      <xdr:colOff>9525</xdr:colOff>
      <xdr:row>90</xdr:row>
      <xdr:rowOff>9525</xdr:rowOff>
    </xdr:to>
    <xdr:pic>
      <xdr:nvPicPr>
        <xdr:cNvPr id="763" name="Picture 762" descr="Saját támadó csapatok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325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9525</xdr:colOff>
      <xdr:row>90</xdr:row>
      <xdr:rowOff>9525</xdr:rowOff>
    </xdr:to>
    <xdr:pic>
      <xdr:nvPicPr>
        <xdr:cNvPr id="764" name="Picture 763" descr="Equites Caesaris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25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90</xdr:row>
      <xdr:rowOff>0</xdr:rowOff>
    </xdr:from>
    <xdr:to>
      <xdr:col>12</xdr:col>
      <xdr:colOff>9525</xdr:colOff>
      <xdr:row>90</xdr:row>
      <xdr:rowOff>9525</xdr:rowOff>
    </xdr:to>
    <xdr:pic>
      <xdr:nvPicPr>
        <xdr:cNvPr id="765" name="Picture 764" descr="Mint támadó, győzelem, veszteségekkel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25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90</xdr:row>
      <xdr:rowOff>0</xdr:rowOff>
    </xdr:from>
    <xdr:to>
      <xdr:col>12</xdr:col>
      <xdr:colOff>28575</xdr:colOff>
      <xdr:row>90</xdr:row>
      <xdr:rowOff>9525</xdr:rowOff>
    </xdr:to>
    <xdr:pic>
      <xdr:nvPicPr>
        <xdr:cNvPr id="766" name="Picture 765" descr="Zsákmány: 1540 nyersanyag. Maximális terhelhetőség: 1540 nyersanyag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325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91</xdr:row>
          <xdr:rowOff>0</xdr:rowOff>
        </xdr:from>
        <xdr:to>
          <xdr:col>7</xdr:col>
          <xdr:colOff>257175</xdr:colOff>
          <xdr:row>92</xdr:row>
          <xdr:rowOff>57150</xdr:rowOff>
        </xdr:to>
        <xdr:sp macro="" textlink="">
          <xdr:nvSpPr>
            <xdr:cNvPr id="2814" name="Control 766" hidden="1">
              <a:extLst>
                <a:ext uri="{63B3BB69-23CF-44E3-9099-C40C66FF867C}">
                  <a14:compatExt spid="_x0000_s2814"/>
                </a:ext>
                <a:ext uri="{FF2B5EF4-FFF2-40B4-BE49-F238E27FC236}">
                  <a16:creationId xmlns:a16="http://schemas.microsoft.com/office/drawing/2014/main" id="{00000000-0008-0000-0100-0000F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91</xdr:row>
      <xdr:rowOff>0</xdr:rowOff>
    </xdr:from>
    <xdr:to>
      <xdr:col>8</xdr:col>
      <xdr:colOff>9525</xdr:colOff>
      <xdr:row>91</xdr:row>
      <xdr:rowOff>9525</xdr:rowOff>
    </xdr:to>
    <xdr:pic>
      <xdr:nvPicPr>
        <xdr:cNvPr id="768" name="Picture 767" descr="Saját támadó csapatok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329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9525</xdr:colOff>
      <xdr:row>91</xdr:row>
      <xdr:rowOff>9525</xdr:rowOff>
    </xdr:to>
    <xdr:pic>
      <xdr:nvPicPr>
        <xdr:cNvPr id="769" name="Picture 768" descr="Equites Caesaris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29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9525</xdr:colOff>
      <xdr:row>91</xdr:row>
      <xdr:rowOff>9525</xdr:rowOff>
    </xdr:to>
    <xdr:pic>
      <xdr:nvPicPr>
        <xdr:cNvPr id="770" name="Picture 769" descr="Mint támadó, győzelem, veszteségek nélkül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29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91</xdr:row>
      <xdr:rowOff>0</xdr:rowOff>
    </xdr:from>
    <xdr:to>
      <xdr:col>12</xdr:col>
      <xdr:colOff>28575</xdr:colOff>
      <xdr:row>91</xdr:row>
      <xdr:rowOff>9525</xdr:rowOff>
    </xdr:to>
    <xdr:pic>
      <xdr:nvPicPr>
        <xdr:cNvPr id="771" name="Picture 770" descr="Zsákmány: 0 nyersanyag. Maximális terhelhetőség: 700 nyersanyag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329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92</xdr:row>
          <xdr:rowOff>0</xdr:rowOff>
        </xdr:from>
        <xdr:to>
          <xdr:col>7</xdr:col>
          <xdr:colOff>257175</xdr:colOff>
          <xdr:row>93</xdr:row>
          <xdr:rowOff>57150</xdr:rowOff>
        </xdr:to>
        <xdr:sp macro="" textlink="">
          <xdr:nvSpPr>
            <xdr:cNvPr id="2819" name="Control 771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00000000-0008-0000-0100-00000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92</xdr:row>
      <xdr:rowOff>0</xdr:rowOff>
    </xdr:from>
    <xdr:to>
      <xdr:col>8</xdr:col>
      <xdr:colOff>9525</xdr:colOff>
      <xdr:row>92</xdr:row>
      <xdr:rowOff>9525</xdr:rowOff>
    </xdr:to>
    <xdr:pic>
      <xdr:nvPicPr>
        <xdr:cNvPr id="773" name="Picture 772" descr="Saját támadó csapatok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3333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9525</xdr:colOff>
      <xdr:row>92</xdr:row>
      <xdr:rowOff>9525</xdr:rowOff>
    </xdr:to>
    <xdr:pic>
      <xdr:nvPicPr>
        <xdr:cNvPr id="774" name="Picture 773" descr="Equites Caesaris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333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92</xdr:row>
      <xdr:rowOff>0</xdr:rowOff>
    </xdr:from>
    <xdr:to>
      <xdr:col>12</xdr:col>
      <xdr:colOff>9525</xdr:colOff>
      <xdr:row>92</xdr:row>
      <xdr:rowOff>9525</xdr:rowOff>
    </xdr:to>
    <xdr:pic>
      <xdr:nvPicPr>
        <xdr:cNvPr id="775" name="Picture 774" descr="Mint támadó, győzelem, veszteségek nélkül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3333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92</xdr:row>
      <xdr:rowOff>0</xdr:rowOff>
    </xdr:from>
    <xdr:to>
      <xdr:col>12</xdr:col>
      <xdr:colOff>28575</xdr:colOff>
      <xdr:row>92</xdr:row>
      <xdr:rowOff>9525</xdr:rowOff>
    </xdr:to>
    <xdr:pic>
      <xdr:nvPicPr>
        <xdr:cNvPr id="776" name="Picture 775" descr="Zsákmány: 2100 nyersanyag. Maximális terhelhetőség: 2100 nyersanyag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3333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</xdr:colOff>
      <xdr:row>7</xdr:row>
      <xdr:rowOff>9525</xdr:rowOff>
    </xdr:to>
    <xdr:pic>
      <xdr:nvPicPr>
        <xdr:cNvPr id="777" name="Picture 776" descr="https://tx3.travian.hu/img/x.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7</xdr:row>
      <xdr:rowOff>0</xdr:rowOff>
    </xdr:from>
    <xdr:to>
      <xdr:col>6</xdr:col>
      <xdr:colOff>28575</xdr:colOff>
      <xdr:row>7</xdr:row>
      <xdr:rowOff>9525</xdr:rowOff>
    </xdr:to>
    <xdr:pic>
      <xdr:nvPicPr>
        <xdr:cNvPr id="778" name="Picture 777" descr="https://tx3.travian.hu/img/x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779" name="Picture 778" descr="https://tx3.travian.hu/img/x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8</xdr:row>
      <xdr:rowOff>0</xdr:rowOff>
    </xdr:from>
    <xdr:to>
      <xdr:col>6</xdr:col>
      <xdr:colOff>28575</xdr:colOff>
      <xdr:row>8</xdr:row>
      <xdr:rowOff>9525</xdr:rowOff>
    </xdr:to>
    <xdr:pic>
      <xdr:nvPicPr>
        <xdr:cNvPr id="780" name="Picture 779" descr="https://tx3.travian.hu/img/x.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9525</xdr:colOff>
      <xdr:row>9</xdr:row>
      <xdr:rowOff>9525</xdr:rowOff>
    </xdr:to>
    <xdr:pic>
      <xdr:nvPicPr>
        <xdr:cNvPr id="781" name="Picture 780" descr="https://tx3.travian.hu/img/x.gi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9</xdr:row>
      <xdr:rowOff>0</xdr:rowOff>
    </xdr:from>
    <xdr:to>
      <xdr:col>6</xdr:col>
      <xdr:colOff>28575</xdr:colOff>
      <xdr:row>9</xdr:row>
      <xdr:rowOff>9525</xdr:rowOff>
    </xdr:to>
    <xdr:pic>
      <xdr:nvPicPr>
        <xdr:cNvPr id="782" name="Picture 781" descr="https://tx3.travian.hu/img/x.gi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783" name="Picture 782" descr="https://tx3.travian.hu/img/x.gi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10</xdr:row>
      <xdr:rowOff>0</xdr:rowOff>
    </xdr:from>
    <xdr:to>
      <xdr:col>6</xdr:col>
      <xdr:colOff>28575</xdr:colOff>
      <xdr:row>10</xdr:row>
      <xdr:rowOff>9525</xdr:rowOff>
    </xdr:to>
    <xdr:pic>
      <xdr:nvPicPr>
        <xdr:cNvPr id="784" name="Picture 783" descr="https://tx3.travian.hu/img/x.gi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9525</xdr:colOff>
      <xdr:row>11</xdr:row>
      <xdr:rowOff>9525</xdr:rowOff>
    </xdr:to>
    <xdr:pic>
      <xdr:nvPicPr>
        <xdr:cNvPr id="785" name="Picture 784" descr="https://tx3.travian.hu/img/x.gi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11</xdr:row>
      <xdr:rowOff>0</xdr:rowOff>
    </xdr:from>
    <xdr:to>
      <xdr:col>6</xdr:col>
      <xdr:colOff>28575</xdr:colOff>
      <xdr:row>11</xdr:row>
      <xdr:rowOff>9525</xdr:rowOff>
    </xdr:to>
    <xdr:pic>
      <xdr:nvPicPr>
        <xdr:cNvPr id="786" name="Picture 785" descr="https://tx3.travian.hu/img/x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787" name="Picture 786" descr="https://tx3.travian.hu/img/x.gif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12</xdr:row>
      <xdr:rowOff>0</xdr:rowOff>
    </xdr:from>
    <xdr:to>
      <xdr:col>6</xdr:col>
      <xdr:colOff>28575</xdr:colOff>
      <xdr:row>12</xdr:row>
      <xdr:rowOff>9525</xdr:rowOff>
    </xdr:to>
    <xdr:pic>
      <xdr:nvPicPr>
        <xdr:cNvPr id="788" name="Picture 787" descr="https://tx3.travian.hu/img/x.gif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9525</xdr:colOff>
      <xdr:row>24</xdr:row>
      <xdr:rowOff>9525</xdr:rowOff>
    </xdr:to>
    <xdr:pic>
      <xdr:nvPicPr>
        <xdr:cNvPr id="789" name="Picture 788" descr="https://tx3.travian.hu/img/x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24</xdr:row>
      <xdr:rowOff>0</xdr:rowOff>
    </xdr:from>
    <xdr:to>
      <xdr:col>6</xdr:col>
      <xdr:colOff>28575</xdr:colOff>
      <xdr:row>24</xdr:row>
      <xdr:rowOff>9525</xdr:rowOff>
    </xdr:to>
    <xdr:pic>
      <xdr:nvPicPr>
        <xdr:cNvPr id="790" name="Picture 789" descr="https://tx3.travian.hu/img/x.gif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146</xdr:row>
          <xdr:rowOff>0</xdr:rowOff>
        </xdr:from>
        <xdr:to>
          <xdr:col>8</xdr:col>
          <xdr:colOff>257175</xdr:colOff>
          <xdr:row>147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146</xdr:row>
      <xdr:rowOff>0</xdr:rowOff>
    </xdr:from>
    <xdr:to>
      <xdr:col>12</xdr:col>
      <xdr:colOff>9525</xdr:colOff>
      <xdr:row>146</xdr:row>
      <xdr:rowOff>9525</xdr:rowOff>
    </xdr:to>
    <xdr:pic>
      <xdr:nvPicPr>
        <xdr:cNvPr id="3" name="Picture 2" descr="Birodalm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818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146</xdr:row>
      <xdr:rowOff>0</xdr:rowOff>
    </xdr:from>
    <xdr:to>
      <xdr:col>13</xdr:col>
      <xdr:colOff>9525</xdr:colOff>
      <xdr:row>146</xdr:row>
      <xdr:rowOff>9525</xdr:rowOff>
    </xdr:to>
    <xdr:pic>
      <xdr:nvPicPr>
        <xdr:cNvPr id="4" name="Picture 3" descr="Mint támadó, győzelem, veszteségek nélkül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18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146</xdr:row>
      <xdr:rowOff>0</xdr:rowOff>
    </xdr:from>
    <xdr:to>
      <xdr:col>13</xdr:col>
      <xdr:colOff>28575</xdr:colOff>
      <xdr:row>146</xdr:row>
      <xdr:rowOff>9525</xdr:rowOff>
    </xdr:to>
    <xdr:pic>
      <xdr:nvPicPr>
        <xdr:cNvPr id="5" name="Picture 4" descr="Zsákmány: 1406 nyersanyag. Maximális terhelhetőség: 2000 nyersanya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18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147</xdr:row>
          <xdr:rowOff>0</xdr:rowOff>
        </xdr:from>
        <xdr:to>
          <xdr:col>8</xdr:col>
          <xdr:colOff>257175</xdr:colOff>
          <xdr:row>148</xdr:row>
          <xdr:rowOff>57150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147</xdr:row>
      <xdr:rowOff>0</xdr:rowOff>
    </xdr:from>
    <xdr:to>
      <xdr:col>12</xdr:col>
      <xdr:colOff>9525</xdr:colOff>
      <xdr:row>147</xdr:row>
      <xdr:rowOff>9525</xdr:rowOff>
    </xdr:to>
    <xdr:pic>
      <xdr:nvPicPr>
        <xdr:cNvPr id="7" name="Picture 6" descr="Birodalmi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85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9525</xdr:colOff>
      <xdr:row>147</xdr:row>
      <xdr:rowOff>9525</xdr:rowOff>
    </xdr:to>
    <xdr:pic>
      <xdr:nvPicPr>
        <xdr:cNvPr id="8" name="Picture 7" descr="Mint támadó, győzelem, veszteségek nélkül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5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147</xdr:row>
      <xdr:rowOff>0</xdr:rowOff>
    </xdr:from>
    <xdr:to>
      <xdr:col>13</xdr:col>
      <xdr:colOff>28575</xdr:colOff>
      <xdr:row>147</xdr:row>
      <xdr:rowOff>9525</xdr:rowOff>
    </xdr:to>
    <xdr:pic>
      <xdr:nvPicPr>
        <xdr:cNvPr id="9" name="Picture 8" descr="Zsákmány: 11 nyersanyag. Maximális terhelhetőség: 750 nyersanya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5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148</xdr:row>
          <xdr:rowOff>0</xdr:rowOff>
        </xdr:from>
        <xdr:to>
          <xdr:col>8</xdr:col>
          <xdr:colOff>257175</xdr:colOff>
          <xdr:row>149</xdr:row>
          <xdr:rowOff>57150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148</xdr:row>
      <xdr:rowOff>0</xdr:rowOff>
    </xdr:from>
    <xdr:to>
      <xdr:col>12</xdr:col>
      <xdr:colOff>9525</xdr:colOff>
      <xdr:row>148</xdr:row>
      <xdr:rowOff>9525</xdr:rowOff>
    </xdr:to>
    <xdr:pic>
      <xdr:nvPicPr>
        <xdr:cNvPr id="11" name="Picture 10" descr="Birodalmi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894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148</xdr:row>
      <xdr:rowOff>0</xdr:rowOff>
    </xdr:from>
    <xdr:to>
      <xdr:col>13</xdr:col>
      <xdr:colOff>9525</xdr:colOff>
      <xdr:row>148</xdr:row>
      <xdr:rowOff>9525</xdr:rowOff>
    </xdr:to>
    <xdr:pic>
      <xdr:nvPicPr>
        <xdr:cNvPr id="12" name="Picture 11" descr="Mint támadó, győzelem, veszteségek nélkül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94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148</xdr:row>
      <xdr:rowOff>0</xdr:rowOff>
    </xdr:from>
    <xdr:to>
      <xdr:col>13</xdr:col>
      <xdr:colOff>28575</xdr:colOff>
      <xdr:row>148</xdr:row>
      <xdr:rowOff>9525</xdr:rowOff>
    </xdr:to>
    <xdr:pic>
      <xdr:nvPicPr>
        <xdr:cNvPr id="13" name="Picture 12" descr="Zsákmány: 485 nyersanyag. Maximális terhelhetőség: 1250 nyersanya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94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149</xdr:row>
          <xdr:rowOff>0</xdr:rowOff>
        </xdr:from>
        <xdr:to>
          <xdr:col>8</xdr:col>
          <xdr:colOff>257175</xdr:colOff>
          <xdr:row>150</xdr:row>
          <xdr:rowOff>57150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149</xdr:row>
      <xdr:rowOff>0</xdr:rowOff>
    </xdr:from>
    <xdr:to>
      <xdr:col>12</xdr:col>
      <xdr:colOff>9525</xdr:colOff>
      <xdr:row>149</xdr:row>
      <xdr:rowOff>9525</xdr:rowOff>
    </xdr:to>
    <xdr:pic>
      <xdr:nvPicPr>
        <xdr:cNvPr id="15" name="Picture 14" descr="Birodalmi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932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9525</xdr:colOff>
      <xdr:row>149</xdr:row>
      <xdr:rowOff>9525</xdr:rowOff>
    </xdr:to>
    <xdr:pic>
      <xdr:nvPicPr>
        <xdr:cNvPr id="16" name="Picture 15" descr="Mint támadó, veresé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32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149</xdr:row>
      <xdr:rowOff>0</xdr:rowOff>
    </xdr:from>
    <xdr:to>
      <xdr:col>13</xdr:col>
      <xdr:colOff>28575</xdr:colOff>
      <xdr:row>149</xdr:row>
      <xdr:rowOff>9525</xdr:rowOff>
    </xdr:to>
    <xdr:pic>
      <xdr:nvPicPr>
        <xdr:cNvPr id="17" name="Picture 16" descr="Zsákmány: 0 nyersanya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932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150</xdr:row>
          <xdr:rowOff>0</xdr:rowOff>
        </xdr:from>
        <xdr:to>
          <xdr:col>8</xdr:col>
          <xdr:colOff>257175</xdr:colOff>
          <xdr:row>151</xdr:row>
          <xdr:rowOff>57150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150</xdr:row>
      <xdr:rowOff>0</xdr:rowOff>
    </xdr:from>
    <xdr:to>
      <xdr:col>9</xdr:col>
      <xdr:colOff>9525</xdr:colOff>
      <xdr:row>150</xdr:row>
      <xdr:rowOff>9525</xdr:rowOff>
    </xdr:to>
    <xdr:pic>
      <xdr:nvPicPr>
        <xdr:cNvPr id="19" name="Picture 18" descr="Saját támadó csapatok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70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9525</xdr:colOff>
      <xdr:row>150</xdr:row>
      <xdr:rowOff>9525</xdr:rowOff>
    </xdr:to>
    <xdr:pic>
      <xdr:nvPicPr>
        <xdr:cNvPr id="20" name="Picture 19" descr="Birodalmi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970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150</xdr:row>
      <xdr:rowOff>0</xdr:rowOff>
    </xdr:from>
    <xdr:to>
      <xdr:col>13</xdr:col>
      <xdr:colOff>9525</xdr:colOff>
      <xdr:row>150</xdr:row>
      <xdr:rowOff>9525</xdr:rowOff>
    </xdr:to>
    <xdr:pic>
      <xdr:nvPicPr>
        <xdr:cNvPr id="21" name="Picture 20" descr="Mint támadó, győzelem, veszteségek nélkül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70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150</xdr:row>
      <xdr:rowOff>0</xdr:rowOff>
    </xdr:from>
    <xdr:to>
      <xdr:col>13</xdr:col>
      <xdr:colOff>28575</xdr:colOff>
      <xdr:row>150</xdr:row>
      <xdr:rowOff>9525</xdr:rowOff>
    </xdr:to>
    <xdr:pic>
      <xdr:nvPicPr>
        <xdr:cNvPr id="22" name="Picture 21" descr="Zsákmány: 762 nyersanyag. Maximális terhelhetőség: 5000 nyersanya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970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151</xdr:row>
          <xdr:rowOff>0</xdr:rowOff>
        </xdr:from>
        <xdr:to>
          <xdr:col>8</xdr:col>
          <xdr:colOff>257175</xdr:colOff>
          <xdr:row>152</xdr:row>
          <xdr:rowOff>57150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2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0</xdr:colOff>
      <xdr:row>151</xdr:row>
      <xdr:rowOff>0</xdr:rowOff>
    </xdr:from>
    <xdr:to>
      <xdr:col>12</xdr:col>
      <xdr:colOff>9525</xdr:colOff>
      <xdr:row>151</xdr:row>
      <xdr:rowOff>9525</xdr:rowOff>
    </xdr:to>
    <xdr:pic>
      <xdr:nvPicPr>
        <xdr:cNvPr id="24" name="Picture 23" descr="Equites Imperatoris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008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9525</xdr:colOff>
      <xdr:row>151</xdr:row>
      <xdr:rowOff>9525</xdr:rowOff>
    </xdr:to>
    <xdr:pic>
      <xdr:nvPicPr>
        <xdr:cNvPr id="25" name="Picture 24" descr="Mint támadó, győzelem, veszteségekkel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08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151</xdr:row>
      <xdr:rowOff>0</xdr:rowOff>
    </xdr:from>
    <xdr:to>
      <xdr:col>13</xdr:col>
      <xdr:colOff>28575</xdr:colOff>
      <xdr:row>151</xdr:row>
      <xdr:rowOff>9525</xdr:rowOff>
    </xdr:to>
    <xdr:pic>
      <xdr:nvPicPr>
        <xdr:cNvPr id="26" name="Picture 25" descr="Zsákmány: 200 nyersanyag. Maximális terhelhetőség: 200 nyersanya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008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152</xdr:row>
          <xdr:rowOff>0</xdr:rowOff>
        </xdr:from>
        <xdr:to>
          <xdr:col>8</xdr:col>
          <xdr:colOff>257175</xdr:colOff>
          <xdr:row>153</xdr:row>
          <xdr:rowOff>57150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152</xdr:row>
      <xdr:rowOff>0</xdr:rowOff>
    </xdr:from>
    <xdr:to>
      <xdr:col>9</xdr:col>
      <xdr:colOff>9525</xdr:colOff>
      <xdr:row>152</xdr:row>
      <xdr:rowOff>9525</xdr:rowOff>
    </xdr:to>
    <xdr:pic>
      <xdr:nvPicPr>
        <xdr:cNvPr id="28" name="Picture 27" descr="Saját támadó csapatok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47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9525</xdr:colOff>
      <xdr:row>152</xdr:row>
      <xdr:rowOff>9525</xdr:rowOff>
    </xdr:to>
    <xdr:pic>
      <xdr:nvPicPr>
        <xdr:cNvPr id="29" name="Picture 28" descr="Birodalmi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047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152</xdr:row>
      <xdr:rowOff>0</xdr:rowOff>
    </xdr:from>
    <xdr:to>
      <xdr:col>13</xdr:col>
      <xdr:colOff>9525</xdr:colOff>
      <xdr:row>152</xdr:row>
      <xdr:rowOff>9525</xdr:rowOff>
    </xdr:to>
    <xdr:pic>
      <xdr:nvPicPr>
        <xdr:cNvPr id="30" name="Picture 29" descr="Mint támadó, győzelem, veszteségek nélkül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47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152</xdr:row>
      <xdr:rowOff>0</xdr:rowOff>
    </xdr:from>
    <xdr:to>
      <xdr:col>13</xdr:col>
      <xdr:colOff>28575</xdr:colOff>
      <xdr:row>152</xdr:row>
      <xdr:rowOff>9525</xdr:rowOff>
    </xdr:to>
    <xdr:pic>
      <xdr:nvPicPr>
        <xdr:cNvPr id="31" name="Picture 30" descr="Zsákmány: 250 nyersanyag. Maximális terhelhetőség: 250 nyersanyag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047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153</xdr:row>
          <xdr:rowOff>0</xdr:rowOff>
        </xdr:from>
        <xdr:to>
          <xdr:col>8</xdr:col>
          <xdr:colOff>257175</xdr:colOff>
          <xdr:row>154</xdr:row>
          <xdr:rowOff>57150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2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153</xdr:row>
      <xdr:rowOff>0</xdr:rowOff>
    </xdr:from>
    <xdr:to>
      <xdr:col>9</xdr:col>
      <xdr:colOff>9525</xdr:colOff>
      <xdr:row>153</xdr:row>
      <xdr:rowOff>9525</xdr:rowOff>
    </xdr:to>
    <xdr:pic>
      <xdr:nvPicPr>
        <xdr:cNvPr id="33" name="Picture 32" descr="Saját támadó csapatok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85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9525</xdr:colOff>
      <xdr:row>153</xdr:row>
      <xdr:rowOff>9525</xdr:rowOff>
    </xdr:to>
    <xdr:pic>
      <xdr:nvPicPr>
        <xdr:cNvPr id="34" name="Picture 33" descr="Birodalmi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085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9525</xdr:colOff>
      <xdr:row>153</xdr:row>
      <xdr:rowOff>9525</xdr:rowOff>
    </xdr:to>
    <xdr:pic>
      <xdr:nvPicPr>
        <xdr:cNvPr id="35" name="Picture 34" descr="Mint támadó, győzelem, veszteségekkel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85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153</xdr:row>
      <xdr:rowOff>0</xdr:rowOff>
    </xdr:from>
    <xdr:to>
      <xdr:col>13</xdr:col>
      <xdr:colOff>28575</xdr:colOff>
      <xdr:row>153</xdr:row>
      <xdr:rowOff>9525</xdr:rowOff>
    </xdr:to>
    <xdr:pic>
      <xdr:nvPicPr>
        <xdr:cNvPr id="36" name="Picture 35" descr="Zsákmány: 3450 nyersanyag. Maximális terhelhetőség: 3450 nyersanyag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085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154</xdr:row>
          <xdr:rowOff>0</xdr:rowOff>
        </xdr:from>
        <xdr:to>
          <xdr:col>8</xdr:col>
          <xdr:colOff>257175</xdr:colOff>
          <xdr:row>155</xdr:row>
          <xdr:rowOff>57150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2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154</xdr:row>
      <xdr:rowOff>0</xdr:rowOff>
    </xdr:from>
    <xdr:to>
      <xdr:col>9</xdr:col>
      <xdr:colOff>9525</xdr:colOff>
      <xdr:row>154</xdr:row>
      <xdr:rowOff>9525</xdr:rowOff>
    </xdr:to>
    <xdr:pic>
      <xdr:nvPicPr>
        <xdr:cNvPr id="38" name="Picture 37" descr="Saját támadó csapatok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9525</xdr:colOff>
      <xdr:row>154</xdr:row>
      <xdr:rowOff>9525</xdr:rowOff>
    </xdr:to>
    <xdr:pic>
      <xdr:nvPicPr>
        <xdr:cNvPr id="39" name="Picture 38" descr="Birodalmi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1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154</xdr:row>
      <xdr:rowOff>0</xdr:rowOff>
    </xdr:from>
    <xdr:to>
      <xdr:col>13</xdr:col>
      <xdr:colOff>9525</xdr:colOff>
      <xdr:row>154</xdr:row>
      <xdr:rowOff>9525</xdr:rowOff>
    </xdr:to>
    <xdr:pic>
      <xdr:nvPicPr>
        <xdr:cNvPr id="40" name="Picture 39" descr="Mint támadó, győzelem, veszteségek nélkül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1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154</xdr:row>
      <xdr:rowOff>0</xdr:rowOff>
    </xdr:from>
    <xdr:to>
      <xdr:col>13</xdr:col>
      <xdr:colOff>28575</xdr:colOff>
      <xdr:row>154</xdr:row>
      <xdr:rowOff>9525</xdr:rowOff>
    </xdr:to>
    <xdr:pic>
      <xdr:nvPicPr>
        <xdr:cNvPr id="41" name="Picture 40" descr="Zsákmány: 965 nyersanyag. Maximális terhelhetőség: 5000 nyersanyag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1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155</xdr:row>
          <xdr:rowOff>0</xdr:rowOff>
        </xdr:from>
        <xdr:to>
          <xdr:col>8</xdr:col>
          <xdr:colOff>257175</xdr:colOff>
          <xdr:row>156</xdr:row>
          <xdr:rowOff>57150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2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155</xdr:row>
      <xdr:rowOff>0</xdr:rowOff>
    </xdr:from>
    <xdr:to>
      <xdr:col>9</xdr:col>
      <xdr:colOff>9525</xdr:colOff>
      <xdr:row>155</xdr:row>
      <xdr:rowOff>9525</xdr:rowOff>
    </xdr:to>
    <xdr:pic>
      <xdr:nvPicPr>
        <xdr:cNvPr id="43" name="Picture 42" descr="Saját támadó csapatok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61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9525</xdr:colOff>
      <xdr:row>155</xdr:row>
      <xdr:rowOff>9525</xdr:rowOff>
    </xdr:to>
    <xdr:pic>
      <xdr:nvPicPr>
        <xdr:cNvPr id="44" name="Picture 43" descr="Birodalmi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161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9525</xdr:colOff>
      <xdr:row>155</xdr:row>
      <xdr:rowOff>9525</xdr:rowOff>
    </xdr:to>
    <xdr:pic>
      <xdr:nvPicPr>
        <xdr:cNvPr id="45" name="Picture 44" descr="Mint támadó, győzelem, veszteségek nélkül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161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155</xdr:row>
      <xdr:rowOff>0</xdr:rowOff>
    </xdr:from>
    <xdr:to>
      <xdr:col>13</xdr:col>
      <xdr:colOff>28575</xdr:colOff>
      <xdr:row>155</xdr:row>
      <xdr:rowOff>9525</xdr:rowOff>
    </xdr:to>
    <xdr:pic>
      <xdr:nvPicPr>
        <xdr:cNvPr id="46" name="Picture 45" descr="Zsákmány: 115 nyersanyag. Maximális terhelhetőség: 500 nyersanyag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161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156</xdr:row>
          <xdr:rowOff>0</xdr:rowOff>
        </xdr:from>
        <xdr:to>
          <xdr:col>8</xdr:col>
          <xdr:colOff>257175</xdr:colOff>
          <xdr:row>157</xdr:row>
          <xdr:rowOff>57150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2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156</xdr:row>
      <xdr:rowOff>0</xdr:rowOff>
    </xdr:from>
    <xdr:to>
      <xdr:col>9</xdr:col>
      <xdr:colOff>9525</xdr:colOff>
      <xdr:row>156</xdr:row>
      <xdr:rowOff>9525</xdr:rowOff>
    </xdr:to>
    <xdr:pic>
      <xdr:nvPicPr>
        <xdr:cNvPr id="48" name="Picture 47" descr="Saját támadó csapatok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9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9525</xdr:colOff>
      <xdr:row>156</xdr:row>
      <xdr:rowOff>9525</xdr:rowOff>
    </xdr:to>
    <xdr:pic>
      <xdr:nvPicPr>
        <xdr:cNvPr id="49" name="Picture 48" descr="Birodalmi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19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156</xdr:row>
      <xdr:rowOff>0</xdr:rowOff>
    </xdr:from>
    <xdr:to>
      <xdr:col>13</xdr:col>
      <xdr:colOff>9525</xdr:colOff>
      <xdr:row>156</xdr:row>
      <xdr:rowOff>9525</xdr:rowOff>
    </xdr:to>
    <xdr:pic>
      <xdr:nvPicPr>
        <xdr:cNvPr id="50" name="Picture 49" descr="Mint támadó, győzelem, veszteségek nélkül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19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156</xdr:row>
      <xdr:rowOff>0</xdr:rowOff>
    </xdr:from>
    <xdr:to>
      <xdr:col>13</xdr:col>
      <xdr:colOff>28575</xdr:colOff>
      <xdr:row>156</xdr:row>
      <xdr:rowOff>9525</xdr:rowOff>
    </xdr:to>
    <xdr:pic>
      <xdr:nvPicPr>
        <xdr:cNvPr id="51" name="Picture 50" descr="Zsákmány: 370 nyersanyag. Maximális terhelhetőség: 5000 nyersanyag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199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157</xdr:row>
          <xdr:rowOff>0</xdr:rowOff>
        </xdr:from>
        <xdr:to>
          <xdr:col>8</xdr:col>
          <xdr:colOff>257175</xdr:colOff>
          <xdr:row>158</xdr:row>
          <xdr:rowOff>57150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2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157</xdr:row>
      <xdr:rowOff>0</xdr:rowOff>
    </xdr:from>
    <xdr:to>
      <xdr:col>9</xdr:col>
      <xdr:colOff>9525</xdr:colOff>
      <xdr:row>157</xdr:row>
      <xdr:rowOff>9525</xdr:rowOff>
    </xdr:to>
    <xdr:pic>
      <xdr:nvPicPr>
        <xdr:cNvPr id="53" name="Picture 52" descr="Saját támadó csapatok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7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9525</xdr:colOff>
      <xdr:row>157</xdr:row>
      <xdr:rowOff>9525</xdr:rowOff>
    </xdr:to>
    <xdr:pic>
      <xdr:nvPicPr>
        <xdr:cNvPr id="54" name="Picture 53" descr="Birodalmi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237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9525</xdr:colOff>
      <xdr:row>157</xdr:row>
      <xdr:rowOff>9525</xdr:rowOff>
    </xdr:to>
    <xdr:pic>
      <xdr:nvPicPr>
        <xdr:cNvPr id="55" name="Picture 54" descr="Mint támadó, győzelem, veszteségek nélkül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37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157</xdr:row>
      <xdr:rowOff>0</xdr:rowOff>
    </xdr:from>
    <xdr:to>
      <xdr:col>13</xdr:col>
      <xdr:colOff>28575</xdr:colOff>
      <xdr:row>157</xdr:row>
      <xdr:rowOff>9525</xdr:rowOff>
    </xdr:to>
    <xdr:pic>
      <xdr:nvPicPr>
        <xdr:cNvPr id="56" name="Picture 55" descr="Zsákmány: 697 nyersanyag. Maximális terhelhetőség: 5000 nyersanyag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237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158</xdr:row>
          <xdr:rowOff>0</xdr:rowOff>
        </xdr:from>
        <xdr:to>
          <xdr:col>8</xdr:col>
          <xdr:colOff>257175</xdr:colOff>
          <xdr:row>159</xdr:row>
          <xdr:rowOff>57150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2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158</xdr:row>
      <xdr:rowOff>0</xdr:rowOff>
    </xdr:from>
    <xdr:to>
      <xdr:col>9</xdr:col>
      <xdr:colOff>9525</xdr:colOff>
      <xdr:row>158</xdr:row>
      <xdr:rowOff>9525</xdr:rowOff>
    </xdr:to>
    <xdr:pic>
      <xdr:nvPicPr>
        <xdr:cNvPr id="58" name="Picture 57" descr="Saját támadó csapatok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7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9525</xdr:colOff>
      <xdr:row>158</xdr:row>
      <xdr:rowOff>9525</xdr:rowOff>
    </xdr:to>
    <xdr:pic>
      <xdr:nvPicPr>
        <xdr:cNvPr id="59" name="Picture 58" descr="Birodalmi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27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158</xdr:row>
      <xdr:rowOff>0</xdr:rowOff>
    </xdr:from>
    <xdr:to>
      <xdr:col>13</xdr:col>
      <xdr:colOff>9525</xdr:colOff>
      <xdr:row>158</xdr:row>
      <xdr:rowOff>9525</xdr:rowOff>
    </xdr:to>
    <xdr:pic>
      <xdr:nvPicPr>
        <xdr:cNvPr id="60" name="Picture 59" descr="Mint támadó, győzelem, veszteségek nélkül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7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158</xdr:row>
      <xdr:rowOff>0</xdr:rowOff>
    </xdr:from>
    <xdr:to>
      <xdr:col>13</xdr:col>
      <xdr:colOff>28575</xdr:colOff>
      <xdr:row>158</xdr:row>
      <xdr:rowOff>9525</xdr:rowOff>
    </xdr:to>
    <xdr:pic>
      <xdr:nvPicPr>
        <xdr:cNvPr id="61" name="Picture 60" descr="Zsákmány: 331 nyersanyag. Maximális terhelhetőség: 500 nyersanyag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275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159</xdr:row>
          <xdr:rowOff>0</xdr:rowOff>
        </xdr:from>
        <xdr:to>
          <xdr:col>8</xdr:col>
          <xdr:colOff>257175</xdr:colOff>
          <xdr:row>160</xdr:row>
          <xdr:rowOff>57150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2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159</xdr:row>
      <xdr:rowOff>0</xdr:rowOff>
    </xdr:from>
    <xdr:to>
      <xdr:col>9</xdr:col>
      <xdr:colOff>9525</xdr:colOff>
      <xdr:row>159</xdr:row>
      <xdr:rowOff>9525</xdr:rowOff>
    </xdr:to>
    <xdr:pic>
      <xdr:nvPicPr>
        <xdr:cNvPr id="63" name="Picture 62" descr="Saját támadó csapatok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13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9525</xdr:colOff>
      <xdr:row>159</xdr:row>
      <xdr:rowOff>9525</xdr:rowOff>
    </xdr:to>
    <xdr:pic>
      <xdr:nvPicPr>
        <xdr:cNvPr id="64" name="Picture 63" descr="Birodalmi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313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9525</xdr:colOff>
      <xdr:row>159</xdr:row>
      <xdr:rowOff>9525</xdr:rowOff>
    </xdr:to>
    <xdr:pic>
      <xdr:nvPicPr>
        <xdr:cNvPr id="65" name="Picture 64" descr="Mint támadó, győzelem, veszteségek nélkül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13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159</xdr:row>
      <xdr:rowOff>0</xdr:rowOff>
    </xdr:from>
    <xdr:to>
      <xdr:col>13</xdr:col>
      <xdr:colOff>28575</xdr:colOff>
      <xdr:row>159</xdr:row>
      <xdr:rowOff>9525</xdr:rowOff>
    </xdr:to>
    <xdr:pic>
      <xdr:nvPicPr>
        <xdr:cNvPr id="66" name="Picture 65" descr="Zsákmány: 162 nyersanyag. Maximális terhelhetőség: 3000 nyersanyag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313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160</xdr:row>
          <xdr:rowOff>0</xdr:rowOff>
        </xdr:from>
        <xdr:to>
          <xdr:col>8</xdr:col>
          <xdr:colOff>257175</xdr:colOff>
          <xdr:row>161</xdr:row>
          <xdr:rowOff>57150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2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160</xdr:row>
      <xdr:rowOff>0</xdr:rowOff>
    </xdr:from>
    <xdr:to>
      <xdr:col>9</xdr:col>
      <xdr:colOff>9525</xdr:colOff>
      <xdr:row>160</xdr:row>
      <xdr:rowOff>9525</xdr:rowOff>
    </xdr:to>
    <xdr:pic>
      <xdr:nvPicPr>
        <xdr:cNvPr id="68" name="Picture 67" descr="Saját támadó csapatok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51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9525</xdr:colOff>
      <xdr:row>160</xdr:row>
      <xdr:rowOff>9525</xdr:rowOff>
    </xdr:to>
    <xdr:pic>
      <xdr:nvPicPr>
        <xdr:cNvPr id="69" name="Picture 68" descr="Birodalmi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351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160</xdr:row>
      <xdr:rowOff>0</xdr:rowOff>
    </xdr:from>
    <xdr:to>
      <xdr:col>13</xdr:col>
      <xdr:colOff>9525</xdr:colOff>
      <xdr:row>160</xdr:row>
      <xdr:rowOff>9525</xdr:rowOff>
    </xdr:to>
    <xdr:pic>
      <xdr:nvPicPr>
        <xdr:cNvPr id="70" name="Picture 69" descr="Mint támadó, győzelem, veszteségekkel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51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160</xdr:row>
      <xdr:rowOff>0</xdr:rowOff>
    </xdr:from>
    <xdr:to>
      <xdr:col>13</xdr:col>
      <xdr:colOff>28575</xdr:colOff>
      <xdr:row>160</xdr:row>
      <xdr:rowOff>9525</xdr:rowOff>
    </xdr:to>
    <xdr:pic>
      <xdr:nvPicPr>
        <xdr:cNvPr id="71" name="Picture 70" descr="Zsákmány: 0 nyersanyag. Maximális terhelhetőség: 4200 nyersanyag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351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161</xdr:row>
          <xdr:rowOff>0</xdr:rowOff>
        </xdr:from>
        <xdr:to>
          <xdr:col>8</xdr:col>
          <xdr:colOff>257175</xdr:colOff>
          <xdr:row>162</xdr:row>
          <xdr:rowOff>57150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2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161</xdr:row>
      <xdr:rowOff>0</xdr:rowOff>
    </xdr:from>
    <xdr:to>
      <xdr:col>9</xdr:col>
      <xdr:colOff>9525</xdr:colOff>
      <xdr:row>161</xdr:row>
      <xdr:rowOff>9525</xdr:rowOff>
    </xdr:to>
    <xdr:pic>
      <xdr:nvPicPr>
        <xdr:cNvPr id="73" name="Picture 72" descr="Saját támadó csapatok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89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9525</xdr:colOff>
      <xdr:row>161</xdr:row>
      <xdr:rowOff>9525</xdr:rowOff>
    </xdr:to>
    <xdr:pic>
      <xdr:nvPicPr>
        <xdr:cNvPr id="74" name="Picture 73" descr="Birodalmi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389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9525</xdr:colOff>
      <xdr:row>161</xdr:row>
      <xdr:rowOff>9525</xdr:rowOff>
    </xdr:to>
    <xdr:pic>
      <xdr:nvPicPr>
        <xdr:cNvPr id="75" name="Picture 74" descr="Mint támadó, győzelem, veszteségek nélkül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89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161</xdr:row>
      <xdr:rowOff>0</xdr:rowOff>
    </xdr:from>
    <xdr:to>
      <xdr:col>13</xdr:col>
      <xdr:colOff>28575</xdr:colOff>
      <xdr:row>161</xdr:row>
      <xdr:rowOff>9525</xdr:rowOff>
    </xdr:to>
    <xdr:pic>
      <xdr:nvPicPr>
        <xdr:cNvPr id="76" name="Picture 75" descr="Zsákmány: 478 nyersanyag. Maximális terhelhetőség: 1500 nyersanyag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389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162</xdr:row>
          <xdr:rowOff>0</xdr:rowOff>
        </xdr:from>
        <xdr:to>
          <xdr:col>8</xdr:col>
          <xdr:colOff>257175</xdr:colOff>
          <xdr:row>163</xdr:row>
          <xdr:rowOff>57150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2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162</xdr:row>
      <xdr:rowOff>0</xdr:rowOff>
    </xdr:from>
    <xdr:to>
      <xdr:col>9</xdr:col>
      <xdr:colOff>9525</xdr:colOff>
      <xdr:row>162</xdr:row>
      <xdr:rowOff>9525</xdr:rowOff>
    </xdr:to>
    <xdr:pic>
      <xdr:nvPicPr>
        <xdr:cNvPr id="78" name="Picture 77" descr="Saját támadó csapatok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28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9525</xdr:colOff>
      <xdr:row>162</xdr:row>
      <xdr:rowOff>9525</xdr:rowOff>
    </xdr:to>
    <xdr:pic>
      <xdr:nvPicPr>
        <xdr:cNvPr id="79" name="Picture 78" descr="Birodalmi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428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162</xdr:row>
      <xdr:rowOff>0</xdr:rowOff>
    </xdr:from>
    <xdr:to>
      <xdr:col>13</xdr:col>
      <xdr:colOff>9525</xdr:colOff>
      <xdr:row>162</xdr:row>
      <xdr:rowOff>9525</xdr:rowOff>
    </xdr:to>
    <xdr:pic>
      <xdr:nvPicPr>
        <xdr:cNvPr id="80" name="Picture 79" descr="Mint támadó, győzelem, veszteségek nélkül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428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162</xdr:row>
      <xdr:rowOff>0</xdr:rowOff>
    </xdr:from>
    <xdr:to>
      <xdr:col>13</xdr:col>
      <xdr:colOff>28575</xdr:colOff>
      <xdr:row>162</xdr:row>
      <xdr:rowOff>9525</xdr:rowOff>
    </xdr:to>
    <xdr:pic>
      <xdr:nvPicPr>
        <xdr:cNvPr id="81" name="Picture 80" descr="Zsákmány: 259 nyersanyag. Maximális terhelhetőség: 5000 nyersanyag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428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163</xdr:row>
          <xdr:rowOff>0</xdr:rowOff>
        </xdr:from>
        <xdr:to>
          <xdr:col>8</xdr:col>
          <xdr:colOff>257175</xdr:colOff>
          <xdr:row>164</xdr:row>
          <xdr:rowOff>57150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2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163</xdr:row>
      <xdr:rowOff>0</xdr:rowOff>
    </xdr:from>
    <xdr:to>
      <xdr:col>9</xdr:col>
      <xdr:colOff>9525</xdr:colOff>
      <xdr:row>163</xdr:row>
      <xdr:rowOff>9525</xdr:rowOff>
    </xdr:to>
    <xdr:pic>
      <xdr:nvPicPr>
        <xdr:cNvPr id="83" name="Picture 82" descr="Saját támadó csapatok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66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9525</xdr:colOff>
      <xdr:row>163</xdr:row>
      <xdr:rowOff>9525</xdr:rowOff>
    </xdr:to>
    <xdr:pic>
      <xdr:nvPicPr>
        <xdr:cNvPr id="84" name="Picture 83" descr="Birodalmi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466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9525</xdr:colOff>
      <xdr:row>163</xdr:row>
      <xdr:rowOff>9525</xdr:rowOff>
    </xdr:to>
    <xdr:pic>
      <xdr:nvPicPr>
        <xdr:cNvPr id="85" name="Picture 84" descr="Mint támadó, győzelem, veszteségek nélkül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466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163</xdr:row>
      <xdr:rowOff>0</xdr:rowOff>
    </xdr:from>
    <xdr:to>
      <xdr:col>13</xdr:col>
      <xdr:colOff>28575</xdr:colOff>
      <xdr:row>163</xdr:row>
      <xdr:rowOff>9525</xdr:rowOff>
    </xdr:to>
    <xdr:pic>
      <xdr:nvPicPr>
        <xdr:cNvPr id="86" name="Picture 85" descr="Zsákmány: 504 nyersanyag. Maximális terhelhetőség: 2500 nyersanyag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466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164</xdr:row>
          <xdr:rowOff>0</xdr:rowOff>
        </xdr:from>
        <xdr:to>
          <xdr:col>8</xdr:col>
          <xdr:colOff>257175</xdr:colOff>
          <xdr:row>165</xdr:row>
          <xdr:rowOff>57150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2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164</xdr:row>
      <xdr:rowOff>0</xdr:rowOff>
    </xdr:from>
    <xdr:to>
      <xdr:col>9</xdr:col>
      <xdr:colOff>9525</xdr:colOff>
      <xdr:row>164</xdr:row>
      <xdr:rowOff>9525</xdr:rowOff>
    </xdr:to>
    <xdr:pic>
      <xdr:nvPicPr>
        <xdr:cNvPr id="88" name="Picture 87" descr="Saját támadó csapatok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23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9525</xdr:colOff>
      <xdr:row>164</xdr:row>
      <xdr:rowOff>9525</xdr:rowOff>
    </xdr:to>
    <xdr:pic>
      <xdr:nvPicPr>
        <xdr:cNvPr id="89" name="Picture 88" descr="Birodalmi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523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164</xdr:row>
      <xdr:rowOff>0</xdr:rowOff>
    </xdr:from>
    <xdr:to>
      <xdr:col>13</xdr:col>
      <xdr:colOff>9525</xdr:colOff>
      <xdr:row>164</xdr:row>
      <xdr:rowOff>9525</xdr:rowOff>
    </xdr:to>
    <xdr:pic>
      <xdr:nvPicPr>
        <xdr:cNvPr id="90" name="Picture 89" descr="Mint támadó, győzelem, veszteségek nélkül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23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164</xdr:row>
      <xdr:rowOff>0</xdr:rowOff>
    </xdr:from>
    <xdr:to>
      <xdr:col>13</xdr:col>
      <xdr:colOff>28575</xdr:colOff>
      <xdr:row>164</xdr:row>
      <xdr:rowOff>9525</xdr:rowOff>
    </xdr:to>
    <xdr:pic>
      <xdr:nvPicPr>
        <xdr:cNvPr id="91" name="Picture 90" descr="Zsákmány: 48 nyersanyag. Maximális terhelhetőség: 3000 nyersanyag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523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165</xdr:row>
          <xdr:rowOff>0</xdr:rowOff>
        </xdr:from>
        <xdr:to>
          <xdr:col>8</xdr:col>
          <xdr:colOff>257175</xdr:colOff>
          <xdr:row>166</xdr:row>
          <xdr:rowOff>57150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2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165</xdr:row>
      <xdr:rowOff>0</xdr:rowOff>
    </xdr:from>
    <xdr:to>
      <xdr:col>9</xdr:col>
      <xdr:colOff>9525</xdr:colOff>
      <xdr:row>165</xdr:row>
      <xdr:rowOff>9525</xdr:rowOff>
    </xdr:to>
    <xdr:pic>
      <xdr:nvPicPr>
        <xdr:cNvPr id="93" name="Picture 92" descr="Saját támadó csapatok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6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9525</xdr:colOff>
      <xdr:row>165</xdr:row>
      <xdr:rowOff>9525</xdr:rowOff>
    </xdr:to>
    <xdr:pic>
      <xdr:nvPicPr>
        <xdr:cNvPr id="94" name="Picture 93" descr="Equites Imperatoris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56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9525</xdr:colOff>
      <xdr:row>165</xdr:row>
      <xdr:rowOff>9525</xdr:rowOff>
    </xdr:to>
    <xdr:pic>
      <xdr:nvPicPr>
        <xdr:cNvPr id="95" name="Picture 94" descr="Mint támadó, győzelem, veszteségek nélkül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6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165</xdr:row>
      <xdr:rowOff>0</xdr:rowOff>
    </xdr:from>
    <xdr:to>
      <xdr:col>13</xdr:col>
      <xdr:colOff>28575</xdr:colOff>
      <xdr:row>165</xdr:row>
      <xdr:rowOff>9525</xdr:rowOff>
    </xdr:to>
    <xdr:pic>
      <xdr:nvPicPr>
        <xdr:cNvPr id="96" name="Picture 95" descr="Zsákmány: 2305 nyersanyag. Maximális terhelhetőség: 3000 nyersanyag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561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166</xdr:row>
          <xdr:rowOff>0</xdr:rowOff>
        </xdr:from>
        <xdr:to>
          <xdr:col>8</xdr:col>
          <xdr:colOff>257175</xdr:colOff>
          <xdr:row>167</xdr:row>
          <xdr:rowOff>57150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2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166</xdr:row>
      <xdr:rowOff>0</xdr:rowOff>
    </xdr:from>
    <xdr:to>
      <xdr:col>9</xdr:col>
      <xdr:colOff>9525</xdr:colOff>
      <xdr:row>166</xdr:row>
      <xdr:rowOff>9525</xdr:rowOff>
    </xdr:to>
    <xdr:pic>
      <xdr:nvPicPr>
        <xdr:cNvPr id="98" name="Picture 97" descr="Saját támadó csapatok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99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9525</xdr:colOff>
      <xdr:row>166</xdr:row>
      <xdr:rowOff>9525</xdr:rowOff>
    </xdr:to>
    <xdr:pic>
      <xdr:nvPicPr>
        <xdr:cNvPr id="99" name="Picture 98" descr="Birodalmi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599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166</xdr:row>
      <xdr:rowOff>0</xdr:rowOff>
    </xdr:from>
    <xdr:to>
      <xdr:col>13</xdr:col>
      <xdr:colOff>9525</xdr:colOff>
      <xdr:row>166</xdr:row>
      <xdr:rowOff>9525</xdr:rowOff>
    </xdr:to>
    <xdr:pic>
      <xdr:nvPicPr>
        <xdr:cNvPr id="100" name="Picture 99" descr="Mint támadó, győzelem, veszteségek nélkül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99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166</xdr:row>
      <xdr:rowOff>0</xdr:rowOff>
    </xdr:from>
    <xdr:to>
      <xdr:col>13</xdr:col>
      <xdr:colOff>28575</xdr:colOff>
      <xdr:row>166</xdr:row>
      <xdr:rowOff>9525</xdr:rowOff>
    </xdr:to>
    <xdr:pic>
      <xdr:nvPicPr>
        <xdr:cNvPr id="101" name="Picture 100" descr="Zsákmány: 6 nyersanyag. Maximális terhelhetőség: 250 nyersanyag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599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167</xdr:row>
          <xdr:rowOff>0</xdr:rowOff>
        </xdr:from>
        <xdr:to>
          <xdr:col>8</xdr:col>
          <xdr:colOff>257175</xdr:colOff>
          <xdr:row>168</xdr:row>
          <xdr:rowOff>57150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2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167</xdr:row>
      <xdr:rowOff>0</xdr:rowOff>
    </xdr:from>
    <xdr:to>
      <xdr:col>9</xdr:col>
      <xdr:colOff>9525</xdr:colOff>
      <xdr:row>167</xdr:row>
      <xdr:rowOff>9525</xdr:rowOff>
    </xdr:to>
    <xdr:pic>
      <xdr:nvPicPr>
        <xdr:cNvPr id="103" name="Picture 102" descr="Saját támadó csapatok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75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167</xdr:row>
      <xdr:rowOff>0</xdr:rowOff>
    </xdr:from>
    <xdr:to>
      <xdr:col>12</xdr:col>
      <xdr:colOff>9525</xdr:colOff>
      <xdr:row>167</xdr:row>
      <xdr:rowOff>9525</xdr:rowOff>
    </xdr:to>
    <xdr:pic>
      <xdr:nvPicPr>
        <xdr:cNvPr id="104" name="Picture 103" descr="Birodalmi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675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9525</xdr:colOff>
      <xdr:row>167</xdr:row>
      <xdr:rowOff>9525</xdr:rowOff>
    </xdr:to>
    <xdr:pic>
      <xdr:nvPicPr>
        <xdr:cNvPr id="105" name="Picture 104" descr="Mint támadó, győzelem, veszteségek nélkül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675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167</xdr:row>
      <xdr:rowOff>0</xdr:rowOff>
    </xdr:from>
    <xdr:to>
      <xdr:col>13</xdr:col>
      <xdr:colOff>28575</xdr:colOff>
      <xdr:row>167</xdr:row>
      <xdr:rowOff>9525</xdr:rowOff>
    </xdr:to>
    <xdr:pic>
      <xdr:nvPicPr>
        <xdr:cNvPr id="106" name="Picture 105" descr="Zsákmány: 255 nyersanyag. Maximális terhelhetőség: 10000 nyersanyag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675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168</xdr:row>
          <xdr:rowOff>0</xdr:rowOff>
        </xdr:from>
        <xdr:to>
          <xdr:col>8</xdr:col>
          <xdr:colOff>257175</xdr:colOff>
          <xdr:row>169</xdr:row>
          <xdr:rowOff>57150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2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168</xdr:row>
      <xdr:rowOff>0</xdr:rowOff>
    </xdr:from>
    <xdr:to>
      <xdr:col>9</xdr:col>
      <xdr:colOff>9525</xdr:colOff>
      <xdr:row>168</xdr:row>
      <xdr:rowOff>9525</xdr:rowOff>
    </xdr:to>
    <xdr:pic>
      <xdr:nvPicPr>
        <xdr:cNvPr id="108" name="Picture 107" descr="Saját támadó csapatok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1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168</xdr:row>
      <xdr:rowOff>0</xdr:rowOff>
    </xdr:from>
    <xdr:to>
      <xdr:col>12</xdr:col>
      <xdr:colOff>9525</xdr:colOff>
      <xdr:row>168</xdr:row>
      <xdr:rowOff>9525</xdr:rowOff>
    </xdr:to>
    <xdr:pic>
      <xdr:nvPicPr>
        <xdr:cNvPr id="109" name="Picture 108" descr="Equites Imperatoris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71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168</xdr:row>
      <xdr:rowOff>0</xdr:rowOff>
    </xdr:from>
    <xdr:to>
      <xdr:col>13</xdr:col>
      <xdr:colOff>9525</xdr:colOff>
      <xdr:row>168</xdr:row>
      <xdr:rowOff>9525</xdr:rowOff>
    </xdr:to>
    <xdr:pic>
      <xdr:nvPicPr>
        <xdr:cNvPr id="110" name="Picture 109" descr="Mint támadó, győzelem, veszteségek nélkül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1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168</xdr:row>
      <xdr:rowOff>0</xdr:rowOff>
    </xdr:from>
    <xdr:to>
      <xdr:col>13</xdr:col>
      <xdr:colOff>28575</xdr:colOff>
      <xdr:row>168</xdr:row>
      <xdr:rowOff>9525</xdr:rowOff>
    </xdr:to>
    <xdr:pic>
      <xdr:nvPicPr>
        <xdr:cNvPr id="111" name="Picture 110" descr="Zsákmány: 3000 nyersanyag. Maximális terhelhetőség: 3000 nyersanyag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713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169</xdr:row>
          <xdr:rowOff>0</xdr:rowOff>
        </xdr:from>
        <xdr:to>
          <xdr:col>8</xdr:col>
          <xdr:colOff>257175</xdr:colOff>
          <xdr:row>170</xdr:row>
          <xdr:rowOff>57150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2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169</xdr:row>
      <xdr:rowOff>0</xdr:rowOff>
    </xdr:from>
    <xdr:to>
      <xdr:col>9</xdr:col>
      <xdr:colOff>9525</xdr:colOff>
      <xdr:row>169</xdr:row>
      <xdr:rowOff>9525</xdr:rowOff>
    </xdr:to>
    <xdr:pic>
      <xdr:nvPicPr>
        <xdr:cNvPr id="113" name="Picture 112" descr="Saját támadó csapatok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51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169</xdr:row>
      <xdr:rowOff>0</xdr:rowOff>
    </xdr:from>
    <xdr:to>
      <xdr:col>12</xdr:col>
      <xdr:colOff>9525</xdr:colOff>
      <xdr:row>169</xdr:row>
      <xdr:rowOff>9525</xdr:rowOff>
    </xdr:to>
    <xdr:pic>
      <xdr:nvPicPr>
        <xdr:cNvPr id="114" name="Picture 113" descr="Birodalmi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751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9525</xdr:colOff>
      <xdr:row>169</xdr:row>
      <xdr:rowOff>9525</xdr:rowOff>
    </xdr:to>
    <xdr:pic>
      <xdr:nvPicPr>
        <xdr:cNvPr id="115" name="Picture 114" descr="Mint támadó, győzelem, veszteségekkel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51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169</xdr:row>
      <xdr:rowOff>0</xdr:rowOff>
    </xdr:from>
    <xdr:to>
      <xdr:col>13</xdr:col>
      <xdr:colOff>28575</xdr:colOff>
      <xdr:row>169</xdr:row>
      <xdr:rowOff>9525</xdr:rowOff>
    </xdr:to>
    <xdr:pic>
      <xdr:nvPicPr>
        <xdr:cNvPr id="116" name="Picture 115" descr="Zsákmány: 700 nyersanyag. Maximális terhelhetőség: 700 nyersanyag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751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170</xdr:row>
          <xdr:rowOff>0</xdr:rowOff>
        </xdr:from>
        <xdr:to>
          <xdr:col>8</xdr:col>
          <xdr:colOff>257175</xdr:colOff>
          <xdr:row>171</xdr:row>
          <xdr:rowOff>57150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2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170</xdr:row>
      <xdr:rowOff>0</xdr:rowOff>
    </xdr:from>
    <xdr:to>
      <xdr:col>9</xdr:col>
      <xdr:colOff>9525</xdr:colOff>
      <xdr:row>170</xdr:row>
      <xdr:rowOff>9525</xdr:rowOff>
    </xdr:to>
    <xdr:pic>
      <xdr:nvPicPr>
        <xdr:cNvPr id="118" name="Picture 117" descr="Saját támadó csapatok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89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170</xdr:row>
      <xdr:rowOff>0</xdr:rowOff>
    </xdr:from>
    <xdr:to>
      <xdr:col>12</xdr:col>
      <xdr:colOff>9525</xdr:colOff>
      <xdr:row>170</xdr:row>
      <xdr:rowOff>9525</xdr:rowOff>
    </xdr:to>
    <xdr:pic>
      <xdr:nvPicPr>
        <xdr:cNvPr id="119" name="Picture 118" descr="Equites Imperatoris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789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55</xdr:row>
          <xdr:rowOff>0</xdr:rowOff>
        </xdr:from>
        <xdr:to>
          <xdr:col>10</xdr:col>
          <xdr:colOff>257175</xdr:colOff>
          <xdr:row>56</xdr:row>
          <xdr:rowOff>76200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2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55</xdr:row>
      <xdr:rowOff>0</xdr:rowOff>
    </xdr:from>
    <xdr:to>
      <xdr:col>11</xdr:col>
      <xdr:colOff>9525</xdr:colOff>
      <xdr:row>55</xdr:row>
      <xdr:rowOff>9525</xdr:rowOff>
    </xdr:to>
    <xdr:pic>
      <xdr:nvPicPr>
        <xdr:cNvPr id="121" name="Picture 120" descr="Saját támadó csapatok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82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9525</xdr:colOff>
      <xdr:row>55</xdr:row>
      <xdr:rowOff>9525</xdr:rowOff>
    </xdr:to>
    <xdr:pic>
      <xdr:nvPicPr>
        <xdr:cNvPr id="122" name="Picture 121" descr="Equites Caesaris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2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15</xdr:col>
      <xdr:colOff>9525</xdr:colOff>
      <xdr:row>55</xdr:row>
      <xdr:rowOff>9525</xdr:rowOff>
    </xdr:to>
    <xdr:pic>
      <xdr:nvPicPr>
        <xdr:cNvPr id="123" name="Picture 122" descr="Mint támadó, győzelem, veszteségek nélkül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82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55</xdr:row>
      <xdr:rowOff>0</xdr:rowOff>
    </xdr:from>
    <xdr:to>
      <xdr:col>15</xdr:col>
      <xdr:colOff>28575</xdr:colOff>
      <xdr:row>55</xdr:row>
      <xdr:rowOff>9525</xdr:rowOff>
    </xdr:to>
    <xdr:pic>
      <xdr:nvPicPr>
        <xdr:cNvPr id="124" name="Picture 123" descr="Zsákmány: 87 nyersanyag. Maximális terhelhetőség: 1400 nyersanyag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082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56</xdr:row>
          <xdr:rowOff>0</xdr:rowOff>
        </xdr:from>
        <xdr:to>
          <xdr:col>10</xdr:col>
          <xdr:colOff>257175</xdr:colOff>
          <xdr:row>57</xdr:row>
          <xdr:rowOff>76200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2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56</xdr:row>
      <xdr:rowOff>0</xdr:rowOff>
    </xdr:from>
    <xdr:to>
      <xdr:col>11</xdr:col>
      <xdr:colOff>9525</xdr:colOff>
      <xdr:row>56</xdr:row>
      <xdr:rowOff>9525</xdr:rowOff>
    </xdr:to>
    <xdr:pic>
      <xdr:nvPicPr>
        <xdr:cNvPr id="126" name="Picture 125" descr="Saját támadó csapatok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9525</xdr:colOff>
      <xdr:row>56</xdr:row>
      <xdr:rowOff>9525</xdr:rowOff>
    </xdr:to>
    <xdr:pic>
      <xdr:nvPicPr>
        <xdr:cNvPr id="127" name="Picture 126" descr="Equites Caesaris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56</xdr:row>
      <xdr:rowOff>0</xdr:rowOff>
    </xdr:from>
    <xdr:to>
      <xdr:col>15</xdr:col>
      <xdr:colOff>9525</xdr:colOff>
      <xdr:row>56</xdr:row>
      <xdr:rowOff>9525</xdr:rowOff>
    </xdr:to>
    <xdr:pic>
      <xdr:nvPicPr>
        <xdr:cNvPr id="128" name="Picture 127" descr="Mint támadó, győzelem, veszteségek nélkül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2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56</xdr:row>
      <xdr:rowOff>0</xdr:rowOff>
    </xdr:from>
    <xdr:to>
      <xdr:col>15</xdr:col>
      <xdr:colOff>28575</xdr:colOff>
      <xdr:row>56</xdr:row>
      <xdr:rowOff>9525</xdr:rowOff>
    </xdr:to>
    <xdr:pic>
      <xdr:nvPicPr>
        <xdr:cNvPr id="129" name="Picture 128" descr="Zsákmány: 33 nyersanyag. Maximális terhelhetőség: 280 nyersanyag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12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57</xdr:row>
          <xdr:rowOff>0</xdr:rowOff>
        </xdr:from>
        <xdr:to>
          <xdr:col>10</xdr:col>
          <xdr:colOff>257175</xdr:colOff>
          <xdr:row>58</xdr:row>
          <xdr:rowOff>76200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2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57</xdr:row>
      <xdr:rowOff>0</xdr:rowOff>
    </xdr:from>
    <xdr:to>
      <xdr:col>11</xdr:col>
      <xdr:colOff>9525</xdr:colOff>
      <xdr:row>57</xdr:row>
      <xdr:rowOff>9525</xdr:rowOff>
    </xdr:to>
    <xdr:pic>
      <xdr:nvPicPr>
        <xdr:cNvPr id="131" name="Picture 130" descr="Saját támadó csapatok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</xdr:row>
      <xdr:rowOff>0</xdr:rowOff>
    </xdr:from>
    <xdr:to>
      <xdr:col>14</xdr:col>
      <xdr:colOff>9525</xdr:colOff>
      <xdr:row>57</xdr:row>
      <xdr:rowOff>9525</xdr:rowOff>
    </xdr:to>
    <xdr:pic>
      <xdr:nvPicPr>
        <xdr:cNvPr id="132" name="Picture 131" descr="Equites Caesaris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57</xdr:row>
      <xdr:rowOff>0</xdr:rowOff>
    </xdr:from>
    <xdr:to>
      <xdr:col>15</xdr:col>
      <xdr:colOff>9525</xdr:colOff>
      <xdr:row>57</xdr:row>
      <xdr:rowOff>9525</xdr:rowOff>
    </xdr:to>
    <xdr:pic>
      <xdr:nvPicPr>
        <xdr:cNvPr id="133" name="Picture 132" descr="Mint támadó, győzelem, veszteségek nélkül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5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57</xdr:row>
      <xdr:rowOff>0</xdr:rowOff>
    </xdr:from>
    <xdr:to>
      <xdr:col>15</xdr:col>
      <xdr:colOff>28575</xdr:colOff>
      <xdr:row>57</xdr:row>
      <xdr:rowOff>9525</xdr:rowOff>
    </xdr:to>
    <xdr:pic>
      <xdr:nvPicPr>
        <xdr:cNvPr id="134" name="Picture 133" descr="Zsákmány: 8 nyersanyag. Maximális terhelhetőség: 210 nyersanyag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15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58</xdr:row>
          <xdr:rowOff>0</xdr:rowOff>
        </xdr:from>
        <xdr:to>
          <xdr:col>10</xdr:col>
          <xdr:colOff>257175</xdr:colOff>
          <xdr:row>59</xdr:row>
          <xdr:rowOff>76200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2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58</xdr:row>
      <xdr:rowOff>0</xdr:rowOff>
    </xdr:from>
    <xdr:to>
      <xdr:col>11</xdr:col>
      <xdr:colOff>9525</xdr:colOff>
      <xdr:row>58</xdr:row>
      <xdr:rowOff>9525</xdr:rowOff>
    </xdr:to>
    <xdr:pic>
      <xdr:nvPicPr>
        <xdr:cNvPr id="136" name="Picture 135" descr="Saját támadó csapatok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9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9525</xdr:colOff>
      <xdr:row>58</xdr:row>
      <xdr:rowOff>9525</xdr:rowOff>
    </xdr:to>
    <xdr:pic>
      <xdr:nvPicPr>
        <xdr:cNvPr id="137" name="Picture 136" descr="Equites Caesaris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58</xdr:row>
      <xdr:rowOff>0</xdr:rowOff>
    </xdr:from>
    <xdr:to>
      <xdr:col>15</xdr:col>
      <xdr:colOff>9525</xdr:colOff>
      <xdr:row>58</xdr:row>
      <xdr:rowOff>9525</xdr:rowOff>
    </xdr:to>
    <xdr:pic>
      <xdr:nvPicPr>
        <xdr:cNvPr id="138" name="Picture 137" descr="Mint támadó, győzelem, veszteségek nélkül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9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58</xdr:row>
      <xdr:rowOff>0</xdr:rowOff>
    </xdr:from>
    <xdr:to>
      <xdr:col>15</xdr:col>
      <xdr:colOff>28575</xdr:colOff>
      <xdr:row>58</xdr:row>
      <xdr:rowOff>9525</xdr:rowOff>
    </xdr:to>
    <xdr:pic>
      <xdr:nvPicPr>
        <xdr:cNvPr id="139" name="Picture 138" descr="Zsákmány: 44 nyersanyag. Maximális terhelhetőség: 560 nyersanyag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19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59</xdr:row>
          <xdr:rowOff>0</xdr:rowOff>
        </xdr:from>
        <xdr:to>
          <xdr:col>10</xdr:col>
          <xdr:colOff>257175</xdr:colOff>
          <xdr:row>60</xdr:row>
          <xdr:rowOff>76200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2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59</xdr:row>
      <xdr:rowOff>0</xdr:rowOff>
    </xdr:from>
    <xdr:to>
      <xdr:col>11</xdr:col>
      <xdr:colOff>9525</xdr:colOff>
      <xdr:row>59</xdr:row>
      <xdr:rowOff>9525</xdr:rowOff>
    </xdr:to>
    <xdr:pic>
      <xdr:nvPicPr>
        <xdr:cNvPr id="141" name="Picture 140" descr="Saját támadó csapatok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</xdr:row>
      <xdr:rowOff>0</xdr:rowOff>
    </xdr:from>
    <xdr:to>
      <xdr:col>14</xdr:col>
      <xdr:colOff>9525</xdr:colOff>
      <xdr:row>59</xdr:row>
      <xdr:rowOff>9525</xdr:rowOff>
    </xdr:to>
    <xdr:pic>
      <xdr:nvPicPr>
        <xdr:cNvPr id="142" name="Picture 141" descr="Equites Caesaris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59</xdr:row>
      <xdr:rowOff>0</xdr:rowOff>
    </xdr:from>
    <xdr:to>
      <xdr:col>15</xdr:col>
      <xdr:colOff>9525</xdr:colOff>
      <xdr:row>59</xdr:row>
      <xdr:rowOff>9525</xdr:rowOff>
    </xdr:to>
    <xdr:pic>
      <xdr:nvPicPr>
        <xdr:cNvPr id="143" name="Picture 142" descr="Mint támadó, győzelem, veszteségek nélkül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59</xdr:row>
      <xdr:rowOff>0</xdr:rowOff>
    </xdr:from>
    <xdr:to>
      <xdr:col>15</xdr:col>
      <xdr:colOff>28575</xdr:colOff>
      <xdr:row>59</xdr:row>
      <xdr:rowOff>9525</xdr:rowOff>
    </xdr:to>
    <xdr:pic>
      <xdr:nvPicPr>
        <xdr:cNvPr id="144" name="Picture 143" descr="Zsákmány: 9 nyersanyag. Maximális terhelhetőség: 140 nyersanyag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23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60</xdr:row>
          <xdr:rowOff>0</xdr:rowOff>
        </xdr:from>
        <xdr:to>
          <xdr:col>10</xdr:col>
          <xdr:colOff>257175</xdr:colOff>
          <xdr:row>61</xdr:row>
          <xdr:rowOff>76200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2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60</xdr:row>
      <xdr:rowOff>0</xdr:rowOff>
    </xdr:from>
    <xdr:to>
      <xdr:col>11</xdr:col>
      <xdr:colOff>9525</xdr:colOff>
      <xdr:row>60</xdr:row>
      <xdr:rowOff>9525</xdr:rowOff>
    </xdr:to>
    <xdr:pic>
      <xdr:nvPicPr>
        <xdr:cNvPr id="146" name="Picture 145" descr="Saját támadó csapatok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2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14</xdr:col>
      <xdr:colOff>9525</xdr:colOff>
      <xdr:row>60</xdr:row>
      <xdr:rowOff>9525</xdr:rowOff>
    </xdr:to>
    <xdr:pic>
      <xdr:nvPicPr>
        <xdr:cNvPr id="147" name="Picture 146" descr="Equites Caesaris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2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15</xdr:col>
      <xdr:colOff>9525</xdr:colOff>
      <xdr:row>60</xdr:row>
      <xdr:rowOff>9525</xdr:rowOff>
    </xdr:to>
    <xdr:pic>
      <xdr:nvPicPr>
        <xdr:cNvPr id="148" name="Picture 147" descr="Mint támadó, győzelem, veszteségek nélkül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72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60</xdr:row>
      <xdr:rowOff>0</xdr:rowOff>
    </xdr:from>
    <xdr:to>
      <xdr:col>15</xdr:col>
      <xdr:colOff>28575</xdr:colOff>
      <xdr:row>60</xdr:row>
      <xdr:rowOff>9525</xdr:rowOff>
    </xdr:to>
    <xdr:pic>
      <xdr:nvPicPr>
        <xdr:cNvPr id="149" name="Picture 148" descr="Zsákmány: 14 nyersanyag. Maximális terhelhetőség: 210 nyersanyag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272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61</xdr:row>
          <xdr:rowOff>0</xdr:rowOff>
        </xdr:from>
        <xdr:to>
          <xdr:col>10</xdr:col>
          <xdr:colOff>257175</xdr:colOff>
          <xdr:row>62</xdr:row>
          <xdr:rowOff>76200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2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61</xdr:row>
      <xdr:rowOff>0</xdr:rowOff>
    </xdr:from>
    <xdr:to>
      <xdr:col>11</xdr:col>
      <xdr:colOff>9525</xdr:colOff>
      <xdr:row>61</xdr:row>
      <xdr:rowOff>9525</xdr:rowOff>
    </xdr:to>
    <xdr:pic>
      <xdr:nvPicPr>
        <xdr:cNvPr id="151" name="Picture 150" descr="Saját támadó csapatok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</xdr:row>
      <xdr:rowOff>0</xdr:rowOff>
    </xdr:from>
    <xdr:to>
      <xdr:col>14</xdr:col>
      <xdr:colOff>9525</xdr:colOff>
      <xdr:row>61</xdr:row>
      <xdr:rowOff>9525</xdr:rowOff>
    </xdr:to>
    <xdr:pic>
      <xdr:nvPicPr>
        <xdr:cNvPr id="152" name="Picture 151" descr="Equites Caesaris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61</xdr:row>
      <xdr:rowOff>0</xdr:rowOff>
    </xdr:from>
    <xdr:to>
      <xdr:col>15</xdr:col>
      <xdr:colOff>9525</xdr:colOff>
      <xdr:row>61</xdr:row>
      <xdr:rowOff>9525</xdr:rowOff>
    </xdr:to>
    <xdr:pic>
      <xdr:nvPicPr>
        <xdr:cNvPr id="153" name="Picture 152" descr="Mint támadó, győzelem, veszteségek nélkül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61</xdr:row>
      <xdr:rowOff>0</xdr:rowOff>
    </xdr:from>
    <xdr:to>
      <xdr:col>15</xdr:col>
      <xdr:colOff>28575</xdr:colOff>
      <xdr:row>61</xdr:row>
      <xdr:rowOff>9525</xdr:rowOff>
    </xdr:to>
    <xdr:pic>
      <xdr:nvPicPr>
        <xdr:cNvPr id="154" name="Picture 153" descr="Zsákmány: 1278 nyersanyag. Maximális terhelhetőség: 1400 nyersanyag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62</xdr:row>
          <xdr:rowOff>0</xdr:rowOff>
        </xdr:from>
        <xdr:to>
          <xdr:col>10</xdr:col>
          <xdr:colOff>257175</xdr:colOff>
          <xdr:row>63</xdr:row>
          <xdr:rowOff>76200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2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62</xdr:row>
      <xdr:rowOff>0</xdr:rowOff>
    </xdr:from>
    <xdr:to>
      <xdr:col>11</xdr:col>
      <xdr:colOff>9525</xdr:colOff>
      <xdr:row>62</xdr:row>
      <xdr:rowOff>9525</xdr:rowOff>
    </xdr:to>
    <xdr:pic>
      <xdr:nvPicPr>
        <xdr:cNvPr id="156" name="Picture 155" descr="Saját támadó csapatok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</xdr:row>
      <xdr:rowOff>0</xdr:rowOff>
    </xdr:from>
    <xdr:to>
      <xdr:col>14</xdr:col>
      <xdr:colOff>9525</xdr:colOff>
      <xdr:row>62</xdr:row>
      <xdr:rowOff>9525</xdr:rowOff>
    </xdr:to>
    <xdr:pic>
      <xdr:nvPicPr>
        <xdr:cNvPr id="157" name="Picture 156" descr="Equites Caesaris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62</xdr:row>
      <xdr:rowOff>0</xdr:rowOff>
    </xdr:from>
    <xdr:to>
      <xdr:col>15</xdr:col>
      <xdr:colOff>9525</xdr:colOff>
      <xdr:row>62</xdr:row>
      <xdr:rowOff>9525</xdr:rowOff>
    </xdr:to>
    <xdr:pic>
      <xdr:nvPicPr>
        <xdr:cNvPr id="158" name="Picture 157" descr="Mint támadó, győzelem, veszteségek nélkül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4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62</xdr:row>
      <xdr:rowOff>0</xdr:rowOff>
    </xdr:from>
    <xdr:to>
      <xdr:col>15</xdr:col>
      <xdr:colOff>28575</xdr:colOff>
      <xdr:row>62</xdr:row>
      <xdr:rowOff>9525</xdr:rowOff>
    </xdr:to>
    <xdr:pic>
      <xdr:nvPicPr>
        <xdr:cNvPr id="159" name="Picture 158" descr="Zsákmány: 27 nyersanyag. Maximális terhelhetőség: 140 nyersanyag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34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63</xdr:row>
          <xdr:rowOff>0</xdr:rowOff>
        </xdr:from>
        <xdr:to>
          <xdr:col>10</xdr:col>
          <xdr:colOff>257175</xdr:colOff>
          <xdr:row>64</xdr:row>
          <xdr:rowOff>76200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2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63</xdr:row>
      <xdr:rowOff>0</xdr:rowOff>
    </xdr:from>
    <xdr:to>
      <xdr:col>11</xdr:col>
      <xdr:colOff>9525</xdr:colOff>
      <xdr:row>63</xdr:row>
      <xdr:rowOff>9525</xdr:rowOff>
    </xdr:to>
    <xdr:pic>
      <xdr:nvPicPr>
        <xdr:cNvPr id="161" name="Picture 160" descr="Saját támadó csapatok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6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</xdr:row>
      <xdr:rowOff>0</xdr:rowOff>
    </xdr:from>
    <xdr:to>
      <xdr:col>14</xdr:col>
      <xdr:colOff>9525</xdr:colOff>
      <xdr:row>63</xdr:row>
      <xdr:rowOff>9525</xdr:rowOff>
    </xdr:to>
    <xdr:pic>
      <xdr:nvPicPr>
        <xdr:cNvPr id="162" name="Picture 161" descr="Equites Caesaris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6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63</xdr:row>
      <xdr:rowOff>0</xdr:rowOff>
    </xdr:from>
    <xdr:to>
      <xdr:col>15</xdr:col>
      <xdr:colOff>9525</xdr:colOff>
      <xdr:row>63</xdr:row>
      <xdr:rowOff>9525</xdr:rowOff>
    </xdr:to>
    <xdr:pic>
      <xdr:nvPicPr>
        <xdr:cNvPr id="163" name="Picture 162" descr="Mint támadó, győzelem, veszteségek nélkül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86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63</xdr:row>
      <xdr:rowOff>0</xdr:rowOff>
    </xdr:from>
    <xdr:to>
      <xdr:col>15</xdr:col>
      <xdr:colOff>28575</xdr:colOff>
      <xdr:row>63</xdr:row>
      <xdr:rowOff>9525</xdr:rowOff>
    </xdr:to>
    <xdr:pic>
      <xdr:nvPicPr>
        <xdr:cNvPr id="164" name="Picture 163" descr="Zsákmány: 7 nyersanyag. Maximális terhelhetőség: 210 nyersanyag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386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64</xdr:row>
          <xdr:rowOff>0</xdr:rowOff>
        </xdr:from>
        <xdr:to>
          <xdr:col>10</xdr:col>
          <xdr:colOff>257175</xdr:colOff>
          <xdr:row>65</xdr:row>
          <xdr:rowOff>66675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2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64</xdr:row>
      <xdr:rowOff>0</xdr:rowOff>
    </xdr:from>
    <xdr:to>
      <xdr:col>11</xdr:col>
      <xdr:colOff>9525</xdr:colOff>
      <xdr:row>64</xdr:row>
      <xdr:rowOff>9525</xdr:rowOff>
    </xdr:to>
    <xdr:pic>
      <xdr:nvPicPr>
        <xdr:cNvPr id="166" name="Picture 165" descr="Saját támadó csapatok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4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</xdr:row>
      <xdr:rowOff>0</xdr:rowOff>
    </xdr:from>
    <xdr:to>
      <xdr:col>14</xdr:col>
      <xdr:colOff>9525</xdr:colOff>
      <xdr:row>64</xdr:row>
      <xdr:rowOff>9525</xdr:rowOff>
    </xdr:to>
    <xdr:pic>
      <xdr:nvPicPr>
        <xdr:cNvPr id="167" name="Picture 166" descr="Equites Caesaris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4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64</xdr:row>
      <xdr:rowOff>0</xdr:rowOff>
    </xdr:from>
    <xdr:to>
      <xdr:col>15</xdr:col>
      <xdr:colOff>9525</xdr:colOff>
      <xdr:row>64</xdr:row>
      <xdr:rowOff>9525</xdr:rowOff>
    </xdr:to>
    <xdr:pic>
      <xdr:nvPicPr>
        <xdr:cNvPr id="168" name="Picture 167" descr="Mint támadó, győzelem, veszteségekkel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24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64</xdr:row>
      <xdr:rowOff>0</xdr:rowOff>
    </xdr:from>
    <xdr:to>
      <xdr:col>15</xdr:col>
      <xdr:colOff>28575</xdr:colOff>
      <xdr:row>64</xdr:row>
      <xdr:rowOff>9525</xdr:rowOff>
    </xdr:to>
    <xdr:pic>
      <xdr:nvPicPr>
        <xdr:cNvPr id="169" name="Picture 168" descr="Zsákmány: 0 nyersanyag. Maximális terhelhetőség: 3360 nyersanyag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424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65</xdr:row>
          <xdr:rowOff>0</xdr:rowOff>
        </xdr:from>
        <xdr:to>
          <xdr:col>10</xdr:col>
          <xdr:colOff>257175</xdr:colOff>
          <xdr:row>66</xdr:row>
          <xdr:rowOff>66675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2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65</xdr:row>
      <xdr:rowOff>0</xdr:rowOff>
    </xdr:from>
    <xdr:to>
      <xdr:col>11</xdr:col>
      <xdr:colOff>9525</xdr:colOff>
      <xdr:row>65</xdr:row>
      <xdr:rowOff>9525</xdr:rowOff>
    </xdr:to>
    <xdr:pic>
      <xdr:nvPicPr>
        <xdr:cNvPr id="171" name="Picture 170" descr="Saját támadó csapatok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9525</xdr:colOff>
      <xdr:row>65</xdr:row>
      <xdr:rowOff>9525</xdr:rowOff>
    </xdr:to>
    <xdr:pic>
      <xdr:nvPicPr>
        <xdr:cNvPr id="172" name="Picture 171" descr="Equites Caesaris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65</xdr:row>
      <xdr:rowOff>0</xdr:rowOff>
    </xdr:from>
    <xdr:to>
      <xdr:col>15</xdr:col>
      <xdr:colOff>9525</xdr:colOff>
      <xdr:row>65</xdr:row>
      <xdr:rowOff>9525</xdr:rowOff>
    </xdr:to>
    <xdr:pic>
      <xdr:nvPicPr>
        <xdr:cNvPr id="173" name="Picture 172" descr="Mint támadó, győzelem, veszteségek nélkül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6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65</xdr:row>
      <xdr:rowOff>0</xdr:rowOff>
    </xdr:from>
    <xdr:to>
      <xdr:col>15</xdr:col>
      <xdr:colOff>28575</xdr:colOff>
      <xdr:row>65</xdr:row>
      <xdr:rowOff>9525</xdr:rowOff>
    </xdr:to>
    <xdr:pic>
      <xdr:nvPicPr>
        <xdr:cNvPr id="174" name="Picture 173" descr="Zsákmány: 0 nyersanyag. Maximális terhelhetőség: 350 nyersanyag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46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66</xdr:row>
          <xdr:rowOff>0</xdr:rowOff>
        </xdr:from>
        <xdr:to>
          <xdr:col>10</xdr:col>
          <xdr:colOff>257175</xdr:colOff>
          <xdr:row>67</xdr:row>
          <xdr:rowOff>76200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2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66</xdr:row>
      <xdr:rowOff>0</xdr:rowOff>
    </xdr:from>
    <xdr:to>
      <xdr:col>11</xdr:col>
      <xdr:colOff>9525</xdr:colOff>
      <xdr:row>66</xdr:row>
      <xdr:rowOff>9525</xdr:rowOff>
    </xdr:to>
    <xdr:pic>
      <xdr:nvPicPr>
        <xdr:cNvPr id="176" name="Picture 175" descr="Saját támadó csapatok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1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9525</xdr:colOff>
      <xdr:row>66</xdr:row>
      <xdr:rowOff>9525</xdr:rowOff>
    </xdr:to>
    <xdr:pic>
      <xdr:nvPicPr>
        <xdr:cNvPr id="177" name="Picture 176" descr="Equites Caesaris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1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66</xdr:row>
      <xdr:rowOff>0</xdr:rowOff>
    </xdr:from>
    <xdr:to>
      <xdr:col>15</xdr:col>
      <xdr:colOff>9525</xdr:colOff>
      <xdr:row>66</xdr:row>
      <xdr:rowOff>9525</xdr:rowOff>
    </xdr:to>
    <xdr:pic>
      <xdr:nvPicPr>
        <xdr:cNvPr id="178" name="Picture 177" descr="Mint támadó, győzelem, veszteségek nélkül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01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66</xdr:row>
      <xdr:rowOff>0</xdr:rowOff>
    </xdr:from>
    <xdr:to>
      <xdr:col>15</xdr:col>
      <xdr:colOff>28575</xdr:colOff>
      <xdr:row>66</xdr:row>
      <xdr:rowOff>9525</xdr:rowOff>
    </xdr:to>
    <xdr:pic>
      <xdr:nvPicPr>
        <xdr:cNvPr id="179" name="Picture 178" descr="Zsákmány: 0 nyersanyag. Maximális terhelhetőség: 2100 nyersanyag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501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67</xdr:row>
          <xdr:rowOff>0</xdr:rowOff>
        </xdr:from>
        <xdr:to>
          <xdr:col>10</xdr:col>
          <xdr:colOff>257175</xdr:colOff>
          <xdr:row>68</xdr:row>
          <xdr:rowOff>76200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2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67</xdr:row>
      <xdr:rowOff>0</xdr:rowOff>
    </xdr:from>
    <xdr:to>
      <xdr:col>11</xdr:col>
      <xdr:colOff>9525</xdr:colOff>
      <xdr:row>67</xdr:row>
      <xdr:rowOff>9525</xdr:rowOff>
    </xdr:to>
    <xdr:pic>
      <xdr:nvPicPr>
        <xdr:cNvPr id="181" name="Picture 180" descr="Saját támadó csapatok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3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14</xdr:col>
      <xdr:colOff>9525</xdr:colOff>
      <xdr:row>67</xdr:row>
      <xdr:rowOff>9525</xdr:rowOff>
    </xdr:to>
    <xdr:pic>
      <xdr:nvPicPr>
        <xdr:cNvPr id="182" name="Picture 181" descr="Equites Caesaris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67</xdr:row>
      <xdr:rowOff>0</xdr:rowOff>
    </xdr:from>
    <xdr:to>
      <xdr:col>15</xdr:col>
      <xdr:colOff>9525</xdr:colOff>
      <xdr:row>67</xdr:row>
      <xdr:rowOff>9525</xdr:rowOff>
    </xdr:to>
    <xdr:pic>
      <xdr:nvPicPr>
        <xdr:cNvPr id="183" name="Picture 182" descr="Mint támadó, győzelem, veszteségek nélkül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3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67</xdr:row>
      <xdr:rowOff>0</xdr:rowOff>
    </xdr:from>
    <xdr:to>
      <xdr:col>15</xdr:col>
      <xdr:colOff>28575</xdr:colOff>
      <xdr:row>67</xdr:row>
      <xdr:rowOff>9525</xdr:rowOff>
    </xdr:to>
    <xdr:pic>
      <xdr:nvPicPr>
        <xdr:cNvPr id="184" name="Picture 183" descr="Zsákmány: 0 nyersanyag. Maximális terhelhetőség: 140 nyersanyag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53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68</xdr:row>
          <xdr:rowOff>0</xdr:rowOff>
        </xdr:from>
        <xdr:to>
          <xdr:col>10</xdr:col>
          <xdr:colOff>257175</xdr:colOff>
          <xdr:row>69</xdr:row>
          <xdr:rowOff>76200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2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68</xdr:row>
      <xdr:rowOff>0</xdr:rowOff>
    </xdr:from>
    <xdr:to>
      <xdr:col>11</xdr:col>
      <xdr:colOff>9525</xdr:colOff>
      <xdr:row>68</xdr:row>
      <xdr:rowOff>9525</xdr:rowOff>
    </xdr:to>
    <xdr:pic>
      <xdr:nvPicPr>
        <xdr:cNvPr id="186" name="Picture 185" descr="Saját támadó csapatok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14</xdr:col>
      <xdr:colOff>9525</xdr:colOff>
      <xdr:row>68</xdr:row>
      <xdr:rowOff>9525</xdr:rowOff>
    </xdr:to>
    <xdr:pic>
      <xdr:nvPicPr>
        <xdr:cNvPr id="187" name="Picture 186" descr="Equites Caesaris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68</xdr:row>
      <xdr:rowOff>0</xdr:rowOff>
    </xdr:from>
    <xdr:to>
      <xdr:col>15</xdr:col>
      <xdr:colOff>9525</xdr:colOff>
      <xdr:row>68</xdr:row>
      <xdr:rowOff>9525</xdr:rowOff>
    </xdr:to>
    <xdr:pic>
      <xdr:nvPicPr>
        <xdr:cNvPr id="188" name="Picture 187" descr="Mint támadó, győzelem, veszteségek nélkül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68</xdr:row>
      <xdr:rowOff>0</xdr:rowOff>
    </xdr:from>
    <xdr:to>
      <xdr:col>15</xdr:col>
      <xdr:colOff>28575</xdr:colOff>
      <xdr:row>68</xdr:row>
      <xdr:rowOff>9525</xdr:rowOff>
    </xdr:to>
    <xdr:pic>
      <xdr:nvPicPr>
        <xdr:cNvPr id="189" name="Picture 188" descr="Zsákmány: 1358 nyersanyag. Maximális terhelhetőség: 3500 nyersanyag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69</xdr:row>
          <xdr:rowOff>0</xdr:rowOff>
        </xdr:from>
        <xdr:to>
          <xdr:col>10</xdr:col>
          <xdr:colOff>257175</xdr:colOff>
          <xdr:row>70</xdr:row>
          <xdr:rowOff>76200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2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69</xdr:row>
      <xdr:rowOff>0</xdr:rowOff>
    </xdr:from>
    <xdr:to>
      <xdr:col>11</xdr:col>
      <xdr:colOff>9525</xdr:colOff>
      <xdr:row>69</xdr:row>
      <xdr:rowOff>9525</xdr:rowOff>
    </xdr:to>
    <xdr:pic>
      <xdr:nvPicPr>
        <xdr:cNvPr id="191" name="Picture 190" descr="Saját támadó csapatok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</xdr:row>
      <xdr:rowOff>0</xdr:rowOff>
    </xdr:from>
    <xdr:to>
      <xdr:col>14</xdr:col>
      <xdr:colOff>9525</xdr:colOff>
      <xdr:row>69</xdr:row>
      <xdr:rowOff>9525</xdr:rowOff>
    </xdr:to>
    <xdr:pic>
      <xdr:nvPicPr>
        <xdr:cNvPr id="192" name="Picture 191" descr="Equites Caesaris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15</xdr:col>
      <xdr:colOff>9525</xdr:colOff>
      <xdr:row>69</xdr:row>
      <xdr:rowOff>9525</xdr:rowOff>
    </xdr:to>
    <xdr:pic>
      <xdr:nvPicPr>
        <xdr:cNvPr id="193" name="Picture 192" descr="Mint támadó, győzelem, veszteségek nélkül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69</xdr:row>
      <xdr:rowOff>0</xdr:rowOff>
    </xdr:from>
    <xdr:to>
      <xdr:col>15</xdr:col>
      <xdr:colOff>28575</xdr:colOff>
      <xdr:row>69</xdr:row>
      <xdr:rowOff>9525</xdr:rowOff>
    </xdr:to>
    <xdr:pic>
      <xdr:nvPicPr>
        <xdr:cNvPr id="194" name="Picture 193" descr="Zsákmány: 79 nyersanyag. Maximális terhelhetőség: 210 nyersanyag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70</xdr:row>
          <xdr:rowOff>0</xdr:rowOff>
        </xdr:from>
        <xdr:to>
          <xdr:col>10</xdr:col>
          <xdr:colOff>257175</xdr:colOff>
          <xdr:row>71</xdr:row>
          <xdr:rowOff>76200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2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70</xdr:row>
      <xdr:rowOff>0</xdr:rowOff>
    </xdr:from>
    <xdr:to>
      <xdr:col>11</xdr:col>
      <xdr:colOff>9525</xdr:colOff>
      <xdr:row>70</xdr:row>
      <xdr:rowOff>9525</xdr:rowOff>
    </xdr:to>
    <xdr:pic>
      <xdr:nvPicPr>
        <xdr:cNvPr id="196" name="Picture 195" descr="Saját támadó csapatok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53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</xdr:row>
      <xdr:rowOff>0</xdr:rowOff>
    </xdr:from>
    <xdr:to>
      <xdr:col>14</xdr:col>
      <xdr:colOff>9525</xdr:colOff>
      <xdr:row>70</xdr:row>
      <xdr:rowOff>9525</xdr:rowOff>
    </xdr:to>
    <xdr:pic>
      <xdr:nvPicPr>
        <xdr:cNvPr id="197" name="Picture 196" descr="Equites Caesaris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3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15</xdr:col>
      <xdr:colOff>9525</xdr:colOff>
      <xdr:row>70</xdr:row>
      <xdr:rowOff>9525</xdr:rowOff>
    </xdr:to>
    <xdr:pic>
      <xdr:nvPicPr>
        <xdr:cNvPr id="198" name="Picture 197" descr="Mint támadó, győzelem, veszteségek nélkül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53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70</xdr:row>
      <xdr:rowOff>0</xdr:rowOff>
    </xdr:from>
    <xdr:to>
      <xdr:col>15</xdr:col>
      <xdr:colOff>28575</xdr:colOff>
      <xdr:row>70</xdr:row>
      <xdr:rowOff>9525</xdr:rowOff>
    </xdr:to>
    <xdr:pic>
      <xdr:nvPicPr>
        <xdr:cNvPr id="199" name="Picture 198" descr="Zsákmány: 82 nyersanyag. Maximális terhelhetőség: 1750 nyersanyag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653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71</xdr:row>
          <xdr:rowOff>0</xdr:rowOff>
        </xdr:from>
        <xdr:to>
          <xdr:col>10</xdr:col>
          <xdr:colOff>257175</xdr:colOff>
          <xdr:row>72</xdr:row>
          <xdr:rowOff>76200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2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71</xdr:row>
      <xdr:rowOff>0</xdr:rowOff>
    </xdr:from>
    <xdr:to>
      <xdr:col>11</xdr:col>
      <xdr:colOff>9525</xdr:colOff>
      <xdr:row>71</xdr:row>
      <xdr:rowOff>9525</xdr:rowOff>
    </xdr:to>
    <xdr:pic>
      <xdr:nvPicPr>
        <xdr:cNvPr id="201" name="Picture 200" descr="Saját támadó csapatok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9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</xdr:row>
      <xdr:rowOff>0</xdr:rowOff>
    </xdr:from>
    <xdr:to>
      <xdr:col>14</xdr:col>
      <xdr:colOff>9525</xdr:colOff>
      <xdr:row>71</xdr:row>
      <xdr:rowOff>9525</xdr:rowOff>
    </xdr:to>
    <xdr:pic>
      <xdr:nvPicPr>
        <xdr:cNvPr id="202" name="Picture 201" descr="Equites Caesaris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71</xdr:row>
      <xdr:rowOff>0</xdr:rowOff>
    </xdr:from>
    <xdr:to>
      <xdr:col>15</xdr:col>
      <xdr:colOff>9525</xdr:colOff>
      <xdr:row>71</xdr:row>
      <xdr:rowOff>9525</xdr:rowOff>
    </xdr:to>
    <xdr:pic>
      <xdr:nvPicPr>
        <xdr:cNvPr id="203" name="Picture 202" descr="Mint támadó, győzelem, veszteségek nélkül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9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71</xdr:row>
      <xdr:rowOff>0</xdr:rowOff>
    </xdr:from>
    <xdr:to>
      <xdr:col>15</xdr:col>
      <xdr:colOff>28575</xdr:colOff>
      <xdr:row>71</xdr:row>
      <xdr:rowOff>9525</xdr:rowOff>
    </xdr:to>
    <xdr:pic>
      <xdr:nvPicPr>
        <xdr:cNvPr id="204" name="Picture 203" descr="Zsákmány: 8 nyersanyag. Maximális terhelhetőség: 140 nyersanyag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69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72</xdr:row>
          <xdr:rowOff>0</xdr:rowOff>
        </xdr:from>
        <xdr:to>
          <xdr:col>10</xdr:col>
          <xdr:colOff>257175</xdr:colOff>
          <xdr:row>73</xdr:row>
          <xdr:rowOff>76200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2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72</xdr:row>
      <xdr:rowOff>0</xdr:rowOff>
    </xdr:from>
    <xdr:to>
      <xdr:col>11</xdr:col>
      <xdr:colOff>9525</xdr:colOff>
      <xdr:row>72</xdr:row>
      <xdr:rowOff>9525</xdr:rowOff>
    </xdr:to>
    <xdr:pic>
      <xdr:nvPicPr>
        <xdr:cNvPr id="206" name="Picture 205" descr="Saját támadó csapatok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2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</xdr:row>
      <xdr:rowOff>0</xdr:rowOff>
    </xdr:from>
    <xdr:to>
      <xdr:col>14</xdr:col>
      <xdr:colOff>9525</xdr:colOff>
      <xdr:row>72</xdr:row>
      <xdr:rowOff>9525</xdr:rowOff>
    </xdr:to>
    <xdr:pic>
      <xdr:nvPicPr>
        <xdr:cNvPr id="207" name="Picture 206" descr="Equites Caesaris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72</xdr:row>
      <xdr:rowOff>0</xdr:rowOff>
    </xdr:from>
    <xdr:to>
      <xdr:col>15</xdr:col>
      <xdr:colOff>9525</xdr:colOff>
      <xdr:row>72</xdr:row>
      <xdr:rowOff>9525</xdr:rowOff>
    </xdr:to>
    <xdr:pic>
      <xdr:nvPicPr>
        <xdr:cNvPr id="208" name="Picture 207" descr="Mint támadó, győzelem, veszteségek nélkül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2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72</xdr:row>
      <xdr:rowOff>0</xdr:rowOff>
    </xdr:from>
    <xdr:to>
      <xdr:col>15</xdr:col>
      <xdr:colOff>28575</xdr:colOff>
      <xdr:row>72</xdr:row>
      <xdr:rowOff>9525</xdr:rowOff>
    </xdr:to>
    <xdr:pic>
      <xdr:nvPicPr>
        <xdr:cNvPr id="209" name="Picture 208" descr="Zsákmány: 72 nyersanyag. Maximális terhelhetőség: 2100 nyersanyag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729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73</xdr:row>
          <xdr:rowOff>0</xdr:rowOff>
        </xdr:from>
        <xdr:to>
          <xdr:col>10</xdr:col>
          <xdr:colOff>257175</xdr:colOff>
          <xdr:row>74</xdr:row>
          <xdr:rowOff>76200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2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73</xdr:row>
      <xdr:rowOff>0</xdr:rowOff>
    </xdr:from>
    <xdr:to>
      <xdr:col>11</xdr:col>
      <xdr:colOff>9525</xdr:colOff>
      <xdr:row>73</xdr:row>
      <xdr:rowOff>9525</xdr:rowOff>
    </xdr:to>
    <xdr:pic>
      <xdr:nvPicPr>
        <xdr:cNvPr id="211" name="Picture 210" descr="Saját támadó csapatok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6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14</xdr:col>
      <xdr:colOff>9525</xdr:colOff>
      <xdr:row>73</xdr:row>
      <xdr:rowOff>9525</xdr:rowOff>
    </xdr:to>
    <xdr:pic>
      <xdr:nvPicPr>
        <xdr:cNvPr id="212" name="Picture 211" descr="Equites Caesaris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73</xdr:row>
      <xdr:rowOff>0</xdr:rowOff>
    </xdr:from>
    <xdr:to>
      <xdr:col>15</xdr:col>
      <xdr:colOff>9525</xdr:colOff>
      <xdr:row>73</xdr:row>
      <xdr:rowOff>9525</xdr:rowOff>
    </xdr:to>
    <xdr:pic>
      <xdr:nvPicPr>
        <xdr:cNvPr id="213" name="Picture 212" descr="Mint támadó, győzelem, veszteségek nélkül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6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73</xdr:row>
      <xdr:rowOff>0</xdr:rowOff>
    </xdr:from>
    <xdr:to>
      <xdr:col>15</xdr:col>
      <xdr:colOff>28575</xdr:colOff>
      <xdr:row>73</xdr:row>
      <xdr:rowOff>9525</xdr:rowOff>
    </xdr:to>
    <xdr:pic>
      <xdr:nvPicPr>
        <xdr:cNvPr id="214" name="Picture 213" descr="Zsákmány: 16 nyersanyag. Maximális terhelhetőség: 350 nyersanyag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76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74</xdr:row>
          <xdr:rowOff>0</xdr:rowOff>
        </xdr:from>
        <xdr:to>
          <xdr:col>10</xdr:col>
          <xdr:colOff>257175</xdr:colOff>
          <xdr:row>75</xdr:row>
          <xdr:rowOff>76200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2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74</xdr:row>
      <xdr:rowOff>0</xdr:rowOff>
    </xdr:from>
    <xdr:to>
      <xdr:col>11</xdr:col>
      <xdr:colOff>9525</xdr:colOff>
      <xdr:row>74</xdr:row>
      <xdr:rowOff>9525</xdr:rowOff>
    </xdr:to>
    <xdr:pic>
      <xdr:nvPicPr>
        <xdr:cNvPr id="216" name="Picture 215" descr="Saját támadó csapatok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05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</xdr:row>
      <xdr:rowOff>0</xdr:rowOff>
    </xdr:from>
    <xdr:to>
      <xdr:col>14</xdr:col>
      <xdr:colOff>9525</xdr:colOff>
      <xdr:row>74</xdr:row>
      <xdr:rowOff>9525</xdr:rowOff>
    </xdr:to>
    <xdr:pic>
      <xdr:nvPicPr>
        <xdr:cNvPr id="217" name="Picture 216" descr="Equites Caesaris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5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74</xdr:row>
      <xdr:rowOff>0</xdr:rowOff>
    </xdr:from>
    <xdr:to>
      <xdr:col>15</xdr:col>
      <xdr:colOff>9525</xdr:colOff>
      <xdr:row>74</xdr:row>
      <xdr:rowOff>9525</xdr:rowOff>
    </xdr:to>
    <xdr:pic>
      <xdr:nvPicPr>
        <xdr:cNvPr id="218" name="Picture 217" descr="Mint támadó, győzelem, veszteségek nélkül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05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74</xdr:row>
      <xdr:rowOff>0</xdr:rowOff>
    </xdr:from>
    <xdr:to>
      <xdr:col>15</xdr:col>
      <xdr:colOff>28575</xdr:colOff>
      <xdr:row>74</xdr:row>
      <xdr:rowOff>9525</xdr:rowOff>
    </xdr:to>
    <xdr:pic>
      <xdr:nvPicPr>
        <xdr:cNvPr id="219" name="Picture 218" descr="Zsákmány: 83 nyersanyag. Maximális terhelhetőség: 210 nyersanyag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805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75</xdr:row>
          <xdr:rowOff>0</xdr:rowOff>
        </xdr:from>
        <xdr:to>
          <xdr:col>10</xdr:col>
          <xdr:colOff>257175</xdr:colOff>
          <xdr:row>76</xdr:row>
          <xdr:rowOff>76200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2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75</xdr:row>
      <xdr:rowOff>0</xdr:rowOff>
    </xdr:from>
    <xdr:to>
      <xdr:col>11</xdr:col>
      <xdr:colOff>9525</xdr:colOff>
      <xdr:row>75</xdr:row>
      <xdr:rowOff>9525</xdr:rowOff>
    </xdr:to>
    <xdr:pic>
      <xdr:nvPicPr>
        <xdr:cNvPr id="221" name="Picture 220" descr="Saját támadó csapatok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4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</xdr:row>
      <xdr:rowOff>0</xdr:rowOff>
    </xdr:from>
    <xdr:to>
      <xdr:col>14</xdr:col>
      <xdr:colOff>9525</xdr:colOff>
      <xdr:row>75</xdr:row>
      <xdr:rowOff>9525</xdr:rowOff>
    </xdr:to>
    <xdr:pic>
      <xdr:nvPicPr>
        <xdr:cNvPr id="222" name="Picture 221" descr="Equites Caesaris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4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75</xdr:row>
      <xdr:rowOff>0</xdr:rowOff>
    </xdr:from>
    <xdr:to>
      <xdr:col>15</xdr:col>
      <xdr:colOff>9525</xdr:colOff>
      <xdr:row>75</xdr:row>
      <xdr:rowOff>9525</xdr:rowOff>
    </xdr:to>
    <xdr:pic>
      <xdr:nvPicPr>
        <xdr:cNvPr id="223" name="Picture 222" descr="Mint támadó, győzelem, veszteségek nélkül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44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75</xdr:row>
      <xdr:rowOff>0</xdr:rowOff>
    </xdr:from>
    <xdr:to>
      <xdr:col>15</xdr:col>
      <xdr:colOff>28575</xdr:colOff>
      <xdr:row>75</xdr:row>
      <xdr:rowOff>9525</xdr:rowOff>
    </xdr:to>
    <xdr:pic>
      <xdr:nvPicPr>
        <xdr:cNvPr id="224" name="Picture 223" descr="Zsákmány: 156 nyersanyag. Maximális terhelhetőség: 2100 nyersanyag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844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76</xdr:row>
          <xdr:rowOff>0</xdr:rowOff>
        </xdr:from>
        <xdr:to>
          <xdr:col>10</xdr:col>
          <xdr:colOff>257175</xdr:colOff>
          <xdr:row>77</xdr:row>
          <xdr:rowOff>76200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2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76</xdr:row>
      <xdr:rowOff>0</xdr:rowOff>
    </xdr:from>
    <xdr:to>
      <xdr:col>11</xdr:col>
      <xdr:colOff>9525</xdr:colOff>
      <xdr:row>76</xdr:row>
      <xdr:rowOff>9525</xdr:rowOff>
    </xdr:to>
    <xdr:pic>
      <xdr:nvPicPr>
        <xdr:cNvPr id="226" name="Picture 225" descr="Saját támadó csapatok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</xdr:row>
      <xdr:rowOff>0</xdr:rowOff>
    </xdr:from>
    <xdr:to>
      <xdr:col>14</xdr:col>
      <xdr:colOff>9525</xdr:colOff>
      <xdr:row>76</xdr:row>
      <xdr:rowOff>9525</xdr:rowOff>
    </xdr:to>
    <xdr:pic>
      <xdr:nvPicPr>
        <xdr:cNvPr id="227" name="Picture 226" descr="Equites Caesaris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76</xdr:row>
      <xdr:rowOff>0</xdr:rowOff>
    </xdr:from>
    <xdr:to>
      <xdr:col>15</xdr:col>
      <xdr:colOff>9525</xdr:colOff>
      <xdr:row>76</xdr:row>
      <xdr:rowOff>9525</xdr:rowOff>
    </xdr:to>
    <xdr:pic>
      <xdr:nvPicPr>
        <xdr:cNvPr id="228" name="Picture 227" descr="Mint támadó, győzelem, veszteségek nélkül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8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76</xdr:row>
      <xdr:rowOff>0</xdr:rowOff>
    </xdr:from>
    <xdr:to>
      <xdr:col>15</xdr:col>
      <xdr:colOff>28575</xdr:colOff>
      <xdr:row>76</xdr:row>
      <xdr:rowOff>9525</xdr:rowOff>
    </xdr:to>
    <xdr:pic>
      <xdr:nvPicPr>
        <xdr:cNvPr id="229" name="Picture 228" descr="Zsákmány: 6 nyersanyag. Maximális terhelhetőség: 700 nyersanyag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88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77</xdr:row>
          <xdr:rowOff>0</xdr:rowOff>
        </xdr:from>
        <xdr:to>
          <xdr:col>10</xdr:col>
          <xdr:colOff>257175</xdr:colOff>
          <xdr:row>78</xdr:row>
          <xdr:rowOff>76200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2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77</xdr:row>
      <xdr:rowOff>0</xdr:rowOff>
    </xdr:from>
    <xdr:to>
      <xdr:col>11</xdr:col>
      <xdr:colOff>9525</xdr:colOff>
      <xdr:row>77</xdr:row>
      <xdr:rowOff>9525</xdr:rowOff>
    </xdr:to>
    <xdr:pic>
      <xdr:nvPicPr>
        <xdr:cNvPr id="231" name="Picture 230" descr="Saját támadó csapatok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9525</xdr:colOff>
      <xdr:row>77</xdr:row>
      <xdr:rowOff>9525</xdr:rowOff>
    </xdr:to>
    <xdr:pic>
      <xdr:nvPicPr>
        <xdr:cNvPr id="232" name="Picture 231" descr="Equites Caesaris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77</xdr:row>
      <xdr:rowOff>0</xdr:rowOff>
    </xdr:from>
    <xdr:to>
      <xdr:col>15</xdr:col>
      <xdr:colOff>9525</xdr:colOff>
      <xdr:row>77</xdr:row>
      <xdr:rowOff>9525</xdr:rowOff>
    </xdr:to>
    <xdr:pic>
      <xdr:nvPicPr>
        <xdr:cNvPr id="233" name="Picture 232" descr="Mint támadó, győzelem, veszteségek nélkül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77</xdr:row>
      <xdr:rowOff>0</xdr:rowOff>
    </xdr:from>
    <xdr:to>
      <xdr:col>15</xdr:col>
      <xdr:colOff>28575</xdr:colOff>
      <xdr:row>77</xdr:row>
      <xdr:rowOff>9525</xdr:rowOff>
    </xdr:to>
    <xdr:pic>
      <xdr:nvPicPr>
        <xdr:cNvPr id="234" name="Picture 233" descr="Zsákmány: 91 nyersanyag. Maximális terhelhetőség: 1400 nyersanyag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78</xdr:row>
          <xdr:rowOff>0</xdr:rowOff>
        </xdr:from>
        <xdr:to>
          <xdr:col>10</xdr:col>
          <xdr:colOff>257175</xdr:colOff>
          <xdr:row>79</xdr:row>
          <xdr:rowOff>66675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2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78</xdr:row>
      <xdr:rowOff>0</xdr:rowOff>
    </xdr:from>
    <xdr:to>
      <xdr:col>11</xdr:col>
      <xdr:colOff>9525</xdr:colOff>
      <xdr:row>78</xdr:row>
      <xdr:rowOff>9525</xdr:rowOff>
    </xdr:to>
    <xdr:pic>
      <xdr:nvPicPr>
        <xdr:cNvPr id="236" name="Picture 235" descr="Saját támadó csapatok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14</xdr:col>
      <xdr:colOff>9525</xdr:colOff>
      <xdr:row>78</xdr:row>
      <xdr:rowOff>9525</xdr:rowOff>
    </xdr:to>
    <xdr:pic>
      <xdr:nvPicPr>
        <xdr:cNvPr id="237" name="Picture 236" descr="Equites Caesaris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</xdr:row>
      <xdr:rowOff>0</xdr:rowOff>
    </xdr:from>
    <xdr:to>
      <xdr:col>15</xdr:col>
      <xdr:colOff>9525</xdr:colOff>
      <xdr:row>78</xdr:row>
      <xdr:rowOff>9525</xdr:rowOff>
    </xdr:to>
    <xdr:pic>
      <xdr:nvPicPr>
        <xdr:cNvPr id="238" name="Picture 237" descr="Mint támadó, győzelem, veszteségekkel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5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78</xdr:row>
      <xdr:rowOff>0</xdr:rowOff>
    </xdr:from>
    <xdr:to>
      <xdr:col>15</xdr:col>
      <xdr:colOff>28575</xdr:colOff>
      <xdr:row>78</xdr:row>
      <xdr:rowOff>9525</xdr:rowOff>
    </xdr:to>
    <xdr:pic>
      <xdr:nvPicPr>
        <xdr:cNvPr id="239" name="Picture 238" descr="Zsákmány: 980 nyersanyag. Maximális terhelhetőség: 980 nyersanyag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95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79</xdr:row>
          <xdr:rowOff>0</xdr:rowOff>
        </xdr:from>
        <xdr:to>
          <xdr:col>10</xdr:col>
          <xdr:colOff>257175</xdr:colOff>
          <xdr:row>80</xdr:row>
          <xdr:rowOff>47625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2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79</xdr:row>
      <xdr:rowOff>0</xdr:rowOff>
    </xdr:from>
    <xdr:to>
      <xdr:col>11</xdr:col>
      <xdr:colOff>9525</xdr:colOff>
      <xdr:row>79</xdr:row>
      <xdr:rowOff>9525</xdr:rowOff>
    </xdr:to>
    <xdr:pic>
      <xdr:nvPicPr>
        <xdr:cNvPr id="241" name="Picture 240" descr="Saját támadó csapatok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96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9525</xdr:colOff>
      <xdr:row>79</xdr:row>
      <xdr:rowOff>9525</xdr:rowOff>
    </xdr:to>
    <xdr:pic>
      <xdr:nvPicPr>
        <xdr:cNvPr id="242" name="Picture 241" descr="Equites Caesaris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6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79</xdr:row>
      <xdr:rowOff>0</xdr:rowOff>
    </xdr:from>
    <xdr:to>
      <xdr:col>15</xdr:col>
      <xdr:colOff>9525</xdr:colOff>
      <xdr:row>79</xdr:row>
      <xdr:rowOff>9525</xdr:rowOff>
    </xdr:to>
    <xdr:pic>
      <xdr:nvPicPr>
        <xdr:cNvPr id="243" name="Picture 242" descr="Mint támadó, győzelem, veszteségek nélkül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96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79</xdr:row>
      <xdr:rowOff>0</xdr:rowOff>
    </xdr:from>
    <xdr:to>
      <xdr:col>15</xdr:col>
      <xdr:colOff>28575</xdr:colOff>
      <xdr:row>79</xdr:row>
      <xdr:rowOff>9525</xdr:rowOff>
    </xdr:to>
    <xdr:pic>
      <xdr:nvPicPr>
        <xdr:cNvPr id="244" name="Picture 243" descr="Zsákmány: 34 nyersanyag. Maximális terhelhetőség: 210 nyersanyag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996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80</xdr:row>
          <xdr:rowOff>0</xdr:rowOff>
        </xdr:from>
        <xdr:to>
          <xdr:col>10</xdr:col>
          <xdr:colOff>257175</xdr:colOff>
          <xdr:row>81</xdr:row>
          <xdr:rowOff>76200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2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80</xdr:row>
      <xdr:rowOff>0</xdr:rowOff>
    </xdr:from>
    <xdr:to>
      <xdr:col>11</xdr:col>
      <xdr:colOff>9525</xdr:colOff>
      <xdr:row>80</xdr:row>
      <xdr:rowOff>9525</xdr:rowOff>
    </xdr:to>
    <xdr:pic>
      <xdr:nvPicPr>
        <xdr:cNvPr id="246" name="Picture 245" descr="Saját támadó csapatok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34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9525</xdr:colOff>
      <xdr:row>80</xdr:row>
      <xdr:rowOff>9525</xdr:rowOff>
    </xdr:to>
    <xdr:pic>
      <xdr:nvPicPr>
        <xdr:cNvPr id="247" name="Picture 246" descr="Equites Caesaris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4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80</xdr:row>
      <xdr:rowOff>0</xdr:rowOff>
    </xdr:from>
    <xdr:to>
      <xdr:col>15</xdr:col>
      <xdr:colOff>9525</xdr:colOff>
      <xdr:row>80</xdr:row>
      <xdr:rowOff>9525</xdr:rowOff>
    </xdr:to>
    <xdr:pic>
      <xdr:nvPicPr>
        <xdr:cNvPr id="248" name="Picture 247" descr="Mint támadó, győzelem, veszteségekkel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34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80</xdr:row>
      <xdr:rowOff>0</xdr:rowOff>
    </xdr:from>
    <xdr:to>
      <xdr:col>15</xdr:col>
      <xdr:colOff>28575</xdr:colOff>
      <xdr:row>80</xdr:row>
      <xdr:rowOff>9525</xdr:rowOff>
    </xdr:to>
    <xdr:pic>
      <xdr:nvPicPr>
        <xdr:cNvPr id="249" name="Picture 248" descr="Zsákmány: 51 nyersanyag. Maximális terhelhetőség: 980 nyersanyag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2034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81</xdr:row>
          <xdr:rowOff>0</xdr:rowOff>
        </xdr:from>
        <xdr:to>
          <xdr:col>10</xdr:col>
          <xdr:colOff>257175</xdr:colOff>
          <xdr:row>82</xdr:row>
          <xdr:rowOff>76200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2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81</xdr:row>
      <xdr:rowOff>0</xdr:rowOff>
    </xdr:from>
    <xdr:to>
      <xdr:col>11</xdr:col>
      <xdr:colOff>9525</xdr:colOff>
      <xdr:row>81</xdr:row>
      <xdr:rowOff>9525</xdr:rowOff>
    </xdr:to>
    <xdr:pic>
      <xdr:nvPicPr>
        <xdr:cNvPr id="251" name="Picture 250" descr="Saját támadó csapatok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7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</xdr:row>
      <xdr:rowOff>0</xdr:rowOff>
    </xdr:from>
    <xdr:to>
      <xdr:col>14</xdr:col>
      <xdr:colOff>9525</xdr:colOff>
      <xdr:row>81</xdr:row>
      <xdr:rowOff>9525</xdr:rowOff>
    </xdr:to>
    <xdr:pic>
      <xdr:nvPicPr>
        <xdr:cNvPr id="252" name="Picture 251" descr="Equites Caesaris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81</xdr:row>
      <xdr:rowOff>0</xdr:rowOff>
    </xdr:from>
    <xdr:to>
      <xdr:col>15</xdr:col>
      <xdr:colOff>9525</xdr:colOff>
      <xdr:row>81</xdr:row>
      <xdr:rowOff>9525</xdr:rowOff>
    </xdr:to>
    <xdr:pic>
      <xdr:nvPicPr>
        <xdr:cNvPr id="253" name="Picture 252" descr="Mint támadó, győzelem, veszteségek nélkül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7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81</xdr:row>
      <xdr:rowOff>0</xdr:rowOff>
    </xdr:from>
    <xdr:to>
      <xdr:col>15</xdr:col>
      <xdr:colOff>28575</xdr:colOff>
      <xdr:row>81</xdr:row>
      <xdr:rowOff>9525</xdr:rowOff>
    </xdr:to>
    <xdr:pic>
      <xdr:nvPicPr>
        <xdr:cNvPr id="254" name="Picture 253" descr="Zsákmány: 219 nyersanyag. Maximális terhelhetőség: 1050 nyersanyag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207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82</xdr:row>
          <xdr:rowOff>0</xdr:rowOff>
        </xdr:from>
        <xdr:to>
          <xdr:col>10</xdr:col>
          <xdr:colOff>257175</xdr:colOff>
          <xdr:row>83</xdr:row>
          <xdr:rowOff>76200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2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82</xdr:row>
      <xdr:rowOff>0</xdr:rowOff>
    </xdr:from>
    <xdr:to>
      <xdr:col>11</xdr:col>
      <xdr:colOff>9525</xdr:colOff>
      <xdr:row>82</xdr:row>
      <xdr:rowOff>9525</xdr:rowOff>
    </xdr:to>
    <xdr:pic>
      <xdr:nvPicPr>
        <xdr:cNvPr id="256" name="Picture 255" descr="Saját támadó csapatok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10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</xdr:row>
      <xdr:rowOff>0</xdr:rowOff>
    </xdr:from>
    <xdr:to>
      <xdr:col>14</xdr:col>
      <xdr:colOff>9525</xdr:colOff>
      <xdr:row>82</xdr:row>
      <xdr:rowOff>9525</xdr:rowOff>
    </xdr:to>
    <xdr:pic>
      <xdr:nvPicPr>
        <xdr:cNvPr id="257" name="Picture 256" descr="Equites Caesaris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0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82</xdr:row>
      <xdr:rowOff>0</xdr:rowOff>
    </xdr:from>
    <xdr:to>
      <xdr:col>15</xdr:col>
      <xdr:colOff>9525</xdr:colOff>
      <xdr:row>82</xdr:row>
      <xdr:rowOff>9525</xdr:rowOff>
    </xdr:to>
    <xdr:pic>
      <xdr:nvPicPr>
        <xdr:cNvPr id="258" name="Picture 257" descr="Mint támadó, győzelem, veszteségek nélkül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10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82</xdr:row>
      <xdr:rowOff>0</xdr:rowOff>
    </xdr:from>
    <xdr:to>
      <xdr:col>15</xdr:col>
      <xdr:colOff>28575</xdr:colOff>
      <xdr:row>82</xdr:row>
      <xdr:rowOff>9525</xdr:rowOff>
    </xdr:to>
    <xdr:pic>
      <xdr:nvPicPr>
        <xdr:cNvPr id="259" name="Picture 258" descr="Zsákmány: 12 nyersanyag. Maximális terhelhetőség: 140 nyersanyag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2110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62</xdr:row>
      <xdr:rowOff>0</xdr:rowOff>
    </xdr:from>
    <xdr:to>
      <xdr:col>26</xdr:col>
      <xdr:colOff>9525</xdr:colOff>
      <xdr:row>62</xdr:row>
      <xdr:rowOff>9525</xdr:rowOff>
    </xdr:to>
    <xdr:pic>
      <xdr:nvPicPr>
        <xdr:cNvPr id="260" name="Picture 259" descr="Birodalmi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34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62</xdr:row>
      <xdr:rowOff>0</xdr:rowOff>
    </xdr:from>
    <xdr:to>
      <xdr:col>27</xdr:col>
      <xdr:colOff>9525</xdr:colOff>
      <xdr:row>62</xdr:row>
      <xdr:rowOff>9525</xdr:rowOff>
    </xdr:to>
    <xdr:pic>
      <xdr:nvPicPr>
        <xdr:cNvPr id="261" name="Picture 260" descr="Mint támadó, győzelem, veszteségek nélkül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34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19050</xdr:colOff>
      <xdr:row>62</xdr:row>
      <xdr:rowOff>0</xdr:rowOff>
    </xdr:from>
    <xdr:to>
      <xdr:col>27</xdr:col>
      <xdr:colOff>28575</xdr:colOff>
      <xdr:row>62</xdr:row>
      <xdr:rowOff>9525</xdr:rowOff>
    </xdr:to>
    <xdr:pic>
      <xdr:nvPicPr>
        <xdr:cNvPr id="262" name="Picture 261" descr="Zsákmány: 2000 nyersanyag. Maximális terhelhetőség: 2000 nyersanyag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0" y="134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63</xdr:row>
          <xdr:rowOff>0</xdr:rowOff>
        </xdr:from>
        <xdr:to>
          <xdr:col>23</xdr:col>
          <xdr:colOff>257175</xdr:colOff>
          <xdr:row>64</xdr:row>
          <xdr:rowOff>57150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2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27</xdr:col>
      <xdr:colOff>0</xdr:colOff>
      <xdr:row>63</xdr:row>
      <xdr:rowOff>0</xdr:rowOff>
    </xdr:from>
    <xdr:to>
      <xdr:col>27</xdr:col>
      <xdr:colOff>9525</xdr:colOff>
      <xdr:row>63</xdr:row>
      <xdr:rowOff>9525</xdr:rowOff>
    </xdr:to>
    <xdr:pic>
      <xdr:nvPicPr>
        <xdr:cNvPr id="264" name="Picture 263" descr="Birodalmi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386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63</xdr:row>
      <xdr:rowOff>0</xdr:rowOff>
    </xdr:from>
    <xdr:to>
      <xdr:col>28</xdr:col>
      <xdr:colOff>9525</xdr:colOff>
      <xdr:row>63</xdr:row>
      <xdr:rowOff>9525</xdr:rowOff>
    </xdr:to>
    <xdr:pic>
      <xdr:nvPicPr>
        <xdr:cNvPr id="265" name="Picture 264" descr="Mint támadó, győzelem, veszteségek nélkül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386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63</xdr:row>
      <xdr:rowOff>0</xdr:rowOff>
    </xdr:from>
    <xdr:to>
      <xdr:col>28</xdr:col>
      <xdr:colOff>28575</xdr:colOff>
      <xdr:row>63</xdr:row>
      <xdr:rowOff>9525</xdr:rowOff>
    </xdr:to>
    <xdr:pic>
      <xdr:nvPicPr>
        <xdr:cNvPr id="266" name="Picture 265" descr="Zsákmány: 210 nyersanyag. Maximális terhelhetőség: 1000 nyersanyag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1386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64</xdr:row>
          <xdr:rowOff>0</xdr:rowOff>
        </xdr:from>
        <xdr:to>
          <xdr:col>23</xdr:col>
          <xdr:colOff>257175</xdr:colOff>
          <xdr:row>65</xdr:row>
          <xdr:rowOff>47625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2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27</xdr:col>
      <xdr:colOff>0</xdr:colOff>
      <xdr:row>64</xdr:row>
      <xdr:rowOff>0</xdr:rowOff>
    </xdr:from>
    <xdr:to>
      <xdr:col>27</xdr:col>
      <xdr:colOff>9525</xdr:colOff>
      <xdr:row>64</xdr:row>
      <xdr:rowOff>9525</xdr:rowOff>
    </xdr:to>
    <xdr:pic>
      <xdr:nvPicPr>
        <xdr:cNvPr id="268" name="Picture 267" descr="Birodalmi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424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64</xdr:row>
      <xdr:rowOff>0</xdr:rowOff>
    </xdr:from>
    <xdr:to>
      <xdr:col>28</xdr:col>
      <xdr:colOff>9525</xdr:colOff>
      <xdr:row>64</xdr:row>
      <xdr:rowOff>9525</xdr:rowOff>
    </xdr:to>
    <xdr:pic>
      <xdr:nvPicPr>
        <xdr:cNvPr id="269" name="Picture 268" descr="Mint támadó, győzelem, veszteségek nélkül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424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64</xdr:row>
      <xdr:rowOff>0</xdr:rowOff>
    </xdr:from>
    <xdr:to>
      <xdr:col>28</xdr:col>
      <xdr:colOff>28575</xdr:colOff>
      <xdr:row>64</xdr:row>
      <xdr:rowOff>9525</xdr:rowOff>
    </xdr:to>
    <xdr:pic>
      <xdr:nvPicPr>
        <xdr:cNvPr id="270" name="Picture 269" descr="Zsákmány: 2500 nyersanyag. Maximális terhelhetőség: 2500 nyersanyag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1424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65</xdr:row>
          <xdr:rowOff>0</xdr:rowOff>
        </xdr:from>
        <xdr:to>
          <xdr:col>23</xdr:col>
          <xdr:colOff>257175</xdr:colOff>
          <xdr:row>66</xdr:row>
          <xdr:rowOff>28575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2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65</xdr:row>
      <xdr:rowOff>0</xdr:rowOff>
    </xdr:from>
    <xdr:to>
      <xdr:col>24</xdr:col>
      <xdr:colOff>9525</xdr:colOff>
      <xdr:row>65</xdr:row>
      <xdr:rowOff>9525</xdr:rowOff>
    </xdr:to>
    <xdr:pic>
      <xdr:nvPicPr>
        <xdr:cNvPr id="272" name="Picture 271" descr="Saját támadó csapatok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46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65</xdr:row>
      <xdr:rowOff>0</xdr:rowOff>
    </xdr:from>
    <xdr:to>
      <xdr:col>27</xdr:col>
      <xdr:colOff>9525</xdr:colOff>
      <xdr:row>65</xdr:row>
      <xdr:rowOff>9525</xdr:rowOff>
    </xdr:to>
    <xdr:pic>
      <xdr:nvPicPr>
        <xdr:cNvPr id="273" name="Picture 272" descr="Birodalmi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46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65</xdr:row>
      <xdr:rowOff>0</xdr:rowOff>
    </xdr:from>
    <xdr:to>
      <xdr:col>28</xdr:col>
      <xdr:colOff>9525</xdr:colOff>
      <xdr:row>65</xdr:row>
      <xdr:rowOff>9525</xdr:rowOff>
    </xdr:to>
    <xdr:pic>
      <xdr:nvPicPr>
        <xdr:cNvPr id="274" name="Picture 273" descr="Mint támadó, győzelem, veszteségek nélkül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46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65</xdr:row>
      <xdr:rowOff>0</xdr:rowOff>
    </xdr:from>
    <xdr:to>
      <xdr:col>28</xdr:col>
      <xdr:colOff>28575</xdr:colOff>
      <xdr:row>65</xdr:row>
      <xdr:rowOff>9525</xdr:rowOff>
    </xdr:to>
    <xdr:pic>
      <xdr:nvPicPr>
        <xdr:cNvPr id="275" name="Picture 274" descr="Zsákmány: 29 nyersanyag. Maximális terhelhetőség: 750 nyersanyag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1463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66</xdr:row>
          <xdr:rowOff>0</xdr:rowOff>
        </xdr:from>
        <xdr:to>
          <xdr:col>23</xdr:col>
          <xdr:colOff>257175</xdr:colOff>
          <xdr:row>67</xdr:row>
          <xdr:rowOff>57150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2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66</xdr:row>
      <xdr:rowOff>0</xdr:rowOff>
    </xdr:from>
    <xdr:to>
      <xdr:col>24</xdr:col>
      <xdr:colOff>9525</xdr:colOff>
      <xdr:row>66</xdr:row>
      <xdr:rowOff>9525</xdr:rowOff>
    </xdr:to>
    <xdr:pic>
      <xdr:nvPicPr>
        <xdr:cNvPr id="277" name="Picture 276" descr="Saját támadó csapatok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501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66</xdr:row>
      <xdr:rowOff>0</xdr:rowOff>
    </xdr:from>
    <xdr:to>
      <xdr:col>27</xdr:col>
      <xdr:colOff>9525</xdr:colOff>
      <xdr:row>66</xdr:row>
      <xdr:rowOff>9525</xdr:rowOff>
    </xdr:to>
    <xdr:pic>
      <xdr:nvPicPr>
        <xdr:cNvPr id="278" name="Picture 277" descr="Birodalmi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501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66</xdr:row>
      <xdr:rowOff>0</xdr:rowOff>
    </xdr:from>
    <xdr:to>
      <xdr:col>28</xdr:col>
      <xdr:colOff>9525</xdr:colOff>
      <xdr:row>66</xdr:row>
      <xdr:rowOff>9525</xdr:rowOff>
    </xdr:to>
    <xdr:pic>
      <xdr:nvPicPr>
        <xdr:cNvPr id="279" name="Picture 278" descr="Mint támadó, győzelem, veszteségek nélkül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501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66</xdr:row>
      <xdr:rowOff>0</xdr:rowOff>
    </xdr:from>
    <xdr:to>
      <xdr:col>28</xdr:col>
      <xdr:colOff>28575</xdr:colOff>
      <xdr:row>66</xdr:row>
      <xdr:rowOff>9525</xdr:rowOff>
    </xdr:to>
    <xdr:pic>
      <xdr:nvPicPr>
        <xdr:cNvPr id="280" name="Picture 279" descr="Zsákmány: 620 nyersanyag. Maximális terhelhetőség: 2000 nyersanyag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1501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67</xdr:row>
          <xdr:rowOff>0</xdr:rowOff>
        </xdr:from>
        <xdr:to>
          <xdr:col>23</xdr:col>
          <xdr:colOff>257175</xdr:colOff>
          <xdr:row>68</xdr:row>
          <xdr:rowOff>57150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2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67</xdr:row>
      <xdr:rowOff>0</xdr:rowOff>
    </xdr:from>
    <xdr:to>
      <xdr:col>24</xdr:col>
      <xdr:colOff>9525</xdr:colOff>
      <xdr:row>67</xdr:row>
      <xdr:rowOff>9525</xdr:rowOff>
    </xdr:to>
    <xdr:pic>
      <xdr:nvPicPr>
        <xdr:cNvPr id="282" name="Picture 281" descr="Saját támadó csapatok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53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67</xdr:row>
      <xdr:rowOff>0</xdr:rowOff>
    </xdr:from>
    <xdr:to>
      <xdr:col>27</xdr:col>
      <xdr:colOff>9525</xdr:colOff>
      <xdr:row>67</xdr:row>
      <xdr:rowOff>9525</xdr:rowOff>
    </xdr:to>
    <xdr:pic>
      <xdr:nvPicPr>
        <xdr:cNvPr id="283" name="Picture 282" descr="Birodalmi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53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67</xdr:row>
      <xdr:rowOff>0</xdr:rowOff>
    </xdr:from>
    <xdr:to>
      <xdr:col>28</xdr:col>
      <xdr:colOff>9525</xdr:colOff>
      <xdr:row>67</xdr:row>
      <xdr:rowOff>9525</xdr:rowOff>
    </xdr:to>
    <xdr:pic>
      <xdr:nvPicPr>
        <xdr:cNvPr id="284" name="Picture 283" descr="Mint támadó, győzelem, veszteségekkel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53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67</xdr:row>
      <xdr:rowOff>0</xdr:rowOff>
    </xdr:from>
    <xdr:to>
      <xdr:col>28</xdr:col>
      <xdr:colOff>28575</xdr:colOff>
      <xdr:row>67</xdr:row>
      <xdr:rowOff>9525</xdr:rowOff>
    </xdr:to>
    <xdr:pic>
      <xdr:nvPicPr>
        <xdr:cNvPr id="285" name="Picture 284" descr="Zsákmány: 1549 nyersanyag. Maximális terhelhetőség: 2850 nyersanyag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153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68</xdr:row>
          <xdr:rowOff>0</xdr:rowOff>
        </xdr:from>
        <xdr:to>
          <xdr:col>23</xdr:col>
          <xdr:colOff>257175</xdr:colOff>
          <xdr:row>69</xdr:row>
          <xdr:rowOff>57150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2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68</xdr:row>
      <xdr:rowOff>0</xdr:rowOff>
    </xdr:from>
    <xdr:to>
      <xdr:col>24</xdr:col>
      <xdr:colOff>9525</xdr:colOff>
      <xdr:row>68</xdr:row>
      <xdr:rowOff>9525</xdr:rowOff>
    </xdr:to>
    <xdr:pic>
      <xdr:nvPicPr>
        <xdr:cNvPr id="287" name="Picture 286" descr="Saját támadó csapatok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68</xdr:row>
      <xdr:rowOff>0</xdr:rowOff>
    </xdr:from>
    <xdr:to>
      <xdr:col>27</xdr:col>
      <xdr:colOff>9525</xdr:colOff>
      <xdr:row>68</xdr:row>
      <xdr:rowOff>9525</xdr:rowOff>
    </xdr:to>
    <xdr:pic>
      <xdr:nvPicPr>
        <xdr:cNvPr id="288" name="Picture 287" descr="Birodalmi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68</xdr:row>
      <xdr:rowOff>0</xdr:rowOff>
    </xdr:from>
    <xdr:to>
      <xdr:col>28</xdr:col>
      <xdr:colOff>9525</xdr:colOff>
      <xdr:row>68</xdr:row>
      <xdr:rowOff>9525</xdr:rowOff>
    </xdr:to>
    <xdr:pic>
      <xdr:nvPicPr>
        <xdr:cNvPr id="289" name="Picture 288" descr="Mint támadó, győzelem, veszteségek nélkül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68</xdr:row>
      <xdr:rowOff>0</xdr:rowOff>
    </xdr:from>
    <xdr:to>
      <xdr:col>28</xdr:col>
      <xdr:colOff>28575</xdr:colOff>
      <xdr:row>68</xdr:row>
      <xdr:rowOff>9525</xdr:rowOff>
    </xdr:to>
    <xdr:pic>
      <xdr:nvPicPr>
        <xdr:cNvPr id="290" name="Picture 289" descr="Zsákmány: 248 nyersanyag. Maximális terhelhetőség: 3000 nyersanyag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1577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69</xdr:row>
          <xdr:rowOff>0</xdr:rowOff>
        </xdr:from>
        <xdr:to>
          <xdr:col>23</xdr:col>
          <xdr:colOff>257175</xdr:colOff>
          <xdr:row>70</xdr:row>
          <xdr:rowOff>57150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2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27</xdr:col>
      <xdr:colOff>0</xdr:colOff>
      <xdr:row>69</xdr:row>
      <xdr:rowOff>0</xdr:rowOff>
    </xdr:from>
    <xdr:to>
      <xdr:col>27</xdr:col>
      <xdr:colOff>9525</xdr:colOff>
      <xdr:row>69</xdr:row>
      <xdr:rowOff>9525</xdr:rowOff>
    </xdr:to>
    <xdr:pic>
      <xdr:nvPicPr>
        <xdr:cNvPr id="292" name="Picture 291" descr="Birodalmi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69</xdr:row>
      <xdr:rowOff>0</xdr:rowOff>
    </xdr:from>
    <xdr:to>
      <xdr:col>28</xdr:col>
      <xdr:colOff>9525</xdr:colOff>
      <xdr:row>69</xdr:row>
      <xdr:rowOff>9525</xdr:rowOff>
    </xdr:to>
    <xdr:pic>
      <xdr:nvPicPr>
        <xdr:cNvPr id="293" name="Picture 292" descr="Mint támadó, győzelem, veszteségek nélkül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69</xdr:row>
      <xdr:rowOff>0</xdr:rowOff>
    </xdr:from>
    <xdr:to>
      <xdr:col>28</xdr:col>
      <xdr:colOff>28575</xdr:colOff>
      <xdr:row>69</xdr:row>
      <xdr:rowOff>9525</xdr:rowOff>
    </xdr:to>
    <xdr:pic>
      <xdr:nvPicPr>
        <xdr:cNvPr id="294" name="Picture 293" descr="Zsákmány: 205 nyersanyag. Maximális terhelhetőség: 1500 nyersanyag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1615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70</xdr:row>
          <xdr:rowOff>0</xdr:rowOff>
        </xdr:from>
        <xdr:to>
          <xdr:col>23</xdr:col>
          <xdr:colOff>257175</xdr:colOff>
          <xdr:row>71</xdr:row>
          <xdr:rowOff>57150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2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70</xdr:row>
      <xdr:rowOff>0</xdr:rowOff>
    </xdr:from>
    <xdr:to>
      <xdr:col>24</xdr:col>
      <xdr:colOff>9525</xdr:colOff>
      <xdr:row>70</xdr:row>
      <xdr:rowOff>9525</xdr:rowOff>
    </xdr:to>
    <xdr:pic>
      <xdr:nvPicPr>
        <xdr:cNvPr id="296" name="Picture 295" descr="Saját támadó csapatok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653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70</xdr:row>
      <xdr:rowOff>0</xdr:rowOff>
    </xdr:from>
    <xdr:to>
      <xdr:col>27</xdr:col>
      <xdr:colOff>9525</xdr:colOff>
      <xdr:row>70</xdr:row>
      <xdr:rowOff>9525</xdr:rowOff>
    </xdr:to>
    <xdr:pic>
      <xdr:nvPicPr>
        <xdr:cNvPr id="297" name="Picture 296" descr="Birodalmi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653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70</xdr:row>
      <xdr:rowOff>0</xdr:rowOff>
    </xdr:from>
    <xdr:to>
      <xdr:col>28</xdr:col>
      <xdr:colOff>9525</xdr:colOff>
      <xdr:row>70</xdr:row>
      <xdr:rowOff>9525</xdr:rowOff>
    </xdr:to>
    <xdr:pic>
      <xdr:nvPicPr>
        <xdr:cNvPr id="298" name="Picture 297" descr="Mint támadó, győzelem, veszteségek nélkül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653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70</xdr:row>
      <xdr:rowOff>0</xdr:rowOff>
    </xdr:from>
    <xdr:to>
      <xdr:col>28</xdr:col>
      <xdr:colOff>28575</xdr:colOff>
      <xdr:row>70</xdr:row>
      <xdr:rowOff>9525</xdr:rowOff>
    </xdr:to>
    <xdr:pic>
      <xdr:nvPicPr>
        <xdr:cNvPr id="299" name="Picture 298" descr="Zsákmány: 2000 nyersanyag. Maximális terhelhetőség: 2000 nyersanyag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1653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71</xdr:row>
          <xdr:rowOff>0</xdr:rowOff>
        </xdr:from>
        <xdr:to>
          <xdr:col>23</xdr:col>
          <xdr:colOff>257175</xdr:colOff>
          <xdr:row>72</xdr:row>
          <xdr:rowOff>57150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2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71</xdr:row>
      <xdr:rowOff>0</xdr:rowOff>
    </xdr:from>
    <xdr:to>
      <xdr:col>24</xdr:col>
      <xdr:colOff>9525</xdr:colOff>
      <xdr:row>71</xdr:row>
      <xdr:rowOff>9525</xdr:rowOff>
    </xdr:to>
    <xdr:pic>
      <xdr:nvPicPr>
        <xdr:cNvPr id="301" name="Picture 300" descr="Saját támadó csapatok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69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71</xdr:row>
      <xdr:rowOff>0</xdr:rowOff>
    </xdr:from>
    <xdr:to>
      <xdr:col>27</xdr:col>
      <xdr:colOff>9525</xdr:colOff>
      <xdr:row>71</xdr:row>
      <xdr:rowOff>9525</xdr:rowOff>
    </xdr:to>
    <xdr:pic>
      <xdr:nvPicPr>
        <xdr:cNvPr id="302" name="Picture 301" descr="Birodalmi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69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71</xdr:row>
      <xdr:rowOff>0</xdr:rowOff>
    </xdr:from>
    <xdr:to>
      <xdr:col>28</xdr:col>
      <xdr:colOff>9525</xdr:colOff>
      <xdr:row>71</xdr:row>
      <xdr:rowOff>9525</xdr:rowOff>
    </xdr:to>
    <xdr:pic>
      <xdr:nvPicPr>
        <xdr:cNvPr id="303" name="Picture 302" descr="Mint támadó, győzelem, veszteségek nélkül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69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71</xdr:row>
      <xdr:rowOff>0</xdr:rowOff>
    </xdr:from>
    <xdr:to>
      <xdr:col>28</xdr:col>
      <xdr:colOff>28575</xdr:colOff>
      <xdr:row>71</xdr:row>
      <xdr:rowOff>9525</xdr:rowOff>
    </xdr:to>
    <xdr:pic>
      <xdr:nvPicPr>
        <xdr:cNvPr id="304" name="Picture 303" descr="Zsákmány: 405 nyersanyag. Maximális terhelhetőség: 1250 nyersanyag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169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72</xdr:row>
          <xdr:rowOff>0</xdr:rowOff>
        </xdr:from>
        <xdr:to>
          <xdr:col>23</xdr:col>
          <xdr:colOff>257175</xdr:colOff>
          <xdr:row>73</xdr:row>
          <xdr:rowOff>57150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2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27</xdr:col>
      <xdr:colOff>0</xdr:colOff>
      <xdr:row>72</xdr:row>
      <xdr:rowOff>0</xdr:rowOff>
    </xdr:from>
    <xdr:to>
      <xdr:col>27</xdr:col>
      <xdr:colOff>9525</xdr:colOff>
      <xdr:row>72</xdr:row>
      <xdr:rowOff>9525</xdr:rowOff>
    </xdr:to>
    <xdr:pic>
      <xdr:nvPicPr>
        <xdr:cNvPr id="306" name="Picture 305" descr="Birodalmi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76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72</xdr:row>
      <xdr:rowOff>0</xdr:rowOff>
    </xdr:from>
    <xdr:to>
      <xdr:col>28</xdr:col>
      <xdr:colOff>9525</xdr:colOff>
      <xdr:row>72</xdr:row>
      <xdr:rowOff>9525</xdr:rowOff>
    </xdr:to>
    <xdr:pic>
      <xdr:nvPicPr>
        <xdr:cNvPr id="307" name="Picture 306" descr="Mint támadó, győzelem, veszteségek nélkül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76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72</xdr:row>
      <xdr:rowOff>0</xdr:rowOff>
    </xdr:from>
    <xdr:to>
      <xdr:col>28</xdr:col>
      <xdr:colOff>28575</xdr:colOff>
      <xdr:row>72</xdr:row>
      <xdr:rowOff>9525</xdr:rowOff>
    </xdr:to>
    <xdr:pic>
      <xdr:nvPicPr>
        <xdr:cNvPr id="308" name="Picture 307" descr="Zsákmány: 829 nyersanyag. Maximális terhelhetőség: 1500 nyersanyag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176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73</xdr:row>
          <xdr:rowOff>0</xdr:rowOff>
        </xdr:from>
        <xdr:to>
          <xdr:col>23</xdr:col>
          <xdr:colOff>257175</xdr:colOff>
          <xdr:row>74</xdr:row>
          <xdr:rowOff>57150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2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73</xdr:row>
      <xdr:rowOff>0</xdr:rowOff>
    </xdr:from>
    <xdr:to>
      <xdr:col>24</xdr:col>
      <xdr:colOff>9525</xdr:colOff>
      <xdr:row>73</xdr:row>
      <xdr:rowOff>9525</xdr:rowOff>
    </xdr:to>
    <xdr:pic>
      <xdr:nvPicPr>
        <xdr:cNvPr id="310" name="Picture 309" descr="Saját támadó csapatok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824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73</xdr:row>
      <xdr:rowOff>0</xdr:rowOff>
    </xdr:from>
    <xdr:to>
      <xdr:col>27</xdr:col>
      <xdr:colOff>9525</xdr:colOff>
      <xdr:row>73</xdr:row>
      <xdr:rowOff>9525</xdr:rowOff>
    </xdr:to>
    <xdr:pic>
      <xdr:nvPicPr>
        <xdr:cNvPr id="311" name="Picture 310" descr="Birodalmi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824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73</xdr:row>
      <xdr:rowOff>0</xdr:rowOff>
    </xdr:from>
    <xdr:to>
      <xdr:col>28</xdr:col>
      <xdr:colOff>9525</xdr:colOff>
      <xdr:row>73</xdr:row>
      <xdr:rowOff>9525</xdr:rowOff>
    </xdr:to>
    <xdr:pic>
      <xdr:nvPicPr>
        <xdr:cNvPr id="312" name="Picture 311" descr="Mint támadó, győzelem, veszteségekkel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824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73</xdr:row>
      <xdr:rowOff>0</xdr:rowOff>
    </xdr:from>
    <xdr:to>
      <xdr:col>28</xdr:col>
      <xdr:colOff>28575</xdr:colOff>
      <xdr:row>73</xdr:row>
      <xdr:rowOff>9525</xdr:rowOff>
    </xdr:to>
    <xdr:pic>
      <xdr:nvPicPr>
        <xdr:cNvPr id="313" name="Picture 312" descr="Zsákmány: 1673 nyersanyag. Maximális terhelhetőség: 1950 nyersanyag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1824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74</xdr:row>
          <xdr:rowOff>0</xdr:rowOff>
        </xdr:from>
        <xdr:to>
          <xdr:col>23</xdr:col>
          <xdr:colOff>257175</xdr:colOff>
          <xdr:row>75</xdr:row>
          <xdr:rowOff>57150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2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74</xdr:row>
      <xdr:rowOff>0</xdr:rowOff>
    </xdr:from>
    <xdr:to>
      <xdr:col>24</xdr:col>
      <xdr:colOff>9525</xdr:colOff>
      <xdr:row>74</xdr:row>
      <xdr:rowOff>9525</xdr:rowOff>
    </xdr:to>
    <xdr:pic>
      <xdr:nvPicPr>
        <xdr:cNvPr id="315" name="Picture 314" descr="Saját támadó csapatok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863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74</xdr:row>
      <xdr:rowOff>0</xdr:rowOff>
    </xdr:from>
    <xdr:to>
      <xdr:col>27</xdr:col>
      <xdr:colOff>9525</xdr:colOff>
      <xdr:row>74</xdr:row>
      <xdr:rowOff>9525</xdr:rowOff>
    </xdr:to>
    <xdr:pic>
      <xdr:nvPicPr>
        <xdr:cNvPr id="316" name="Picture 315" descr="Birodalmi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863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74</xdr:row>
      <xdr:rowOff>0</xdr:rowOff>
    </xdr:from>
    <xdr:to>
      <xdr:col>28</xdr:col>
      <xdr:colOff>9525</xdr:colOff>
      <xdr:row>74</xdr:row>
      <xdr:rowOff>9525</xdr:rowOff>
    </xdr:to>
    <xdr:pic>
      <xdr:nvPicPr>
        <xdr:cNvPr id="317" name="Picture 316" descr="Mint támadó, győzelem, veszteségek nélkül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863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74</xdr:row>
      <xdr:rowOff>0</xdr:rowOff>
    </xdr:from>
    <xdr:to>
      <xdr:col>28</xdr:col>
      <xdr:colOff>28575</xdr:colOff>
      <xdr:row>74</xdr:row>
      <xdr:rowOff>9525</xdr:rowOff>
    </xdr:to>
    <xdr:pic>
      <xdr:nvPicPr>
        <xdr:cNvPr id="318" name="Picture 317" descr="Zsákmány: 817 nyersanyag. Maximális terhelhetőség: 2800 nyersanyag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1863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75</xdr:row>
          <xdr:rowOff>0</xdr:rowOff>
        </xdr:from>
        <xdr:to>
          <xdr:col>23</xdr:col>
          <xdr:colOff>257175</xdr:colOff>
          <xdr:row>76</xdr:row>
          <xdr:rowOff>57150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2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76</xdr:row>
          <xdr:rowOff>0</xdr:rowOff>
        </xdr:from>
        <xdr:to>
          <xdr:col>23</xdr:col>
          <xdr:colOff>257175</xdr:colOff>
          <xdr:row>77</xdr:row>
          <xdr:rowOff>57150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2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23</xdr:col>
      <xdr:colOff>0</xdr:colOff>
      <xdr:row>77</xdr:row>
      <xdr:rowOff>0</xdr:rowOff>
    </xdr:from>
    <xdr:to>
      <xdr:col>23</xdr:col>
      <xdr:colOff>9525</xdr:colOff>
      <xdr:row>77</xdr:row>
      <xdr:rowOff>9525</xdr:rowOff>
    </xdr:to>
    <xdr:pic>
      <xdr:nvPicPr>
        <xdr:cNvPr id="321" name="Picture 320" descr="Mint támadó, győzelem, veszteségek nélkül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987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78</xdr:row>
          <xdr:rowOff>0</xdr:rowOff>
        </xdr:from>
        <xdr:to>
          <xdr:col>23</xdr:col>
          <xdr:colOff>257175</xdr:colOff>
          <xdr:row>79</xdr:row>
          <xdr:rowOff>47625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2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23</xdr:col>
      <xdr:colOff>0</xdr:colOff>
      <xdr:row>79</xdr:row>
      <xdr:rowOff>0</xdr:rowOff>
    </xdr:from>
    <xdr:to>
      <xdr:col>23</xdr:col>
      <xdr:colOff>9525</xdr:colOff>
      <xdr:row>79</xdr:row>
      <xdr:rowOff>9525</xdr:rowOff>
    </xdr:to>
    <xdr:pic>
      <xdr:nvPicPr>
        <xdr:cNvPr id="323" name="Picture 322" descr="Saját támadó csapatok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064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80</xdr:row>
          <xdr:rowOff>0</xdr:rowOff>
        </xdr:from>
        <xdr:to>
          <xdr:col>23</xdr:col>
          <xdr:colOff>257175</xdr:colOff>
          <xdr:row>81</xdr:row>
          <xdr:rowOff>57150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2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23</xdr:col>
      <xdr:colOff>0</xdr:colOff>
      <xdr:row>81</xdr:row>
      <xdr:rowOff>0</xdr:rowOff>
    </xdr:from>
    <xdr:to>
      <xdr:col>23</xdr:col>
      <xdr:colOff>9525</xdr:colOff>
      <xdr:row>81</xdr:row>
      <xdr:rowOff>9525</xdr:rowOff>
    </xdr:to>
    <xdr:pic>
      <xdr:nvPicPr>
        <xdr:cNvPr id="325" name="Picture 324" descr="Zsákmány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140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82</xdr:row>
          <xdr:rowOff>0</xdr:rowOff>
        </xdr:from>
        <xdr:to>
          <xdr:col>23</xdr:col>
          <xdr:colOff>257175</xdr:colOff>
          <xdr:row>83</xdr:row>
          <xdr:rowOff>57150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2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23</xdr:col>
      <xdr:colOff>0</xdr:colOff>
      <xdr:row>83</xdr:row>
      <xdr:rowOff>0</xdr:rowOff>
    </xdr:from>
    <xdr:to>
      <xdr:col>23</xdr:col>
      <xdr:colOff>9525</xdr:colOff>
      <xdr:row>83</xdr:row>
      <xdr:rowOff>9525</xdr:rowOff>
    </xdr:to>
    <xdr:pic>
      <xdr:nvPicPr>
        <xdr:cNvPr id="327" name="Picture 326" descr="Zsákmány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216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89</xdr:row>
      <xdr:rowOff>0</xdr:rowOff>
    </xdr:from>
    <xdr:to>
      <xdr:col>23</xdr:col>
      <xdr:colOff>9525</xdr:colOff>
      <xdr:row>89</xdr:row>
      <xdr:rowOff>9525</xdr:rowOff>
    </xdr:to>
    <xdr:pic>
      <xdr:nvPicPr>
        <xdr:cNvPr id="328" name="Picture 327" descr="raidList delete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388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19050</xdr:colOff>
      <xdr:row>89</xdr:row>
      <xdr:rowOff>0</xdr:rowOff>
    </xdr:from>
    <xdr:to>
      <xdr:col>23</xdr:col>
      <xdr:colOff>28575</xdr:colOff>
      <xdr:row>89</xdr:row>
      <xdr:rowOff>9525</xdr:rowOff>
    </xdr:to>
    <xdr:pic>
      <xdr:nvPicPr>
        <xdr:cNvPr id="329" name="Picture 328" descr="raidList update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9850" y="2388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93</xdr:row>
          <xdr:rowOff>0</xdr:rowOff>
        </xdr:from>
        <xdr:to>
          <xdr:col>23</xdr:col>
          <xdr:colOff>257175</xdr:colOff>
          <xdr:row>94</xdr:row>
          <xdr:rowOff>57150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2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93</xdr:row>
      <xdr:rowOff>0</xdr:rowOff>
    </xdr:from>
    <xdr:to>
      <xdr:col>24</xdr:col>
      <xdr:colOff>9525</xdr:colOff>
      <xdr:row>93</xdr:row>
      <xdr:rowOff>9525</xdr:rowOff>
    </xdr:to>
    <xdr:pic>
      <xdr:nvPicPr>
        <xdr:cNvPr id="331" name="Picture 330" descr="Saját támadó csapatok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491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93</xdr:row>
      <xdr:rowOff>0</xdr:rowOff>
    </xdr:from>
    <xdr:to>
      <xdr:col>27</xdr:col>
      <xdr:colOff>9525</xdr:colOff>
      <xdr:row>93</xdr:row>
      <xdr:rowOff>9525</xdr:rowOff>
    </xdr:to>
    <xdr:pic>
      <xdr:nvPicPr>
        <xdr:cNvPr id="332" name="Picture 331" descr="Equites Caesaris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491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93</xdr:row>
      <xdr:rowOff>0</xdr:rowOff>
    </xdr:from>
    <xdr:to>
      <xdr:col>28</xdr:col>
      <xdr:colOff>9525</xdr:colOff>
      <xdr:row>93</xdr:row>
      <xdr:rowOff>9525</xdr:rowOff>
    </xdr:to>
    <xdr:pic>
      <xdr:nvPicPr>
        <xdr:cNvPr id="333" name="Picture 332" descr="Mint támadó, győzelem, veszteségek nélkül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491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93</xdr:row>
      <xdr:rowOff>0</xdr:rowOff>
    </xdr:from>
    <xdr:to>
      <xdr:col>28</xdr:col>
      <xdr:colOff>28575</xdr:colOff>
      <xdr:row>93</xdr:row>
      <xdr:rowOff>9525</xdr:rowOff>
    </xdr:to>
    <xdr:pic>
      <xdr:nvPicPr>
        <xdr:cNvPr id="334" name="Picture 333" descr="Zsákmány: 122 nyersanyag. Maximális terhelhetőség: 1400 nyersanyag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491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94</xdr:row>
          <xdr:rowOff>0</xdr:rowOff>
        </xdr:from>
        <xdr:to>
          <xdr:col>23</xdr:col>
          <xdr:colOff>257175</xdr:colOff>
          <xdr:row>95</xdr:row>
          <xdr:rowOff>57150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2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94</xdr:row>
      <xdr:rowOff>0</xdr:rowOff>
    </xdr:from>
    <xdr:to>
      <xdr:col>24</xdr:col>
      <xdr:colOff>9525</xdr:colOff>
      <xdr:row>94</xdr:row>
      <xdr:rowOff>9525</xdr:rowOff>
    </xdr:to>
    <xdr:pic>
      <xdr:nvPicPr>
        <xdr:cNvPr id="336" name="Picture 335" descr="Saját támadó csapatok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94</xdr:row>
      <xdr:rowOff>0</xdr:rowOff>
    </xdr:from>
    <xdr:to>
      <xdr:col>27</xdr:col>
      <xdr:colOff>9525</xdr:colOff>
      <xdr:row>94</xdr:row>
      <xdr:rowOff>9525</xdr:rowOff>
    </xdr:to>
    <xdr:pic>
      <xdr:nvPicPr>
        <xdr:cNvPr id="337" name="Picture 336" descr="Equites Caesaris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94</xdr:row>
      <xdr:rowOff>0</xdr:rowOff>
    </xdr:from>
    <xdr:to>
      <xdr:col>28</xdr:col>
      <xdr:colOff>9525</xdr:colOff>
      <xdr:row>94</xdr:row>
      <xdr:rowOff>9525</xdr:rowOff>
    </xdr:to>
    <xdr:pic>
      <xdr:nvPicPr>
        <xdr:cNvPr id="338" name="Picture 337" descr="Mint támadó, győzelem, veszteségek nélkül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94</xdr:row>
      <xdr:rowOff>0</xdr:rowOff>
    </xdr:from>
    <xdr:to>
      <xdr:col>28</xdr:col>
      <xdr:colOff>28575</xdr:colOff>
      <xdr:row>94</xdr:row>
      <xdr:rowOff>9525</xdr:rowOff>
    </xdr:to>
    <xdr:pic>
      <xdr:nvPicPr>
        <xdr:cNvPr id="339" name="Picture 338" descr="Zsákmány: 30 nyersanyag. Maximális terhelhetőség: 280 nyersanyag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95</xdr:row>
          <xdr:rowOff>0</xdr:rowOff>
        </xdr:from>
        <xdr:to>
          <xdr:col>23</xdr:col>
          <xdr:colOff>257175</xdr:colOff>
          <xdr:row>96</xdr:row>
          <xdr:rowOff>57150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2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95</xdr:row>
      <xdr:rowOff>0</xdr:rowOff>
    </xdr:from>
    <xdr:to>
      <xdr:col>24</xdr:col>
      <xdr:colOff>9525</xdr:colOff>
      <xdr:row>95</xdr:row>
      <xdr:rowOff>9525</xdr:rowOff>
    </xdr:to>
    <xdr:pic>
      <xdr:nvPicPr>
        <xdr:cNvPr id="341" name="Picture 340" descr="Saját támadó csapatok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56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95</xdr:row>
      <xdr:rowOff>0</xdr:rowOff>
    </xdr:from>
    <xdr:to>
      <xdr:col>27</xdr:col>
      <xdr:colOff>9525</xdr:colOff>
      <xdr:row>95</xdr:row>
      <xdr:rowOff>9525</xdr:rowOff>
    </xdr:to>
    <xdr:pic>
      <xdr:nvPicPr>
        <xdr:cNvPr id="342" name="Picture 341" descr="Equites Caesaris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56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95</xdr:row>
      <xdr:rowOff>0</xdr:rowOff>
    </xdr:from>
    <xdr:to>
      <xdr:col>28</xdr:col>
      <xdr:colOff>9525</xdr:colOff>
      <xdr:row>95</xdr:row>
      <xdr:rowOff>9525</xdr:rowOff>
    </xdr:to>
    <xdr:pic>
      <xdr:nvPicPr>
        <xdr:cNvPr id="343" name="Picture 342" descr="Mint támadó, győzelem, veszteségek nélkül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56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95</xdr:row>
      <xdr:rowOff>0</xdr:rowOff>
    </xdr:from>
    <xdr:to>
      <xdr:col>28</xdr:col>
      <xdr:colOff>28575</xdr:colOff>
      <xdr:row>95</xdr:row>
      <xdr:rowOff>9525</xdr:rowOff>
    </xdr:to>
    <xdr:pic>
      <xdr:nvPicPr>
        <xdr:cNvPr id="344" name="Picture 343" descr="Zsákmány: 50 nyersanyag. Maximális terhelhetőség: 560 nyersanyag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567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96</xdr:row>
          <xdr:rowOff>0</xdr:rowOff>
        </xdr:from>
        <xdr:to>
          <xdr:col>23</xdr:col>
          <xdr:colOff>257175</xdr:colOff>
          <xdr:row>97</xdr:row>
          <xdr:rowOff>57150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2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96</xdr:row>
      <xdr:rowOff>0</xdr:rowOff>
    </xdr:from>
    <xdr:to>
      <xdr:col>24</xdr:col>
      <xdr:colOff>9525</xdr:colOff>
      <xdr:row>96</xdr:row>
      <xdr:rowOff>9525</xdr:rowOff>
    </xdr:to>
    <xdr:pic>
      <xdr:nvPicPr>
        <xdr:cNvPr id="346" name="Picture 345" descr="Saját támadó csapatok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606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96</xdr:row>
      <xdr:rowOff>0</xdr:rowOff>
    </xdr:from>
    <xdr:to>
      <xdr:col>27</xdr:col>
      <xdr:colOff>9525</xdr:colOff>
      <xdr:row>96</xdr:row>
      <xdr:rowOff>9525</xdr:rowOff>
    </xdr:to>
    <xdr:pic>
      <xdr:nvPicPr>
        <xdr:cNvPr id="347" name="Picture 346" descr="Equites Caesaris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606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96</xdr:row>
      <xdr:rowOff>0</xdr:rowOff>
    </xdr:from>
    <xdr:to>
      <xdr:col>28</xdr:col>
      <xdr:colOff>9525</xdr:colOff>
      <xdr:row>96</xdr:row>
      <xdr:rowOff>9525</xdr:rowOff>
    </xdr:to>
    <xdr:pic>
      <xdr:nvPicPr>
        <xdr:cNvPr id="348" name="Picture 347" descr="Mint támadó, győzelem, veszteségek nélkül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606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96</xdr:row>
      <xdr:rowOff>0</xdr:rowOff>
    </xdr:from>
    <xdr:to>
      <xdr:col>28</xdr:col>
      <xdr:colOff>28575</xdr:colOff>
      <xdr:row>96</xdr:row>
      <xdr:rowOff>9525</xdr:rowOff>
    </xdr:to>
    <xdr:pic>
      <xdr:nvPicPr>
        <xdr:cNvPr id="349" name="Picture 348" descr="Zsákmány: 868 nyersanyag. Maximális terhelhetőség: 4200 nyersanyag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606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97</xdr:row>
          <xdr:rowOff>0</xdr:rowOff>
        </xdr:from>
        <xdr:to>
          <xdr:col>23</xdr:col>
          <xdr:colOff>257175</xdr:colOff>
          <xdr:row>98</xdr:row>
          <xdr:rowOff>57150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2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97</xdr:row>
      <xdr:rowOff>0</xdr:rowOff>
    </xdr:from>
    <xdr:to>
      <xdr:col>24</xdr:col>
      <xdr:colOff>9525</xdr:colOff>
      <xdr:row>97</xdr:row>
      <xdr:rowOff>9525</xdr:rowOff>
    </xdr:to>
    <xdr:pic>
      <xdr:nvPicPr>
        <xdr:cNvPr id="351" name="Picture 350" descr="Saját támadó csapatok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644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97</xdr:row>
      <xdr:rowOff>0</xdr:rowOff>
    </xdr:from>
    <xdr:to>
      <xdr:col>27</xdr:col>
      <xdr:colOff>9525</xdr:colOff>
      <xdr:row>97</xdr:row>
      <xdr:rowOff>9525</xdr:rowOff>
    </xdr:to>
    <xdr:pic>
      <xdr:nvPicPr>
        <xdr:cNvPr id="352" name="Picture 351" descr="Equites Caesaris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644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97</xdr:row>
      <xdr:rowOff>0</xdr:rowOff>
    </xdr:from>
    <xdr:to>
      <xdr:col>28</xdr:col>
      <xdr:colOff>9525</xdr:colOff>
      <xdr:row>97</xdr:row>
      <xdr:rowOff>9525</xdr:rowOff>
    </xdr:to>
    <xdr:pic>
      <xdr:nvPicPr>
        <xdr:cNvPr id="353" name="Picture 352" descr="Mint támadó, győzelem, veszteségek nélkül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644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97</xdr:row>
      <xdr:rowOff>0</xdr:rowOff>
    </xdr:from>
    <xdr:to>
      <xdr:col>28</xdr:col>
      <xdr:colOff>28575</xdr:colOff>
      <xdr:row>97</xdr:row>
      <xdr:rowOff>9525</xdr:rowOff>
    </xdr:to>
    <xdr:pic>
      <xdr:nvPicPr>
        <xdr:cNvPr id="354" name="Picture 353" descr="Zsákmány: 120 nyersanyag. Maximális terhelhetőség: 140 nyersanyag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644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98</xdr:row>
          <xdr:rowOff>0</xdr:rowOff>
        </xdr:from>
        <xdr:to>
          <xdr:col>23</xdr:col>
          <xdr:colOff>257175</xdr:colOff>
          <xdr:row>99</xdr:row>
          <xdr:rowOff>57150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2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98</xdr:row>
      <xdr:rowOff>0</xdr:rowOff>
    </xdr:from>
    <xdr:to>
      <xdr:col>24</xdr:col>
      <xdr:colOff>9525</xdr:colOff>
      <xdr:row>98</xdr:row>
      <xdr:rowOff>9525</xdr:rowOff>
    </xdr:to>
    <xdr:pic>
      <xdr:nvPicPr>
        <xdr:cNvPr id="356" name="Picture 355" descr="Saját támadó csapatok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68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98</xdr:row>
      <xdr:rowOff>0</xdr:rowOff>
    </xdr:from>
    <xdr:to>
      <xdr:col>27</xdr:col>
      <xdr:colOff>9525</xdr:colOff>
      <xdr:row>98</xdr:row>
      <xdr:rowOff>9525</xdr:rowOff>
    </xdr:to>
    <xdr:pic>
      <xdr:nvPicPr>
        <xdr:cNvPr id="357" name="Picture 356" descr="Equites Caesaris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68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98</xdr:row>
      <xdr:rowOff>0</xdr:rowOff>
    </xdr:from>
    <xdr:to>
      <xdr:col>28</xdr:col>
      <xdr:colOff>9525</xdr:colOff>
      <xdr:row>98</xdr:row>
      <xdr:rowOff>9525</xdr:rowOff>
    </xdr:to>
    <xdr:pic>
      <xdr:nvPicPr>
        <xdr:cNvPr id="358" name="Picture 357" descr="Mint támadó, győzelem, veszteségek nélkül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68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98</xdr:row>
      <xdr:rowOff>0</xdr:rowOff>
    </xdr:from>
    <xdr:to>
      <xdr:col>28</xdr:col>
      <xdr:colOff>28575</xdr:colOff>
      <xdr:row>98</xdr:row>
      <xdr:rowOff>9525</xdr:rowOff>
    </xdr:to>
    <xdr:pic>
      <xdr:nvPicPr>
        <xdr:cNvPr id="359" name="Picture 358" descr="Zsákmány: 35 nyersanyag. Maximális terhelhetőség: 210 nyersanyag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682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99</xdr:row>
          <xdr:rowOff>0</xdr:rowOff>
        </xdr:from>
        <xdr:to>
          <xdr:col>23</xdr:col>
          <xdr:colOff>257175</xdr:colOff>
          <xdr:row>100</xdr:row>
          <xdr:rowOff>57150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2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27</xdr:col>
      <xdr:colOff>0</xdr:colOff>
      <xdr:row>99</xdr:row>
      <xdr:rowOff>0</xdr:rowOff>
    </xdr:from>
    <xdr:to>
      <xdr:col>27</xdr:col>
      <xdr:colOff>9525</xdr:colOff>
      <xdr:row>99</xdr:row>
      <xdr:rowOff>9525</xdr:rowOff>
    </xdr:to>
    <xdr:pic>
      <xdr:nvPicPr>
        <xdr:cNvPr id="361" name="Picture 360" descr="Equites Caesaris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720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99</xdr:row>
      <xdr:rowOff>0</xdr:rowOff>
    </xdr:from>
    <xdr:to>
      <xdr:col>28</xdr:col>
      <xdr:colOff>9525</xdr:colOff>
      <xdr:row>99</xdr:row>
      <xdr:rowOff>9525</xdr:rowOff>
    </xdr:to>
    <xdr:pic>
      <xdr:nvPicPr>
        <xdr:cNvPr id="362" name="Picture 361" descr="Mint támadó, győzelem, veszteségek nélkül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720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99</xdr:row>
      <xdr:rowOff>0</xdr:rowOff>
    </xdr:from>
    <xdr:to>
      <xdr:col>28</xdr:col>
      <xdr:colOff>28575</xdr:colOff>
      <xdr:row>99</xdr:row>
      <xdr:rowOff>9525</xdr:rowOff>
    </xdr:to>
    <xdr:pic>
      <xdr:nvPicPr>
        <xdr:cNvPr id="363" name="Picture 362" descr="Zsákmány: 1910 nyersanyag. Maximális terhelhetőség: 3500 nyersanyag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720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100</xdr:row>
          <xdr:rowOff>0</xdr:rowOff>
        </xdr:from>
        <xdr:to>
          <xdr:col>23</xdr:col>
          <xdr:colOff>257175</xdr:colOff>
          <xdr:row>101</xdr:row>
          <xdr:rowOff>57150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2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100</xdr:row>
      <xdr:rowOff>0</xdr:rowOff>
    </xdr:from>
    <xdr:to>
      <xdr:col>24</xdr:col>
      <xdr:colOff>9525</xdr:colOff>
      <xdr:row>100</xdr:row>
      <xdr:rowOff>9525</xdr:rowOff>
    </xdr:to>
    <xdr:pic>
      <xdr:nvPicPr>
        <xdr:cNvPr id="365" name="Picture 364" descr="Saját támadó csapatok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758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100</xdr:row>
      <xdr:rowOff>0</xdr:rowOff>
    </xdr:from>
    <xdr:to>
      <xdr:col>27</xdr:col>
      <xdr:colOff>9525</xdr:colOff>
      <xdr:row>100</xdr:row>
      <xdr:rowOff>9525</xdr:rowOff>
    </xdr:to>
    <xdr:pic>
      <xdr:nvPicPr>
        <xdr:cNvPr id="366" name="Picture 365" descr="Equites Caesaris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758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100</xdr:row>
      <xdr:rowOff>0</xdr:rowOff>
    </xdr:from>
    <xdr:to>
      <xdr:col>28</xdr:col>
      <xdr:colOff>9525</xdr:colOff>
      <xdr:row>100</xdr:row>
      <xdr:rowOff>9525</xdr:rowOff>
    </xdr:to>
    <xdr:pic>
      <xdr:nvPicPr>
        <xdr:cNvPr id="367" name="Picture 366" descr="Mint támadó, győzelem, veszteségek nélkül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758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100</xdr:row>
      <xdr:rowOff>0</xdr:rowOff>
    </xdr:from>
    <xdr:to>
      <xdr:col>28</xdr:col>
      <xdr:colOff>28575</xdr:colOff>
      <xdr:row>100</xdr:row>
      <xdr:rowOff>9525</xdr:rowOff>
    </xdr:to>
    <xdr:pic>
      <xdr:nvPicPr>
        <xdr:cNvPr id="368" name="Picture 367" descr="Zsákmány: 2000 nyersanyag. Maximális terhelhetőség: 2000 nyersanyag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758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101</xdr:row>
          <xdr:rowOff>0</xdr:rowOff>
        </xdr:from>
        <xdr:to>
          <xdr:col>23</xdr:col>
          <xdr:colOff>257175</xdr:colOff>
          <xdr:row>102</xdr:row>
          <xdr:rowOff>57150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2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101</xdr:row>
      <xdr:rowOff>0</xdr:rowOff>
    </xdr:from>
    <xdr:to>
      <xdr:col>24</xdr:col>
      <xdr:colOff>9525</xdr:colOff>
      <xdr:row>101</xdr:row>
      <xdr:rowOff>9525</xdr:rowOff>
    </xdr:to>
    <xdr:pic>
      <xdr:nvPicPr>
        <xdr:cNvPr id="370" name="Picture 369" descr="Saját támadó csapatok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796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101</xdr:row>
      <xdr:rowOff>0</xdr:rowOff>
    </xdr:from>
    <xdr:to>
      <xdr:col>27</xdr:col>
      <xdr:colOff>9525</xdr:colOff>
      <xdr:row>101</xdr:row>
      <xdr:rowOff>9525</xdr:rowOff>
    </xdr:to>
    <xdr:pic>
      <xdr:nvPicPr>
        <xdr:cNvPr id="371" name="Picture 370" descr="Equites Caesaris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796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101</xdr:row>
      <xdr:rowOff>0</xdr:rowOff>
    </xdr:from>
    <xdr:to>
      <xdr:col>28</xdr:col>
      <xdr:colOff>9525</xdr:colOff>
      <xdr:row>101</xdr:row>
      <xdr:rowOff>9525</xdr:rowOff>
    </xdr:to>
    <xdr:pic>
      <xdr:nvPicPr>
        <xdr:cNvPr id="372" name="Picture 371" descr="Mint támadó, győzelem, veszteségek nélkül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796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101</xdr:row>
      <xdr:rowOff>0</xdr:rowOff>
    </xdr:from>
    <xdr:to>
      <xdr:col>28</xdr:col>
      <xdr:colOff>28575</xdr:colOff>
      <xdr:row>101</xdr:row>
      <xdr:rowOff>9525</xdr:rowOff>
    </xdr:to>
    <xdr:pic>
      <xdr:nvPicPr>
        <xdr:cNvPr id="373" name="Picture 372" descr="Zsákmány: 1451 nyersanyag. Maximális terhelhetőség: 2100 nyersanyag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796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102</xdr:row>
          <xdr:rowOff>0</xdr:rowOff>
        </xdr:from>
        <xdr:to>
          <xdr:col>23</xdr:col>
          <xdr:colOff>257175</xdr:colOff>
          <xdr:row>103</xdr:row>
          <xdr:rowOff>57150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2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102</xdr:row>
      <xdr:rowOff>0</xdr:rowOff>
    </xdr:from>
    <xdr:to>
      <xdr:col>24</xdr:col>
      <xdr:colOff>9525</xdr:colOff>
      <xdr:row>102</xdr:row>
      <xdr:rowOff>9525</xdr:rowOff>
    </xdr:to>
    <xdr:pic>
      <xdr:nvPicPr>
        <xdr:cNvPr id="375" name="Picture 374" descr="Saját támadó csapatok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102</xdr:row>
      <xdr:rowOff>0</xdr:rowOff>
    </xdr:from>
    <xdr:to>
      <xdr:col>27</xdr:col>
      <xdr:colOff>9525</xdr:colOff>
      <xdr:row>102</xdr:row>
      <xdr:rowOff>9525</xdr:rowOff>
    </xdr:to>
    <xdr:pic>
      <xdr:nvPicPr>
        <xdr:cNvPr id="376" name="Picture 375" descr="Equites Caesaris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102</xdr:row>
      <xdr:rowOff>0</xdr:rowOff>
    </xdr:from>
    <xdr:to>
      <xdr:col>28</xdr:col>
      <xdr:colOff>9525</xdr:colOff>
      <xdr:row>102</xdr:row>
      <xdr:rowOff>9525</xdr:rowOff>
    </xdr:to>
    <xdr:pic>
      <xdr:nvPicPr>
        <xdr:cNvPr id="377" name="Picture 376" descr="Mint támadó, győzelem, veszteségek nélkül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102</xdr:row>
      <xdr:rowOff>0</xdr:rowOff>
    </xdr:from>
    <xdr:to>
      <xdr:col>28</xdr:col>
      <xdr:colOff>28575</xdr:colOff>
      <xdr:row>102</xdr:row>
      <xdr:rowOff>9525</xdr:rowOff>
    </xdr:to>
    <xdr:pic>
      <xdr:nvPicPr>
        <xdr:cNvPr id="378" name="Picture 377" descr="Zsákmány: 9 nyersanyag. Maximális terhelhetőség: 350 nyersanyag">
          <a:extLst>
            <a:ext uri="{FF2B5EF4-FFF2-40B4-BE49-F238E27FC236}">
              <a16:creationId xmlns:a16="http://schemas.microsoft.com/office/drawing/2014/main" id="{00000000-0008-0000-02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834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103</xdr:row>
          <xdr:rowOff>0</xdr:rowOff>
        </xdr:from>
        <xdr:to>
          <xdr:col>23</xdr:col>
          <xdr:colOff>257175</xdr:colOff>
          <xdr:row>104</xdr:row>
          <xdr:rowOff>57150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2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27</xdr:col>
      <xdr:colOff>0</xdr:colOff>
      <xdr:row>103</xdr:row>
      <xdr:rowOff>0</xdr:rowOff>
    </xdr:from>
    <xdr:to>
      <xdr:col>27</xdr:col>
      <xdr:colOff>9525</xdr:colOff>
      <xdr:row>103</xdr:row>
      <xdr:rowOff>9525</xdr:rowOff>
    </xdr:to>
    <xdr:pic>
      <xdr:nvPicPr>
        <xdr:cNvPr id="380" name="Picture 379" descr="Equites Caesaris">
          <a:extLst>
            <a:ext uri="{FF2B5EF4-FFF2-40B4-BE49-F238E27FC236}">
              <a16:creationId xmlns:a16="http://schemas.microsoft.com/office/drawing/2014/main" id="{00000000-0008-0000-02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872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103</xdr:row>
      <xdr:rowOff>0</xdr:rowOff>
    </xdr:from>
    <xdr:to>
      <xdr:col>28</xdr:col>
      <xdr:colOff>9525</xdr:colOff>
      <xdr:row>103</xdr:row>
      <xdr:rowOff>9525</xdr:rowOff>
    </xdr:to>
    <xdr:pic>
      <xdr:nvPicPr>
        <xdr:cNvPr id="381" name="Picture 380" descr="Mint támadó, győzelem, veszteségek nélkül">
          <a:extLst>
            <a:ext uri="{FF2B5EF4-FFF2-40B4-BE49-F238E27FC236}">
              <a16:creationId xmlns:a16="http://schemas.microsoft.com/office/drawing/2014/main" id="{00000000-0008-0000-02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872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103</xdr:row>
      <xdr:rowOff>0</xdr:rowOff>
    </xdr:from>
    <xdr:to>
      <xdr:col>28</xdr:col>
      <xdr:colOff>28575</xdr:colOff>
      <xdr:row>103</xdr:row>
      <xdr:rowOff>9525</xdr:rowOff>
    </xdr:to>
    <xdr:pic>
      <xdr:nvPicPr>
        <xdr:cNvPr id="382" name="Picture 381" descr="Zsákmány: 210 nyersanyag. Maximális terhelhetőség: 210 nyersanyag">
          <a:extLst>
            <a:ext uri="{FF2B5EF4-FFF2-40B4-BE49-F238E27FC236}">
              <a16:creationId xmlns:a16="http://schemas.microsoft.com/office/drawing/2014/main" id="{00000000-0008-0000-02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872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104</xdr:row>
          <xdr:rowOff>0</xdr:rowOff>
        </xdr:from>
        <xdr:to>
          <xdr:col>23</xdr:col>
          <xdr:colOff>257175</xdr:colOff>
          <xdr:row>105</xdr:row>
          <xdr:rowOff>57150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2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104</xdr:row>
      <xdr:rowOff>0</xdr:rowOff>
    </xdr:from>
    <xdr:to>
      <xdr:col>24</xdr:col>
      <xdr:colOff>9525</xdr:colOff>
      <xdr:row>104</xdr:row>
      <xdr:rowOff>9525</xdr:rowOff>
    </xdr:to>
    <xdr:pic>
      <xdr:nvPicPr>
        <xdr:cNvPr id="384" name="Picture 383" descr="Saját támadó csapatok">
          <a:extLst>
            <a:ext uri="{FF2B5EF4-FFF2-40B4-BE49-F238E27FC236}">
              <a16:creationId xmlns:a16="http://schemas.microsoft.com/office/drawing/2014/main" id="{00000000-0008-0000-02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910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104</xdr:row>
      <xdr:rowOff>0</xdr:rowOff>
    </xdr:from>
    <xdr:to>
      <xdr:col>27</xdr:col>
      <xdr:colOff>9525</xdr:colOff>
      <xdr:row>104</xdr:row>
      <xdr:rowOff>9525</xdr:rowOff>
    </xdr:to>
    <xdr:pic>
      <xdr:nvPicPr>
        <xdr:cNvPr id="385" name="Picture 384" descr="Equites Caesaris">
          <a:extLst>
            <a:ext uri="{FF2B5EF4-FFF2-40B4-BE49-F238E27FC236}">
              <a16:creationId xmlns:a16="http://schemas.microsoft.com/office/drawing/2014/main" id="{00000000-0008-0000-02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910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104</xdr:row>
      <xdr:rowOff>0</xdr:rowOff>
    </xdr:from>
    <xdr:to>
      <xdr:col>28</xdr:col>
      <xdr:colOff>9525</xdr:colOff>
      <xdr:row>104</xdr:row>
      <xdr:rowOff>9525</xdr:rowOff>
    </xdr:to>
    <xdr:pic>
      <xdr:nvPicPr>
        <xdr:cNvPr id="386" name="Picture 385" descr="Mint támadó, győzelem, veszteségek nélkül">
          <a:extLst>
            <a:ext uri="{FF2B5EF4-FFF2-40B4-BE49-F238E27FC236}">
              <a16:creationId xmlns:a16="http://schemas.microsoft.com/office/drawing/2014/main" id="{00000000-0008-0000-02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910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104</xdr:row>
      <xdr:rowOff>0</xdr:rowOff>
    </xdr:from>
    <xdr:to>
      <xdr:col>28</xdr:col>
      <xdr:colOff>28575</xdr:colOff>
      <xdr:row>104</xdr:row>
      <xdr:rowOff>9525</xdr:rowOff>
    </xdr:to>
    <xdr:pic>
      <xdr:nvPicPr>
        <xdr:cNvPr id="387" name="Picture 386" descr="Zsákmány: 5 nyersanyag. Maximális terhelhetőség: 2100 nyersanyag">
          <a:extLst>
            <a:ext uri="{FF2B5EF4-FFF2-40B4-BE49-F238E27FC236}">
              <a16:creationId xmlns:a16="http://schemas.microsoft.com/office/drawing/2014/main" id="{00000000-0008-0000-02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910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105</xdr:row>
          <xdr:rowOff>0</xdr:rowOff>
        </xdr:from>
        <xdr:to>
          <xdr:col>23</xdr:col>
          <xdr:colOff>257175</xdr:colOff>
          <xdr:row>106</xdr:row>
          <xdr:rowOff>57150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2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27</xdr:col>
      <xdr:colOff>0</xdr:colOff>
      <xdr:row>105</xdr:row>
      <xdr:rowOff>0</xdr:rowOff>
    </xdr:from>
    <xdr:to>
      <xdr:col>27</xdr:col>
      <xdr:colOff>9525</xdr:colOff>
      <xdr:row>105</xdr:row>
      <xdr:rowOff>9525</xdr:rowOff>
    </xdr:to>
    <xdr:pic>
      <xdr:nvPicPr>
        <xdr:cNvPr id="389" name="Picture 388" descr="Equites Caesaris">
          <a:extLst>
            <a:ext uri="{FF2B5EF4-FFF2-40B4-BE49-F238E27FC236}">
              <a16:creationId xmlns:a16="http://schemas.microsoft.com/office/drawing/2014/main" id="{00000000-0008-0000-02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948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105</xdr:row>
      <xdr:rowOff>0</xdr:rowOff>
    </xdr:from>
    <xdr:to>
      <xdr:col>28</xdr:col>
      <xdr:colOff>9525</xdr:colOff>
      <xdr:row>105</xdr:row>
      <xdr:rowOff>9525</xdr:rowOff>
    </xdr:to>
    <xdr:pic>
      <xdr:nvPicPr>
        <xdr:cNvPr id="390" name="Picture 389" descr="Mint támadó, győzelem, veszteségek nélkül">
          <a:extLst>
            <a:ext uri="{FF2B5EF4-FFF2-40B4-BE49-F238E27FC236}">
              <a16:creationId xmlns:a16="http://schemas.microsoft.com/office/drawing/2014/main" id="{00000000-0008-0000-02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948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105</xdr:row>
      <xdr:rowOff>0</xdr:rowOff>
    </xdr:from>
    <xdr:to>
      <xdr:col>28</xdr:col>
      <xdr:colOff>28575</xdr:colOff>
      <xdr:row>105</xdr:row>
      <xdr:rowOff>9525</xdr:rowOff>
    </xdr:to>
    <xdr:pic>
      <xdr:nvPicPr>
        <xdr:cNvPr id="391" name="Picture 390" descr="Zsákmány: 2396 nyersanyag. Maximális terhelhetőség: 2800 nyersanyag">
          <a:extLst>
            <a:ext uri="{FF2B5EF4-FFF2-40B4-BE49-F238E27FC236}">
              <a16:creationId xmlns:a16="http://schemas.microsoft.com/office/drawing/2014/main" id="{00000000-0008-0000-02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948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106</xdr:row>
          <xdr:rowOff>0</xdr:rowOff>
        </xdr:from>
        <xdr:to>
          <xdr:col>23</xdr:col>
          <xdr:colOff>257175</xdr:colOff>
          <xdr:row>107</xdr:row>
          <xdr:rowOff>57150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2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106</xdr:row>
      <xdr:rowOff>0</xdr:rowOff>
    </xdr:from>
    <xdr:to>
      <xdr:col>24</xdr:col>
      <xdr:colOff>9525</xdr:colOff>
      <xdr:row>106</xdr:row>
      <xdr:rowOff>9525</xdr:rowOff>
    </xdr:to>
    <xdr:pic>
      <xdr:nvPicPr>
        <xdr:cNvPr id="393" name="Picture 392" descr="Saját támadó csapatok">
          <a:extLst>
            <a:ext uri="{FF2B5EF4-FFF2-40B4-BE49-F238E27FC236}">
              <a16:creationId xmlns:a16="http://schemas.microsoft.com/office/drawing/2014/main" id="{00000000-0008-0000-02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98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106</xdr:row>
      <xdr:rowOff>0</xdr:rowOff>
    </xdr:from>
    <xdr:to>
      <xdr:col>27</xdr:col>
      <xdr:colOff>9525</xdr:colOff>
      <xdr:row>106</xdr:row>
      <xdr:rowOff>9525</xdr:rowOff>
    </xdr:to>
    <xdr:pic>
      <xdr:nvPicPr>
        <xdr:cNvPr id="394" name="Picture 393" descr="Equites Caesaris">
          <a:extLst>
            <a:ext uri="{FF2B5EF4-FFF2-40B4-BE49-F238E27FC236}">
              <a16:creationId xmlns:a16="http://schemas.microsoft.com/office/drawing/2014/main" id="{00000000-0008-0000-02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98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106</xdr:row>
      <xdr:rowOff>0</xdr:rowOff>
    </xdr:from>
    <xdr:to>
      <xdr:col>28</xdr:col>
      <xdr:colOff>9525</xdr:colOff>
      <xdr:row>106</xdr:row>
      <xdr:rowOff>9525</xdr:rowOff>
    </xdr:to>
    <xdr:pic>
      <xdr:nvPicPr>
        <xdr:cNvPr id="395" name="Picture 394" descr="Mint támadó, győzelem, veszteségek nélkül">
          <a:extLst>
            <a:ext uri="{FF2B5EF4-FFF2-40B4-BE49-F238E27FC236}">
              <a16:creationId xmlns:a16="http://schemas.microsoft.com/office/drawing/2014/main" id="{00000000-0008-0000-02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98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106</xdr:row>
      <xdr:rowOff>0</xdr:rowOff>
    </xdr:from>
    <xdr:to>
      <xdr:col>28</xdr:col>
      <xdr:colOff>28575</xdr:colOff>
      <xdr:row>106</xdr:row>
      <xdr:rowOff>9525</xdr:rowOff>
    </xdr:to>
    <xdr:pic>
      <xdr:nvPicPr>
        <xdr:cNvPr id="396" name="Picture 395" descr="Zsákmány: 3981 nyersanyag. Maximális terhelhetőség: 4200 nyersanyag">
          <a:extLst>
            <a:ext uri="{FF2B5EF4-FFF2-40B4-BE49-F238E27FC236}">
              <a16:creationId xmlns:a16="http://schemas.microsoft.com/office/drawing/2014/main" id="{00000000-0008-0000-02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987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107</xdr:row>
          <xdr:rowOff>0</xdr:rowOff>
        </xdr:from>
        <xdr:to>
          <xdr:col>23</xdr:col>
          <xdr:colOff>257175</xdr:colOff>
          <xdr:row>108</xdr:row>
          <xdr:rowOff>57150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2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107</xdr:row>
      <xdr:rowOff>0</xdr:rowOff>
    </xdr:from>
    <xdr:to>
      <xdr:col>24</xdr:col>
      <xdr:colOff>9525</xdr:colOff>
      <xdr:row>107</xdr:row>
      <xdr:rowOff>9525</xdr:rowOff>
    </xdr:to>
    <xdr:pic>
      <xdr:nvPicPr>
        <xdr:cNvPr id="398" name="Picture 397" descr="Saját támadó csapatok">
          <a:extLst>
            <a:ext uri="{FF2B5EF4-FFF2-40B4-BE49-F238E27FC236}">
              <a16:creationId xmlns:a16="http://schemas.microsoft.com/office/drawing/2014/main" id="{00000000-0008-0000-02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025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107</xdr:row>
      <xdr:rowOff>0</xdr:rowOff>
    </xdr:from>
    <xdr:to>
      <xdr:col>27</xdr:col>
      <xdr:colOff>9525</xdr:colOff>
      <xdr:row>107</xdr:row>
      <xdr:rowOff>9525</xdr:rowOff>
    </xdr:to>
    <xdr:pic>
      <xdr:nvPicPr>
        <xdr:cNvPr id="399" name="Picture 398" descr="Equites Caesaris">
          <a:extLst>
            <a:ext uri="{FF2B5EF4-FFF2-40B4-BE49-F238E27FC236}">
              <a16:creationId xmlns:a16="http://schemas.microsoft.com/office/drawing/2014/main" id="{00000000-0008-0000-02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025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107</xdr:row>
      <xdr:rowOff>0</xdr:rowOff>
    </xdr:from>
    <xdr:to>
      <xdr:col>28</xdr:col>
      <xdr:colOff>9525</xdr:colOff>
      <xdr:row>107</xdr:row>
      <xdr:rowOff>9525</xdr:rowOff>
    </xdr:to>
    <xdr:pic>
      <xdr:nvPicPr>
        <xdr:cNvPr id="400" name="Picture 399" descr="Mint támadó, győzelem, veszteségek nélkül">
          <a:extLst>
            <a:ext uri="{FF2B5EF4-FFF2-40B4-BE49-F238E27FC236}">
              <a16:creationId xmlns:a16="http://schemas.microsoft.com/office/drawing/2014/main" id="{00000000-0008-0000-02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025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107</xdr:row>
      <xdr:rowOff>0</xdr:rowOff>
    </xdr:from>
    <xdr:to>
      <xdr:col>28</xdr:col>
      <xdr:colOff>28575</xdr:colOff>
      <xdr:row>107</xdr:row>
      <xdr:rowOff>9525</xdr:rowOff>
    </xdr:to>
    <xdr:pic>
      <xdr:nvPicPr>
        <xdr:cNvPr id="401" name="Picture 400" descr="Zsákmány: 0 nyersanyag. Maximális terhelhetőség: 700 nyersanyag">
          <a:extLst>
            <a:ext uri="{FF2B5EF4-FFF2-40B4-BE49-F238E27FC236}">
              <a16:creationId xmlns:a16="http://schemas.microsoft.com/office/drawing/2014/main" id="{00000000-0008-0000-02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3025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108</xdr:row>
          <xdr:rowOff>0</xdr:rowOff>
        </xdr:from>
        <xdr:to>
          <xdr:col>23</xdr:col>
          <xdr:colOff>257175</xdr:colOff>
          <xdr:row>109</xdr:row>
          <xdr:rowOff>57150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2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108</xdr:row>
      <xdr:rowOff>0</xdr:rowOff>
    </xdr:from>
    <xdr:to>
      <xdr:col>24</xdr:col>
      <xdr:colOff>9525</xdr:colOff>
      <xdr:row>108</xdr:row>
      <xdr:rowOff>9525</xdr:rowOff>
    </xdr:to>
    <xdr:pic>
      <xdr:nvPicPr>
        <xdr:cNvPr id="403" name="Picture 402" descr="Saját támadó csapatok">
          <a:extLst>
            <a:ext uri="{FF2B5EF4-FFF2-40B4-BE49-F238E27FC236}">
              <a16:creationId xmlns:a16="http://schemas.microsoft.com/office/drawing/2014/main" id="{00000000-0008-0000-02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063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108</xdr:row>
      <xdr:rowOff>0</xdr:rowOff>
    </xdr:from>
    <xdr:to>
      <xdr:col>27</xdr:col>
      <xdr:colOff>9525</xdr:colOff>
      <xdr:row>108</xdr:row>
      <xdr:rowOff>9525</xdr:rowOff>
    </xdr:to>
    <xdr:pic>
      <xdr:nvPicPr>
        <xdr:cNvPr id="404" name="Picture 403" descr="Equites Caesaris">
          <a:extLst>
            <a:ext uri="{FF2B5EF4-FFF2-40B4-BE49-F238E27FC236}">
              <a16:creationId xmlns:a16="http://schemas.microsoft.com/office/drawing/2014/main" id="{00000000-0008-0000-02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063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108</xdr:row>
      <xdr:rowOff>0</xdr:rowOff>
    </xdr:from>
    <xdr:to>
      <xdr:col>28</xdr:col>
      <xdr:colOff>9525</xdr:colOff>
      <xdr:row>108</xdr:row>
      <xdr:rowOff>9525</xdr:rowOff>
    </xdr:to>
    <xdr:pic>
      <xdr:nvPicPr>
        <xdr:cNvPr id="405" name="Picture 404" descr="Mint támadó, győzelem, veszteségek nélkül">
          <a:extLst>
            <a:ext uri="{FF2B5EF4-FFF2-40B4-BE49-F238E27FC236}">
              <a16:creationId xmlns:a16="http://schemas.microsoft.com/office/drawing/2014/main" id="{00000000-0008-0000-02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063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108</xdr:row>
      <xdr:rowOff>0</xdr:rowOff>
    </xdr:from>
    <xdr:to>
      <xdr:col>28</xdr:col>
      <xdr:colOff>28575</xdr:colOff>
      <xdr:row>108</xdr:row>
      <xdr:rowOff>9525</xdr:rowOff>
    </xdr:to>
    <xdr:pic>
      <xdr:nvPicPr>
        <xdr:cNvPr id="406" name="Picture 405" descr="Zsákmány: 3 nyersanyag. Maximális terhelhetőség: 1400 nyersanyag">
          <a:extLst>
            <a:ext uri="{FF2B5EF4-FFF2-40B4-BE49-F238E27FC236}">
              <a16:creationId xmlns:a16="http://schemas.microsoft.com/office/drawing/2014/main" id="{00000000-0008-0000-02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3063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109</xdr:row>
          <xdr:rowOff>0</xdr:rowOff>
        </xdr:from>
        <xdr:to>
          <xdr:col>23</xdr:col>
          <xdr:colOff>257175</xdr:colOff>
          <xdr:row>110</xdr:row>
          <xdr:rowOff>57150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2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27</xdr:col>
      <xdr:colOff>0</xdr:colOff>
      <xdr:row>109</xdr:row>
      <xdr:rowOff>0</xdr:rowOff>
    </xdr:from>
    <xdr:to>
      <xdr:col>27</xdr:col>
      <xdr:colOff>9525</xdr:colOff>
      <xdr:row>109</xdr:row>
      <xdr:rowOff>9525</xdr:rowOff>
    </xdr:to>
    <xdr:pic>
      <xdr:nvPicPr>
        <xdr:cNvPr id="408" name="Picture 407" descr="Equites Caesaris">
          <a:extLst>
            <a:ext uri="{FF2B5EF4-FFF2-40B4-BE49-F238E27FC236}">
              <a16:creationId xmlns:a16="http://schemas.microsoft.com/office/drawing/2014/main" id="{00000000-0008-0000-02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101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109</xdr:row>
      <xdr:rowOff>0</xdr:rowOff>
    </xdr:from>
    <xdr:to>
      <xdr:col>28</xdr:col>
      <xdr:colOff>9525</xdr:colOff>
      <xdr:row>109</xdr:row>
      <xdr:rowOff>9525</xdr:rowOff>
    </xdr:to>
    <xdr:pic>
      <xdr:nvPicPr>
        <xdr:cNvPr id="409" name="Picture 408" descr="Mint támadó, győzelem, veszteségek nélkül">
          <a:extLst>
            <a:ext uri="{FF2B5EF4-FFF2-40B4-BE49-F238E27FC236}">
              <a16:creationId xmlns:a16="http://schemas.microsoft.com/office/drawing/2014/main" id="{00000000-0008-0000-02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101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109</xdr:row>
      <xdr:rowOff>0</xdr:rowOff>
    </xdr:from>
    <xdr:to>
      <xdr:col>28</xdr:col>
      <xdr:colOff>28575</xdr:colOff>
      <xdr:row>109</xdr:row>
      <xdr:rowOff>9525</xdr:rowOff>
    </xdr:to>
    <xdr:pic>
      <xdr:nvPicPr>
        <xdr:cNvPr id="410" name="Picture 409" descr="Zsákmány: 1072 nyersanyag. Maximális terhelhetőség: 2100 nyersanyag">
          <a:extLst>
            <a:ext uri="{FF2B5EF4-FFF2-40B4-BE49-F238E27FC236}">
              <a16:creationId xmlns:a16="http://schemas.microsoft.com/office/drawing/2014/main" id="{00000000-0008-0000-02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3101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110</xdr:row>
          <xdr:rowOff>0</xdr:rowOff>
        </xdr:from>
        <xdr:to>
          <xdr:col>23</xdr:col>
          <xdr:colOff>257175</xdr:colOff>
          <xdr:row>111</xdr:row>
          <xdr:rowOff>57150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2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110</xdr:row>
      <xdr:rowOff>0</xdr:rowOff>
    </xdr:from>
    <xdr:to>
      <xdr:col>24</xdr:col>
      <xdr:colOff>9525</xdr:colOff>
      <xdr:row>110</xdr:row>
      <xdr:rowOff>9525</xdr:rowOff>
    </xdr:to>
    <xdr:pic>
      <xdr:nvPicPr>
        <xdr:cNvPr id="412" name="Picture 411" descr="Saját támadó csapatok">
          <a:extLst>
            <a:ext uri="{FF2B5EF4-FFF2-40B4-BE49-F238E27FC236}">
              <a16:creationId xmlns:a16="http://schemas.microsoft.com/office/drawing/2014/main" id="{00000000-0008-0000-02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13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110</xdr:row>
      <xdr:rowOff>0</xdr:rowOff>
    </xdr:from>
    <xdr:to>
      <xdr:col>27</xdr:col>
      <xdr:colOff>9525</xdr:colOff>
      <xdr:row>110</xdr:row>
      <xdr:rowOff>9525</xdr:rowOff>
    </xdr:to>
    <xdr:pic>
      <xdr:nvPicPr>
        <xdr:cNvPr id="413" name="Picture 412" descr="Equites Caesaris">
          <a:extLst>
            <a:ext uri="{FF2B5EF4-FFF2-40B4-BE49-F238E27FC236}">
              <a16:creationId xmlns:a16="http://schemas.microsoft.com/office/drawing/2014/main" id="{00000000-0008-0000-02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13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110</xdr:row>
      <xdr:rowOff>0</xdr:rowOff>
    </xdr:from>
    <xdr:to>
      <xdr:col>28</xdr:col>
      <xdr:colOff>9525</xdr:colOff>
      <xdr:row>110</xdr:row>
      <xdr:rowOff>9525</xdr:rowOff>
    </xdr:to>
    <xdr:pic>
      <xdr:nvPicPr>
        <xdr:cNvPr id="414" name="Picture 413" descr="Mint támadó, győzelem, veszteségek nélkül">
          <a:extLst>
            <a:ext uri="{FF2B5EF4-FFF2-40B4-BE49-F238E27FC236}">
              <a16:creationId xmlns:a16="http://schemas.microsoft.com/office/drawing/2014/main" id="{00000000-0008-0000-02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13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110</xdr:row>
      <xdr:rowOff>0</xdr:rowOff>
    </xdr:from>
    <xdr:to>
      <xdr:col>28</xdr:col>
      <xdr:colOff>28575</xdr:colOff>
      <xdr:row>110</xdr:row>
      <xdr:rowOff>9525</xdr:rowOff>
    </xdr:to>
    <xdr:pic>
      <xdr:nvPicPr>
        <xdr:cNvPr id="415" name="Picture 414" descr="Zsákmány: 74 nyersanyag. Maximális terhelhetőség: 210 nyersanyag">
          <a:extLst>
            <a:ext uri="{FF2B5EF4-FFF2-40B4-BE49-F238E27FC236}">
              <a16:creationId xmlns:a16="http://schemas.microsoft.com/office/drawing/2014/main" id="{00000000-0008-0000-02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3139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111</xdr:row>
          <xdr:rowOff>0</xdr:rowOff>
        </xdr:from>
        <xdr:to>
          <xdr:col>23</xdr:col>
          <xdr:colOff>257175</xdr:colOff>
          <xdr:row>112</xdr:row>
          <xdr:rowOff>57150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2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111</xdr:row>
      <xdr:rowOff>0</xdr:rowOff>
    </xdr:from>
    <xdr:to>
      <xdr:col>24</xdr:col>
      <xdr:colOff>9525</xdr:colOff>
      <xdr:row>111</xdr:row>
      <xdr:rowOff>9525</xdr:rowOff>
    </xdr:to>
    <xdr:pic>
      <xdr:nvPicPr>
        <xdr:cNvPr id="417" name="Picture 416" descr="Saját támadó csapatok">
          <a:extLst>
            <a:ext uri="{FF2B5EF4-FFF2-40B4-BE49-F238E27FC236}">
              <a16:creationId xmlns:a16="http://schemas.microsoft.com/office/drawing/2014/main" id="{00000000-0008-0000-02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177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111</xdr:row>
      <xdr:rowOff>0</xdr:rowOff>
    </xdr:from>
    <xdr:to>
      <xdr:col>27</xdr:col>
      <xdr:colOff>9525</xdr:colOff>
      <xdr:row>111</xdr:row>
      <xdr:rowOff>9525</xdr:rowOff>
    </xdr:to>
    <xdr:pic>
      <xdr:nvPicPr>
        <xdr:cNvPr id="418" name="Picture 417" descr="Equites Caesaris">
          <a:extLst>
            <a:ext uri="{FF2B5EF4-FFF2-40B4-BE49-F238E27FC236}">
              <a16:creationId xmlns:a16="http://schemas.microsoft.com/office/drawing/2014/main" id="{00000000-0008-0000-02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177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111</xdr:row>
      <xdr:rowOff>0</xdr:rowOff>
    </xdr:from>
    <xdr:to>
      <xdr:col>28</xdr:col>
      <xdr:colOff>9525</xdr:colOff>
      <xdr:row>111</xdr:row>
      <xdr:rowOff>9525</xdr:rowOff>
    </xdr:to>
    <xdr:pic>
      <xdr:nvPicPr>
        <xdr:cNvPr id="419" name="Picture 418" descr="Mint támadó, győzelem, veszteségek nélkül">
          <a:extLst>
            <a:ext uri="{FF2B5EF4-FFF2-40B4-BE49-F238E27FC236}">
              <a16:creationId xmlns:a16="http://schemas.microsoft.com/office/drawing/2014/main" id="{00000000-0008-0000-02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177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111</xdr:row>
      <xdr:rowOff>0</xdr:rowOff>
    </xdr:from>
    <xdr:to>
      <xdr:col>28</xdr:col>
      <xdr:colOff>28575</xdr:colOff>
      <xdr:row>111</xdr:row>
      <xdr:rowOff>9525</xdr:rowOff>
    </xdr:to>
    <xdr:pic>
      <xdr:nvPicPr>
        <xdr:cNvPr id="420" name="Picture 419" descr="Zsákmány: 1050 nyersanyag. Maximális terhelhetőség: 1050 nyersanyag">
          <a:extLst>
            <a:ext uri="{FF2B5EF4-FFF2-40B4-BE49-F238E27FC236}">
              <a16:creationId xmlns:a16="http://schemas.microsoft.com/office/drawing/2014/main" id="{00000000-0008-0000-02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3177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112</xdr:row>
          <xdr:rowOff>0</xdr:rowOff>
        </xdr:from>
        <xdr:to>
          <xdr:col>23</xdr:col>
          <xdr:colOff>257175</xdr:colOff>
          <xdr:row>113</xdr:row>
          <xdr:rowOff>57150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2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112</xdr:row>
      <xdr:rowOff>0</xdr:rowOff>
    </xdr:from>
    <xdr:to>
      <xdr:col>24</xdr:col>
      <xdr:colOff>9525</xdr:colOff>
      <xdr:row>112</xdr:row>
      <xdr:rowOff>9525</xdr:rowOff>
    </xdr:to>
    <xdr:pic>
      <xdr:nvPicPr>
        <xdr:cNvPr id="422" name="Picture 421" descr="Saját támadó csapatok">
          <a:extLst>
            <a:ext uri="{FF2B5EF4-FFF2-40B4-BE49-F238E27FC236}">
              <a16:creationId xmlns:a16="http://schemas.microsoft.com/office/drawing/2014/main" id="{00000000-0008-0000-02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215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112</xdr:row>
      <xdr:rowOff>0</xdr:rowOff>
    </xdr:from>
    <xdr:to>
      <xdr:col>27</xdr:col>
      <xdr:colOff>9525</xdr:colOff>
      <xdr:row>112</xdr:row>
      <xdr:rowOff>9525</xdr:rowOff>
    </xdr:to>
    <xdr:pic>
      <xdr:nvPicPr>
        <xdr:cNvPr id="423" name="Picture 422" descr="Equites Caesaris">
          <a:extLst>
            <a:ext uri="{FF2B5EF4-FFF2-40B4-BE49-F238E27FC236}">
              <a16:creationId xmlns:a16="http://schemas.microsoft.com/office/drawing/2014/main" id="{00000000-0008-0000-02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215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112</xdr:row>
      <xdr:rowOff>0</xdr:rowOff>
    </xdr:from>
    <xdr:to>
      <xdr:col>28</xdr:col>
      <xdr:colOff>9525</xdr:colOff>
      <xdr:row>112</xdr:row>
      <xdr:rowOff>9525</xdr:rowOff>
    </xdr:to>
    <xdr:pic>
      <xdr:nvPicPr>
        <xdr:cNvPr id="424" name="Picture 423" descr="Mint támadó, győzelem, veszteségek nélkül">
          <a:extLst>
            <a:ext uri="{FF2B5EF4-FFF2-40B4-BE49-F238E27FC236}">
              <a16:creationId xmlns:a16="http://schemas.microsoft.com/office/drawing/2014/main" id="{00000000-0008-0000-02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215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112</xdr:row>
      <xdr:rowOff>0</xdr:rowOff>
    </xdr:from>
    <xdr:to>
      <xdr:col>28</xdr:col>
      <xdr:colOff>28575</xdr:colOff>
      <xdr:row>112</xdr:row>
      <xdr:rowOff>9525</xdr:rowOff>
    </xdr:to>
    <xdr:pic>
      <xdr:nvPicPr>
        <xdr:cNvPr id="425" name="Picture 424" descr="Zsákmány: 1050 nyersanyag. Maximális terhelhetőség: 1050 nyersanyag">
          <a:extLst>
            <a:ext uri="{FF2B5EF4-FFF2-40B4-BE49-F238E27FC236}">
              <a16:creationId xmlns:a16="http://schemas.microsoft.com/office/drawing/2014/main" id="{00000000-0008-0000-02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3215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113</xdr:row>
          <xdr:rowOff>0</xdr:rowOff>
        </xdr:from>
        <xdr:to>
          <xdr:col>23</xdr:col>
          <xdr:colOff>257175</xdr:colOff>
          <xdr:row>114</xdr:row>
          <xdr:rowOff>57150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2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113</xdr:row>
      <xdr:rowOff>0</xdr:rowOff>
    </xdr:from>
    <xdr:to>
      <xdr:col>24</xdr:col>
      <xdr:colOff>9525</xdr:colOff>
      <xdr:row>113</xdr:row>
      <xdr:rowOff>9525</xdr:rowOff>
    </xdr:to>
    <xdr:pic>
      <xdr:nvPicPr>
        <xdr:cNvPr id="427" name="Picture 426" descr="Saját támadó csapatok">
          <a:extLst>
            <a:ext uri="{FF2B5EF4-FFF2-40B4-BE49-F238E27FC236}">
              <a16:creationId xmlns:a16="http://schemas.microsoft.com/office/drawing/2014/main" id="{00000000-0008-0000-02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25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113</xdr:row>
      <xdr:rowOff>0</xdr:rowOff>
    </xdr:from>
    <xdr:to>
      <xdr:col>27</xdr:col>
      <xdr:colOff>9525</xdr:colOff>
      <xdr:row>113</xdr:row>
      <xdr:rowOff>9525</xdr:rowOff>
    </xdr:to>
    <xdr:pic>
      <xdr:nvPicPr>
        <xdr:cNvPr id="428" name="Picture 427" descr="Equites Caesaris">
          <a:extLst>
            <a:ext uri="{FF2B5EF4-FFF2-40B4-BE49-F238E27FC236}">
              <a16:creationId xmlns:a16="http://schemas.microsoft.com/office/drawing/2014/main" id="{00000000-0008-0000-02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25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113</xdr:row>
      <xdr:rowOff>0</xdr:rowOff>
    </xdr:from>
    <xdr:to>
      <xdr:col>28</xdr:col>
      <xdr:colOff>9525</xdr:colOff>
      <xdr:row>113</xdr:row>
      <xdr:rowOff>9525</xdr:rowOff>
    </xdr:to>
    <xdr:pic>
      <xdr:nvPicPr>
        <xdr:cNvPr id="429" name="Picture 428" descr="Mint támadó, győzelem, veszteségek nélkül">
          <a:extLst>
            <a:ext uri="{FF2B5EF4-FFF2-40B4-BE49-F238E27FC236}">
              <a16:creationId xmlns:a16="http://schemas.microsoft.com/office/drawing/2014/main" id="{00000000-0008-0000-02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25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113</xdr:row>
      <xdr:rowOff>0</xdr:rowOff>
    </xdr:from>
    <xdr:to>
      <xdr:col>28</xdr:col>
      <xdr:colOff>28575</xdr:colOff>
      <xdr:row>113</xdr:row>
      <xdr:rowOff>9525</xdr:rowOff>
    </xdr:to>
    <xdr:pic>
      <xdr:nvPicPr>
        <xdr:cNvPr id="430" name="Picture 429" descr="Zsákmány: 34 nyersanyag. Maximális terhelhetőség: 140 nyersanyag">
          <a:extLst>
            <a:ext uri="{FF2B5EF4-FFF2-40B4-BE49-F238E27FC236}">
              <a16:creationId xmlns:a16="http://schemas.microsoft.com/office/drawing/2014/main" id="{00000000-0008-0000-02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325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114</xdr:row>
          <xdr:rowOff>0</xdr:rowOff>
        </xdr:from>
        <xdr:to>
          <xdr:col>23</xdr:col>
          <xdr:colOff>257175</xdr:colOff>
          <xdr:row>115</xdr:row>
          <xdr:rowOff>57150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2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114</xdr:row>
      <xdr:rowOff>0</xdr:rowOff>
    </xdr:from>
    <xdr:to>
      <xdr:col>24</xdr:col>
      <xdr:colOff>9525</xdr:colOff>
      <xdr:row>114</xdr:row>
      <xdr:rowOff>9525</xdr:rowOff>
    </xdr:to>
    <xdr:pic>
      <xdr:nvPicPr>
        <xdr:cNvPr id="432" name="Picture 431" descr="Saját támadó csapatok">
          <a:extLst>
            <a:ext uri="{FF2B5EF4-FFF2-40B4-BE49-F238E27FC236}">
              <a16:creationId xmlns:a16="http://schemas.microsoft.com/office/drawing/2014/main" id="{00000000-0008-0000-02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29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114</xdr:row>
      <xdr:rowOff>0</xdr:rowOff>
    </xdr:from>
    <xdr:to>
      <xdr:col>27</xdr:col>
      <xdr:colOff>9525</xdr:colOff>
      <xdr:row>114</xdr:row>
      <xdr:rowOff>9525</xdr:rowOff>
    </xdr:to>
    <xdr:pic>
      <xdr:nvPicPr>
        <xdr:cNvPr id="433" name="Picture 432" descr="Equites Caesaris">
          <a:extLst>
            <a:ext uri="{FF2B5EF4-FFF2-40B4-BE49-F238E27FC236}">
              <a16:creationId xmlns:a16="http://schemas.microsoft.com/office/drawing/2014/main" id="{00000000-0008-0000-02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29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114</xdr:row>
      <xdr:rowOff>0</xdr:rowOff>
    </xdr:from>
    <xdr:to>
      <xdr:col>28</xdr:col>
      <xdr:colOff>9525</xdr:colOff>
      <xdr:row>114</xdr:row>
      <xdr:rowOff>9525</xdr:rowOff>
    </xdr:to>
    <xdr:pic>
      <xdr:nvPicPr>
        <xdr:cNvPr id="434" name="Picture 433" descr="Mint támadó, győzelem, veszteségek nélkül">
          <a:extLst>
            <a:ext uri="{FF2B5EF4-FFF2-40B4-BE49-F238E27FC236}">
              <a16:creationId xmlns:a16="http://schemas.microsoft.com/office/drawing/2014/main" id="{00000000-0008-0000-02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29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114</xdr:row>
      <xdr:rowOff>0</xdr:rowOff>
    </xdr:from>
    <xdr:to>
      <xdr:col>28</xdr:col>
      <xdr:colOff>28575</xdr:colOff>
      <xdr:row>114</xdr:row>
      <xdr:rowOff>9525</xdr:rowOff>
    </xdr:to>
    <xdr:pic>
      <xdr:nvPicPr>
        <xdr:cNvPr id="435" name="Picture 434" descr="Zsákmány: 1400 nyersanyag. Maximális terhelhetőség: 1400 nyersanyag">
          <a:extLst>
            <a:ext uri="{FF2B5EF4-FFF2-40B4-BE49-F238E27FC236}">
              <a16:creationId xmlns:a16="http://schemas.microsoft.com/office/drawing/2014/main" id="{00000000-0008-0000-02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3291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115</xdr:row>
          <xdr:rowOff>0</xdr:rowOff>
        </xdr:from>
        <xdr:to>
          <xdr:col>23</xdr:col>
          <xdr:colOff>257175</xdr:colOff>
          <xdr:row>116</xdr:row>
          <xdr:rowOff>57150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2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115</xdr:row>
      <xdr:rowOff>0</xdr:rowOff>
    </xdr:from>
    <xdr:to>
      <xdr:col>24</xdr:col>
      <xdr:colOff>9525</xdr:colOff>
      <xdr:row>115</xdr:row>
      <xdr:rowOff>9525</xdr:rowOff>
    </xdr:to>
    <xdr:pic>
      <xdr:nvPicPr>
        <xdr:cNvPr id="437" name="Picture 436" descr="Saját támadó csapatok">
          <a:extLst>
            <a:ext uri="{FF2B5EF4-FFF2-40B4-BE49-F238E27FC236}">
              <a16:creationId xmlns:a16="http://schemas.microsoft.com/office/drawing/2014/main" id="{00000000-0008-0000-02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329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115</xdr:row>
      <xdr:rowOff>0</xdr:rowOff>
    </xdr:from>
    <xdr:to>
      <xdr:col>27</xdr:col>
      <xdr:colOff>9525</xdr:colOff>
      <xdr:row>115</xdr:row>
      <xdr:rowOff>9525</xdr:rowOff>
    </xdr:to>
    <xdr:pic>
      <xdr:nvPicPr>
        <xdr:cNvPr id="438" name="Picture 437" descr="Equites Caesaris">
          <a:extLst>
            <a:ext uri="{FF2B5EF4-FFF2-40B4-BE49-F238E27FC236}">
              <a16:creationId xmlns:a16="http://schemas.microsoft.com/office/drawing/2014/main" id="{00000000-0008-0000-02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329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115</xdr:row>
      <xdr:rowOff>0</xdr:rowOff>
    </xdr:from>
    <xdr:to>
      <xdr:col>28</xdr:col>
      <xdr:colOff>9525</xdr:colOff>
      <xdr:row>115</xdr:row>
      <xdr:rowOff>9525</xdr:rowOff>
    </xdr:to>
    <xdr:pic>
      <xdr:nvPicPr>
        <xdr:cNvPr id="439" name="Picture 438" descr="Mint támadó, győzelem, veszteségekkel">
          <a:extLst>
            <a:ext uri="{FF2B5EF4-FFF2-40B4-BE49-F238E27FC236}">
              <a16:creationId xmlns:a16="http://schemas.microsoft.com/office/drawing/2014/main" id="{00000000-0008-0000-02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329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115</xdr:row>
      <xdr:rowOff>0</xdr:rowOff>
    </xdr:from>
    <xdr:to>
      <xdr:col>28</xdr:col>
      <xdr:colOff>28575</xdr:colOff>
      <xdr:row>115</xdr:row>
      <xdr:rowOff>9525</xdr:rowOff>
    </xdr:to>
    <xdr:pic>
      <xdr:nvPicPr>
        <xdr:cNvPr id="440" name="Picture 439" descr="Zsákmány: 2030 nyersanyag. Maximális terhelhetőség: 2030 nyersanyag">
          <a:extLst>
            <a:ext uri="{FF2B5EF4-FFF2-40B4-BE49-F238E27FC236}">
              <a16:creationId xmlns:a16="http://schemas.microsoft.com/office/drawing/2014/main" id="{00000000-0008-0000-02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3329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116</xdr:row>
          <xdr:rowOff>0</xdr:rowOff>
        </xdr:from>
        <xdr:to>
          <xdr:col>23</xdr:col>
          <xdr:colOff>257175</xdr:colOff>
          <xdr:row>117</xdr:row>
          <xdr:rowOff>57150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2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116</xdr:row>
      <xdr:rowOff>0</xdr:rowOff>
    </xdr:from>
    <xdr:to>
      <xdr:col>24</xdr:col>
      <xdr:colOff>9525</xdr:colOff>
      <xdr:row>116</xdr:row>
      <xdr:rowOff>9525</xdr:rowOff>
    </xdr:to>
    <xdr:pic>
      <xdr:nvPicPr>
        <xdr:cNvPr id="442" name="Picture 441" descr="Saját támadó csapatok">
          <a:extLst>
            <a:ext uri="{FF2B5EF4-FFF2-40B4-BE49-F238E27FC236}">
              <a16:creationId xmlns:a16="http://schemas.microsoft.com/office/drawing/2014/main" id="{00000000-0008-0000-02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368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116</xdr:row>
      <xdr:rowOff>0</xdr:rowOff>
    </xdr:from>
    <xdr:to>
      <xdr:col>27</xdr:col>
      <xdr:colOff>9525</xdr:colOff>
      <xdr:row>116</xdr:row>
      <xdr:rowOff>9525</xdr:rowOff>
    </xdr:to>
    <xdr:pic>
      <xdr:nvPicPr>
        <xdr:cNvPr id="443" name="Picture 442" descr="Equites Caesaris"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368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116</xdr:row>
      <xdr:rowOff>0</xdr:rowOff>
    </xdr:from>
    <xdr:to>
      <xdr:col>28</xdr:col>
      <xdr:colOff>9525</xdr:colOff>
      <xdr:row>116</xdr:row>
      <xdr:rowOff>9525</xdr:rowOff>
    </xdr:to>
    <xdr:pic>
      <xdr:nvPicPr>
        <xdr:cNvPr id="444" name="Picture 443" descr="Mint támadó, győzelem, veszteségek nélkül">
          <a:extLst>
            <a:ext uri="{FF2B5EF4-FFF2-40B4-BE49-F238E27FC236}">
              <a16:creationId xmlns:a16="http://schemas.microsoft.com/office/drawing/2014/main" id="{00000000-0008-0000-02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368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116</xdr:row>
      <xdr:rowOff>0</xdr:rowOff>
    </xdr:from>
    <xdr:to>
      <xdr:col>28</xdr:col>
      <xdr:colOff>28575</xdr:colOff>
      <xdr:row>116</xdr:row>
      <xdr:rowOff>9525</xdr:rowOff>
    </xdr:to>
    <xdr:pic>
      <xdr:nvPicPr>
        <xdr:cNvPr id="445" name="Picture 444" descr="Zsákmány: 817 nyersanyag. Maximális terhelhetőség: 2800 nyersanyag">
          <a:extLst>
            <a:ext uri="{FF2B5EF4-FFF2-40B4-BE49-F238E27FC236}">
              <a16:creationId xmlns:a16="http://schemas.microsoft.com/office/drawing/2014/main" id="{00000000-0008-0000-02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3368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117</xdr:row>
          <xdr:rowOff>0</xdr:rowOff>
        </xdr:from>
        <xdr:to>
          <xdr:col>23</xdr:col>
          <xdr:colOff>257175</xdr:colOff>
          <xdr:row>118</xdr:row>
          <xdr:rowOff>57150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2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117</xdr:row>
      <xdr:rowOff>0</xdr:rowOff>
    </xdr:from>
    <xdr:to>
      <xdr:col>24</xdr:col>
      <xdr:colOff>9525</xdr:colOff>
      <xdr:row>117</xdr:row>
      <xdr:rowOff>9525</xdr:rowOff>
    </xdr:to>
    <xdr:pic>
      <xdr:nvPicPr>
        <xdr:cNvPr id="447" name="Picture 446" descr="Saját támadó csapatok">
          <a:extLst>
            <a:ext uri="{FF2B5EF4-FFF2-40B4-BE49-F238E27FC236}">
              <a16:creationId xmlns:a16="http://schemas.microsoft.com/office/drawing/2014/main" id="{00000000-0008-0000-02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406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117</xdr:row>
      <xdr:rowOff>0</xdr:rowOff>
    </xdr:from>
    <xdr:to>
      <xdr:col>27</xdr:col>
      <xdr:colOff>9525</xdr:colOff>
      <xdr:row>117</xdr:row>
      <xdr:rowOff>9525</xdr:rowOff>
    </xdr:to>
    <xdr:pic>
      <xdr:nvPicPr>
        <xdr:cNvPr id="448" name="Picture 447" descr="Equites Caesaris"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406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117</xdr:row>
      <xdr:rowOff>0</xdr:rowOff>
    </xdr:from>
    <xdr:to>
      <xdr:col>28</xdr:col>
      <xdr:colOff>9525</xdr:colOff>
      <xdr:row>117</xdr:row>
      <xdr:rowOff>9525</xdr:rowOff>
    </xdr:to>
    <xdr:pic>
      <xdr:nvPicPr>
        <xdr:cNvPr id="449" name="Picture 448" descr="Mint támadó, győzelem, veszteségek nélkül">
          <a:extLst>
            <a:ext uri="{FF2B5EF4-FFF2-40B4-BE49-F238E27FC236}">
              <a16:creationId xmlns:a16="http://schemas.microsoft.com/office/drawing/2014/main" id="{00000000-0008-0000-02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406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117</xdr:row>
      <xdr:rowOff>0</xdr:rowOff>
    </xdr:from>
    <xdr:to>
      <xdr:col>28</xdr:col>
      <xdr:colOff>28575</xdr:colOff>
      <xdr:row>117</xdr:row>
      <xdr:rowOff>9525</xdr:rowOff>
    </xdr:to>
    <xdr:pic>
      <xdr:nvPicPr>
        <xdr:cNvPr id="450" name="Picture 449" descr="Zsákmány: 2100 nyersanyag. Maximális terhelhetőség: 2100 nyersanyag">
          <a:extLst>
            <a:ext uri="{FF2B5EF4-FFF2-40B4-BE49-F238E27FC236}">
              <a16:creationId xmlns:a16="http://schemas.microsoft.com/office/drawing/2014/main" id="{00000000-0008-0000-02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3406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118</xdr:row>
          <xdr:rowOff>0</xdr:rowOff>
        </xdr:from>
        <xdr:to>
          <xdr:col>23</xdr:col>
          <xdr:colOff>257175</xdr:colOff>
          <xdr:row>119</xdr:row>
          <xdr:rowOff>57150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2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118</xdr:row>
      <xdr:rowOff>0</xdr:rowOff>
    </xdr:from>
    <xdr:to>
      <xdr:col>24</xdr:col>
      <xdr:colOff>9525</xdr:colOff>
      <xdr:row>118</xdr:row>
      <xdr:rowOff>9525</xdr:rowOff>
    </xdr:to>
    <xdr:pic>
      <xdr:nvPicPr>
        <xdr:cNvPr id="452" name="Picture 451" descr="Saját támadó csapatok">
          <a:extLst>
            <a:ext uri="{FF2B5EF4-FFF2-40B4-BE49-F238E27FC236}">
              <a16:creationId xmlns:a16="http://schemas.microsoft.com/office/drawing/2014/main" id="{00000000-0008-0000-02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44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118</xdr:row>
      <xdr:rowOff>0</xdr:rowOff>
    </xdr:from>
    <xdr:to>
      <xdr:col>27</xdr:col>
      <xdr:colOff>9525</xdr:colOff>
      <xdr:row>118</xdr:row>
      <xdr:rowOff>9525</xdr:rowOff>
    </xdr:to>
    <xdr:pic>
      <xdr:nvPicPr>
        <xdr:cNvPr id="453" name="Picture 452" descr="Equites Caesaris">
          <a:extLst>
            <a:ext uri="{FF2B5EF4-FFF2-40B4-BE49-F238E27FC236}">
              <a16:creationId xmlns:a16="http://schemas.microsoft.com/office/drawing/2014/main" id="{00000000-0008-0000-02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44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118</xdr:row>
      <xdr:rowOff>0</xdr:rowOff>
    </xdr:from>
    <xdr:to>
      <xdr:col>28</xdr:col>
      <xdr:colOff>9525</xdr:colOff>
      <xdr:row>118</xdr:row>
      <xdr:rowOff>9525</xdr:rowOff>
    </xdr:to>
    <xdr:pic>
      <xdr:nvPicPr>
        <xdr:cNvPr id="454" name="Picture 453" descr="Mint támadó, győzelem, veszteségek nélkül">
          <a:extLst>
            <a:ext uri="{FF2B5EF4-FFF2-40B4-BE49-F238E27FC236}">
              <a16:creationId xmlns:a16="http://schemas.microsoft.com/office/drawing/2014/main" id="{00000000-0008-0000-02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44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118</xdr:row>
      <xdr:rowOff>0</xdr:rowOff>
    </xdr:from>
    <xdr:to>
      <xdr:col>28</xdr:col>
      <xdr:colOff>28575</xdr:colOff>
      <xdr:row>118</xdr:row>
      <xdr:rowOff>9525</xdr:rowOff>
    </xdr:to>
    <xdr:pic>
      <xdr:nvPicPr>
        <xdr:cNvPr id="455" name="Picture 454" descr="Zsákmány: 388 nyersanyag. Maximális terhelhetőség: 2100 nyersanyag">
          <a:extLst>
            <a:ext uri="{FF2B5EF4-FFF2-40B4-BE49-F238E27FC236}">
              <a16:creationId xmlns:a16="http://schemas.microsoft.com/office/drawing/2014/main" id="{00000000-0008-0000-02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3444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119</xdr:row>
          <xdr:rowOff>0</xdr:rowOff>
        </xdr:from>
        <xdr:to>
          <xdr:col>23</xdr:col>
          <xdr:colOff>257175</xdr:colOff>
          <xdr:row>120</xdr:row>
          <xdr:rowOff>57150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2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0</xdr:colOff>
      <xdr:row>119</xdr:row>
      <xdr:rowOff>0</xdr:rowOff>
    </xdr:from>
    <xdr:to>
      <xdr:col>24</xdr:col>
      <xdr:colOff>9525</xdr:colOff>
      <xdr:row>119</xdr:row>
      <xdr:rowOff>9525</xdr:rowOff>
    </xdr:to>
    <xdr:pic>
      <xdr:nvPicPr>
        <xdr:cNvPr id="457" name="Picture 456" descr="Saját támadó csapatok"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482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119</xdr:row>
      <xdr:rowOff>0</xdr:rowOff>
    </xdr:from>
    <xdr:to>
      <xdr:col>27</xdr:col>
      <xdr:colOff>9525</xdr:colOff>
      <xdr:row>119</xdr:row>
      <xdr:rowOff>9525</xdr:rowOff>
    </xdr:to>
    <xdr:pic>
      <xdr:nvPicPr>
        <xdr:cNvPr id="458" name="Picture 457" descr="Equites Caesaris"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482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119</xdr:row>
      <xdr:rowOff>0</xdr:rowOff>
    </xdr:from>
    <xdr:to>
      <xdr:col>28</xdr:col>
      <xdr:colOff>9525</xdr:colOff>
      <xdr:row>119</xdr:row>
      <xdr:rowOff>9525</xdr:rowOff>
    </xdr:to>
    <xdr:pic>
      <xdr:nvPicPr>
        <xdr:cNvPr id="459" name="Picture 458" descr="Mint támadó, győzelem, veszteségek nélkül">
          <a:extLst>
            <a:ext uri="{FF2B5EF4-FFF2-40B4-BE49-F238E27FC236}">
              <a16:creationId xmlns:a16="http://schemas.microsoft.com/office/drawing/2014/main" id="{00000000-0008-0000-02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482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</xdr:colOff>
      <xdr:row>119</xdr:row>
      <xdr:rowOff>0</xdr:rowOff>
    </xdr:from>
    <xdr:to>
      <xdr:col>28</xdr:col>
      <xdr:colOff>28575</xdr:colOff>
      <xdr:row>119</xdr:row>
      <xdr:rowOff>9525</xdr:rowOff>
    </xdr:to>
    <xdr:pic>
      <xdr:nvPicPr>
        <xdr:cNvPr id="460" name="Picture 459" descr="Zsákmány: 967 nyersanyag. Maximális terhelhetőség: 4200 nyersanyag">
          <a:extLst>
            <a:ext uri="{FF2B5EF4-FFF2-40B4-BE49-F238E27FC236}">
              <a16:creationId xmlns:a16="http://schemas.microsoft.com/office/drawing/2014/main" id="{00000000-0008-0000-02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3482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24</xdr:row>
      <xdr:rowOff>0</xdr:rowOff>
    </xdr:from>
    <xdr:to>
      <xdr:col>9</xdr:col>
      <xdr:colOff>9525</xdr:colOff>
      <xdr:row>24</xdr:row>
      <xdr:rowOff>9525</xdr:rowOff>
    </xdr:to>
    <xdr:pic>
      <xdr:nvPicPr>
        <xdr:cNvPr id="2" name="Picture 1" descr="Fa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9525</xdr:colOff>
      <xdr:row>24</xdr:row>
      <xdr:rowOff>9525</xdr:rowOff>
    </xdr:to>
    <xdr:pic>
      <xdr:nvPicPr>
        <xdr:cNvPr id="3" name="Picture 2" descr="Agya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9525</xdr:colOff>
      <xdr:row>24</xdr:row>
      <xdr:rowOff>9525</xdr:rowOff>
    </xdr:to>
    <xdr:pic>
      <xdr:nvPicPr>
        <xdr:cNvPr id="4" name="Picture 3" descr="Vas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9525</xdr:colOff>
      <xdr:row>24</xdr:row>
      <xdr:rowOff>9525</xdr:rowOff>
    </xdr:to>
    <xdr:pic>
      <xdr:nvPicPr>
        <xdr:cNvPr id="5" name="Picture 4" descr="Búza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9525</xdr:colOff>
      <xdr:row>24</xdr:row>
      <xdr:rowOff>9525</xdr:rowOff>
    </xdr:to>
    <xdr:pic>
      <xdr:nvPicPr>
        <xdr:cNvPr id="6" name="Picture 5" descr="Összes szükséges nyersanya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9525</xdr:colOff>
      <xdr:row>24</xdr:row>
      <xdr:rowOff>9525</xdr:rowOff>
    </xdr:to>
    <xdr:pic>
      <xdr:nvPicPr>
        <xdr:cNvPr id="7" name="Picture 6" descr="http://travian.kirilloid.ru/img/x.gif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9525</xdr:colOff>
      <xdr:row>24</xdr:row>
      <xdr:rowOff>9525</xdr:rowOff>
    </xdr:to>
    <xdr:pic>
      <xdr:nvPicPr>
        <xdr:cNvPr id="8" name="Picture 7" descr="Raktár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9525</xdr:colOff>
      <xdr:row>24</xdr:row>
      <xdr:rowOff>9525</xdr:rowOff>
    </xdr:to>
    <xdr:pic>
      <xdr:nvPicPr>
        <xdr:cNvPr id="9" name="Picture 8" descr="Magtár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9525</xdr:colOff>
      <xdr:row>24</xdr:row>
      <xdr:rowOff>9525</xdr:rowOff>
    </xdr:to>
    <xdr:pic>
      <xdr:nvPicPr>
        <xdr:cNvPr id="10" name="Picture 9" descr="Idő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9525</xdr:colOff>
      <xdr:row>46</xdr:row>
      <xdr:rowOff>9525</xdr:rowOff>
    </xdr:to>
    <xdr:pic>
      <xdr:nvPicPr>
        <xdr:cNvPr id="11" name="Picture 10" descr="Fa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9525</xdr:colOff>
      <xdr:row>46</xdr:row>
      <xdr:rowOff>9525</xdr:rowOff>
    </xdr:to>
    <xdr:pic>
      <xdr:nvPicPr>
        <xdr:cNvPr id="12" name="Picture 11" descr="Agyag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9525</xdr:colOff>
      <xdr:row>46</xdr:row>
      <xdr:rowOff>9525</xdr:rowOff>
    </xdr:to>
    <xdr:pic>
      <xdr:nvPicPr>
        <xdr:cNvPr id="13" name="Picture 12" descr="Vas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9525</xdr:colOff>
      <xdr:row>46</xdr:row>
      <xdr:rowOff>9525</xdr:rowOff>
    </xdr:to>
    <xdr:pic>
      <xdr:nvPicPr>
        <xdr:cNvPr id="14" name="Picture 13" descr="Búza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9525</xdr:colOff>
      <xdr:row>46</xdr:row>
      <xdr:rowOff>9525</xdr:rowOff>
    </xdr:to>
    <xdr:pic>
      <xdr:nvPicPr>
        <xdr:cNvPr id="15" name="Picture 14" descr="Összes szükséges nyersanyag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9525</xdr:colOff>
      <xdr:row>46</xdr:row>
      <xdr:rowOff>9525</xdr:rowOff>
    </xdr:to>
    <xdr:pic>
      <xdr:nvPicPr>
        <xdr:cNvPr id="16" name="Picture 15" descr="http://travian.kirilloid.ru/img/x.gif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9525</xdr:colOff>
      <xdr:row>46</xdr:row>
      <xdr:rowOff>9525</xdr:rowOff>
    </xdr:to>
    <xdr:pic>
      <xdr:nvPicPr>
        <xdr:cNvPr id="17" name="Picture 16" descr="Raktár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9525</xdr:colOff>
      <xdr:row>46</xdr:row>
      <xdr:rowOff>9525</xdr:rowOff>
    </xdr:to>
    <xdr:pic>
      <xdr:nvPicPr>
        <xdr:cNvPr id="18" name="Picture 17" descr="Magtár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9525</xdr:colOff>
      <xdr:row>46</xdr:row>
      <xdr:rowOff>9525</xdr:rowOff>
    </xdr:to>
    <xdr:pic>
      <xdr:nvPicPr>
        <xdr:cNvPr id="19" name="Picture 18" descr="Idő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1021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9525</xdr:colOff>
      <xdr:row>68</xdr:row>
      <xdr:rowOff>9525</xdr:rowOff>
    </xdr:to>
    <xdr:pic>
      <xdr:nvPicPr>
        <xdr:cNvPr id="29" name="Picture 28" descr="Fa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9525</xdr:colOff>
      <xdr:row>68</xdr:row>
      <xdr:rowOff>9525</xdr:rowOff>
    </xdr:to>
    <xdr:pic>
      <xdr:nvPicPr>
        <xdr:cNvPr id="30" name="Picture 29" descr="Agyag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9525</xdr:colOff>
      <xdr:row>68</xdr:row>
      <xdr:rowOff>9525</xdr:rowOff>
    </xdr:to>
    <xdr:pic>
      <xdr:nvPicPr>
        <xdr:cNvPr id="31" name="Picture 30" descr="Vas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9525</xdr:colOff>
      <xdr:row>68</xdr:row>
      <xdr:rowOff>9525</xdr:rowOff>
    </xdr:to>
    <xdr:pic>
      <xdr:nvPicPr>
        <xdr:cNvPr id="32" name="Picture 31" descr="Búza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68</xdr:row>
      <xdr:rowOff>0</xdr:rowOff>
    </xdr:from>
    <xdr:to>
      <xdr:col>13</xdr:col>
      <xdr:colOff>9525</xdr:colOff>
      <xdr:row>68</xdr:row>
      <xdr:rowOff>9525</xdr:rowOff>
    </xdr:to>
    <xdr:pic>
      <xdr:nvPicPr>
        <xdr:cNvPr id="33" name="Picture 32" descr="Összes szükséges nyersanyag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14</xdr:col>
      <xdr:colOff>9525</xdr:colOff>
      <xdr:row>68</xdr:row>
      <xdr:rowOff>9525</xdr:rowOff>
    </xdr:to>
    <xdr:pic>
      <xdr:nvPicPr>
        <xdr:cNvPr id="34" name="Picture 33" descr="http://travian.kirilloid.ru/img/x.gif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68</xdr:row>
      <xdr:rowOff>0</xdr:rowOff>
    </xdr:from>
    <xdr:to>
      <xdr:col>15</xdr:col>
      <xdr:colOff>9525</xdr:colOff>
      <xdr:row>68</xdr:row>
      <xdr:rowOff>9525</xdr:rowOff>
    </xdr:to>
    <xdr:pic>
      <xdr:nvPicPr>
        <xdr:cNvPr id="35" name="Picture 34" descr="Raktár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68</xdr:row>
      <xdr:rowOff>0</xdr:rowOff>
    </xdr:from>
    <xdr:to>
      <xdr:col>16</xdr:col>
      <xdr:colOff>9525</xdr:colOff>
      <xdr:row>68</xdr:row>
      <xdr:rowOff>9525</xdr:rowOff>
    </xdr:to>
    <xdr:pic>
      <xdr:nvPicPr>
        <xdr:cNvPr id="36" name="Picture 35" descr="Magtár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</xdr:row>
      <xdr:rowOff>0</xdr:rowOff>
    </xdr:from>
    <xdr:to>
      <xdr:col>18</xdr:col>
      <xdr:colOff>9525</xdr:colOff>
      <xdr:row>68</xdr:row>
      <xdr:rowOff>9525</xdr:rowOff>
    </xdr:to>
    <xdr:pic>
      <xdr:nvPicPr>
        <xdr:cNvPr id="37" name="Picture 36" descr="Idő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9525</xdr:colOff>
      <xdr:row>90</xdr:row>
      <xdr:rowOff>9525</xdr:rowOff>
    </xdr:to>
    <xdr:pic>
      <xdr:nvPicPr>
        <xdr:cNvPr id="38" name="Picture 37" descr="Fa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202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9525</xdr:colOff>
      <xdr:row>90</xdr:row>
      <xdr:rowOff>9525</xdr:rowOff>
    </xdr:to>
    <xdr:pic>
      <xdr:nvPicPr>
        <xdr:cNvPr id="39" name="Picture 38" descr="Agyag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202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9525</xdr:colOff>
      <xdr:row>90</xdr:row>
      <xdr:rowOff>9525</xdr:rowOff>
    </xdr:to>
    <xdr:pic>
      <xdr:nvPicPr>
        <xdr:cNvPr id="40" name="Picture 39" descr="Vas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202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90</xdr:row>
      <xdr:rowOff>0</xdr:rowOff>
    </xdr:from>
    <xdr:to>
      <xdr:col>12</xdr:col>
      <xdr:colOff>9525</xdr:colOff>
      <xdr:row>90</xdr:row>
      <xdr:rowOff>9525</xdr:rowOff>
    </xdr:to>
    <xdr:pic>
      <xdr:nvPicPr>
        <xdr:cNvPr id="41" name="Picture 40" descr="Búza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2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90</xdr:row>
      <xdr:rowOff>0</xdr:rowOff>
    </xdr:from>
    <xdr:to>
      <xdr:col>13</xdr:col>
      <xdr:colOff>9525</xdr:colOff>
      <xdr:row>90</xdr:row>
      <xdr:rowOff>9525</xdr:rowOff>
    </xdr:to>
    <xdr:pic>
      <xdr:nvPicPr>
        <xdr:cNvPr id="42" name="Picture 41" descr="Összes szükséges nyersanyag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202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</xdr:row>
      <xdr:rowOff>0</xdr:rowOff>
    </xdr:from>
    <xdr:to>
      <xdr:col>14</xdr:col>
      <xdr:colOff>9525</xdr:colOff>
      <xdr:row>90</xdr:row>
      <xdr:rowOff>9525</xdr:rowOff>
    </xdr:to>
    <xdr:pic>
      <xdr:nvPicPr>
        <xdr:cNvPr id="43" name="Picture 42" descr="http://travian.kirilloid.ru/img/x.gif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202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90</xdr:row>
      <xdr:rowOff>0</xdr:rowOff>
    </xdr:from>
    <xdr:to>
      <xdr:col>15</xdr:col>
      <xdr:colOff>9525</xdr:colOff>
      <xdr:row>90</xdr:row>
      <xdr:rowOff>9525</xdr:rowOff>
    </xdr:to>
    <xdr:pic>
      <xdr:nvPicPr>
        <xdr:cNvPr id="44" name="Picture 43" descr="Raktár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02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9525</xdr:colOff>
      <xdr:row>90</xdr:row>
      <xdr:rowOff>9525</xdr:rowOff>
    </xdr:to>
    <xdr:pic>
      <xdr:nvPicPr>
        <xdr:cNvPr id="45" name="Picture 44" descr="Magtár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202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</xdr:row>
      <xdr:rowOff>0</xdr:rowOff>
    </xdr:from>
    <xdr:to>
      <xdr:col>18</xdr:col>
      <xdr:colOff>9525</xdr:colOff>
      <xdr:row>90</xdr:row>
      <xdr:rowOff>9525</xdr:rowOff>
    </xdr:to>
    <xdr:pic>
      <xdr:nvPicPr>
        <xdr:cNvPr id="46" name="Picture 45" descr="Idő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202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9525</xdr:colOff>
      <xdr:row>112</xdr:row>
      <xdr:rowOff>9525</xdr:rowOff>
    </xdr:to>
    <xdr:pic>
      <xdr:nvPicPr>
        <xdr:cNvPr id="47" name="Picture 46" descr="Fa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9525</xdr:colOff>
      <xdr:row>112</xdr:row>
      <xdr:rowOff>9525</xdr:rowOff>
    </xdr:to>
    <xdr:pic>
      <xdr:nvPicPr>
        <xdr:cNvPr id="48" name="Picture 47" descr="Agyag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0</xdr:rowOff>
    </xdr:from>
    <xdr:to>
      <xdr:col>11</xdr:col>
      <xdr:colOff>9525</xdr:colOff>
      <xdr:row>112</xdr:row>
      <xdr:rowOff>9525</xdr:rowOff>
    </xdr:to>
    <xdr:pic>
      <xdr:nvPicPr>
        <xdr:cNvPr id="49" name="Picture 48" descr="Vas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9525</xdr:colOff>
      <xdr:row>112</xdr:row>
      <xdr:rowOff>9525</xdr:rowOff>
    </xdr:to>
    <xdr:pic>
      <xdr:nvPicPr>
        <xdr:cNvPr id="50" name="Picture 49" descr="Búza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112</xdr:row>
      <xdr:rowOff>0</xdr:rowOff>
    </xdr:from>
    <xdr:to>
      <xdr:col>13</xdr:col>
      <xdr:colOff>9525</xdr:colOff>
      <xdr:row>112</xdr:row>
      <xdr:rowOff>9525</xdr:rowOff>
    </xdr:to>
    <xdr:pic>
      <xdr:nvPicPr>
        <xdr:cNvPr id="51" name="Picture 50" descr="Összes szükséges nyersanyag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</xdr:row>
      <xdr:rowOff>0</xdr:rowOff>
    </xdr:from>
    <xdr:to>
      <xdr:col>14</xdr:col>
      <xdr:colOff>9525</xdr:colOff>
      <xdr:row>112</xdr:row>
      <xdr:rowOff>9525</xdr:rowOff>
    </xdr:to>
    <xdr:pic>
      <xdr:nvPicPr>
        <xdr:cNvPr id="52" name="Picture 51" descr="http://travian.kirilloid.ru/img/x.gif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112</xdr:row>
      <xdr:rowOff>0</xdr:rowOff>
    </xdr:from>
    <xdr:to>
      <xdr:col>15</xdr:col>
      <xdr:colOff>9525</xdr:colOff>
      <xdr:row>112</xdr:row>
      <xdr:rowOff>9525</xdr:rowOff>
    </xdr:to>
    <xdr:pic>
      <xdr:nvPicPr>
        <xdr:cNvPr id="53" name="Picture 52" descr="Raktár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112</xdr:row>
      <xdr:rowOff>0</xdr:rowOff>
    </xdr:from>
    <xdr:to>
      <xdr:col>16</xdr:col>
      <xdr:colOff>9525</xdr:colOff>
      <xdr:row>112</xdr:row>
      <xdr:rowOff>9525</xdr:rowOff>
    </xdr:to>
    <xdr:pic>
      <xdr:nvPicPr>
        <xdr:cNvPr id="54" name="Picture 53" descr="Magtár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</xdr:row>
      <xdr:rowOff>0</xdr:rowOff>
    </xdr:from>
    <xdr:to>
      <xdr:col>18</xdr:col>
      <xdr:colOff>9525</xdr:colOff>
      <xdr:row>112</xdr:row>
      <xdr:rowOff>9525</xdr:rowOff>
    </xdr:to>
    <xdr:pic>
      <xdr:nvPicPr>
        <xdr:cNvPr id="55" name="Picture 54" descr="Idő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252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9525</xdr:colOff>
      <xdr:row>134</xdr:row>
      <xdr:rowOff>9525</xdr:rowOff>
    </xdr:to>
    <xdr:pic>
      <xdr:nvPicPr>
        <xdr:cNvPr id="56" name="Picture 55" descr="Fa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303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9525</xdr:colOff>
      <xdr:row>134</xdr:row>
      <xdr:rowOff>9525</xdr:rowOff>
    </xdr:to>
    <xdr:pic>
      <xdr:nvPicPr>
        <xdr:cNvPr id="57" name="Picture 56" descr="Agyag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303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0</xdr:rowOff>
    </xdr:from>
    <xdr:to>
      <xdr:col>11</xdr:col>
      <xdr:colOff>9525</xdr:colOff>
      <xdr:row>134</xdr:row>
      <xdr:rowOff>9525</xdr:rowOff>
    </xdr:to>
    <xdr:pic>
      <xdr:nvPicPr>
        <xdr:cNvPr id="58" name="Picture 57" descr="Vas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303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134</xdr:row>
      <xdr:rowOff>0</xdr:rowOff>
    </xdr:from>
    <xdr:to>
      <xdr:col>12</xdr:col>
      <xdr:colOff>9525</xdr:colOff>
      <xdr:row>134</xdr:row>
      <xdr:rowOff>9525</xdr:rowOff>
    </xdr:to>
    <xdr:pic>
      <xdr:nvPicPr>
        <xdr:cNvPr id="59" name="Picture 58" descr="Búza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3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134</xdr:row>
      <xdr:rowOff>0</xdr:rowOff>
    </xdr:from>
    <xdr:to>
      <xdr:col>13</xdr:col>
      <xdr:colOff>9525</xdr:colOff>
      <xdr:row>134</xdr:row>
      <xdr:rowOff>9525</xdr:rowOff>
    </xdr:to>
    <xdr:pic>
      <xdr:nvPicPr>
        <xdr:cNvPr id="60" name="Picture 59" descr="Összes szükséges nyersanyag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303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</xdr:row>
      <xdr:rowOff>0</xdr:rowOff>
    </xdr:from>
    <xdr:to>
      <xdr:col>14</xdr:col>
      <xdr:colOff>9525</xdr:colOff>
      <xdr:row>134</xdr:row>
      <xdr:rowOff>9525</xdr:rowOff>
    </xdr:to>
    <xdr:pic>
      <xdr:nvPicPr>
        <xdr:cNvPr id="61" name="Picture 60" descr="http://travian.kirilloid.ru/img/x.gif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303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134</xdr:row>
      <xdr:rowOff>0</xdr:rowOff>
    </xdr:from>
    <xdr:to>
      <xdr:col>15</xdr:col>
      <xdr:colOff>9525</xdr:colOff>
      <xdr:row>134</xdr:row>
      <xdr:rowOff>9525</xdr:rowOff>
    </xdr:to>
    <xdr:pic>
      <xdr:nvPicPr>
        <xdr:cNvPr id="62" name="Picture 61" descr="Raktár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03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134</xdr:row>
      <xdr:rowOff>0</xdr:rowOff>
    </xdr:from>
    <xdr:to>
      <xdr:col>16</xdr:col>
      <xdr:colOff>9525</xdr:colOff>
      <xdr:row>134</xdr:row>
      <xdr:rowOff>9525</xdr:rowOff>
    </xdr:to>
    <xdr:pic>
      <xdr:nvPicPr>
        <xdr:cNvPr id="63" name="Picture 62" descr="Magtár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303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134</xdr:row>
      <xdr:rowOff>0</xdr:rowOff>
    </xdr:from>
    <xdr:to>
      <xdr:col>18</xdr:col>
      <xdr:colOff>9525</xdr:colOff>
      <xdr:row>134</xdr:row>
      <xdr:rowOff>9525</xdr:rowOff>
    </xdr:to>
    <xdr:pic>
      <xdr:nvPicPr>
        <xdr:cNvPr id="64" name="Picture 63" descr="Idő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3032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9525</xdr:colOff>
      <xdr:row>156</xdr:row>
      <xdr:rowOff>9525</xdr:rowOff>
    </xdr:to>
    <xdr:pic>
      <xdr:nvPicPr>
        <xdr:cNvPr id="65" name="Picture 64" descr="Fa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353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0</xdr:rowOff>
    </xdr:from>
    <xdr:to>
      <xdr:col>10</xdr:col>
      <xdr:colOff>9525</xdr:colOff>
      <xdr:row>156</xdr:row>
      <xdr:rowOff>9525</xdr:rowOff>
    </xdr:to>
    <xdr:pic>
      <xdr:nvPicPr>
        <xdr:cNvPr id="66" name="Picture 65" descr="Agyag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353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0</xdr:rowOff>
    </xdr:from>
    <xdr:to>
      <xdr:col>11</xdr:col>
      <xdr:colOff>9525</xdr:colOff>
      <xdr:row>156</xdr:row>
      <xdr:rowOff>9525</xdr:rowOff>
    </xdr:to>
    <xdr:pic>
      <xdr:nvPicPr>
        <xdr:cNvPr id="67" name="Picture 66" descr="Vas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353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9525</xdr:colOff>
      <xdr:row>156</xdr:row>
      <xdr:rowOff>9525</xdr:rowOff>
    </xdr:to>
    <xdr:pic>
      <xdr:nvPicPr>
        <xdr:cNvPr id="68" name="Picture 67" descr="Búza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3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156</xdr:row>
      <xdr:rowOff>0</xdr:rowOff>
    </xdr:from>
    <xdr:to>
      <xdr:col>13</xdr:col>
      <xdr:colOff>9525</xdr:colOff>
      <xdr:row>156</xdr:row>
      <xdr:rowOff>9525</xdr:rowOff>
    </xdr:to>
    <xdr:pic>
      <xdr:nvPicPr>
        <xdr:cNvPr id="69" name="Picture 68" descr="Összes szükséges nyersanyag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353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</xdr:row>
      <xdr:rowOff>0</xdr:rowOff>
    </xdr:from>
    <xdr:to>
      <xdr:col>14</xdr:col>
      <xdr:colOff>9525</xdr:colOff>
      <xdr:row>156</xdr:row>
      <xdr:rowOff>9525</xdr:rowOff>
    </xdr:to>
    <xdr:pic>
      <xdr:nvPicPr>
        <xdr:cNvPr id="70" name="Picture 69" descr="http://travian.kirilloid.ru/img/x.gif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353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156</xdr:row>
      <xdr:rowOff>0</xdr:rowOff>
    </xdr:from>
    <xdr:to>
      <xdr:col>15</xdr:col>
      <xdr:colOff>9525</xdr:colOff>
      <xdr:row>156</xdr:row>
      <xdr:rowOff>9525</xdr:rowOff>
    </xdr:to>
    <xdr:pic>
      <xdr:nvPicPr>
        <xdr:cNvPr id="71" name="Picture 70" descr="Raktár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53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156</xdr:row>
      <xdr:rowOff>0</xdr:rowOff>
    </xdr:from>
    <xdr:to>
      <xdr:col>16</xdr:col>
      <xdr:colOff>9525</xdr:colOff>
      <xdr:row>156</xdr:row>
      <xdr:rowOff>9525</xdr:rowOff>
    </xdr:to>
    <xdr:pic>
      <xdr:nvPicPr>
        <xdr:cNvPr id="72" name="Picture 71" descr="Magtár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353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156</xdr:row>
      <xdr:rowOff>0</xdr:rowOff>
    </xdr:from>
    <xdr:to>
      <xdr:col>18</xdr:col>
      <xdr:colOff>9525</xdr:colOff>
      <xdr:row>156</xdr:row>
      <xdr:rowOff>9525</xdr:rowOff>
    </xdr:to>
    <xdr:pic>
      <xdr:nvPicPr>
        <xdr:cNvPr id="73" name="Picture 72" descr="Idő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3535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9525</xdr:colOff>
      <xdr:row>178</xdr:row>
      <xdr:rowOff>9525</xdr:rowOff>
    </xdr:to>
    <xdr:pic>
      <xdr:nvPicPr>
        <xdr:cNvPr id="74" name="Picture 73" descr="Fa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0</xdr:rowOff>
    </xdr:from>
    <xdr:to>
      <xdr:col>10</xdr:col>
      <xdr:colOff>9525</xdr:colOff>
      <xdr:row>178</xdr:row>
      <xdr:rowOff>9525</xdr:rowOff>
    </xdr:to>
    <xdr:pic>
      <xdr:nvPicPr>
        <xdr:cNvPr id="75" name="Picture 74" descr="Agyag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0</xdr:rowOff>
    </xdr:from>
    <xdr:to>
      <xdr:col>11</xdr:col>
      <xdr:colOff>9525</xdr:colOff>
      <xdr:row>178</xdr:row>
      <xdr:rowOff>9525</xdr:rowOff>
    </xdr:to>
    <xdr:pic>
      <xdr:nvPicPr>
        <xdr:cNvPr id="76" name="Picture 75" descr="Vas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178</xdr:row>
      <xdr:rowOff>0</xdr:rowOff>
    </xdr:from>
    <xdr:to>
      <xdr:col>12</xdr:col>
      <xdr:colOff>9525</xdr:colOff>
      <xdr:row>178</xdr:row>
      <xdr:rowOff>9525</xdr:rowOff>
    </xdr:to>
    <xdr:pic>
      <xdr:nvPicPr>
        <xdr:cNvPr id="77" name="Picture 76" descr="Búza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178</xdr:row>
      <xdr:rowOff>0</xdr:rowOff>
    </xdr:from>
    <xdr:to>
      <xdr:col>13</xdr:col>
      <xdr:colOff>9525</xdr:colOff>
      <xdr:row>178</xdr:row>
      <xdr:rowOff>9525</xdr:rowOff>
    </xdr:to>
    <xdr:pic>
      <xdr:nvPicPr>
        <xdr:cNvPr id="78" name="Picture 77" descr="Összes szükséges nyersanyag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</xdr:row>
      <xdr:rowOff>0</xdr:rowOff>
    </xdr:from>
    <xdr:to>
      <xdr:col>14</xdr:col>
      <xdr:colOff>9525</xdr:colOff>
      <xdr:row>178</xdr:row>
      <xdr:rowOff>9525</xdr:rowOff>
    </xdr:to>
    <xdr:pic>
      <xdr:nvPicPr>
        <xdr:cNvPr id="79" name="Picture 78" descr="http://travian.kirilloid.ru/img/x.gif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178</xdr:row>
      <xdr:rowOff>0</xdr:rowOff>
    </xdr:from>
    <xdr:to>
      <xdr:col>15</xdr:col>
      <xdr:colOff>9525</xdr:colOff>
      <xdr:row>178</xdr:row>
      <xdr:rowOff>9525</xdr:rowOff>
    </xdr:to>
    <xdr:pic>
      <xdr:nvPicPr>
        <xdr:cNvPr id="80" name="Picture 79" descr="Raktár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178</xdr:row>
      <xdr:rowOff>0</xdr:rowOff>
    </xdr:from>
    <xdr:to>
      <xdr:col>16</xdr:col>
      <xdr:colOff>9525</xdr:colOff>
      <xdr:row>178</xdr:row>
      <xdr:rowOff>9525</xdr:rowOff>
    </xdr:to>
    <xdr:pic>
      <xdr:nvPicPr>
        <xdr:cNvPr id="81" name="Picture 80" descr="Magtár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178</xdr:row>
      <xdr:rowOff>0</xdr:rowOff>
    </xdr:from>
    <xdr:to>
      <xdr:col>18</xdr:col>
      <xdr:colOff>9525</xdr:colOff>
      <xdr:row>178</xdr:row>
      <xdr:rowOff>9525</xdr:rowOff>
    </xdr:to>
    <xdr:pic>
      <xdr:nvPicPr>
        <xdr:cNvPr id="82" name="Picture 81" descr="Idő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9525</xdr:colOff>
      <xdr:row>200</xdr:row>
      <xdr:rowOff>9525</xdr:rowOff>
    </xdr:to>
    <xdr:pic>
      <xdr:nvPicPr>
        <xdr:cNvPr id="83" name="Picture 82" descr="Fa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454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0</xdr:rowOff>
    </xdr:from>
    <xdr:to>
      <xdr:col>10</xdr:col>
      <xdr:colOff>9525</xdr:colOff>
      <xdr:row>200</xdr:row>
      <xdr:rowOff>9525</xdr:rowOff>
    </xdr:to>
    <xdr:pic>
      <xdr:nvPicPr>
        <xdr:cNvPr id="84" name="Picture 83" descr="Agyag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454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0</xdr:rowOff>
    </xdr:from>
    <xdr:to>
      <xdr:col>11</xdr:col>
      <xdr:colOff>9525</xdr:colOff>
      <xdr:row>200</xdr:row>
      <xdr:rowOff>9525</xdr:rowOff>
    </xdr:to>
    <xdr:pic>
      <xdr:nvPicPr>
        <xdr:cNvPr id="85" name="Picture 84" descr="Vas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454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9525</xdr:colOff>
      <xdr:row>200</xdr:row>
      <xdr:rowOff>9525</xdr:rowOff>
    </xdr:to>
    <xdr:pic>
      <xdr:nvPicPr>
        <xdr:cNvPr id="86" name="Picture 85" descr="Búza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4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200</xdr:row>
      <xdr:rowOff>0</xdr:rowOff>
    </xdr:from>
    <xdr:to>
      <xdr:col>13</xdr:col>
      <xdr:colOff>9525</xdr:colOff>
      <xdr:row>200</xdr:row>
      <xdr:rowOff>9525</xdr:rowOff>
    </xdr:to>
    <xdr:pic>
      <xdr:nvPicPr>
        <xdr:cNvPr id="87" name="Picture 86" descr="Összes szükséges nyersanyag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454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</xdr:row>
      <xdr:rowOff>0</xdr:rowOff>
    </xdr:from>
    <xdr:to>
      <xdr:col>14</xdr:col>
      <xdr:colOff>9525</xdr:colOff>
      <xdr:row>200</xdr:row>
      <xdr:rowOff>9525</xdr:rowOff>
    </xdr:to>
    <xdr:pic>
      <xdr:nvPicPr>
        <xdr:cNvPr id="88" name="Picture 87" descr="http://travian.kirilloid.ru/img/x.gif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454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200</xdr:row>
      <xdr:rowOff>0</xdr:rowOff>
    </xdr:from>
    <xdr:to>
      <xdr:col>15</xdr:col>
      <xdr:colOff>9525</xdr:colOff>
      <xdr:row>200</xdr:row>
      <xdr:rowOff>9525</xdr:rowOff>
    </xdr:to>
    <xdr:pic>
      <xdr:nvPicPr>
        <xdr:cNvPr id="89" name="Picture 88" descr="Raktár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454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200</xdr:row>
      <xdr:rowOff>0</xdr:rowOff>
    </xdr:from>
    <xdr:to>
      <xdr:col>16</xdr:col>
      <xdr:colOff>9525</xdr:colOff>
      <xdr:row>200</xdr:row>
      <xdr:rowOff>9525</xdr:rowOff>
    </xdr:to>
    <xdr:pic>
      <xdr:nvPicPr>
        <xdr:cNvPr id="90" name="Picture 89" descr="Magtár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454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200</xdr:row>
      <xdr:rowOff>0</xdr:rowOff>
    </xdr:from>
    <xdr:to>
      <xdr:col>18</xdr:col>
      <xdr:colOff>9525</xdr:colOff>
      <xdr:row>200</xdr:row>
      <xdr:rowOff>9525</xdr:rowOff>
    </xdr:to>
    <xdr:pic>
      <xdr:nvPicPr>
        <xdr:cNvPr id="91" name="Picture 90" descr="Idő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454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9525</xdr:colOff>
      <xdr:row>222</xdr:row>
      <xdr:rowOff>9525</xdr:rowOff>
    </xdr:to>
    <xdr:pic>
      <xdr:nvPicPr>
        <xdr:cNvPr id="92" name="Picture 91" descr="Fa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504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0</xdr:rowOff>
    </xdr:from>
    <xdr:to>
      <xdr:col>10</xdr:col>
      <xdr:colOff>9525</xdr:colOff>
      <xdr:row>222</xdr:row>
      <xdr:rowOff>9525</xdr:rowOff>
    </xdr:to>
    <xdr:pic>
      <xdr:nvPicPr>
        <xdr:cNvPr id="93" name="Picture 92" descr="Agyag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04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0</xdr:rowOff>
    </xdr:from>
    <xdr:to>
      <xdr:col>11</xdr:col>
      <xdr:colOff>9525</xdr:colOff>
      <xdr:row>222</xdr:row>
      <xdr:rowOff>9525</xdr:rowOff>
    </xdr:to>
    <xdr:pic>
      <xdr:nvPicPr>
        <xdr:cNvPr id="94" name="Picture 93" descr="Vas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504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9525</xdr:colOff>
      <xdr:row>222</xdr:row>
      <xdr:rowOff>9525</xdr:rowOff>
    </xdr:to>
    <xdr:pic>
      <xdr:nvPicPr>
        <xdr:cNvPr id="95" name="Picture 94" descr="Búza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4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222</xdr:row>
      <xdr:rowOff>0</xdr:rowOff>
    </xdr:from>
    <xdr:to>
      <xdr:col>13</xdr:col>
      <xdr:colOff>9525</xdr:colOff>
      <xdr:row>222</xdr:row>
      <xdr:rowOff>9525</xdr:rowOff>
    </xdr:to>
    <xdr:pic>
      <xdr:nvPicPr>
        <xdr:cNvPr id="96" name="Picture 95" descr="Összes szükséges nyersanyag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504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</xdr:row>
      <xdr:rowOff>0</xdr:rowOff>
    </xdr:from>
    <xdr:to>
      <xdr:col>14</xdr:col>
      <xdr:colOff>9525</xdr:colOff>
      <xdr:row>222</xdr:row>
      <xdr:rowOff>9525</xdr:rowOff>
    </xdr:to>
    <xdr:pic>
      <xdr:nvPicPr>
        <xdr:cNvPr id="97" name="Picture 96" descr="http://travian.kirilloid.ru/img/x.gif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504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222</xdr:row>
      <xdr:rowOff>0</xdr:rowOff>
    </xdr:from>
    <xdr:to>
      <xdr:col>15</xdr:col>
      <xdr:colOff>9525</xdr:colOff>
      <xdr:row>222</xdr:row>
      <xdr:rowOff>9525</xdr:rowOff>
    </xdr:to>
    <xdr:pic>
      <xdr:nvPicPr>
        <xdr:cNvPr id="98" name="Picture 97" descr="Raktár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04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222</xdr:row>
      <xdr:rowOff>0</xdr:rowOff>
    </xdr:from>
    <xdr:to>
      <xdr:col>16</xdr:col>
      <xdr:colOff>9525</xdr:colOff>
      <xdr:row>222</xdr:row>
      <xdr:rowOff>9525</xdr:rowOff>
    </xdr:to>
    <xdr:pic>
      <xdr:nvPicPr>
        <xdr:cNvPr id="99" name="Picture 98" descr="Magtár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504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222</xdr:row>
      <xdr:rowOff>0</xdr:rowOff>
    </xdr:from>
    <xdr:to>
      <xdr:col>18</xdr:col>
      <xdr:colOff>9525</xdr:colOff>
      <xdr:row>222</xdr:row>
      <xdr:rowOff>9525</xdr:rowOff>
    </xdr:to>
    <xdr:pic>
      <xdr:nvPicPr>
        <xdr:cNvPr id="100" name="Picture 99" descr="Idő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5044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05.xml"/><Relationship Id="rId21" Type="http://schemas.openxmlformats.org/officeDocument/2006/relationships/control" Target="../activeX/activeX9.xml"/><Relationship Id="rId42" Type="http://schemas.openxmlformats.org/officeDocument/2006/relationships/control" Target="../activeX/activeX30.xml"/><Relationship Id="rId63" Type="http://schemas.openxmlformats.org/officeDocument/2006/relationships/control" Target="../activeX/activeX51.xml"/><Relationship Id="rId84" Type="http://schemas.openxmlformats.org/officeDocument/2006/relationships/control" Target="../activeX/activeX72.xml"/><Relationship Id="rId138" Type="http://schemas.openxmlformats.org/officeDocument/2006/relationships/control" Target="../activeX/activeX126.xml"/><Relationship Id="rId159" Type="http://schemas.openxmlformats.org/officeDocument/2006/relationships/control" Target="../activeX/activeX147.xml"/><Relationship Id="rId107" Type="http://schemas.openxmlformats.org/officeDocument/2006/relationships/control" Target="../activeX/activeX95.xml"/><Relationship Id="rId11" Type="http://schemas.openxmlformats.org/officeDocument/2006/relationships/control" Target="../activeX/activeX1.xml"/><Relationship Id="rId32" Type="http://schemas.openxmlformats.org/officeDocument/2006/relationships/control" Target="../activeX/activeX20.xml"/><Relationship Id="rId53" Type="http://schemas.openxmlformats.org/officeDocument/2006/relationships/control" Target="../activeX/activeX41.xml"/><Relationship Id="rId74" Type="http://schemas.openxmlformats.org/officeDocument/2006/relationships/control" Target="../activeX/activeX62.xml"/><Relationship Id="rId128" Type="http://schemas.openxmlformats.org/officeDocument/2006/relationships/control" Target="../activeX/activeX116.xml"/><Relationship Id="rId149" Type="http://schemas.openxmlformats.org/officeDocument/2006/relationships/control" Target="../activeX/activeX137.xml"/><Relationship Id="rId5" Type="http://schemas.openxmlformats.org/officeDocument/2006/relationships/hyperlink" Target="https://tx3.travian.hu/position_details.php?x=48&amp;y=-17" TargetMode="External"/><Relationship Id="rId95" Type="http://schemas.openxmlformats.org/officeDocument/2006/relationships/control" Target="../activeX/activeX83.xml"/><Relationship Id="rId160" Type="http://schemas.openxmlformats.org/officeDocument/2006/relationships/control" Target="../activeX/activeX148.xml"/><Relationship Id="rId22" Type="http://schemas.openxmlformats.org/officeDocument/2006/relationships/control" Target="../activeX/activeX10.xml"/><Relationship Id="rId43" Type="http://schemas.openxmlformats.org/officeDocument/2006/relationships/control" Target="../activeX/activeX31.xml"/><Relationship Id="rId64" Type="http://schemas.openxmlformats.org/officeDocument/2006/relationships/control" Target="../activeX/activeX52.xml"/><Relationship Id="rId118" Type="http://schemas.openxmlformats.org/officeDocument/2006/relationships/control" Target="../activeX/activeX106.xml"/><Relationship Id="rId139" Type="http://schemas.openxmlformats.org/officeDocument/2006/relationships/control" Target="../activeX/activeX127.xml"/><Relationship Id="rId85" Type="http://schemas.openxmlformats.org/officeDocument/2006/relationships/control" Target="../activeX/activeX73.xml"/><Relationship Id="rId150" Type="http://schemas.openxmlformats.org/officeDocument/2006/relationships/control" Target="../activeX/activeX138.xml"/><Relationship Id="rId12" Type="http://schemas.openxmlformats.org/officeDocument/2006/relationships/image" Target="../media/image1.emf"/><Relationship Id="rId17" Type="http://schemas.openxmlformats.org/officeDocument/2006/relationships/image" Target="../media/image2.emf"/><Relationship Id="rId33" Type="http://schemas.openxmlformats.org/officeDocument/2006/relationships/control" Target="../activeX/activeX21.xml"/><Relationship Id="rId38" Type="http://schemas.openxmlformats.org/officeDocument/2006/relationships/control" Target="../activeX/activeX26.xml"/><Relationship Id="rId59" Type="http://schemas.openxmlformats.org/officeDocument/2006/relationships/control" Target="../activeX/activeX47.xml"/><Relationship Id="rId103" Type="http://schemas.openxmlformats.org/officeDocument/2006/relationships/control" Target="../activeX/activeX91.xml"/><Relationship Id="rId108" Type="http://schemas.openxmlformats.org/officeDocument/2006/relationships/control" Target="../activeX/activeX96.xml"/><Relationship Id="rId124" Type="http://schemas.openxmlformats.org/officeDocument/2006/relationships/control" Target="../activeX/activeX112.xml"/><Relationship Id="rId129" Type="http://schemas.openxmlformats.org/officeDocument/2006/relationships/control" Target="../activeX/activeX117.xml"/><Relationship Id="rId54" Type="http://schemas.openxmlformats.org/officeDocument/2006/relationships/control" Target="../activeX/activeX42.xml"/><Relationship Id="rId70" Type="http://schemas.openxmlformats.org/officeDocument/2006/relationships/control" Target="../activeX/activeX58.xml"/><Relationship Id="rId75" Type="http://schemas.openxmlformats.org/officeDocument/2006/relationships/control" Target="../activeX/activeX63.xml"/><Relationship Id="rId91" Type="http://schemas.openxmlformats.org/officeDocument/2006/relationships/control" Target="../activeX/activeX79.xml"/><Relationship Id="rId96" Type="http://schemas.openxmlformats.org/officeDocument/2006/relationships/control" Target="../activeX/activeX84.xml"/><Relationship Id="rId140" Type="http://schemas.openxmlformats.org/officeDocument/2006/relationships/control" Target="../activeX/activeX128.xml"/><Relationship Id="rId145" Type="http://schemas.openxmlformats.org/officeDocument/2006/relationships/control" Target="../activeX/activeX133.xml"/><Relationship Id="rId161" Type="http://schemas.openxmlformats.org/officeDocument/2006/relationships/control" Target="../activeX/activeX149.xml"/><Relationship Id="rId166" Type="http://schemas.openxmlformats.org/officeDocument/2006/relationships/control" Target="../activeX/activeX154.xml"/><Relationship Id="rId1" Type="http://schemas.openxmlformats.org/officeDocument/2006/relationships/hyperlink" Target="https://tx3.travian.hu/position_details.php?x=43&amp;y=-15" TargetMode="External"/><Relationship Id="rId6" Type="http://schemas.openxmlformats.org/officeDocument/2006/relationships/hyperlink" Target="https://tx3.travian.hu/position_details.php?x=43&amp;y=-14" TargetMode="External"/><Relationship Id="rId23" Type="http://schemas.openxmlformats.org/officeDocument/2006/relationships/control" Target="../activeX/activeX11.xml"/><Relationship Id="rId28" Type="http://schemas.openxmlformats.org/officeDocument/2006/relationships/control" Target="../activeX/activeX16.xml"/><Relationship Id="rId49" Type="http://schemas.openxmlformats.org/officeDocument/2006/relationships/control" Target="../activeX/activeX37.xml"/><Relationship Id="rId114" Type="http://schemas.openxmlformats.org/officeDocument/2006/relationships/control" Target="../activeX/activeX102.xml"/><Relationship Id="rId119" Type="http://schemas.openxmlformats.org/officeDocument/2006/relationships/control" Target="../activeX/activeX107.xml"/><Relationship Id="rId44" Type="http://schemas.openxmlformats.org/officeDocument/2006/relationships/control" Target="../activeX/activeX32.xml"/><Relationship Id="rId60" Type="http://schemas.openxmlformats.org/officeDocument/2006/relationships/control" Target="../activeX/activeX48.xml"/><Relationship Id="rId65" Type="http://schemas.openxmlformats.org/officeDocument/2006/relationships/control" Target="../activeX/activeX53.xml"/><Relationship Id="rId81" Type="http://schemas.openxmlformats.org/officeDocument/2006/relationships/control" Target="../activeX/activeX69.xml"/><Relationship Id="rId86" Type="http://schemas.openxmlformats.org/officeDocument/2006/relationships/control" Target="../activeX/activeX74.xml"/><Relationship Id="rId130" Type="http://schemas.openxmlformats.org/officeDocument/2006/relationships/control" Target="../activeX/activeX118.xml"/><Relationship Id="rId135" Type="http://schemas.openxmlformats.org/officeDocument/2006/relationships/control" Target="../activeX/activeX123.xml"/><Relationship Id="rId151" Type="http://schemas.openxmlformats.org/officeDocument/2006/relationships/control" Target="../activeX/activeX139.xml"/><Relationship Id="rId156" Type="http://schemas.openxmlformats.org/officeDocument/2006/relationships/control" Target="../activeX/activeX144.xml"/><Relationship Id="rId13" Type="http://schemas.openxmlformats.org/officeDocument/2006/relationships/control" Target="../activeX/activeX2.xml"/><Relationship Id="rId18" Type="http://schemas.openxmlformats.org/officeDocument/2006/relationships/control" Target="../activeX/activeX6.xml"/><Relationship Id="rId39" Type="http://schemas.openxmlformats.org/officeDocument/2006/relationships/control" Target="../activeX/activeX27.xml"/><Relationship Id="rId109" Type="http://schemas.openxmlformats.org/officeDocument/2006/relationships/control" Target="../activeX/activeX97.xml"/><Relationship Id="rId34" Type="http://schemas.openxmlformats.org/officeDocument/2006/relationships/control" Target="../activeX/activeX22.xml"/><Relationship Id="rId50" Type="http://schemas.openxmlformats.org/officeDocument/2006/relationships/control" Target="../activeX/activeX38.xml"/><Relationship Id="rId55" Type="http://schemas.openxmlformats.org/officeDocument/2006/relationships/control" Target="../activeX/activeX43.xml"/><Relationship Id="rId76" Type="http://schemas.openxmlformats.org/officeDocument/2006/relationships/control" Target="../activeX/activeX64.xml"/><Relationship Id="rId97" Type="http://schemas.openxmlformats.org/officeDocument/2006/relationships/control" Target="../activeX/activeX85.xml"/><Relationship Id="rId104" Type="http://schemas.openxmlformats.org/officeDocument/2006/relationships/control" Target="../activeX/activeX92.xml"/><Relationship Id="rId120" Type="http://schemas.openxmlformats.org/officeDocument/2006/relationships/control" Target="../activeX/activeX108.xml"/><Relationship Id="rId125" Type="http://schemas.openxmlformats.org/officeDocument/2006/relationships/control" Target="../activeX/activeX113.xml"/><Relationship Id="rId141" Type="http://schemas.openxmlformats.org/officeDocument/2006/relationships/control" Target="../activeX/activeX129.xml"/><Relationship Id="rId146" Type="http://schemas.openxmlformats.org/officeDocument/2006/relationships/control" Target="../activeX/activeX134.xml"/><Relationship Id="rId7" Type="http://schemas.openxmlformats.org/officeDocument/2006/relationships/hyperlink" Target="https://tx3.travian.hu/position_details.php?x=45&amp;y=-60" TargetMode="External"/><Relationship Id="rId71" Type="http://schemas.openxmlformats.org/officeDocument/2006/relationships/control" Target="../activeX/activeX59.xml"/><Relationship Id="rId92" Type="http://schemas.openxmlformats.org/officeDocument/2006/relationships/control" Target="../activeX/activeX80.xml"/><Relationship Id="rId162" Type="http://schemas.openxmlformats.org/officeDocument/2006/relationships/control" Target="../activeX/activeX150.xml"/><Relationship Id="rId2" Type="http://schemas.openxmlformats.org/officeDocument/2006/relationships/hyperlink" Target="https://tx3.travian.hu/position_details.php?x=44&amp;y=-32" TargetMode="External"/><Relationship Id="rId29" Type="http://schemas.openxmlformats.org/officeDocument/2006/relationships/control" Target="../activeX/activeX17.xml"/><Relationship Id="rId24" Type="http://schemas.openxmlformats.org/officeDocument/2006/relationships/control" Target="../activeX/activeX12.xml"/><Relationship Id="rId40" Type="http://schemas.openxmlformats.org/officeDocument/2006/relationships/control" Target="../activeX/activeX28.xml"/><Relationship Id="rId45" Type="http://schemas.openxmlformats.org/officeDocument/2006/relationships/control" Target="../activeX/activeX33.xml"/><Relationship Id="rId66" Type="http://schemas.openxmlformats.org/officeDocument/2006/relationships/control" Target="../activeX/activeX54.xml"/><Relationship Id="rId87" Type="http://schemas.openxmlformats.org/officeDocument/2006/relationships/control" Target="../activeX/activeX75.xml"/><Relationship Id="rId110" Type="http://schemas.openxmlformats.org/officeDocument/2006/relationships/control" Target="../activeX/activeX98.xml"/><Relationship Id="rId115" Type="http://schemas.openxmlformats.org/officeDocument/2006/relationships/control" Target="../activeX/activeX103.xml"/><Relationship Id="rId131" Type="http://schemas.openxmlformats.org/officeDocument/2006/relationships/control" Target="../activeX/activeX119.xml"/><Relationship Id="rId136" Type="http://schemas.openxmlformats.org/officeDocument/2006/relationships/control" Target="../activeX/activeX124.xml"/><Relationship Id="rId157" Type="http://schemas.openxmlformats.org/officeDocument/2006/relationships/control" Target="../activeX/activeX145.xml"/><Relationship Id="rId61" Type="http://schemas.openxmlformats.org/officeDocument/2006/relationships/control" Target="../activeX/activeX49.xml"/><Relationship Id="rId82" Type="http://schemas.openxmlformats.org/officeDocument/2006/relationships/control" Target="../activeX/activeX70.xml"/><Relationship Id="rId152" Type="http://schemas.openxmlformats.org/officeDocument/2006/relationships/control" Target="../activeX/activeX140.xml"/><Relationship Id="rId19" Type="http://schemas.openxmlformats.org/officeDocument/2006/relationships/control" Target="../activeX/activeX7.xml"/><Relationship Id="rId14" Type="http://schemas.openxmlformats.org/officeDocument/2006/relationships/control" Target="../activeX/activeX3.xml"/><Relationship Id="rId30" Type="http://schemas.openxmlformats.org/officeDocument/2006/relationships/control" Target="../activeX/activeX18.xml"/><Relationship Id="rId35" Type="http://schemas.openxmlformats.org/officeDocument/2006/relationships/control" Target="../activeX/activeX23.xml"/><Relationship Id="rId56" Type="http://schemas.openxmlformats.org/officeDocument/2006/relationships/control" Target="../activeX/activeX44.xml"/><Relationship Id="rId77" Type="http://schemas.openxmlformats.org/officeDocument/2006/relationships/control" Target="../activeX/activeX65.xml"/><Relationship Id="rId100" Type="http://schemas.openxmlformats.org/officeDocument/2006/relationships/control" Target="../activeX/activeX88.xml"/><Relationship Id="rId105" Type="http://schemas.openxmlformats.org/officeDocument/2006/relationships/control" Target="../activeX/activeX93.xml"/><Relationship Id="rId126" Type="http://schemas.openxmlformats.org/officeDocument/2006/relationships/control" Target="../activeX/activeX114.xml"/><Relationship Id="rId147" Type="http://schemas.openxmlformats.org/officeDocument/2006/relationships/control" Target="../activeX/activeX135.xml"/><Relationship Id="rId8" Type="http://schemas.openxmlformats.org/officeDocument/2006/relationships/printerSettings" Target="../printerSettings/printerSettings2.bin"/><Relationship Id="rId51" Type="http://schemas.openxmlformats.org/officeDocument/2006/relationships/control" Target="../activeX/activeX39.xml"/><Relationship Id="rId72" Type="http://schemas.openxmlformats.org/officeDocument/2006/relationships/control" Target="../activeX/activeX60.xml"/><Relationship Id="rId93" Type="http://schemas.openxmlformats.org/officeDocument/2006/relationships/control" Target="../activeX/activeX81.xml"/><Relationship Id="rId98" Type="http://schemas.openxmlformats.org/officeDocument/2006/relationships/control" Target="../activeX/activeX86.xml"/><Relationship Id="rId121" Type="http://schemas.openxmlformats.org/officeDocument/2006/relationships/control" Target="../activeX/activeX109.xml"/><Relationship Id="rId142" Type="http://schemas.openxmlformats.org/officeDocument/2006/relationships/control" Target="../activeX/activeX130.xml"/><Relationship Id="rId163" Type="http://schemas.openxmlformats.org/officeDocument/2006/relationships/control" Target="../activeX/activeX151.xml"/><Relationship Id="rId3" Type="http://schemas.openxmlformats.org/officeDocument/2006/relationships/hyperlink" Target="https://tx3.travian.hu/position_details.php?x=16&amp;y=-38" TargetMode="External"/><Relationship Id="rId25" Type="http://schemas.openxmlformats.org/officeDocument/2006/relationships/control" Target="../activeX/activeX13.xml"/><Relationship Id="rId46" Type="http://schemas.openxmlformats.org/officeDocument/2006/relationships/control" Target="../activeX/activeX34.xml"/><Relationship Id="rId67" Type="http://schemas.openxmlformats.org/officeDocument/2006/relationships/control" Target="../activeX/activeX55.xml"/><Relationship Id="rId116" Type="http://schemas.openxmlformats.org/officeDocument/2006/relationships/control" Target="../activeX/activeX104.xml"/><Relationship Id="rId137" Type="http://schemas.openxmlformats.org/officeDocument/2006/relationships/control" Target="../activeX/activeX125.xml"/><Relationship Id="rId158" Type="http://schemas.openxmlformats.org/officeDocument/2006/relationships/control" Target="../activeX/activeX146.xml"/><Relationship Id="rId20" Type="http://schemas.openxmlformats.org/officeDocument/2006/relationships/control" Target="../activeX/activeX8.xml"/><Relationship Id="rId41" Type="http://schemas.openxmlformats.org/officeDocument/2006/relationships/control" Target="../activeX/activeX29.xml"/><Relationship Id="rId62" Type="http://schemas.openxmlformats.org/officeDocument/2006/relationships/control" Target="../activeX/activeX50.xml"/><Relationship Id="rId83" Type="http://schemas.openxmlformats.org/officeDocument/2006/relationships/control" Target="../activeX/activeX71.xml"/><Relationship Id="rId88" Type="http://schemas.openxmlformats.org/officeDocument/2006/relationships/control" Target="../activeX/activeX76.xml"/><Relationship Id="rId111" Type="http://schemas.openxmlformats.org/officeDocument/2006/relationships/control" Target="../activeX/activeX99.xml"/><Relationship Id="rId132" Type="http://schemas.openxmlformats.org/officeDocument/2006/relationships/control" Target="../activeX/activeX120.xml"/><Relationship Id="rId153" Type="http://schemas.openxmlformats.org/officeDocument/2006/relationships/control" Target="../activeX/activeX141.xml"/><Relationship Id="rId15" Type="http://schemas.openxmlformats.org/officeDocument/2006/relationships/control" Target="../activeX/activeX4.xml"/><Relationship Id="rId36" Type="http://schemas.openxmlformats.org/officeDocument/2006/relationships/control" Target="../activeX/activeX24.xml"/><Relationship Id="rId57" Type="http://schemas.openxmlformats.org/officeDocument/2006/relationships/control" Target="../activeX/activeX45.xml"/><Relationship Id="rId106" Type="http://schemas.openxmlformats.org/officeDocument/2006/relationships/control" Target="../activeX/activeX94.xml"/><Relationship Id="rId127" Type="http://schemas.openxmlformats.org/officeDocument/2006/relationships/control" Target="../activeX/activeX115.xml"/><Relationship Id="rId10" Type="http://schemas.openxmlformats.org/officeDocument/2006/relationships/vmlDrawing" Target="../drawings/vmlDrawing1.vml"/><Relationship Id="rId31" Type="http://schemas.openxmlformats.org/officeDocument/2006/relationships/control" Target="../activeX/activeX19.xml"/><Relationship Id="rId52" Type="http://schemas.openxmlformats.org/officeDocument/2006/relationships/control" Target="../activeX/activeX40.xml"/><Relationship Id="rId73" Type="http://schemas.openxmlformats.org/officeDocument/2006/relationships/control" Target="../activeX/activeX61.xml"/><Relationship Id="rId78" Type="http://schemas.openxmlformats.org/officeDocument/2006/relationships/control" Target="../activeX/activeX66.xml"/><Relationship Id="rId94" Type="http://schemas.openxmlformats.org/officeDocument/2006/relationships/control" Target="../activeX/activeX82.xml"/><Relationship Id="rId99" Type="http://schemas.openxmlformats.org/officeDocument/2006/relationships/control" Target="../activeX/activeX87.xml"/><Relationship Id="rId101" Type="http://schemas.openxmlformats.org/officeDocument/2006/relationships/control" Target="../activeX/activeX89.xml"/><Relationship Id="rId122" Type="http://schemas.openxmlformats.org/officeDocument/2006/relationships/control" Target="../activeX/activeX110.xml"/><Relationship Id="rId143" Type="http://schemas.openxmlformats.org/officeDocument/2006/relationships/control" Target="../activeX/activeX131.xml"/><Relationship Id="rId148" Type="http://schemas.openxmlformats.org/officeDocument/2006/relationships/control" Target="../activeX/activeX136.xml"/><Relationship Id="rId164" Type="http://schemas.openxmlformats.org/officeDocument/2006/relationships/control" Target="../activeX/activeX152.xml"/><Relationship Id="rId4" Type="http://schemas.openxmlformats.org/officeDocument/2006/relationships/hyperlink" Target="https://tx3.travian.hu/position_details.php?x=46&amp;y=-19" TargetMode="External"/><Relationship Id="rId9" Type="http://schemas.openxmlformats.org/officeDocument/2006/relationships/drawing" Target="../drawings/drawing1.xml"/><Relationship Id="rId26" Type="http://schemas.openxmlformats.org/officeDocument/2006/relationships/control" Target="../activeX/activeX14.xml"/><Relationship Id="rId47" Type="http://schemas.openxmlformats.org/officeDocument/2006/relationships/control" Target="../activeX/activeX35.xml"/><Relationship Id="rId68" Type="http://schemas.openxmlformats.org/officeDocument/2006/relationships/control" Target="../activeX/activeX56.xml"/><Relationship Id="rId89" Type="http://schemas.openxmlformats.org/officeDocument/2006/relationships/control" Target="../activeX/activeX77.xml"/><Relationship Id="rId112" Type="http://schemas.openxmlformats.org/officeDocument/2006/relationships/control" Target="../activeX/activeX100.xml"/><Relationship Id="rId133" Type="http://schemas.openxmlformats.org/officeDocument/2006/relationships/control" Target="../activeX/activeX121.xml"/><Relationship Id="rId154" Type="http://schemas.openxmlformats.org/officeDocument/2006/relationships/control" Target="../activeX/activeX142.xml"/><Relationship Id="rId16" Type="http://schemas.openxmlformats.org/officeDocument/2006/relationships/control" Target="../activeX/activeX5.xml"/><Relationship Id="rId37" Type="http://schemas.openxmlformats.org/officeDocument/2006/relationships/control" Target="../activeX/activeX25.xml"/><Relationship Id="rId58" Type="http://schemas.openxmlformats.org/officeDocument/2006/relationships/control" Target="../activeX/activeX46.xml"/><Relationship Id="rId79" Type="http://schemas.openxmlformats.org/officeDocument/2006/relationships/control" Target="../activeX/activeX67.xml"/><Relationship Id="rId102" Type="http://schemas.openxmlformats.org/officeDocument/2006/relationships/control" Target="../activeX/activeX90.xml"/><Relationship Id="rId123" Type="http://schemas.openxmlformats.org/officeDocument/2006/relationships/control" Target="../activeX/activeX111.xml"/><Relationship Id="rId144" Type="http://schemas.openxmlformats.org/officeDocument/2006/relationships/control" Target="../activeX/activeX132.xml"/><Relationship Id="rId90" Type="http://schemas.openxmlformats.org/officeDocument/2006/relationships/control" Target="../activeX/activeX78.xml"/><Relationship Id="rId165" Type="http://schemas.openxmlformats.org/officeDocument/2006/relationships/control" Target="../activeX/activeX153.xml"/><Relationship Id="rId27" Type="http://schemas.openxmlformats.org/officeDocument/2006/relationships/control" Target="../activeX/activeX15.xml"/><Relationship Id="rId48" Type="http://schemas.openxmlformats.org/officeDocument/2006/relationships/control" Target="../activeX/activeX36.xml"/><Relationship Id="rId69" Type="http://schemas.openxmlformats.org/officeDocument/2006/relationships/control" Target="../activeX/activeX57.xml"/><Relationship Id="rId113" Type="http://schemas.openxmlformats.org/officeDocument/2006/relationships/control" Target="../activeX/activeX101.xml"/><Relationship Id="rId134" Type="http://schemas.openxmlformats.org/officeDocument/2006/relationships/control" Target="../activeX/activeX122.xml"/><Relationship Id="rId80" Type="http://schemas.openxmlformats.org/officeDocument/2006/relationships/control" Target="../activeX/activeX68.xml"/><Relationship Id="rId155" Type="http://schemas.openxmlformats.org/officeDocument/2006/relationships/control" Target="../activeX/activeX143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76.xml"/><Relationship Id="rId21" Type="http://schemas.openxmlformats.org/officeDocument/2006/relationships/control" Target="../activeX/activeX171.xml"/><Relationship Id="rId42" Type="http://schemas.openxmlformats.org/officeDocument/2006/relationships/control" Target="../activeX/activeX192.xml"/><Relationship Id="rId47" Type="http://schemas.openxmlformats.org/officeDocument/2006/relationships/control" Target="../activeX/activeX197.xml"/><Relationship Id="rId63" Type="http://schemas.openxmlformats.org/officeDocument/2006/relationships/control" Target="../activeX/activeX213.xml"/><Relationship Id="rId68" Type="http://schemas.openxmlformats.org/officeDocument/2006/relationships/control" Target="../activeX/activeX218.xml"/><Relationship Id="rId84" Type="http://schemas.openxmlformats.org/officeDocument/2006/relationships/control" Target="../activeX/activeX233.xml"/><Relationship Id="rId89" Type="http://schemas.openxmlformats.org/officeDocument/2006/relationships/control" Target="../activeX/activeX237.xml"/><Relationship Id="rId16" Type="http://schemas.openxmlformats.org/officeDocument/2006/relationships/control" Target="../activeX/activeX166.xml"/><Relationship Id="rId11" Type="http://schemas.openxmlformats.org/officeDocument/2006/relationships/control" Target="../activeX/activeX161.xml"/><Relationship Id="rId32" Type="http://schemas.openxmlformats.org/officeDocument/2006/relationships/control" Target="../activeX/activeX182.xml"/><Relationship Id="rId37" Type="http://schemas.openxmlformats.org/officeDocument/2006/relationships/control" Target="../activeX/activeX187.xml"/><Relationship Id="rId53" Type="http://schemas.openxmlformats.org/officeDocument/2006/relationships/control" Target="../activeX/activeX203.xml"/><Relationship Id="rId58" Type="http://schemas.openxmlformats.org/officeDocument/2006/relationships/control" Target="../activeX/activeX208.xml"/><Relationship Id="rId74" Type="http://schemas.openxmlformats.org/officeDocument/2006/relationships/control" Target="../activeX/activeX224.xml"/><Relationship Id="rId79" Type="http://schemas.openxmlformats.org/officeDocument/2006/relationships/control" Target="../activeX/activeX228.xml"/><Relationship Id="rId102" Type="http://schemas.openxmlformats.org/officeDocument/2006/relationships/control" Target="../activeX/activeX250.xml"/><Relationship Id="rId5" Type="http://schemas.openxmlformats.org/officeDocument/2006/relationships/image" Target="../media/image1.emf"/><Relationship Id="rId90" Type="http://schemas.openxmlformats.org/officeDocument/2006/relationships/control" Target="../activeX/activeX238.xml"/><Relationship Id="rId95" Type="http://schemas.openxmlformats.org/officeDocument/2006/relationships/control" Target="../activeX/activeX243.xml"/><Relationship Id="rId22" Type="http://schemas.openxmlformats.org/officeDocument/2006/relationships/control" Target="../activeX/activeX172.xml"/><Relationship Id="rId27" Type="http://schemas.openxmlformats.org/officeDocument/2006/relationships/control" Target="../activeX/activeX177.xml"/><Relationship Id="rId43" Type="http://schemas.openxmlformats.org/officeDocument/2006/relationships/control" Target="../activeX/activeX193.xml"/><Relationship Id="rId48" Type="http://schemas.openxmlformats.org/officeDocument/2006/relationships/control" Target="../activeX/activeX198.xml"/><Relationship Id="rId64" Type="http://schemas.openxmlformats.org/officeDocument/2006/relationships/control" Target="../activeX/activeX214.xml"/><Relationship Id="rId69" Type="http://schemas.openxmlformats.org/officeDocument/2006/relationships/control" Target="../activeX/activeX219.xml"/><Relationship Id="rId80" Type="http://schemas.openxmlformats.org/officeDocument/2006/relationships/control" Target="../activeX/activeX229.xml"/><Relationship Id="rId85" Type="http://schemas.openxmlformats.org/officeDocument/2006/relationships/control" Target="../activeX/activeX234.xml"/><Relationship Id="rId12" Type="http://schemas.openxmlformats.org/officeDocument/2006/relationships/control" Target="../activeX/activeX162.xml"/><Relationship Id="rId17" Type="http://schemas.openxmlformats.org/officeDocument/2006/relationships/control" Target="../activeX/activeX167.xml"/><Relationship Id="rId25" Type="http://schemas.openxmlformats.org/officeDocument/2006/relationships/control" Target="../activeX/activeX175.xml"/><Relationship Id="rId33" Type="http://schemas.openxmlformats.org/officeDocument/2006/relationships/control" Target="../activeX/activeX183.xml"/><Relationship Id="rId38" Type="http://schemas.openxmlformats.org/officeDocument/2006/relationships/control" Target="../activeX/activeX188.xml"/><Relationship Id="rId46" Type="http://schemas.openxmlformats.org/officeDocument/2006/relationships/control" Target="../activeX/activeX196.xml"/><Relationship Id="rId59" Type="http://schemas.openxmlformats.org/officeDocument/2006/relationships/control" Target="../activeX/activeX209.xml"/><Relationship Id="rId67" Type="http://schemas.openxmlformats.org/officeDocument/2006/relationships/control" Target="../activeX/activeX217.xml"/><Relationship Id="rId103" Type="http://schemas.openxmlformats.org/officeDocument/2006/relationships/control" Target="../activeX/activeX251.xml"/><Relationship Id="rId20" Type="http://schemas.openxmlformats.org/officeDocument/2006/relationships/control" Target="../activeX/activeX170.xml"/><Relationship Id="rId41" Type="http://schemas.openxmlformats.org/officeDocument/2006/relationships/control" Target="../activeX/activeX191.xml"/><Relationship Id="rId54" Type="http://schemas.openxmlformats.org/officeDocument/2006/relationships/control" Target="../activeX/activeX204.xml"/><Relationship Id="rId62" Type="http://schemas.openxmlformats.org/officeDocument/2006/relationships/control" Target="../activeX/activeX212.xml"/><Relationship Id="rId70" Type="http://schemas.openxmlformats.org/officeDocument/2006/relationships/control" Target="../activeX/activeX220.xml"/><Relationship Id="rId75" Type="http://schemas.openxmlformats.org/officeDocument/2006/relationships/image" Target="../media/image2.emf"/><Relationship Id="rId83" Type="http://schemas.openxmlformats.org/officeDocument/2006/relationships/control" Target="../activeX/activeX232.xml"/><Relationship Id="rId88" Type="http://schemas.openxmlformats.org/officeDocument/2006/relationships/control" Target="../activeX/activeX236.xml"/><Relationship Id="rId91" Type="http://schemas.openxmlformats.org/officeDocument/2006/relationships/control" Target="../activeX/activeX239.xml"/><Relationship Id="rId96" Type="http://schemas.openxmlformats.org/officeDocument/2006/relationships/control" Target="../activeX/activeX244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56.xml"/><Relationship Id="rId15" Type="http://schemas.openxmlformats.org/officeDocument/2006/relationships/control" Target="../activeX/activeX165.xml"/><Relationship Id="rId23" Type="http://schemas.openxmlformats.org/officeDocument/2006/relationships/control" Target="../activeX/activeX173.xml"/><Relationship Id="rId28" Type="http://schemas.openxmlformats.org/officeDocument/2006/relationships/control" Target="../activeX/activeX178.xml"/><Relationship Id="rId36" Type="http://schemas.openxmlformats.org/officeDocument/2006/relationships/control" Target="../activeX/activeX186.xml"/><Relationship Id="rId49" Type="http://schemas.openxmlformats.org/officeDocument/2006/relationships/control" Target="../activeX/activeX199.xml"/><Relationship Id="rId57" Type="http://schemas.openxmlformats.org/officeDocument/2006/relationships/control" Target="../activeX/activeX207.xml"/><Relationship Id="rId10" Type="http://schemas.openxmlformats.org/officeDocument/2006/relationships/control" Target="../activeX/activeX160.xml"/><Relationship Id="rId31" Type="http://schemas.openxmlformats.org/officeDocument/2006/relationships/control" Target="../activeX/activeX181.xml"/><Relationship Id="rId44" Type="http://schemas.openxmlformats.org/officeDocument/2006/relationships/control" Target="../activeX/activeX194.xml"/><Relationship Id="rId52" Type="http://schemas.openxmlformats.org/officeDocument/2006/relationships/control" Target="../activeX/activeX202.xml"/><Relationship Id="rId60" Type="http://schemas.openxmlformats.org/officeDocument/2006/relationships/control" Target="../activeX/activeX210.xml"/><Relationship Id="rId65" Type="http://schemas.openxmlformats.org/officeDocument/2006/relationships/control" Target="../activeX/activeX215.xml"/><Relationship Id="rId73" Type="http://schemas.openxmlformats.org/officeDocument/2006/relationships/control" Target="../activeX/activeX223.xml"/><Relationship Id="rId78" Type="http://schemas.openxmlformats.org/officeDocument/2006/relationships/control" Target="../activeX/activeX227.xml"/><Relationship Id="rId81" Type="http://schemas.openxmlformats.org/officeDocument/2006/relationships/control" Target="../activeX/activeX230.xml"/><Relationship Id="rId86" Type="http://schemas.openxmlformats.org/officeDocument/2006/relationships/image" Target="../media/image4.emf"/><Relationship Id="rId94" Type="http://schemas.openxmlformats.org/officeDocument/2006/relationships/control" Target="../activeX/activeX242.xml"/><Relationship Id="rId99" Type="http://schemas.openxmlformats.org/officeDocument/2006/relationships/control" Target="../activeX/activeX247.xml"/><Relationship Id="rId101" Type="http://schemas.openxmlformats.org/officeDocument/2006/relationships/control" Target="../activeX/activeX249.xml"/><Relationship Id="rId4" Type="http://schemas.openxmlformats.org/officeDocument/2006/relationships/control" Target="../activeX/activeX155.xml"/><Relationship Id="rId9" Type="http://schemas.openxmlformats.org/officeDocument/2006/relationships/control" Target="../activeX/activeX159.xml"/><Relationship Id="rId13" Type="http://schemas.openxmlformats.org/officeDocument/2006/relationships/control" Target="../activeX/activeX163.xml"/><Relationship Id="rId18" Type="http://schemas.openxmlformats.org/officeDocument/2006/relationships/control" Target="../activeX/activeX168.xml"/><Relationship Id="rId39" Type="http://schemas.openxmlformats.org/officeDocument/2006/relationships/control" Target="../activeX/activeX189.xml"/><Relationship Id="rId34" Type="http://schemas.openxmlformats.org/officeDocument/2006/relationships/control" Target="../activeX/activeX184.xml"/><Relationship Id="rId50" Type="http://schemas.openxmlformats.org/officeDocument/2006/relationships/control" Target="../activeX/activeX200.xml"/><Relationship Id="rId55" Type="http://schemas.openxmlformats.org/officeDocument/2006/relationships/control" Target="../activeX/activeX205.xml"/><Relationship Id="rId76" Type="http://schemas.openxmlformats.org/officeDocument/2006/relationships/control" Target="../activeX/activeX225.xml"/><Relationship Id="rId97" Type="http://schemas.openxmlformats.org/officeDocument/2006/relationships/control" Target="../activeX/activeX245.xml"/><Relationship Id="rId7" Type="http://schemas.openxmlformats.org/officeDocument/2006/relationships/control" Target="../activeX/activeX157.xml"/><Relationship Id="rId71" Type="http://schemas.openxmlformats.org/officeDocument/2006/relationships/control" Target="../activeX/activeX221.xml"/><Relationship Id="rId92" Type="http://schemas.openxmlformats.org/officeDocument/2006/relationships/control" Target="../activeX/activeX240.xml"/><Relationship Id="rId2" Type="http://schemas.openxmlformats.org/officeDocument/2006/relationships/drawing" Target="../drawings/drawing2.xml"/><Relationship Id="rId29" Type="http://schemas.openxmlformats.org/officeDocument/2006/relationships/control" Target="../activeX/activeX179.xml"/><Relationship Id="rId24" Type="http://schemas.openxmlformats.org/officeDocument/2006/relationships/control" Target="../activeX/activeX174.xml"/><Relationship Id="rId40" Type="http://schemas.openxmlformats.org/officeDocument/2006/relationships/control" Target="../activeX/activeX190.xml"/><Relationship Id="rId45" Type="http://schemas.openxmlformats.org/officeDocument/2006/relationships/control" Target="../activeX/activeX195.xml"/><Relationship Id="rId66" Type="http://schemas.openxmlformats.org/officeDocument/2006/relationships/control" Target="../activeX/activeX216.xml"/><Relationship Id="rId87" Type="http://schemas.openxmlformats.org/officeDocument/2006/relationships/control" Target="../activeX/activeX235.xml"/><Relationship Id="rId61" Type="http://schemas.openxmlformats.org/officeDocument/2006/relationships/control" Target="../activeX/activeX211.xml"/><Relationship Id="rId82" Type="http://schemas.openxmlformats.org/officeDocument/2006/relationships/control" Target="../activeX/activeX231.xml"/><Relationship Id="rId19" Type="http://schemas.openxmlformats.org/officeDocument/2006/relationships/control" Target="../activeX/activeX169.xml"/><Relationship Id="rId14" Type="http://schemas.openxmlformats.org/officeDocument/2006/relationships/control" Target="../activeX/activeX164.xml"/><Relationship Id="rId30" Type="http://schemas.openxmlformats.org/officeDocument/2006/relationships/control" Target="../activeX/activeX180.xml"/><Relationship Id="rId35" Type="http://schemas.openxmlformats.org/officeDocument/2006/relationships/control" Target="../activeX/activeX185.xml"/><Relationship Id="rId56" Type="http://schemas.openxmlformats.org/officeDocument/2006/relationships/control" Target="../activeX/activeX206.xml"/><Relationship Id="rId77" Type="http://schemas.openxmlformats.org/officeDocument/2006/relationships/control" Target="../activeX/activeX226.xml"/><Relationship Id="rId100" Type="http://schemas.openxmlformats.org/officeDocument/2006/relationships/control" Target="../activeX/activeX248.xml"/><Relationship Id="rId8" Type="http://schemas.openxmlformats.org/officeDocument/2006/relationships/control" Target="../activeX/activeX158.xml"/><Relationship Id="rId51" Type="http://schemas.openxmlformats.org/officeDocument/2006/relationships/control" Target="../activeX/activeX201.xml"/><Relationship Id="rId72" Type="http://schemas.openxmlformats.org/officeDocument/2006/relationships/control" Target="../activeX/activeX222.xml"/><Relationship Id="rId93" Type="http://schemas.openxmlformats.org/officeDocument/2006/relationships/control" Target="../activeX/activeX241.xml"/><Relationship Id="rId98" Type="http://schemas.openxmlformats.org/officeDocument/2006/relationships/control" Target="../activeX/activeX246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8"/>
  <sheetViews>
    <sheetView workbookViewId="0">
      <selection activeCell="E12" sqref="A1:XFD1048576"/>
    </sheetView>
  </sheetViews>
  <sheetFormatPr defaultRowHeight="15" x14ac:dyDescent="0.25"/>
  <cols>
    <col min="2" max="2" width="19" customWidth="1"/>
    <col min="5" max="5" width="13.85546875" bestFit="1" customWidth="1"/>
    <col min="6" max="6" width="12.7109375" bestFit="1" customWidth="1"/>
    <col min="7" max="7" width="13.42578125" bestFit="1" customWidth="1"/>
  </cols>
  <sheetData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20" x14ac:dyDescent="0.25">
      <c r="T6" s="2"/>
    </row>
    <row r="8" spans="1:20" x14ac:dyDescent="0.25">
      <c r="T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D5:Q100"/>
  <sheetViews>
    <sheetView workbookViewId="0">
      <selection activeCell="H14" sqref="H14"/>
    </sheetView>
  </sheetViews>
  <sheetFormatPr defaultRowHeight="15" x14ac:dyDescent="0.25"/>
  <cols>
    <col min="7" max="7" width="55.28515625" bestFit="1" customWidth="1"/>
    <col min="8" max="8" width="51.85546875" bestFit="1" customWidth="1"/>
    <col min="9" max="9" width="8.140625" bestFit="1" customWidth="1"/>
    <col min="11" max="12" width="9.140625" style="4"/>
  </cols>
  <sheetData>
    <row r="5" spans="4:15" x14ac:dyDescent="0.25">
      <c r="O5" t="s">
        <v>38</v>
      </c>
    </row>
    <row r="7" spans="4:15" x14ac:dyDescent="0.25">
      <c r="D7" t="s">
        <v>24</v>
      </c>
      <c r="I7" t="s">
        <v>29</v>
      </c>
      <c r="K7" s="4" t="s">
        <v>30</v>
      </c>
      <c r="L7" s="4" t="s">
        <v>31</v>
      </c>
    </row>
    <row r="8" spans="4:15" x14ac:dyDescent="0.25">
      <c r="D8" t="s">
        <v>18</v>
      </c>
      <c r="G8" s="19" t="s">
        <v>11</v>
      </c>
      <c r="H8" s="2" t="s">
        <v>8</v>
      </c>
      <c r="I8" s="39">
        <v>0.82699074074074075</v>
      </c>
      <c r="K8" s="4">
        <v>76</v>
      </c>
      <c r="L8" s="4">
        <v>4</v>
      </c>
    </row>
    <row r="9" spans="4:15" x14ac:dyDescent="0.25">
      <c r="D9" t="s">
        <v>19</v>
      </c>
      <c r="G9" s="19" t="s">
        <v>20</v>
      </c>
      <c r="H9" s="2" t="s">
        <v>9</v>
      </c>
      <c r="I9" s="39">
        <v>0.84956018518518517</v>
      </c>
      <c r="K9" s="4">
        <v>19</v>
      </c>
      <c r="L9" s="4">
        <v>1</v>
      </c>
    </row>
    <row r="10" spans="4:15" x14ac:dyDescent="0.25">
      <c r="D10" t="s">
        <v>19</v>
      </c>
      <c r="G10" s="19" t="s">
        <v>10</v>
      </c>
      <c r="H10" s="2" t="s">
        <v>7</v>
      </c>
      <c r="I10" s="39">
        <v>0.85146990740740736</v>
      </c>
      <c r="J10" s="3"/>
      <c r="K10" s="4">
        <v>76</v>
      </c>
      <c r="L10" s="4">
        <v>4</v>
      </c>
      <c r="M10" s="3"/>
    </row>
    <row r="11" spans="4:15" x14ac:dyDescent="0.25">
      <c r="D11" t="s">
        <v>16</v>
      </c>
      <c r="G11" s="19" t="s">
        <v>14</v>
      </c>
      <c r="H11" s="2" t="s">
        <v>15</v>
      </c>
      <c r="I11" s="39">
        <v>0.8630902777777778</v>
      </c>
      <c r="K11" s="4">
        <v>76</v>
      </c>
      <c r="L11" s="4">
        <v>4</v>
      </c>
      <c r="M11" s="3"/>
    </row>
    <row r="12" spans="4:15" x14ac:dyDescent="0.25">
      <c r="D12" t="s">
        <v>28</v>
      </c>
      <c r="G12" s="19" t="s">
        <v>26</v>
      </c>
      <c r="H12" s="12" t="s">
        <v>27</v>
      </c>
      <c r="I12" s="40">
        <v>0.86384259259259266</v>
      </c>
      <c r="K12" s="4">
        <v>23500</v>
      </c>
      <c r="L12" s="4">
        <f>333-18</f>
        <v>315</v>
      </c>
      <c r="N12" t="s">
        <v>32</v>
      </c>
    </row>
    <row r="13" spans="4:15" x14ac:dyDescent="0.25">
      <c r="D13" t="s">
        <v>17</v>
      </c>
      <c r="G13" s="19" t="s">
        <v>12</v>
      </c>
      <c r="H13" s="2" t="s">
        <v>13</v>
      </c>
      <c r="I13" s="39">
        <v>0.88244212962962953</v>
      </c>
      <c r="K13" s="4">
        <v>76</v>
      </c>
      <c r="L13" s="4">
        <v>4</v>
      </c>
    </row>
    <row r="14" spans="4:15" x14ac:dyDescent="0.25">
      <c r="D14" t="s">
        <v>23</v>
      </c>
      <c r="G14" s="19" t="s">
        <v>21</v>
      </c>
      <c r="H14" s="2" t="s">
        <v>22</v>
      </c>
      <c r="I14" s="3">
        <v>0.90721064814814811</v>
      </c>
      <c r="K14" s="4">
        <v>19</v>
      </c>
      <c r="L14" s="4">
        <v>1</v>
      </c>
    </row>
    <row r="19" spans="4:17" x14ac:dyDescent="0.25">
      <c r="I19" s="10"/>
      <c r="J19" s="7"/>
      <c r="K19" s="34"/>
      <c r="L19" s="35"/>
      <c r="M19" s="11"/>
      <c r="N19" s="12"/>
      <c r="O19" s="6"/>
    </row>
    <row r="20" spans="4:17" x14ac:dyDescent="0.25">
      <c r="G20" s="7"/>
      <c r="H20" s="7"/>
      <c r="I20" s="10"/>
      <c r="J20" s="7"/>
      <c r="K20" s="34"/>
      <c r="L20" s="35"/>
      <c r="M20" s="11"/>
      <c r="N20" s="12"/>
    </row>
    <row r="21" spans="4:17" x14ac:dyDescent="0.25">
      <c r="G21" s="7"/>
      <c r="H21" s="7"/>
      <c r="I21" s="10"/>
      <c r="J21" s="7"/>
      <c r="K21" s="34"/>
      <c r="L21" s="35"/>
      <c r="M21" s="11"/>
      <c r="N21" s="12"/>
      <c r="O21" t="s">
        <v>36</v>
      </c>
      <c r="P21" t="s">
        <v>37</v>
      </c>
    </row>
    <row r="22" spans="4:17" ht="16.5" x14ac:dyDescent="0.3">
      <c r="G22" s="7"/>
      <c r="H22" s="7"/>
      <c r="I22" s="10"/>
      <c r="J22" s="7"/>
      <c r="K22" s="34"/>
      <c r="L22" s="35"/>
      <c r="M22" s="11"/>
      <c r="N22" s="12"/>
      <c r="O22" s="3">
        <v>2.0833333333333332E-2</v>
      </c>
      <c r="P22" s="5">
        <v>1.4884259259259259E-2</v>
      </c>
      <c r="Q22" s="3">
        <v>0.86319444444444438</v>
      </c>
    </row>
    <row r="23" spans="4:17" ht="16.5" x14ac:dyDescent="0.3">
      <c r="D23" t="s">
        <v>25</v>
      </c>
      <c r="G23" s="7"/>
      <c r="H23" s="7"/>
      <c r="I23" s="10"/>
      <c r="J23" s="7"/>
      <c r="K23" s="34"/>
      <c r="L23" s="35"/>
      <c r="M23" s="11"/>
      <c r="N23" s="12"/>
      <c r="P23" s="5"/>
      <c r="Q23" s="3">
        <f>Q22-P22-O22</f>
        <v>0.82747685185185171</v>
      </c>
    </row>
    <row r="24" spans="4:17" x14ac:dyDescent="0.25">
      <c r="G24" s="7"/>
      <c r="H24" s="7"/>
      <c r="I24" s="10"/>
      <c r="J24" s="7"/>
      <c r="K24" s="34"/>
      <c r="L24" s="35"/>
      <c r="M24" s="11"/>
      <c r="N24" s="12"/>
    </row>
    <row r="25" spans="4:17" x14ac:dyDescent="0.25">
      <c r="J25" s="7"/>
      <c r="K25" s="34"/>
      <c r="L25" s="35"/>
      <c r="M25" s="11"/>
      <c r="N25" s="12"/>
    </row>
    <row r="26" spans="4:17" x14ac:dyDescent="0.25">
      <c r="G26" s="7"/>
      <c r="H26" s="7"/>
      <c r="I26" s="10"/>
      <c r="J26" s="7"/>
      <c r="K26" s="34"/>
      <c r="L26" s="35"/>
      <c r="M26" s="11"/>
      <c r="N26" s="12"/>
    </row>
    <row r="27" spans="4:17" ht="16.5" x14ac:dyDescent="0.3">
      <c r="G27" s="7"/>
      <c r="H27" s="7"/>
      <c r="I27" s="10"/>
      <c r="J27" s="7"/>
      <c r="K27" s="34"/>
      <c r="L27" s="35"/>
      <c r="M27" s="5"/>
      <c r="N27" s="12"/>
    </row>
    <row r="28" spans="4:17" ht="16.5" x14ac:dyDescent="0.3">
      <c r="G28" s="7"/>
      <c r="H28" s="7"/>
      <c r="I28" s="10"/>
      <c r="J28" s="7"/>
      <c r="K28" s="34"/>
      <c r="L28" s="35"/>
      <c r="M28" s="5"/>
      <c r="N28" s="12"/>
    </row>
    <row r="29" spans="4:17" x14ac:dyDescent="0.25">
      <c r="G29" s="7"/>
      <c r="H29" s="7"/>
      <c r="I29" s="10"/>
      <c r="J29" s="7"/>
      <c r="K29" s="34"/>
      <c r="L29" s="35"/>
      <c r="M29" s="11"/>
      <c r="N29" s="12"/>
    </row>
    <row r="30" spans="4:17" x14ac:dyDescent="0.25">
      <c r="G30" s="7"/>
      <c r="H30" s="7"/>
      <c r="I30" s="10"/>
      <c r="J30" s="7"/>
      <c r="K30" s="34"/>
      <c r="L30" s="35"/>
      <c r="M30" s="11"/>
      <c r="N30" s="12"/>
    </row>
    <row r="31" spans="4:17" x14ac:dyDescent="0.25">
      <c r="G31" s="7"/>
      <c r="H31" s="7"/>
      <c r="I31" s="10"/>
      <c r="J31" s="7"/>
      <c r="K31" s="34"/>
      <c r="L31" s="35"/>
      <c r="M31" s="11"/>
      <c r="N31" s="12"/>
    </row>
    <row r="32" spans="4:17" x14ac:dyDescent="0.25">
      <c r="G32" s="7"/>
      <c r="H32" s="7"/>
      <c r="I32" s="10"/>
      <c r="J32" s="7"/>
      <c r="K32" s="34"/>
      <c r="L32" s="35"/>
      <c r="M32" s="11"/>
      <c r="N32" s="12"/>
    </row>
    <row r="33" spans="7:17" x14ac:dyDescent="0.25">
      <c r="G33" s="7"/>
      <c r="H33" s="7"/>
      <c r="I33" s="10"/>
      <c r="J33" s="7"/>
      <c r="K33" s="34"/>
      <c r="L33" s="35"/>
      <c r="M33" s="37"/>
      <c r="N33" s="12"/>
      <c r="O33" t="s">
        <v>33</v>
      </c>
      <c r="P33" t="s">
        <v>34</v>
      </c>
      <c r="Q33" t="s">
        <v>35</v>
      </c>
    </row>
    <row r="34" spans="7:17" x14ac:dyDescent="0.25">
      <c r="G34" s="7"/>
      <c r="H34" s="7"/>
      <c r="I34" s="10"/>
      <c r="J34" s="7"/>
      <c r="K34" s="34"/>
      <c r="L34" s="35"/>
      <c r="M34" s="37"/>
      <c r="N34" s="12"/>
      <c r="O34" s="38">
        <v>0.82747685185185194</v>
      </c>
      <c r="P34" s="3">
        <f>O34+O22</f>
        <v>0.84831018518518531</v>
      </c>
      <c r="Q34" s="3">
        <f>P34+P22</f>
        <v>0.8631944444444446</v>
      </c>
    </row>
    <row r="35" spans="7:17" x14ac:dyDescent="0.25">
      <c r="G35" s="7"/>
      <c r="H35" s="7"/>
      <c r="I35" s="10"/>
      <c r="J35" s="7"/>
      <c r="K35" s="34"/>
      <c r="L35" s="35"/>
      <c r="M35" s="37"/>
      <c r="N35" s="12"/>
    </row>
    <row r="36" spans="7:17" x14ac:dyDescent="0.25">
      <c r="G36" s="7"/>
      <c r="H36" s="7"/>
      <c r="I36" s="10"/>
      <c r="J36" s="7"/>
      <c r="K36" s="34"/>
      <c r="L36" s="35"/>
      <c r="M36" s="11"/>
      <c r="N36" s="12"/>
    </row>
    <row r="37" spans="7:17" x14ac:dyDescent="0.25">
      <c r="G37" s="7"/>
      <c r="H37" s="7"/>
      <c r="I37" s="10"/>
      <c r="J37" s="7"/>
      <c r="K37" s="34"/>
      <c r="L37" s="35"/>
      <c r="M37" s="11"/>
      <c r="N37" s="12"/>
    </row>
    <row r="38" spans="7:17" x14ac:dyDescent="0.25">
      <c r="G38" s="7"/>
      <c r="H38" s="7"/>
      <c r="I38" s="10"/>
      <c r="J38" s="7"/>
      <c r="K38" s="34"/>
      <c r="L38" s="35"/>
      <c r="M38" s="11"/>
      <c r="N38" s="12"/>
    </row>
    <row r="39" spans="7:17" x14ac:dyDescent="0.25">
      <c r="G39" s="7"/>
      <c r="H39" s="7"/>
      <c r="I39" s="10"/>
      <c r="J39" s="7"/>
      <c r="K39" s="34"/>
      <c r="L39" s="35"/>
      <c r="M39" s="11"/>
      <c r="N39" s="12"/>
    </row>
    <row r="40" spans="7:17" x14ac:dyDescent="0.25">
      <c r="G40" s="7"/>
      <c r="H40" s="7"/>
      <c r="I40" s="10"/>
      <c r="J40" s="7"/>
      <c r="K40" s="34"/>
      <c r="L40" s="35"/>
      <c r="M40" s="11"/>
      <c r="N40" s="12"/>
    </row>
    <row r="41" spans="7:17" x14ac:dyDescent="0.25">
      <c r="G41" s="7"/>
      <c r="H41" s="7"/>
      <c r="I41" s="10"/>
      <c r="J41" s="7"/>
      <c r="K41" s="34"/>
      <c r="L41" s="35"/>
      <c r="M41" s="11"/>
      <c r="N41" s="12"/>
    </row>
    <row r="42" spans="7:17" x14ac:dyDescent="0.25">
      <c r="G42" s="7"/>
      <c r="H42" s="7"/>
      <c r="I42" s="10"/>
      <c r="J42" s="7"/>
      <c r="K42" s="34"/>
      <c r="L42" s="35"/>
      <c r="M42" s="11"/>
      <c r="N42" s="12"/>
    </row>
    <row r="43" spans="7:17" x14ac:dyDescent="0.25">
      <c r="G43" s="7"/>
      <c r="H43" s="7"/>
      <c r="I43" s="10"/>
      <c r="J43" s="7"/>
      <c r="K43" s="34"/>
      <c r="L43" s="35"/>
      <c r="M43" s="11"/>
      <c r="N43" s="12"/>
    </row>
    <row r="44" spans="7:17" x14ac:dyDescent="0.25">
      <c r="G44" s="7"/>
      <c r="H44" s="7"/>
      <c r="I44" s="10"/>
      <c r="J44" s="7"/>
      <c r="K44" s="34"/>
      <c r="L44" s="35"/>
      <c r="M44" s="11"/>
      <c r="N44" s="12"/>
    </row>
    <row r="45" spans="7:17" x14ac:dyDescent="0.25">
      <c r="G45" s="7"/>
      <c r="H45" s="7"/>
      <c r="I45" s="10"/>
      <c r="J45" s="7"/>
      <c r="K45" s="34"/>
      <c r="L45" s="35"/>
      <c r="M45" s="11"/>
      <c r="N45" s="12"/>
    </row>
    <row r="46" spans="7:17" x14ac:dyDescent="0.25">
      <c r="G46" s="7"/>
      <c r="H46" s="7"/>
      <c r="I46" s="10"/>
      <c r="J46" s="7"/>
      <c r="K46" s="34"/>
      <c r="L46" s="35"/>
      <c r="M46" s="11"/>
      <c r="N46" s="12"/>
    </row>
    <row r="47" spans="7:17" x14ac:dyDescent="0.25">
      <c r="G47" s="7"/>
      <c r="H47" s="7"/>
      <c r="I47" s="10"/>
      <c r="J47" s="7"/>
      <c r="K47" s="34"/>
      <c r="L47" s="35"/>
      <c r="M47" s="11"/>
      <c r="N47" s="12"/>
    </row>
    <row r="48" spans="7:17" x14ac:dyDescent="0.25">
      <c r="G48" s="7"/>
      <c r="H48" s="7"/>
      <c r="I48" s="10"/>
      <c r="J48" s="7"/>
      <c r="K48" s="34"/>
      <c r="L48" s="35"/>
      <c r="M48" s="11"/>
      <c r="N48" s="12"/>
    </row>
    <row r="49" spans="7:14" x14ac:dyDescent="0.25">
      <c r="G49" s="7"/>
      <c r="H49" s="7"/>
      <c r="I49" s="10"/>
      <c r="J49" s="7"/>
      <c r="K49" s="34"/>
      <c r="L49" s="35"/>
      <c r="M49" s="11"/>
      <c r="N49" s="12"/>
    </row>
    <row r="50" spans="7:14" x14ac:dyDescent="0.25">
      <c r="G50" s="7"/>
      <c r="H50" s="7"/>
      <c r="I50" s="10"/>
      <c r="J50" s="7"/>
      <c r="K50" s="34"/>
      <c r="L50" s="35"/>
      <c r="M50" s="11"/>
      <c r="N50" s="12"/>
    </row>
    <row r="51" spans="7:14" x14ac:dyDescent="0.25">
      <c r="G51" s="7"/>
      <c r="H51" s="7"/>
      <c r="I51" s="10"/>
      <c r="J51" s="7"/>
      <c r="K51" s="34"/>
      <c r="L51" s="35"/>
      <c r="M51" s="11"/>
      <c r="N51" s="12"/>
    </row>
    <row r="52" spans="7:14" x14ac:dyDescent="0.25">
      <c r="G52" s="7"/>
      <c r="H52" s="7"/>
      <c r="I52" s="10"/>
      <c r="J52" s="7"/>
      <c r="K52" s="34"/>
      <c r="L52" s="35"/>
      <c r="M52" s="11"/>
      <c r="N52" s="12"/>
    </row>
    <row r="53" spans="7:14" x14ac:dyDescent="0.25">
      <c r="G53" s="7"/>
      <c r="H53" s="7"/>
      <c r="I53" s="10"/>
      <c r="J53" s="7"/>
      <c r="K53" s="34"/>
      <c r="L53" s="35"/>
      <c r="M53" s="11"/>
      <c r="N53" s="12"/>
    </row>
    <row r="54" spans="7:14" x14ac:dyDescent="0.25">
      <c r="G54" s="7"/>
      <c r="H54" s="7"/>
      <c r="I54" s="10"/>
      <c r="J54" s="7"/>
      <c r="K54" s="34"/>
      <c r="L54" s="35"/>
      <c r="M54" s="11"/>
      <c r="N54" s="12"/>
    </row>
    <row r="55" spans="7:14" x14ac:dyDescent="0.25">
      <c r="G55" s="7"/>
      <c r="H55" s="7"/>
      <c r="I55" s="10"/>
      <c r="J55" s="7"/>
      <c r="K55" s="34"/>
      <c r="L55" s="35"/>
      <c r="M55" s="11"/>
      <c r="N55" s="12"/>
    </row>
    <row r="56" spans="7:14" x14ac:dyDescent="0.25">
      <c r="G56" s="7"/>
      <c r="H56" s="7"/>
      <c r="I56" s="10"/>
      <c r="J56" s="7"/>
      <c r="K56" s="34"/>
      <c r="L56" s="35"/>
      <c r="M56" s="11"/>
      <c r="N56" s="12"/>
    </row>
    <row r="57" spans="7:14" x14ac:dyDescent="0.25">
      <c r="G57" s="7"/>
      <c r="H57" s="7"/>
      <c r="I57" s="10"/>
      <c r="J57" s="7"/>
      <c r="K57" s="34"/>
      <c r="L57" s="35"/>
      <c r="M57" s="11"/>
      <c r="N57" s="12"/>
    </row>
    <row r="58" spans="7:14" x14ac:dyDescent="0.25">
      <c r="G58" s="7"/>
      <c r="H58" s="7"/>
      <c r="I58" s="10"/>
      <c r="J58" s="7"/>
      <c r="K58" s="34"/>
      <c r="L58" s="35"/>
      <c r="M58" s="11"/>
      <c r="N58" s="12"/>
    </row>
    <row r="59" spans="7:14" x14ac:dyDescent="0.25">
      <c r="G59" s="7"/>
      <c r="H59" s="7"/>
      <c r="I59" s="10"/>
      <c r="J59" s="7"/>
      <c r="K59" s="34"/>
      <c r="L59" s="35"/>
      <c r="M59" s="11"/>
      <c r="N59" s="12"/>
    </row>
    <row r="60" spans="7:14" x14ac:dyDescent="0.25">
      <c r="G60" s="7"/>
      <c r="H60" s="7"/>
      <c r="I60" s="10"/>
      <c r="J60" s="7"/>
      <c r="K60" s="34"/>
      <c r="L60" s="35"/>
      <c r="M60" s="11"/>
      <c r="N60" s="12"/>
    </row>
    <row r="61" spans="7:14" x14ac:dyDescent="0.25">
      <c r="G61" s="7"/>
      <c r="H61" s="7"/>
      <c r="I61" s="10"/>
      <c r="J61" s="7"/>
      <c r="K61" s="34"/>
      <c r="L61" s="35"/>
      <c r="M61" s="11"/>
      <c r="N61" s="12"/>
    </row>
    <row r="62" spans="7:14" x14ac:dyDescent="0.25">
      <c r="G62" s="7"/>
      <c r="H62" s="7"/>
      <c r="I62" s="10"/>
      <c r="J62" s="7"/>
      <c r="K62" s="34"/>
      <c r="L62" s="35"/>
      <c r="M62" s="11"/>
      <c r="N62" s="12"/>
    </row>
    <row r="63" spans="7:14" x14ac:dyDescent="0.25">
      <c r="G63" s="7"/>
      <c r="H63" s="7"/>
      <c r="I63" s="10"/>
      <c r="J63" s="7"/>
      <c r="K63" s="34"/>
      <c r="L63" s="35"/>
      <c r="M63" s="11"/>
      <c r="N63" s="12"/>
    </row>
    <row r="64" spans="7:14" x14ac:dyDescent="0.25">
      <c r="G64" s="7"/>
      <c r="H64" s="7"/>
      <c r="I64" s="10"/>
      <c r="J64" s="7"/>
      <c r="K64" s="34"/>
      <c r="L64" s="35"/>
      <c r="M64" s="11"/>
      <c r="N64" s="12"/>
    </row>
    <row r="65" spans="7:14" x14ac:dyDescent="0.25">
      <c r="G65" s="7"/>
      <c r="H65" s="7"/>
      <c r="I65" s="10"/>
      <c r="J65" s="7"/>
      <c r="K65" s="34"/>
      <c r="L65" s="35"/>
      <c r="M65" s="11"/>
      <c r="N65" s="12"/>
    </row>
    <row r="66" spans="7:14" x14ac:dyDescent="0.25">
      <c r="G66" s="7"/>
      <c r="H66" s="7"/>
      <c r="I66" s="10"/>
      <c r="J66" s="7"/>
      <c r="K66" s="34"/>
      <c r="L66" s="35"/>
      <c r="M66" s="11"/>
      <c r="N66" s="12"/>
    </row>
    <row r="67" spans="7:14" x14ac:dyDescent="0.25">
      <c r="G67" s="7"/>
      <c r="H67" s="7"/>
      <c r="I67" s="10"/>
      <c r="J67" s="7"/>
      <c r="K67" s="34"/>
      <c r="L67" s="35"/>
      <c r="M67" s="11"/>
      <c r="N67" s="12"/>
    </row>
    <row r="68" spans="7:14" x14ac:dyDescent="0.25">
      <c r="G68" s="7"/>
      <c r="H68" s="7"/>
      <c r="I68" s="10"/>
      <c r="J68" s="7"/>
      <c r="K68" s="34"/>
      <c r="L68" s="35"/>
      <c r="M68" s="11"/>
      <c r="N68" s="12"/>
    </row>
    <row r="69" spans="7:14" x14ac:dyDescent="0.25">
      <c r="G69" s="7"/>
      <c r="H69" s="7"/>
      <c r="I69" s="10"/>
      <c r="J69" s="7"/>
      <c r="K69" s="34"/>
      <c r="L69" s="35"/>
      <c r="M69" s="11"/>
      <c r="N69" s="12"/>
    </row>
    <row r="70" spans="7:14" x14ac:dyDescent="0.25">
      <c r="G70" s="7"/>
      <c r="H70" s="7"/>
      <c r="I70" s="10"/>
      <c r="J70" s="7"/>
      <c r="K70" s="34"/>
      <c r="L70" s="35"/>
      <c r="M70" s="11"/>
      <c r="N70" s="12"/>
    </row>
    <row r="71" spans="7:14" x14ac:dyDescent="0.25">
      <c r="G71" s="7"/>
      <c r="H71" s="7"/>
      <c r="I71" s="10"/>
      <c r="J71" s="7"/>
      <c r="K71" s="34"/>
      <c r="L71" s="35"/>
      <c r="M71" s="11"/>
      <c r="N71" s="12"/>
    </row>
    <row r="72" spans="7:14" x14ac:dyDescent="0.25">
      <c r="G72" s="7"/>
      <c r="H72" s="7"/>
      <c r="I72" s="10"/>
      <c r="J72" s="7"/>
      <c r="K72" s="34"/>
      <c r="L72" s="35"/>
      <c r="M72" s="11"/>
      <c r="N72" s="12"/>
    </row>
    <row r="73" spans="7:14" x14ac:dyDescent="0.25">
      <c r="G73" s="7"/>
      <c r="H73" s="7"/>
      <c r="I73" s="10"/>
      <c r="J73" s="7"/>
      <c r="K73" s="34"/>
      <c r="L73" s="35"/>
      <c r="M73" s="11"/>
      <c r="N73" s="12"/>
    </row>
    <row r="74" spans="7:14" x14ac:dyDescent="0.25">
      <c r="G74" s="7"/>
      <c r="H74" s="7"/>
      <c r="I74" s="10"/>
      <c r="J74" s="7"/>
      <c r="K74" s="34"/>
      <c r="L74" s="35"/>
      <c r="M74" s="11"/>
      <c r="N74" s="12"/>
    </row>
    <row r="75" spans="7:14" x14ac:dyDescent="0.25">
      <c r="G75" s="7"/>
      <c r="H75" s="7"/>
      <c r="I75" s="10"/>
      <c r="J75" s="7"/>
      <c r="K75" s="34"/>
      <c r="L75" s="35"/>
      <c r="M75" s="11"/>
      <c r="N75" s="12"/>
    </row>
    <row r="76" spans="7:14" x14ac:dyDescent="0.25">
      <c r="G76" s="7"/>
      <c r="H76" s="7"/>
      <c r="I76" s="10"/>
      <c r="J76" s="7"/>
      <c r="K76" s="34"/>
      <c r="L76" s="35"/>
      <c r="M76" s="11"/>
      <c r="N76" s="12"/>
    </row>
    <row r="77" spans="7:14" x14ac:dyDescent="0.25">
      <c r="G77" s="7"/>
      <c r="H77" s="7"/>
      <c r="I77" s="10"/>
      <c r="J77" s="7"/>
      <c r="K77" s="34"/>
      <c r="L77" s="35"/>
      <c r="M77" s="11"/>
      <c r="N77" s="12"/>
    </row>
    <row r="78" spans="7:14" x14ac:dyDescent="0.25">
      <c r="G78" s="7"/>
      <c r="H78" s="7"/>
      <c r="I78" s="10"/>
      <c r="J78" s="7"/>
      <c r="K78" s="34"/>
      <c r="L78" s="35"/>
      <c r="M78" s="11"/>
      <c r="N78" s="12"/>
    </row>
    <row r="79" spans="7:14" x14ac:dyDescent="0.25">
      <c r="G79" s="7"/>
      <c r="H79" s="7"/>
      <c r="I79" s="10"/>
      <c r="J79" s="7"/>
      <c r="K79" s="34"/>
      <c r="L79" s="35"/>
      <c r="M79" s="11"/>
      <c r="N79" s="12"/>
    </row>
    <row r="80" spans="7:14" x14ac:dyDescent="0.25">
      <c r="G80" s="7"/>
      <c r="H80" s="7"/>
      <c r="I80" s="10"/>
      <c r="J80" s="7"/>
      <c r="K80" s="34"/>
      <c r="L80" s="35"/>
      <c r="M80" s="11"/>
      <c r="N80" s="12"/>
    </row>
    <row r="81" spans="7:14" x14ac:dyDescent="0.25">
      <c r="G81" s="7"/>
      <c r="H81" s="7"/>
      <c r="I81" s="10"/>
      <c r="J81" s="7"/>
      <c r="K81" s="34"/>
      <c r="L81" s="35"/>
      <c r="M81" s="11"/>
      <c r="N81" s="12"/>
    </row>
    <row r="82" spans="7:14" x14ac:dyDescent="0.25">
      <c r="G82" s="7"/>
      <c r="H82" s="7"/>
      <c r="I82" s="10"/>
      <c r="J82" s="7"/>
      <c r="K82" s="34"/>
      <c r="L82" s="35"/>
      <c r="M82" s="11"/>
      <c r="N82" s="12"/>
    </row>
    <row r="83" spans="7:14" x14ac:dyDescent="0.25">
      <c r="G83" s="7"/>
      <c r="H83" s="7"/>
      <c r="I83" s="10"/>
      <c r="J83" s="7"/>
      <c r="K83" s="34"/>
      <c r="L83" s="35"/>
      <c r="M83" s="11"/>
      <c r="N83" s="12"/>
    </row>
    <row r="84" spans="7:14" x14ac:dyDescent="0.25">
      <c r="G84" s="7"/>
      <c r="H84" s="7"/>
      <c r="I84" s="10"/>
      <c r="J84" s="7"/>
      <c r="K84" s="34"/>
      <c r="L84" s="35"/>
      <c r="M84" s="11"/>
      <c r="N84" s="12"/>
    </row>
    <row r="85" spans="7:14" x14ac:dyDescent="0.25">
      <c r="G85" s="7"/>
      <c r="H85" s="7"/>
      <c r="I85" s="10"/>
      <c r="J85" s="7"/>
      <c r="K85" s="34"/>
      <c r="L85" s="35"/>
      <c r="M85" s="11"/>
      <c r="N85" s="12"/>
    </row>
    <row r="86" spans="7:14" x14ac:dyDescent="0.25">
      <c r="G86" s="7"/>
      <c r="H86" s="7"/>
      <c r="I86" s="10"/>
      <c r="J86" s="7"/>
      <c r="K86" s="34"/>
      <c r="L86" s="35"/>
      <c r="M86" s="11"/>
      <c r="N86" s="12"/>
    </row>
    <row r="87" spans="7:14" x14ac:dyDescent="0.25">
      <c r="G87" s="7"/>
      <c r="H87" s="7"/>
      <c r="I87" s="10"/>
      <c r="J87" s="7"/>
      <c r="K87" s="34"/>
      <c r="L87" s="35"/>
      <c r="M87" s="11"/>
      <c r="N87" s="12"/>
    </row>
    <row r="88" spans="7:14" x14ac:dyDescent="0.25">
      <c r="G88" s="7"/>
      <c r="H88" s="7"/>
      <c r="I88" s="10"/>
      <c r="J88" s="7"/>
      <c r="K88" s="34"/>
      <c r="L88" s="35"/>
      <c r="M88" s="11"/>
      <c r="N88" s="12"/>
    </row>
    <row r="89" spans="7:14" x14ac:dyDescent="0.25">
      <c r="G89" s="7"/>
      <c r="H89" s="7"/>
      <c r="I89" s="10"/>
      <c r="J89" s="7"/>
      <c r="K89" s="34"/>
      <c r="L89" s="35"/>
      <c r="M89" s="11"/>
      <c r="N89" s="12"/>
    </row>
    <row r="90" spans="7:14" x14ac:dyDescent="0.25">
      <c r="G90" s="7"/>
      <c r="H90" s="7"/>
      <c r="I90" s="10"/>
      <c r="J90" s="7"/>
      <c r="K90" s="34"/>
      <c r="L90" s="35"/>
      <c r="M90" s="11"/>
      <c r="N90" s="12"/>
    </row>
    <row r="91" spans="7:14" x14ac:dyDescent="0.25">
      <c r="G91" s="7"/>
      <c r="H91" s="7"/>
      <c r="I91" s="10"/>
      <c r="J91" s="7"/>
      <c r="K91" s="34"/>
      <c r="L91" s="35"/>
      <c r="M91" s="11"/>
      <c r="N91" s="12"/>
    </row>
    <row r="92" spans="7:14" x14ac:dyDescent="0.25">
      <c r="G92" s="7"/>
      <c r="H92" s="7"/>
      <c r="I92" s="10"/>
      <c r="J92" s="7"/>
      <c r="K92" s="34"/>
      <c r="L92" s="35"/>
      <c r="M92" s="11"/>
      <c r="N92" s="12"/>
    </row>
    <row r="93" spans="7:14" x14ac:dyDescent="0.25">
      <c r="G93" s="7"/>
      <c r="H93" s="7"/>
      <c r="I93" s="10"/>
      <c r="J93" s="7"/>
      <c r="K93" s="34"/>
      <c r="L93" s="35"/>
      <c r="M93" s="11"/>
      <c r="N93" s="12"/>
    </row>
    <row r="94" spans="7:14" x14ac:dyDescent="0.25">
      <c r="G94" s="7"/>
      <c r="H94" s="10"/>
      <c r="I94" s="7"/>
      <c r="J94" s="7"/>
      <c r="K94" s="35"/>
      <c r="L94" s="36"/>
      <c r="M94" s="12"/>
    </row>
    <row r="95" spans="7:14" x14ac:dyDescent="0.25">
      <c r="G95" s="7"/>
      <c r="H95" s="10"/>
      <c r="I95" s="7"/>
      <c r="J95" s="7"/>
      <c r="K95" s="35"/>
      <c r="L95" s="36"/>
      <c r="M95" s="12"/>
    </row>
    <row r="96" spans="7:14" x14ac:dyDescent="0.25">
      <c r="G96" s="7"/>
      <c r="H96" s="10"/>
      <c r="I96" s="7"/>
      <c r="J96" s="7"/>
      <c r="K96" s="35"/>
      <c r="L96" s="36"/>
      <c r="M96" s="12"/>
    </row>
    <row r="97" spans="7:13" x14ac:dyDescent="0.25">
      <c r="G97" s="7"/>
      <c r="H97" s="10"/>
      <c r="I97" s="7"/>
      <c r="J97" s="7"/>
      <c r="K97" s="35"/>
      <c r="L97" s="36"/>
      <c r="M97" s="12"/>
    </row>
    <row r="98" spans="7:13" x14ac:dyDescent="0.25">
      <c r="G98" s="7"/>
      <c r="H98" s="10"/>
      <c r="I98" s="7"/>
      <c r="J98" s="7"/>
      <c r="K98" s="35"/>
      <c r="L98" s="36"/>
      <c r="M98" s="12"/>
    </row>
    <row r="99" spans="7:13" x14ac:dyDescent="0.25">
      <c r="G99" s="7"/>
      <c r="H99" s="10"/>
      <c r="I99" s="7"/>
      <c r="J99" s="7"/>
      <c r="K99" s="35"/>
      <c r="L99" s="36"/>
      <c r="M99" s="12"/>
    </row>
    <row r="100" spans="7:13" x14ac:dyDescent="0.25">
      <c r="G100" s="7"/>
      <c r="H100" s="10"/>
      <c r="I100" s="7"/>
      <c r="J100" s="7"/>
      <c r="K100" s="35"/>
      <c r="L100" s="36"/>
      <c r="M100" s="12"/>
    </row>
  </sheetData>
  <hyperlinks>
    <hyperlink ref="H10" r:id="rId1"/>
    <hyperlink ref="H13" r:id="rId2"/>
    <hyperlink ref="H8" r:id="rId3"/>
    <hyperlink ref="H12" r:id="rId4"/>
    <hyperlink ref="H11" r:id="rId5"/>
    <hyperlink ref="H9" r:id="rId6"/>
    <hyperlink ref="H14" r:id="rId7"/>
  </hyperlinks>
  <pageMargins left="0.7" right="0.7" top="0.75" bottom="0.75" header="0.3" footer="0.3"/>
  <pageSetup paperSize="9" orientation="portrait" r:id="rId8"/>
  <drawing r:id="rId9"/>
  <legacyDrawing r:id="rId10"/>
  <controls>
    <mc:AlternateContent xmlns:mc="http://schemas.openxmlformats.org/markup-compatibility/2006">
      <mc:Choice Requires="x14">
        <control shapeId="2059" r:id="rId11" name="Control 11">
          <controlPr defaultSize="0" r:id="rId12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2059" r:id="rId11" name="Control 11"/>
      </mc:Fallback>
    </mc:AlternateContent>
    <mc:AlternateContent xmlns:mc="http://schemas.openxmlformats.org/markup-compatibility/2006">
      <mc:Choice Requires="x14">
        <control shapeId="2064" r:id="rId13" name="Control 16">
          <controlPr defaultSize="0" r:id="rId12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2064" r:id="rId13" name="Control 16"/>
      </mc:Fallback>
    </mc:AlternateContent>
    <mc:AlternateContent xmlns:mc="http://schemas.openxmlformats.org/markup-compatibility/2006">
      <mc:Choice Requires="x14">
        <control shapeId="2069" r:id="rId14" name="Control 21">
          <controlPr defaultSize="0" r:id="rId12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2069" r:id="rId14" name="Control 21"/>
      </mc:Fallback>
    </mc:AlternateContent>
    <mc:AlternateContent xmlns:mc="http://schemas.openxmlformats.org/markup-compatibility/2006">
      <mc:Choice Requires="x14">
        <control shapeId="2074" r:id="rId15" name="Control 26">
          <controlPr defaultSize="0" r:id="rId12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2074" r:id="rId15" name="Control 26"/>
      </mc:Fallback>
    </mc:AlternateContent>
    <mc:AlternateContent xmlns:mc="http://schemas.openxmlformats.org/markup-compatibility/2006">
      <mc:Choice Requires="x14">
        <control shapeId="2079" r:id="rId16" name="Control 31">
          <controlPr defaultSize="0" r:id="rId17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2079" r:id="rId16" name="Control 31"/>
      </mc:Fallback>
    </mc:AlternateContent>
    <mc:AlternateContent xmlns:mc="http://schemas.openxmlformats.org/markup-compatibility/2006">
      <mc:Choice Requires="x14">
        <control shapeId="2084" r:id="rId18" name="Control 36">
          <controlPr defaultSize="0" r:id="rId12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257175</xdr:colOff>
                <xdr:row>26</xdr:row>
                <xdr:rowOff>57150</xdr:rowOff>
              </to>
            </anchor>
          </controlPr>
        </control>
      </mc:Choice>
      <mc:Fallback>
        <control shapeId="2084" r:id="rId18" name="Control 36"/>
      </mc:Fallback>
    </mc:AlternateContent>
    <mc:AlternateContent xmlns:mc="http://schemas.openxmlformats.org/markup-compatibility/2006">
      <mc:Choice Requires="x14">
        <control shapeId="2089" r:id="rId19" name="Control 41">
          <controlPr defaultSize="0" r:id="rId12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2089" r:id="rId19" name="Control 41"/>
      </mc:Fallback>
    </mc:AlternateContent>
    <mc:AlternateContent xmlns:mc="http://schemas.openxmlformats.org/markup-compatibility/2006">
      <mc:Choice Requires="x14">
        <control shapeId="2094" r:id="rId20" name="Control 46">
          <controlPr defaultSize="0" r:id="rId12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2094" r:id="rId20" name="Control 46"/>
      </mc:Fallback>
    </mc:AlternateContent>
    <mc:AlternateContent xmlns:mc="http://schemas.openxmlformats.org/markup-compatibility/2006">
      <mc:Choice Requires="x14">
        <control shapeId="2099" r:id="rId21" name="Control 51">
          <controlPr defaultSize="0" r:id="rId12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257175</xdr:colOff>
                <xdr:row>29</xdr:row>
                <xdr:rowOff>57150</xdr:rowOff>
              </to>
            </anchor>
          </controlPr>
        </control>
      </mc:Choice>
      <mc:Fallback>
        <control shapeId="2099" r:id="rId21" name="Control 51"/>
      </mc:Fallback>
    </mc:AlternateContent>
    <mc:AlternateContent xmlns:mc="http://schemas.openxmlformats.org/markup-compatibility/2006">
      <mc:Choice Requires="x14">
        <control shapeId="2104" r:id="rId22" name="Control 56">
          <controlPr defaultSize="0" r:id="rId12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2104" r:id="rId22" name="Control 56"/>
      </mc:Fallback>
    </mc:AlternateContent>
    <mc:AlternateContent xmlns:mc="http://schemas.openxmlformats.org/markup-compatibility/2006">
      <mc:Choice Requires="x14">
        <control shapeId="2109" r:id="rId23" name="Control 61">
          <controlPr defaultSize="0" r:id="rId12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2109" r:id="rId23" name="Control 61"/>
      </mc:Fallback>
    </mc:AlternateContent>
    <mc:AlternateContent xmlns:mc="http://schemas.openxmlformats.org/markup-compatibility/2006">
      <mc:Choice Requires="x14">
        <control shapeId="2114" r:id="rId24" name="Control 66">
          <controlPr defaultSize="0" r:id="rId12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257175</xdr:colOff>
                <xdr:row>32</xdr:row>
                <xdr:rowOff>57150</xdr:rowOff>
              </to>
            </anchor>
          </controlPr>
        </control>
      </mc:Choice>
      <mc:Fallback>
        <control shapeId="2114" r:id="rId24" name="Control 66"/>
      </mc:Fallback>
    </mc:AlternateContent>
    <mc:AlternateContent xmlns:mc="http://schemas.openxmlformats.org/markup-compatibility/2006">
      <mc:Choice Requires="x14">
        <control shapeId="2119" r:id="rId25" name="Control 71">
          <controlPr defaultSize="0" r:id="rId12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257175</xdr:colOff>
                <xdr:row>33</xdr:row>
                <xdr:rowOff>57150</xdr:rowOff>
              </to>
            </anchor>
          </controlPr>
        </control>
      </mc:Choice>
      <mc:Fallback>
        <control shapeId="2119" r:id="rId25" name="Control 71"/>
      </mc:Fallback>
    </mc:AlternateContent>
    <mc:AlternateContent xmlns:mc="http://schemas.openxmlformats.org/markup-compatibility/2006">
      <mc:Choice Requires="x14">
        <control shapeId="2124" r:id="rId26" name="Control 76">
          <controlPr defaultSize="0" r:id="rId12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257175</xdr:colOff>
                <xdr:row>34</xdr:row>
                <xdr:rowOff>57150</xdr:rowOff>
              </to>
            </anchor>
          </controlPr>
        </control>
      </mc:Choice>
      <mc:Fallback>
        <control shapeId="2124" r:id="rId26" name="Control 76"/>
      </mc:Fallback>
    </mc:AlternateContent>
    <mc:AlternateContent xmlns:mc="http://schemas.openxmlformats.org/markup-compatibility/2006">
      <mc:Choice Requires="x14">
        <control shapeId="2129" r:id="rId27" name="Control 81">
          <controlPr defaultSize="0" r:id="rId12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257175</xdr:colOff>
                <xdr:row>35</xdr:row>
                <xdr:rowOff>57150</xdr:rowOff>
              </to>
            </anchor>
          </controlPr>
        </control>
      </mc:Choice>
      <mc:Fallback>
        <control shapeId="2129" r:id="rId27" name="Control 81"/>
      </mc:Fallback>
    </mc:AlternateContent>
    <mc:AlternateContent xmlns:mc="http://schemas.openxmlformats.org/markup-compatibility/2006">
      <mc:Choice Requires="x14">
        <control shapeId="2134" r:id="rId28" name="Control 86">
          <controlPr defaultSize="0" r:id="rId12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257175</xdr:colOff>
                <xdr:row>36</xdr:row>
                <xdr:rowOff>57150</xdr:rowOff>
              </to>
            </anchor>
          </controlPr>
        </control>
      </mc:Choice>
      <mc:Fallback>
        <control shapeId="2134" r:id="rId28" name="Control 86"/>
      </mc:Fallback>
    </mc:AlternateContent>
    <mc:AlternateContent xmlns:mc="http://schemas.openxmlformats.org/markup-compatibility/2006">
      <mc:Choice Requires="x14">
        <control shapeId="2139" r:id="rId29" name="Control 91">
          <controlPr defaultSize="0" r:id="rId12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257175</xdr:colOff>
                <xdr:row>37</xdr:row>
                <xdr:rowOff>57150</xdr:rowOff>
              </to>
            </anchor>
          </controlPr>
        </control>
      </mc:Choice>
      <mc:Fallback>
        <control shapeId="2139" r:id="rId29" name="Control 91"/>
      </mc:Fallback>
    </mc:AlternateContent>
    <mc:AlternateContent xmlns:mc="http://schemas.openxmlformats.org/markup-compatibility/2006">
      <mc:Choice Requires="x14">
        <control shapeId="2144" r:id="rId30" name="Control 96">
          <controlPr defaultSize="0" r:id="rId12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257175</xdr:colOff>
                <xdr:row>38</xdr:row>
                <xdr:rowOff>57150</xdr:rowOff>
              </to>
            </anchor>
          </controlPr>
        </control>
      </mc:Choice>
      <mc:Fallback>
        <control shapeId="2144" r:id="rId30" name="Control 96"/>
      </mc:Fallback>
    </mc:AlternateContent>
    <mc:AlternateContent xmlns:mc="http://schemas.openxmlformats.org/markup-compatibility/2006">
      <mc:Choice Requires="x14">
        <control shapeId="2149" r:id="rId31" name="Control 101">
          <controlPr defaultSize="0" r:id="rId12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257175</xdr:colOff>
                <xdr:row>39</xdr:row>
                <xdr:rowOff>57150</xdr:rowOff>
              </to>
            </anchor>
          </controlPr>
        </control>
      </mc:Choice>
      <mc:Fallback>
        <control shapeId="2149" r:id="rId31" name="Control 101"/>
      </mc:Fallback>
    </mc:AlternateContent>
    <mc:AlternateContent xmlns:mc="http://schemas.openxmlformats.org/markup-compatibility/2006">
      <mc:Choice Requires="x14">
        <control shapeId="2154" r:id="rId32" name="Control 106">
          <controlPr defaultSize="0" r:id="rId12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257175</xdr:colOff>
                <xdr:row>40</xdr:row>
                <xdr:rowOff>57150</xdr:rowOff>
              </to>
            </anchor>
          </controlPr>
        </control>
      </mc:Choice>
      <mc:Fallback>
        <control shapeId="2154" r:id="rId32" name="Control 106"/>
      </mc:Fallback>
    </mc:AlternateContent>
    <mc:AlternateContent xmlns:mc="http://schemas.openxmlformats.org/markup-compatibility/2006">
      <mc:Choice Requires="x14">
        <control shapeId="2159" r:id="rId33" name="Control 111">
          <controlPr defaultSize="0" r:id="rId12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257175</xdr:colOff>
                <xdr:row>41</xdr:row>
                <xdr:rowOff>57150</xdr:rowOff>
              </to>
            </anchor>
          </controlPr>
        </control>
      </mc:Choice>
      <mc:Fallback>
        <control shapeId="2159" r:id="rId33" name="Control 111"/>
      </mc:Fallback>
    </mc:AlternateContent>
    <mc:AlternateContent xmlns:mc="http://schemas.openxmlformats.org/markup-compatibility/2006">
      <mc:Choice Requires="x14">
        <control shapeId="2164" r:id="rId34" name="Control 116">
          <controlPr defaultSize="0" r:id="rId12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2164" r:id="rId34" name="Control 116"/>
      </mc:Fallback>
    </mc:AlternateContent>
    <mc:AlternateContent xmlns:mc="http://schemas.openxmlformats.org/markup-compatibility/2006">
      <mc:Choice Requires="x14">
        <control shapeId="2169" r:id="rId35" name="Control 121">
          <controlPr defaultSize="0" r:id="rId12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257175</xdr:colOff>
                <xdr:row>43</xdr:row>
                <xdr:rowOff>57150</xdr:rowOff>
              </to>
            </anchor>
          </controlPr>
        </control>
      </mc:Choice>
      <mc:Fallback>
        <control shapeId="2169" r:id="rId35" name="Control 121"/>
      </mc:Fallback>
    </mc:AlternateContent>
    <mc:AlternateContent xmlns:mc="http://schemas.openxmlformats.org/markup-compatibility/2006">
      <mc:Choice Requires="x14">
        <control shapeId="2174" r:id="rId36" name="Control 126">
          <controlPr defaultSize="0" r:id="rId12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257175</xdr:colOff>
                <xdr:row>44</xdr:row>
                <xdr:rowOff>57150</xdr:rowOff>
              </to>
            </anchor>
          </controlPr>
        </control>
      </mc:Choice>
      <mc:Fallback>
        <control shapeId="2174" r:id="rId36" name="Control 126"/>
      </mc:Fallback>
    </mc:AlternateContent>
    <mc:AlternateContent xmlns:mc="http://schemas.openxmlformats.org/markup-compatibility/2006">
      <mc:Choice Requires="x14">
        <control shapeId="2179" r:id="rId37" name="Control 131">
          <controlPr defaultSize="0" r:id="rId12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257175</xdr:colOff>
                <xdr:row>45</xdr:row>
                <xdr:rowOff>57150</xdr:rowOff>
              </to>
            </anchor>
          </controlPr>
        </control>
      </mc:Choice>
      <mc:Fallback>
        <control shapeId="2179" r:id="rId37" name="Control 131"/>
      </mc:Fallback>
    </mc:AlternateContent>
    <mc:AlternateContent xmlns:mc="http://schemas.openxmlformats.org/markup-compatibility/2006">
      <mc:Choice Requires="x14">
        <control shapeId="2184" r:id="rId38" name="Control 136">
          <controlPr defaultSize="0" r:id="rId12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257175</xdr:colOff>
                <xdr:row>46</xdr:row>
                <xdr:rowOff>57150</xdr:rowOff>
              </to>
            </anchor>
          </controlPr>
        </control>
      </mc:Choice>
      <mc:Fallback>
        <control shapeId="2184" r:id="rId38" name="Control 136"/>
      </mc:Fallback>
    </mc:AlternateContent>
    <mc:AlternateContent xmlns:mc="http://schemas.openxmlformats.org/markup-compatibility/2006">
      <mc:Choice Requires="x14">
        <control shapeId="2189" r:id="rId39" name="Control 141">
          <controlPr defaultSize="0" r:id="rId12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257175</xdr:colOff>
                <xdr:row>47</xdr:row>
                <xdr:rowOff>57150</xdr:rowOff>
              </to>
            </anchor>
          </controlPr>
        </control>
      </mc:Choice>
      <mc:Fallback>
        <control shapeId="2189" r:id="rId39" name="Control 141"/>
      </mc:Fallback>
    </mc:AlternateContent>
    <mc:AlternateContent xmlns:mc="http://schemas.openxmlformats.org/markup-compatibility/2006">
      <mc:Choice Requires="x14">
        <control shapeId="2194" r:id="rId40" name="Control 146">
          <controlPr defaultSize="0" r:id="rId12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257175</xdr:colOff>
                <xdr:row>48</xdr:row>
                <xdr:rowOff>57150</xdr:rowOff>
              </to>
            </anchor>
          </controlPr>
        </control>
      </mc:Choice>
      <mc:Fallback>
        <control shapeId="2194" r:id="rId40" name="Control 146"/>
      </mc:Fallback>
    </mc:AlternateContent>
    <mc:AlternateContent xmlns:mc="http://schemas.openxmlformats.org/markup-compatibility/2006">
      <mc:Choice Requires="x14">
        <control shapeId="2198" r:id="rId41" name="Control 150">
          <controlPr defaultSize="0" r:id="rId12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257175</xdr:colOff>
                <xdr:row>49</xdr:row>
                <xdr:rowOff>57150</xdr:rowOff>
              </to>
            </anchor>
          </controlPr>
        </control>
      </mc:Choice>
      <mc:Fallback>
        <control shapeId="2198" r:id="rId41" name="Control 150"/>
      </mc:Fallback>
    </mc:AlternateContent>
    <mc:AlternateContent xmlns:mc="http://schemas.openxmlformats.org/markup-compatibility/2006">
      <mc:Choice Requires="x14">
        <control shapeId="2203" r:id="rId42" name="Control 155">
          <controlPr defaultSize="0" r:id="rId12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257175</xdr:colOff>
                <xdr:row>50</xdr:row>
                <xdr:rowOff>57150</xdr:rowOff>
              </to>
            </anchor>
          </controlPr>
        </control>
      </mc:Choice>
      <mc:Fallback>
        <control shapeId="2203" r:id="rId42" name="Control 155"/>
      </mc:Fallback>
    </mc:AlternateContent>
    <mc:AlternateContent xmlns:mc="http://schemas.openxmlformats.org/markup-compatibility/2006">
      <mc:Choice Requires="x14">
        <control shapeId="2208" r:id="rId43" name="Control 160">
          <controlPr defaultSize="0" r:id="rId12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257175</xdr:colOff>
                <xdr:row>51</xdr:row>
                <xdr:rowOff>57150</xdr:rowOff>
              </to>
            </anchor>
          </controlPr>
        </control>
      </mc:Choice>
      <mc:Fallback>
        <control shapeId="2208" r:id="rId43" name="Control 160"/>
      </mc:Fallback>
    </mc:AlternateContent>
    <mc:AlternateContent xmlns:mc="http://schemas.openxmlformats.org/markup-compatibility/2006">
      <mc:Choice Requires="x14">
        <control shapeId="2213" r:id="rId44" name="Control 165">
          <controlPr defaultSize="0" r:id="rId12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6</xdr:col>
                <xdr:colOff>257175</xdr:colOff>
                <xdr:row>52</xdr:row>
                <xdr:rowOff>57150</xdr:rowOff>
              </to>
            </anchor>
          </controlPr>
        </control>
      </mc:Choice>
      <mc:Fallback>
        <control shapeId="2213" r:id="rId44" name="Control 165"/>
      </mc:Fallback>
    </mc:AlternateContent>
    <mc:AlternateContent xmlns:mc="http://schemas.openxmlformats.org/markup-compatibility/2006">
      <mc:Choice Requires="x14">
        <control shapeId="2218" r:id="rId45" name="Control 170">
          <controlPr defaultSize="0" r:id="rId12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257175</xdr:colOff>
                <xdr:row>53</xdr:row>
                <xdr:rowOff>57150</xdr:rowOff>
              </to>
            </anchor>
          </controlPr>
        </control>
      </mc:Choice>
      <mc:Fallback>
        <control shapeId="2218" r:id="rId45" name="Control 170"/>
      </mc:Fallback>
    </mc:AlternateContent>
    <mc:AlternateContent xmlns:mc="http://schemas.openxmlformats.org/markup-compatibility/2006">
      <mc:Choice Requires="x14">
        <control shapeId="2223" r:id="rId46" name="Control 175">
          <controlPr defaultSize="0" r:id="rId12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257175</xdr:colOff>
                <xdr:row>54</xdr:row>
                <xdr:rowOff>57150</xdr:rowOff>
              </to>
            </anchor>
          </controlPr>
        </control>
      </mc:Choice>
      <mc:Fallback>
        <control shapeId="2223" r:id="rId46" name="Control 175"/>
      </mc:Fallback>
    </mc:AlternateContent>
    <mc:AlternateContent xmlns:mc="http://schemas.openxmlformats.org/markup-compatibility/2006">
      <mc:Choice Requires="x14">
        <control shapeId="2228" r:id="rId47" name="Control 180">
          <controlPr defaultSize="0" r:id="rId12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257175</xdr:colOff>
                <xdr:row>55</xdr:row>
                <xdr:rowOff>57150</xdr:rowOff>
              </to>
            </anchor>
          </controlPr>
        </control>
      </mc:Choice>
      <mc:Fallback>
        <control shapeId="2228" r:id="rId47" name="Control 180"/>
      </mc:Fallback>
    </mc:AlternateContent>
    <mc:AlternateContent xmlns:mc="http://schemas.openxmlformats.org/markup-compatibility/2006">
      <mc:Choice Requires="x14">
        <control shapeId="2233" r:id="rId48" name="Control 185">
          <controlPr defaultSize="0" r:id="rId12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257175</xdr:colOff>
                <xdr:row>56</xdr:row>
                <xdr:rowOff>57150</xdr:rowOff>
              </to>
            </anchor>
          </controlPr>
        </control>
      </mc:Choice>
      <mc:Fallback>
        <control shapeId="2233" r:id="rId48" name="Control 185"/>
      </mc:Fallback>
    </mc:AlternateContent>
    <mc:AlternateContent xmlns:mc="http://schemas.openxmlformats.org/markup-compatibility/2006">
      <mc:Choice Requires="x14">
        <control shapeId="2238" r:id="rId49" name="Control 190">
          <controlPr defaultSize="0" r:id="rId12">
            <anchor moveWithCells="1">
              <from>
                <xdr:col>6</xdr:col>
                <xdr:colOff>0</xdr:colOff>
                <xdr:row>56</xdr:row>
                <xdr:rowOff>0</xdr:rowOff>
              </from>
              <to>
                <xdr:col>6</xdr:col>
                <xdr:colOff>257175</xdr:colOff>
                <xdr:row>57</xdr:row>
                <xdr:rowOff>57150</xdr:rowOff>
              </to>
            </anchor>
          </controlPr>
        </control>
      </mc:Choice>
      <mc:Fallback>
        <control shapeId="2238" r:id="rId49" name="Control 190"/>
      </mc:Fallback>
    </mc:AlternateContent>
    <mc:AlternateContent xmlns:mc="http://schemas.openxmlformats.org/markup-compatibility/2006">
      <mc:Choice Requires="x14">
        <control shapeId="2243" r:id="rId50" name="Control 195">
          <controlPr defaultSize="0" r:id="rId12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257175</xdr:colOff>
                <xdr:row>58</xdr:row>
                <xdr:rowOff>57150</xdr:rowOff>
              </to>
            </anchor>
          </controlPr>
        </control>
      </mc:Choice>
      <mc:Fallback>
        <control shapeId="2243" r:id="rId50" name="Control 195"/>
      </mc:Fallback>
    </mc:AlternateContent>
    <mc:AlternateContent xmlns:mc="http://schemas.openxmlformats.org/markup-compatibility/2006">
      <mc:Choice Requires="x14">
        <control shapeId="2248" r:id="rId51" name="Control 200">
          <controlPr defaultSize="0" r:id="rId12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257175</xdr:colOff>
                <xdr:row>59</xdr:row>
                <xdr:rowOff>57150</xdr:rowOff>
              </to>
            </anchor>
          </controlPr>
        </control>
      </mc:Choice>
      <mc:Fallback>
        <control shapeId="2248" r:id="rId51" name="Control 200"/>
      </mc:Fallback>
    </mc:AlternateContent>
    <mc:AlternateContent xmlns:mc="http://schemas.openxmlformats.org/markup-compatibility/2006">
      <mc:Choice Requires="x14">
        <control shapeId="2253" r:id="rId52" name="Control 205">
          <controlPr defaultSize="0" r:id="rId12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257175</xdr:colOff>
                <xdr:row>60</xdr:row>
                <xdr:rowOff>57150</xdr:rowOff>
              </to>
            </anchor>
          </controlPr>
        </control>
      </mc:Choice>
      <mc:Fallback>
        <control shapeId="2253" r:id="rId52" name="Control 205"/>
      </mc:Fallback>
    </mc:AlternateContent>
    <mc:AlternateContent xmlns:mc="http://schemas.openxmlformats.org/markup-compatibility/2006">
      <mc:Choice Requires="x14">
        <control shapeId="2258" r:id="rId53" name="Control 210">
          <controlPr defaultSize="0" r:id="rId12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257175</xdr:colOff>
                <xdr:row>61</xdr:row>
                <xdr:rowOff>57150</xdr:rowOff>
              </to>
            </anchor>
          </controlPr>
        </control>
      </mc:Choice>
      <mc:Fallback>
        <control shapeId="2258" r:id="rId53" name="Control 210"/>
      </mc:Fallback>
    </mc:AlternateContent>
    <mc:AlternateContent xmlns:mc="http://schemas.openxmlformats.org/markup-compatibility/2006">
      <mc:Choice Requires="x14">
        <control shapeId="2263" r:id="rId54" name="Control 215">
          <controlPr defaultSize="0" r:id="rId12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257175</xdr:colOff>
                <xdr:row>62</xdr:row>
                <xdr:rowOff>57150</xdr:rowOff>
              </to>
            </anchor>
          </controlPr>
        </control>
      </mc:Choice>
      <mc:Fallback>
        <control shapeId="2263" r:id="rId54" name="Control 215"/>
      </mc:Fallback>
    </mc:AlternateContent>
    <mc:AlternateContent xmlns:mc="http://schemas.openxmlformats.org/markup-compatibility/2006">
      <mc:Choice Requires="x14">
        <control shapeId="2268" r:id="rId55" name="Control 220">
          <controlPr defaultSize="0" r:id="rId12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257175</xdr:colOff>
                <xdr:row>63</xdr:row>
                <xdr:rowOff>57150</xdr:rowOff>
              </to>
            </anchor>
          </controlPr>
        </control>
      </mc:Choice>
      <mc:Fallback>
        <control shapeId="2268" r:id="rId55" name="Control 220"/>
      </mc:Fallback>
    </mc:AlternateContent>
    <mc:AlternateContent xmlns:mc="http://schemas.openxmlformats.org/markup-compatibility/2006">
      <mc:Choice Requires="x14">
        <control shapeId="2273" r:id="rId56" name="Control 225">
          <controlPr defaultSize="0" r:id="rId12">
            <anchor moveWithCells="1">
              <from>
                <xdr:col>6</xdr:col>
                <xdr:colOff>0</xdr:colOff>
                <xdr:row>63</xdr:row>
                <xdr:rowOff>0</xdr:rowOff>
              </from>
              <to>
                <xdr:col>6</xdr:col>
                <xdr:colOff>257175</xdr:colOff>
                <xdr:row>64</xdr:row>
                <xdr:rowOff>57150</xdr:rowOff>
              </to>
            </anchor>
          </controlPr>
        </control>
      </mc:Choice>
      <mc:Fallback>
        <control shapeId="2273" r:id="rId56" name="Control 225"/>
      </mc:Fallback>
    </mc:AlternateContent>
    <mc:AlternateContent xmlns:mc="http://schemas.openxmlformats.org/markup-compatibility/2006">
      <mc:Choice Requires="x14">
        <control shapeId="2278" r:id="rId57" name="Control 230">
          <controlPr defaultSize="0" r:id="rId12">
            <anchor moveWithCells="1">
              <from>
                <xdr:col>6</xdr:col>
                <xdr:colOff>0</xdr:colOff>
                <xdr:row>64</xdr:row>
                <xdr:rowOff>0</xdr:rowOff>
              </from>
              <to>
                <xdr:col>6</xdr:col>
                <xdr:colOff>257175</xdr:colOff>
                <xdr:row>65</xdr:row>
                <xdr:rowOff>57150</xdr:rowOff>
              </to>
            </anchor>
          </controlPr>
        </control>
      </mc:Choice>
      <mc:Fallback>
        <control shapeId="2278" r:id="rId57" name="Control 230"/>
      </mc:Fallback>
    </mc:AlternateContent>
    <mc:AlternateContent xmlns:mc="http://schemas.openxmlformats.org/markup-compatibility/2006">
      <mc:Choice Requires="x14">
        <control shapeId="2283" r:id="rId58" name="Control 235">
          <controlPr defaultSize="0" r:id="rId12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257175</xdr:colOff>
                <xdr:row>66</xdr:row>
                <xdr:rowOff>57150</xdr:rowOff>
              </to>
            </anchor>
          </controlPr>
        </control>
      </mc:Choice>
      <mc:Fallback>
        <control shapeId="2283" r:id="rId58" name="Control 235"/>
      </mc:Fallback>
    </mc:AlternateContent>
    <mc:AlternateContent xmlns:mc="http://schemas.openxmlformats.org/markup-compatibility/2006">
      <mc:Choice Requires="x14">
        <control shapeId="2288" r:id="rId59" name="Control 240">
          <controlPr defaultSize="0" r:id="rId12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257175</xdr:colOff>
                <xdr:row>67</xdr:row>
                <xdr:rowOff>57150</xdr:rowOff>
              </to>
            </anchor>
          </controlPr>
        </control>
      </mc:Choice>
      <mc:Fallback>
        <control shapeId="2288" r:id="rId59" name="Control 240"/>
      </mc:Fallback>
    </mc:AlternateContent>
    <mc:AlternateContent xmlns:mc="http://schemas.openxmlformats.org/markup-compatibility/2006">
      <mc:Choice Requires="x14">
        <control shapeId="2293" r:id="rId60" name="Control 245">
          <controlPr defaultSize="0" r:id="rId12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257175</xdr:colOff>
                <xdr:row>68</xdr:row>
                <xdr:rowOff>57150</xdr:rowOff>
              </to>
            </anchor>
          </controlPr>
        </control>
      </mc:Choice>
      <mc:Fallback>
        <control shapeId="2293" r:id="rId60" name="Control 245"/>
      </mc:Fallback>
    </mc:AlternateContent>
    <mc:AlternateContent xmlns:mc="http://schemas.openxmlformats.org/markup-compatibility/2006">
      <mc:Choice Requires="x14">
        <control shapeId="2298" r:id="rId61" name="Control 250">
          <controlPr defaultSize="0" r:id="rId12">
            <anchor moveWithCells="1">
              <from>
                <xdr:col>6</xdr:col>
                <xdr:colOff>0</xdr:colOff>
                <xdr:row>68</xdr:row>
                <xdr:rowOff>0</xdr:rowOff>
              </from>
              <to>
                <xdr:col>6</xdr:col>
                <xdr:colOff>257175</xdr:colOff>
                <xdr:row>69</xdr:row>
                <xdr:rowOff>57150</xdr:rowOff>
              </to>
            </anchor>
          </controlPr>
        </control>
      </mc:Choice>
      <mc:Fallback>
        <control shapeId="2298" r:id="rId61" name="Control 250"/>
      </mc:Fallback>
    </mc:AlternateContent>
    <mc:AlternateContent xmlns:mc="http://schemas.openxmlformats.org/markup-compatibility/2006">
      <mc:Choice Requires="x14">
        <control shapeId="2303" r:id="rId62" name="Control 255">
          <controlPr defaultSize="0" r:id="rId12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257175</xdr:colOff>
                <xdr:row>70</xdr:row>
                <xdr:rowOff>57150</xdr:rowOff>
              </to>
            </anchor>
          </controlPr>
        </control>
      </mc:Choice>
      <mc:Fallback>
        <control shapeId="2303" r:id="rId62" name="Control 255"/>
      </mc:Fallback>
    </mc:AlternateContent>
    <mc:AlternateContent xmlns:mc="http://schemas.openxmlformats.org/markup-compatibility/2006">
      <mc:Choice Requires="x14">
        <control shapeId="2308" r:id="rId63" name="Control 260">
          <controlPr defaultSize="0" r:id="rId12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257175</xdr:colOff>
                <xdr:row>71</xdr:row>
                <xdr:rowOff>57150</xdr:rowOff>
              </to>
            </anchor>
          </controlPr>
        </control>
      </mc:Choice>
      <mc:Fallback>
        <control shapeId="2308" r:id="rId63" name="Control 260"/>
      </mc:Fallback>
    </mc:AlternateContent>
    <mc:AlternateContent xmlns:mc="http://schemas.openxmlformats.org/markup-compatibility/2006">
      <mc:Choice Requires="x14">
        <control shapeId="2312" r:id="rId64" name="Control 264">
          <controlPr defaultSize="0" r:id="rId12">
            <anchor mov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257175</xdr:colOff>
                <xdr:row>72</xdr:row>
                <xdr:rowOff>57150</xdr:rowOff>
              </to>
            </anchor>
          </controlPr>
        </control>
      </mc:Choice>
      <mc:Fallback>
        <control shapeId="2312" r:id="rId64" name="Control 264"/>
      </mc:Fallback>
    </mc:AlternateContent>
    <mc:AlternateContent xmlns:mc="http://schemas.openxmlformats.org/markup-compatibility/2006">
      <mc:Choice Requires="x14">
        <control shapeId="2317" r:id="rId65" name="Control 269">
          <controlPr defaultSize="0" r:id="rId12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257175</xdr:colOff>
                <xdr:row>73</xdr:row>
                <xdr:rowOff>57150</xdr:rowOff>
              </to>
            </anchor>
          </controlPr>
        </control>
      </mc:Choice>
      <mc:Fallback>
        <control shapeId="2317" r:id="rId65" name="Control 269"/>
      </mc:Fallback>
    </mc:AlternateContent>
    <mc:AlternateContent xmlns:mc="http://schemas.openxmlformats.org/markup-compatibility/2006">
      <mc:Choice Requires="x14">
        <control shapeId="2322" r:id="rId66" name="Control 274">
          <controlPr defaultSize="0" r:id="rId12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6</xdr:col>
                <xdr:colOff>257175</xdr:colOff>
                <xdr:row>74</xdr:row>
                <xdr:rowOff>57150</xdr:rowOff>
              </to>
            </anchor>
          </controlPr>
        </control>
      </mc:Choice>
      <mc:Fallback>
        <control shapeId="2322" r:id="rId66" name="Control 274"/>
      </mc:Fallback>
    </mc:AlternateContent>
    <mc:AlternateContent xmlns:mc="http://schemas.openxmlformats.org/markup-compatibility/2006">
      <mc:Choice Requires="x14">
        <control shapeId="2327" r:id="rId67" name="Control 279">
          <controlPr defaultSize="0" r:id="rId12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257175</xdr:colOff>
                <xdr:row>75</xdr:row>
                <xdr:rowOff>57150</xdr:rowOff>
              </to>
            </anchor>
          </controlPr>
        </control>
      </mc:Choice>
      <mc:Fallback>
        <control shapeId="2327" r:id="rId67" name="Control 279"/>
      </mc:Fallback>
    </mc:AlternateContent>
    <mc:AlternateContent xmlns:mc="http://schemas.openxmlformats.org/markup-compatibility/2006">
      <mc:Choice Requires="x14">
        <control shapeId="2331" r:id="rId68" name="Control 283">
          <controlPr defaultSize="0" r:id="rId12">
            <anchor moveWithCells="1">
              <from>
                <xdr:col>6</xdr:col>
                <xdr:colOff>0</xdr:colOff>
                <xdr:row>75</xdr:row>
                <xdr:rowOff>0</xdr:rowOff>
              </from>
              <to>
                <xdr:col>6</xdr:col>
                <xdr:colOff>257175</xdr:colOff>
                <xdr:row>76</xdr:row>
                <xdr:rowOff>57150</xdr:rowOff>
              </to>
            </anchor>
          </controlPr>
        </control>
      </mc:Choice>
      <mc:Fallback>
        <control shapeId="2331" r:id="rId68" name="Control 283"/>
      </mc:Fallback>
    </mc:AlternateContent>
    <mc:AlternateContent xmlns:mc="http://schemas.openxmlformats.org/markup-compatibility/2006">
      <mc:Choice Requires="x14">
        <control shapeId="2336" r:id="rId69" name="Control 288">
          <controlPr defaultSize="0" r:id="rId12">
            <anchor moveWithCells="1">
              <from>
                <xdr:col>6</xdr:col>
                <xdr:colOff>0</xdr:colOff>
                <xdr:row>76</xdr:row>
                <xdr:rowOff>0</xdr:rowOff>
              </from>
              <to>
                <xdr:col>6</xdr:col>
                <xdr:colOff>257175</xdr:colOff>
                <xdr:row>77</xdr:row>
                <xdr:rowOff>57150</xdr:rowOff>
              </to>
            </anchor>
          </controlPr>
        </control>
      </mc:Choice>
      <mc:Fallback>
        <control shapeId="2336" r:id="rId69" name="Control 288"/>
      </mc:Fallback>
    </mc:AlternateContent>
    <mc:AlternateContent xmlns:mc="http://schemas.openxmlformats.org/markup-compatibility/2006">
      <mc:Choice Requires="x14">
        <control shapeId="2341" r:id="rId70" name="Control 293">
          <controlPr defaultSize="0" r:id="rId12">
            <anchor moveWithCells="1">
              <from>
                <xdr:col>6</xdr:col>
                <xdr:colOff>0</xdr:colOff>
                <xdr:row>77</xdr:row>
                <xdr:rowOff>0</xdr:rowOff>
              </from>
              <to>
                <xdr:col>6</xdr:col>
                <xdr:colOff>257175</xdr:colOff>
                <xdr:row>78</xdr:row>
                <xdr:rowOff>57150</xdr:rowOff>
              </to>
            </anchor>
          </controlPr>
        </control>
      </mc:Choice>
      <mc:Fallback>
        <control shapeId="2341" r:id="rId70" name="Control 293"/>
      </mc:Fallback>
    </mc:AlternateContent>
    <mc:AlternateContent xmlns:mc="http://schemas.openxmlformats.org/markup-compatibility/2006">
      <mc:Choice Requires="x14">
        <control shapeId="2346" r:id="rId71" name="Control 298">
          <controlPr defaultSize="0" r:id="rId12">
            <anchor moveWithCells="1">
              <from>
                <xdr:col>6</xdr:col>
                <xdr:colOff>0</xdr:colOff>
                <xdr:row>78</xdr:row>
                <xdr:rowOff>0</xdr:rowOff>
              </from>
              <to>
                <xdr:col>6</xdr:col>
                <xdr:colOff>257175</xdr:colOff>
                <xdr:row>79</xdr:row>
                <xdr:rowOff>57150</xdr:rowOff>
              </to>
            </anchor>
          </controlPr>
        </control>
      </mc:Choice>
      <mc:Fallback>
        <control shapeId="2346" r:id="rId71" name="Control 298"/>
      </mc:Fallback>
    </mc:AlternateContent>
    <mc:AlternateContent xmlns:mc="http://schemas.openxmlformats.org/markup-compatibility/2006">
      <mc:Choice Requires="x14">
        <control shapeId="2351" r:id="rId72" name="Control 303">
          <controlPr defaultSize="0" r:id="rId12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257175</xdr:colOff>
                <xdr:row>80</xdr:row>
                <xdr:rowOff>57150</xdr:rowOff>
              </to>
            </anchor>
          </controlPr>
        </control>
      </mc:Choice>
      <mc:Fallback>
        <control shapeId="2351" r:id="rId72" name="Control 303"/>
      </mc:Fallback>
    </mc:AlternateContent>
    <mc:AlternateContent xmlns:mc="http://schemas.openxmlformats.org/markup-compatibility/2006">
      <mc:Choice Requires="x14">
        <control shapeId="2355" r:id="rId73" name="Control 307">
          <controlPr defaultSize="0" r:id="rId12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257175</xdr:colOff>
                <xdr:row>81</xdr:row>
                <xdr:rowOff>57150</xdr:rowOff>
              </to>
            </anchor>
          </controlPr>
        </control>
      </mc:Choice>
      <mc:Fallback>
        <control shapeId="2355" r:id="rId73" name="Control 307"/>
      </mc:Fallback>
    </mc:AlternateContent>
    <mc:AlternateContent xmlns:mc="http://schemas.openxmlformats.org/markup-compatibility/2006">
      <mc:Choice Requires="x14">
        <control shapeId="2360" r:id="rId74" name="Control 312">
          <controlPr defaultSize="0" r:id="rId12">
            <anchor moveWithCells="1">
              <from>
                <xdr:col>6</xdr:col>
                <xdr:colOff>0</xdr:colOff>
                <xdr:row>81</xdr:row>
                <xdr:rowOff>0</xdr:rowOff>
              </from>
              <to>
                <xdr:col>6</xdr:col>
                <xdr:colOff>257175</xdr:colOff>
                <xdr:row>82</xdr:row>
                <xdr:rowOff>57150</xdr:rowOff>
              </to>
            </anchor>
          </controlPr>
        </control>
      </mc:Choice>
      <mc:Fallback>
        <control shapeId="2360" r:id="rId74" name="Control 312"/>
      </mc:Fallback>
    </mc:AlternateContent>
    <mc:AlternateContent xmlns:mc="http://schemas.openxmlformats.org/markup-compatibility/2006">
      <mc:Choice Requires="x14">
        <control shapeId="2365" r:id="rId75" name="Control 317">
          <controlPr defaultSize="0" r:id="rId12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257175</xdr:colOff>
                <xdr:row>83</xdr:row>
                <xdr:rowOff>57150</xdr:rowOff>
              </to>
            </anchor>
          </controlPr>
        </control>
      </mc:Choice>
      <mc:Fallback>
        <control shapeId="2365" r:id="rId75" name="Control 317"/>
      </mc:Fallback>
    </mc:AlternateContent>
    <mc:AlternateContent xmlns:mc="http://schemas.openxmlformats.org/markup-compatibility/2006">
      <mc:Choice Requires="x14">
        <control shapeId="2370" r:id="rId76" name="Control 322">
          <controlPr defaultSize="0" r:id="rId12">
            <anchor moveWithCells="1">
              <from>
                <xdr:col>6</xdr:col>
                <xdr:colOff>0</xdr:colOff>
                <xdr:row>83</xdr:row>
                <xdr:rowOff>0</xdr:rowOff>
              </from>
              <to>
                <xdr:col>6</xdr:col>
                <xdr:colOff>257175</xdr:colOff>
                <xdr:row>84</xdr:row>
                <xdr:rowOff>57150</xdr:rowOff>
              </to>
            </anchor>
          </controlPr>
        </control>
      </mc:Choice>
      <mc:Fallback>
        <control shapeId="2370" r:id="rId76" name="Control 322"/>
      </mc:Fallback>
    </mc:AlternateContent>
    <mc:AlternateContent xmlns:mc="http://schemas.openxmlformats.org/markup-compatibility/2006">
      <mc:Choice Requires="x14">
        <control shapeId="2375" r:id="rId77" name="Control 327">
          <controlPr defaultSize="0" r:id="rId12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257175</xdr:colOff>
                <xdr:row>85</xdr:row>
                <xdr:rowOff>57150</xdr:rowOff>
              </to>
            </anchor>
          </controlPr>
        </control>
      </mc:Choice>
      <mc:Fallback>
        <control shapeId="2375" r:id="rId77" name="Control 327"/>
      </mc:Fallback>
    </mc:AlternateContent>
    <mc:AlternateContent xmlns:mc="http://schemas.openxmlformats.org/markup-compatibility/2006">
      <mc:Choice Requires="x14">
        <control shapeId="2380" r:id="rId78" name="Control 332">
          <controlPr defaultSize="0" r:id="rId12">
            <anchor moveWithCells="1">
              <from>
                <xdr:col>6</xdr:col>
                <xdr:colOff>0</xdr:colOff>
                <xdr:row>85</xdr:row>
                <xdr:rowOff>0</xdr:rowOff>
              </from>
              <to>
                <xdr:col>6</xdr:col>
                <xdr:colOff>257175</xdr:colOff>
                <xdr:row>86</xdr:row>
                <xdr:rowOff>57150</xdr:rowOff>
              </to>
            </anchor>
          </controlPr>
        </control>
      </mc:Choice>
      <mc:Fallback>
        <control shapeId="2380" r:id="rId78" name="Control 332"/>
      </mc:Fallback>
    </mc:AlternateContent>
    <mc:AlternateContent xmlns:mc="http://schemas.openxmlformats.org/markup-compatibility/2006">
      <mc:Choice Requires="x14">
        <control shapeId="2384" r:id="rId79" name="Control 336">
          <controlPr defaultSize="0" r:id="rId12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257175</xdr:colOff>
                <xdr:row>87</xdr:row>
                <xdr:rowOff>57150</xdr:rowOff>
              </to>
            </anchor>
          </controlPr>
        </control>
      </mc:Choice>
      <mc:Fallback>
        <control shapeId="2384" r:id="rId79" name="Control 336"/>
      </mc:Fallback>
    </mc:AlternateContent>
    <mc:AlternateContent xmlns:mc="http://schemas.openxmlformats.org/markup-compatibility/2006">
      <mc:Choice Requires="x14">
        <control shapeId="2388" r:id="rId80" name="Control 340">
          <controlPr defaultSize="0" r:id="rId12">
            <anchor moveWithCells="1">
              <from>
                <xdr:col>6</xdr:col>
                <xdr:colOff>0</xdr:colOff>
                <xdr:row>87</xdr:row>
                <xdr:rowOff>0</xdr:rowOff>
              </from>
              <to>
                <xdr:col>6</xdr:col>
                <xdr:colOff>257175</xdr:colOff>
                <xdr:row>88</xdr:row>
                <xdr:rowOff>57150</xdr:rowOff>
              </to>
            </anchor>
          </controlPr>
        </control>
      </mc:Choice>
      <mc:Fallback>
        <control shapeId="2388" r:id="rId80" name="Control 340"/>
      </mc:Fallback>
    </mc:AlternateContent>
    <mc:AlternateContent xmlns:mc="http://schemas.openxmlformats.org/markup-compatibility/2006">
      <mc:Choice Requires="x14">
        <control shapeId="2392" r:id="rId81" name="Control 344">
          <controlPr defaultSize="0" r:id="rId12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257175</xdr:colOff>
                <xdr:row>89</xdr:row>
                <xdr:rowOff>57150</xdr:rowOff>
              </to>
            </anchor>
          </controlPr>
        </control>
      </mc:Choice>
      <mc:Fallback>
        <control shapeId="2392" r:id="rId81" name="Control 344"/>
      </mc:Fallback>
    </mc:AlternateContent>
    <mc:AlternateContent xmlns:mc="http://schemas.openxmlformats.org/markup-compatibility/2006">
      <mc:Choice Requires="x14">
        <control shapeId="2397" r:id="rId82" name="Control 349">
          <controlPr defaultSize="0" r:id="rId12">
            <anchor moveWithCells="1">
              <from>
                <xdr:col>6</xdr:col>
                <xdr:colOff>0</xdr:colOff>
                <xdr:row>89</xdr:row>
                <xdr:rowOff>0</xdr:rowOff>
              </from>
              <to>
                <xdr:col>6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2397" r:id="rId82" name="Control 349"/>
      </mc:Fallback>
    </mc:AlternateContent>
    <mc:AlternateContent xmlns:mc="http://schemas.openxmlformats.org/markup-compatibility/2006">
      <mc:Choice Requires="x14">
        <control shapeId="2402" r:id="rId83" name="Control 354">
          <controlPr defaultSize="0" r:id="rId12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257175</xdr:colOff>
                <xdr:row>91</xdr:row>
                <xdr:rowOff>57150</xdr:rowOff>
              </to>
            </anchor>
          </controlPr>
        </control>
      </mc:Choice>
      <mc:Fallback>
        <control shapeId="2402" r:id="rId83" name="Control 354"/>
      </mc:Fallback>
    </mc:AlternateContent>
    <mc:AlternateContent xmlns:mc="http://schemas.openxmlformats.org/markup-compatibility/2006">
      <mc:Choice Requires="x14">
        <control shapeId="2407" r:id="rId84" name="Control 359">
          <controlPr defaultSize="0" r:id="rId12">
            <anchor moveWithCells="1">
              <from>
                <xdr:col>6</xdr:col>
                <xdr:colOff>0</xdr:colOff>
                <xdr:row>91</xdr:row>
                <xdr:rowOff>0</xdr:rowOff>
              </from>
              <to>
                <xdr:col>6</xdr:col>
                <xdr:colOff>257175</xdr:colOff>
                <xdr:row>92</xdr:row>
                <xdr:rowOff>57150</xdr:rowOff>
              </to>
            </anchor>
          </controlPr>
        </control>
      </mc:Choice>
      <mc:Fallback>
        <control shapeId="2407" r:id="rId84" name="Control 359"/>
      </mc:Fallback>
    </mc:AlternateContent>
    <mc:AlternateContent xmlns:mc="http://schemas.openxmlformats.org/markup-compatibility/2006">
      <mc:Choice Requires="x14">
        <control shapeId="2412" r:id="rId85" name="Control 364">
          <controlPr defaultSize="0" r:id="rId12">
            <anchor moveWithCells="1">
              <from>
                <xdr:col>6</xdr:col>
                <xdr:colOff>0</xdr:colOff>
                <xdr:row>92</xdr:row>
                <xdr:rowOff>0</xdr:rowOff>
              </from>
              <to>
                <xdr:col>6</xdr:col>
                <xdr:colOff>257175</xdr:colOff>
                <xdr:row>93</xdr:row>
                <xdr:rowOff>57150</xdr:rowOff>
              </to>
            </anchor>
          </controlPr>
        </control>
      </mc:Choice>
      <mc:Fallback>
        <control shapeId="2412" r:id="rId85" name="Control 364"/>
      </mc:Fallback>
    </mc:AlternateContent>
    <mc:AlternateContent xmlns:mc="http://schemas.openxmlformats.org/markup-compatibility/2006">
      <mc:Choice Requires="x14">
        <control shapeId="2417" r:id="rId86" name="Control 369">
          <controlPr defaultSize="0" r:id="rId12">
            <anchor moveWithCells="1">
              <from>
                <xdr:col>6</xdr:col>
                <xdr:colOff>0</xdr:colOff>
                <xdr:row>93</xdr:row>
                <xdr:rowOff>0</xdr:rowOff>
              </from>
              <to>
                <xdr:col>6</xdr:col>
                <xdr:colOff>257175</xdr:colOff>
                <xdr:row>94</xdr:row>
                <xdr:rowOff>57150</xdr:rowOff>
              </to>
            </anchor>
          </controlPr>
        </control>
      </mc:Choice>
      <mc:Fallback>
        <control shapeId="2417" r:id="rId86" name="Control 369"/>
      </mc:Fallback>
    </mc:AlternateContent>
    <mc:AlternateContent xmlns:mc="http://schemas.openxmlformats.org/markup-compatibility/2006">
      <mc:Choice Requires="x14">
        <control shapeId="2422" r:id="rId87" name="Control 374">
          <controlPr defaultSize="0" r:id="rId12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257175</xdr:colOff>
                <xdr:row>95</xdr:row>
                <xdr:rowOff>57150</xdr:rowOff>
              </to>
            </anchor>
          </controlPr>
        </control>
      </mc:Choice>
      <mc:Fallback>
        <control shapeId="2422" r:id="rId87" name="Control 374"/>
      </mc:Fallback>
    </mc:AlternateContent>
    <mc:AlternateContent xmlns:mc="http://schemas.openxmlformats.org/markup-compatibility/2006">
      <mc:Choice Requires="x14">
        <control shapeId="2427" r:id="rId88" name="Control 379">
          <controlPr defaultSize="0" r:id="rId12">
            <anchor moveWithCells="1">
              <from>
                <xdr:col>6</xdr:col>
                <xdr:colOff>0</xdr:colOff>
                <xdr:row>95</xdr:row>
                <xdr:rowOff>0</xdr:rowOff>
              </from>
              <to>
                <xdr:col>6</xdr:col>
                <xdr:colOff>257175</xdr:colOff>
                <xdr:row>96</xdr:row>
                <xdr:rowOff>57150</xdr:rowOff>
              </to>
            </anchor>
          </controlPr>
        </control>
      </mc:Choice>
      <mc:Fallback>
        <control shapeId="2427" r:id="rId88" name="Control 379"/>
      </mc:Fallback>
    </mc:AlternateContent>
    <mc:AlternateContent xmlns:mc="http://schemas.openxmlformats.org/markup-compatibility/2006">
      <mc:Choice Requires="x14">
        <control shapeId="2432" r:id="rId89" name="Control 384">
          <controlPr defaultSize="0" r:id="rId12">
            <anchor moveWithCells="1">
              <from>
                <xdr:col>6</xdr:col>
                <xdr:colOff>0</xdr:colOff>
                <xdr:row>96</xdr:row>
                <xdr:rowOff>0</xdr:rowOff>
              </from>
              <to>
                <xdr:col>6</xdr:col>
                <xdr:colOff>257175</xdr:colOff>
                <xdr:row>97</xdr:row>
                <xdr:rowOff>57150</xdr:rowOff>
              </to>
            </anchor>
          </controlPr>
        </control>
      </mc:Choice>
      <mc:Fallback>
        <control shapeId="2432" r:id="rId89" name="Control 384"/>
      </mc:Fallback>
    </mc:AlternateContent>
    <mc:AlternateContent xmlns:mc="http://schemas.openxmlformats.org/markup-compatibility/2006">
      <mc:Choice Requires="x14">
        <control shapeId="2437" r:id="rId90" name="Control 389">
          <controlPr defaultSize="0" r:id="rId12">
            <anchor moveWithCells="1">
              <from>
                <xdr:col>6</xdr:col>
                <xdr:colOff>0</xdr:colOff>
                <xdr:row>97</xdr:row>
                <xdr:rowOff>0</xdr:rowOff>
              </from>
              <to>
                <xdr:col>6</xdr:col>
                <xdr:colOff>257175</xdr:colOff>
                <xdr:row>98</xdr:row>
                <xdr:rowOff>57150</xdr:rowOff>
              </to>
            </anchor>
          </controlPr>
        </control>
      </mc:Choice>
      <mc:Fallback>
        <control shapeId="2437" r:id="rId90" name="Control 389"/>
      </mc:Fallback>
    </mc:AlternateContent>
    <mc:AlternateContent xmlns:mc="http://schemas.openxmlformats.org/markup-compatibility/2006">
      <mc:Choice Requires="x14">
        <control shapeId="2442" r:id="rId91" name="Control 394">
          <controlPr defaultSize="0" r:id="rId12">
            <anchor moveWithCells="1">
              <from>
                <xdr:col>6</xdr:col>
                <xdr:colOff>0</xdr:colOff>
                <xdr:row>98</xdr:row>
                <xdr:rowOff>0</xdr:rowOff>
              </from>
              <to>
                <xdr:col>6</xdr:col>
                <xdr:colOff>257175</xdr:colOff>
                <xdr:row>99</xdr:row>
                <xdr:rowOff>57150</xdr:rowOff>
              </to>
            </anchor>
          </controlPr>
        </control>
      </mc:Choice>
      <mc:Fallback>
        <control shapeId="2442" r:id="rId91" name="Control 394"/>
      </mc:Fallback>
    </mc:AlternateContent>
    <mc:AlternateContent xmlns:mc="http://schemas.openxmlformats.org/markup-compatibility/2006">
      <mc:Choice Requires="x14">
        <control shapeId="2446" r:id="rId92" name="Control 398">
          <controlPr defaultSize="0" r:id="rId12">
            <anchor moveWithCells="1">
              <from>
                <xdr:col>6</xdr:col>
                <xdr:colOff>0</xdr:colOff>
                <xdr:row>99</xdr:row>
                <xdr:rowOff>0</xdr:rowOff>
              </from>
              <to>
                <xdr:col>6</xdr:col>
                <xdr:colOff>257175</xdr:colOff>
                <xdr:row>100</xdr:row>
                <xdr:rowOff>57150</xdr:rowOff>
              </to>
            </anchor>
          </controlPr>
        </control>
      </mc:Choice>
      <mc:Fallback>
        <control shapeId="2446" r:id="rId92" name="Control 398"/>
      </mc:Fallback>
    </mc:AlternateContent>
    <mc:AlternateContent xmlns:mc="http://schemas.openxmlformats.org/markup-compatibility/2006">
      <mc:Choice Requires="x14">
        <control shapeId="2454" r:id="rId93" name="Control 406">
          <controlPr defaultSize="0" r:id="rId12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2454" r:id="rId93" name="Control 406"/>
      </mc:Fallback>
    </mc:AlternateContent>
    <mc:AlternateContent xmlns:mc="http://schemas.openxmlformats.org/markup-compatibility/2006">
      <mc:Choice Requires="x14">
        <control shapeId="2459" r:id="rId94" name="Control 411">
          <controlPr defaultSize="0" r:id="rId12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2459" r:id="rId94" name="Control 411"/>
      </mc:Fallback>
    </mc:AlternateContent>
    <mc:AlternateContent xmlns:mc="http://schemas.openxmlformats.org/markup-compatibility/2006">
      <mc:Choice Requires="x14">
        <control shapeId="2464" r:id="rId95" name="Control 416">
          <controlPr defaultSize="0" r:id="rId12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2464" r:id="rId95" name="Control 416"/>
      </mc:Fallback>
    </mc:AlternateContent>
    <mc:AlternateContent xmlns:mc="http://schemas.openxmlformats.org/markup-compatibility/2006">
      <mc:Choice Requires="x14">
        <control shapeId="2469" r:id="rId96" name="Control 421">
          <controlPr defaultSize="0" r:id="rId12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2469" r:id="rId96" name="Control 421"/>
      </mc:Fallback>
    </mc:AlternateContent>
    <mc:AlternateContent xmlns:mc="http://schemas.openxmlformats.org/markup-compatibility/2006">
      <mc:Choice Requires="x14">
        <control shapeId="2474" r:id="rId97" name="Control 426">
          <controlPr defaultSize="0" r:id="rId12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7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2474" r:id="rId97" name="Control 426"/>
      </mc:Fallback>
    </mc:AlternateContent>
    <mc:AlternateContent xmlns:mc="http://schemas.openxmlformats.org/markup-compatibility/2006">
      <mc:Choice Requires="x14">
        <control shapeId="2479" r:id="rId98" name="Control 431">
          <controlPr defaultSize="0" r:id="rId17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2479" r:id="rId98" name="Control 431"/>
      </mc:Fallback>
    </mc:AlternateContent>
    <mc:AlternateContent xmlns:mc="http://schemas.openxmlformats.org/markup-compatibility/2006">
      <mc:Choice Requires="x14">
        <control shapeId="2484" r:id="rId99" name="Control 436">
          <controlPr defaultSize="0" r:id="rId12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257175</xdr:colOff>
                <xdr:row>26</xdr:row>
                <xdr:rowOff>57150</xdr:rowOff>
              </to>
            </anchor>
          </controlPr>
        </control>
      </mc:Choice>
      <mc:Fallback>
        <control shapeId="2484" r:id="rId99" name="Control 436"/>
      </mc:Fallback>
    </mc:AlternateContent>
    <mc:AlternateContent xmlns:mc="http://schemas.openxmlformats.org/markup-compatibility/2006">
      <mc:Choice Requires="x14">
        <control shapeId="2489" r:id="rId100" name="Control 441">
          <controlPr defaultSize="0" r:id="rId12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2489" r:id="rId100" name="Control 441"/>
      </mc:Fallback>
    </mc:AlternateContent>
    <mc:AlternateContent xmlns:mc="http://schemas.openxmlformats.org/markup-compatibility/2006">
      <mc:Choice Requires="x14">
        <control shapeId="2494" r:id="rId101" name="Control 446">
          <controlPr defaultSize="0" r:id="rId12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2494" r:id="rId101" name="Control 446"/>
      </mc:Fallback>
    </mc:AlternateContent>
    <mc:AlternateContent xmlns:mc="http://schemas.openxmlformats.org/markup-compatibility/2006">
      <mc:Choice Requires="x14">
        <control shapeId="2499" r:id="rId102" name="Control 451">
          <controlPr defaultSize="0" r:id="rId12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257175</xdr:colOff>
                <xdr:row>29</xdr:row>
                <xdr:rowOff>57150</xdr:rowOff>
              </to>
            </anchor>
          </controlPr>
        </control>
      </mc:Choice>
      <mc:Fallback>
        <control shapeId="2499" r:id="rId102" name="Control 451"/>
      </mc:Fallback>
    </mc:AlternateContent>
    <mc:AlternateContent xmlns:mc="http://schemas.openxmlformats.org/markup-compatibility/2006">
      <mc:Choice Requires="x14">
        <control shapeId="2504" r:id="rId103" name="Control 456">
          <controlPr defaultSize="0" r:id="rId12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2504" r:id="rId103" name="Control 456"/>
      </mc:Fallback>
    </mc:AlternateContent>
    <mc:AlternateContent xmlns:mc="http://schemas.openxmlformats.org/markup-compatibility/2006">
      <mc:Choice Requires="x14">
        <control shapeId="2509" r:id="rId104" name="Control 461">
          <controlPr defaultSize="0" r:id="rId12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2509" r:id="rId104" name="Control 461"/>
      </mc:Fallback>
    </mc:AlternateContent>
    <mc:AlternateContent xmlns:mc="http://schemas.openxmlformats.org/markup-compatibility/2006">
      <mc:Choice Requires="x14">
        <control shapeId="2514" r:id="rId105" name="Control 466">
          <controlPr defaultSize="0" r:id="rId12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257175</xdr:colOff>
                <xdr:row>32</xdr:row>
                <xdr:rowOff>57150</xdr:rowOff>
              </to>
            </anchor>
          </controlPr>
        </control>
      </mc:Choice>
      <mc:Fallback>
        <control shapeId="2514" r:id="rId105" name="Control 466"/>
      </mc:Fallback>
    </mc:AlternateContent>
    <mc:AlternateContent xmlns:mc="http://schemas.openxmlformats.org/markup-compatibility/2006">
      <mc:Choice Requires="x14">
        <control shapeId="2519" r:id="rId106" name="Control 471">
          <controlPr defaultSize="0" r:id="rId12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257175</xdr:colOff>
                <xdr:row>33</xdr:row>
                <xdr:rowOff>57150</xdr:rowOff>
              </to>
            </anchor>
          </controlPr>
        </control>
      </mc:Choice>
      <mc:Fallback>
        <control shapeId="2519" r:id="rId106" name="Control 471"/>
      </mc:Fallback>
    </mc:AlternateContent>
    <mc:AlternateContent xmlns:mc="http://schemas.openxmlformats.org/markup-compatibility/2006">
      <mc:Choice Requires="x14">
        <control shapeId="2524" r:id="rId107" name="Control 476">
          <controlPr defaultSize="0" r:id="rId12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257175</xdr:colOff>
                <xdr:row>34</xdr:row>
                <xdr:rowOff>57150</xdr:rowOff>
              </to>
            </anchor>
          </controlPr>
        </control>
      </mc:Choice>
      <mc:Fallback>
        <control shapeId="2524" r:id="rId107" name="Control 476"/>
      </mc:Fallback>
    </mc:AlternateContent>
    <mc:AlternateContent xmlns:mc="http://schemas.openxmlformats.org/markup-compatibility/2006">
      <mc:Choice Requires="x14">
        <control shapeId="2529" r:id="rId108" name="Control 481">
          <controlPr defaultSize="0" r:id="rId12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257175</xdr:colOff>
                <xdr:row>35</xdr:row>
                <xdr:rowOff>57150</xdr:rowOff>
              </to>
            </anchor>
          </controlPr>
        </control>
      </mc:Choice>
      <mc:Fallback>
        <control shapeId="2529" r:id="rId108" name="Control 481"/>
      </mc:Fallback>
    </mc:AlternateContent>
    <mc:AlternateContent xmlns:mc="http://schemas.openxmlformats.org/markup-compatibility/2006">
      <mc:Choice Requires="x14">
        <control shapeId="2534" r:id="rId109" name="Control 486">
          <controlPr defaultSize="0" r:id="rId12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257175</xdr:colOff>
                <xdr:row>36</xdr:row>
                <xdr:rowOff>57150</xdr:rowOff>
              </to>
            </anchor>
          </controlPr>
        </control>
      </mc:Choice>
      <mc:Fallback>
        <control shapeId="2534" r:id="rId109" name="Control 486"/>
      </mc:Fallback>
    </mc:AlternateContent>
    <mc:AlternateContent xmlns:mc="http://schemas.openxmlformats.org/markup-compatibility/2006">
      <mc:Choice Requires="x14">
        <control shapeId="2539" r:id="rId110" name="Control 491">
          <controlPr defaultSize="0" r:id="rId12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7</xdr:col>
                <xdr:colOff>257175</xdr:colOff>
                <xdr:row>37</xdr:row>
                <xdr:rowOff>57150</xdr:rowOff>
              </to>
            </anchor>
          </controlPr>
        </control>
      </mc:Choice>
      <mc:Fallback>
        <control shapeId="2539" r:id="rId110" name="Control 491"/>
      </mc:Fallback>
    </mc:AlternateContent>
    <mc:AlternateContent xmlns:mc="http://schemas.openxmlformats.org/markup-compatibility/2006">
      <mc:Choice Requires="x14">
        <control shapeId="2544" r:id="rId111" name="Control 496">
          <controlPr defaultSize="0" r:id="rId12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257175</xdr:colOff>
                <xdr:row>38</xdr:row>
                <xdr:rowOff>57150</xdr:rowOff>
              </to>
            </anchor>
          </controlPr>
        </control>
      </mc:Choice>
      <mc:Fallback>
        <control shapeId="2544" r:id="rId111" name="Control 496"/>
      </mc:Fallback>
    </mc:AlternateContent>
    <mc:AlternateContent xmlns:mc="http://schemas.openxmlformats.org/markup-compatibility/2006">
      <mc:Choice Requires="x14">
        <control shapeId="2549" r:id="rId112" name="Control 501">
          <controlPr defaultSize="0" r:id="rId12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257175</xdr:colOff>
                <xdr:row>39</xdr:row>
                <xdr:rowOff>57150</xdr:rowOff>
              </to>
            </anchor>
          </controlPr>
        </control>
      </mc:Choice>
      <mc:Fallback>
        <control shapeId="2549" r:id="rId112" name="Control 501"/>
      </mc:Fallback>
    </mc:AlternateContent>
    <mc:AlternateContent xmlns:mc="http://schemas.openxmlformats.org/markup-compatibility/2006">
      <mc:Choice Requires="x14">
        <control shapeId="2554" r:id="rId113" name="Control 506">
          <controlPr defaultSize="0" r:id="rId12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257175</xdr:colOff>
                <xdr:row>40</xdr:row>
                <xdr:rowOff>57150</xdr:rowOff>
              </to>
            </anchor>
          </controlPr>
        </control>
      </mc:Choice>
      <mc:Fallback>
        <control shapeId="2554" r:id="rId113" name="Control 506"/>
      </mc:Fallback>
    </mc:AlternateContent>
    <mc:AlternateContent xmlns:mc="http://schemas.openxmlformats.org/markup-compatibility/2006">
      <mc:Choice Requires="x14">
        <control shapeId="2559" r:id="rId114" name="Control 511">
          <controlPr defaultSize="0" r:id="rId12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257175</xdr:colOff>
                <xdr:row>41</xdr:row>
                <xdr:rowOff>57150</xdr:rowOff>
              </to>
            </anchor>
          </controlPr>
        </control>
      </mc:Choice>
      <mc:Fallback>
        <control shapeId="2559" r:id="rId114" name="Control 511"/>
      </mc:Fallback>
    </mc:AlternateContent>
    <mc:AlternateContent xmlns:mc="http://schemas.openxmlformats.org/markup-compatibility/2006">
      <mc:Choice Requires="x14">
        <control shapeId="2564" r:id="rId115" name="Control 516">
          <controlPr defaultSize="0" r:id="rId12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7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2564" r:id="rId115" name="Control 516"/>
      </mc:Fallback>
    </mc:AlternateContent>
    <mc:AlternateContent xmlns:mc="http://schemas.openxmlformats.org/markup-compatibility/2006">
      <mc:Choice Requires="x14">
        <control shapeId="2569" r:id="rId116" name="Control 521">
          <controlPr defaultSize="0" r:id="rId12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257175</xdr:colOff>
                <xdr:row>43</xdr:row>
                <xdr:rowOff>57150</xdr:rowOff>
              </to>
            </anchor>
          </controlPr>
        </control>
      </mc:Choice>
      <mc:Fallback>
        <control shapeId="2569" r:id="rId116" name="Control 521"/>
      </mc:Fallback>
    </mc:AlternateContent>
    <mc:AlternateContent xmlns:mc="http://schemas.openxmlformats.org/markup-compatibility/2006">
      <mc:Choice Requires="x14">
        <control shapeId="2574" r:id="rId117" name="Control 526">
          <controlPr defaultSize="0" r:id="rId12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257175</xdr:colOff>
                <xdr:row>44</xdr:row>
                <xdr:rowOff>57150</xdr:rowOff>
              </to>
            </anchor>
          </controlPr>
        </control>
      </mc:Choice>
      <mc:Fallback>
        <control shapeId="2574" r:id="rId117" name="Control 526"/>
      </mc:Fallback>
    </mc:AlternateContent>
    <mc:AlternateContent xmlns:mc="http://schemas.openxmlformats.org/markup-compatibility/2006">
      <mc:Choice Requires="x14">
        <control shapeId="2579" r:id="rId118" name="Control 531">
          <controlPr defaultSize="0" r:id="rId12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257175</xdr:colOff>
                <xdr:row>45</xdr:row>
                <xdr:rowOff>57150</xdr:rowOff>
              </to>
            </anchor>
          </controlPr>
        </control>
      </mc:Choice>
      <mc:Fallback>
        <control shapeId="2579" r:id="rId118" name="Control 531"/>
      </mc:Fallback>
    </mc:AlternateContent>
    <mc:AlternateContent xmlns:mc="http://schemas.openxmlformats.org/markup-compatibility/2006">
      <mc:Choice Requires="x14">
        <control shapeId="2584" r:id="rId119" name="Control 536">
          <controlPr defaultSize="0" r:id="rId12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257175</xdr:colOff>
                <xdr:row>46</xdr:row>
                <xdr:rowOff>57150</xdr:rowOff>
              </to>
            </anchor>
          </controlPr>
        </control>
      </mc:Choice>
      <mc:Fallback>
        <control shapeId="2584" r:id="rId119" name="Control 536"/>
      </mc:Fallback>
    </mc:AlternateContent>
    <mc:AlternateContent xmlns:mc="http://schemas.openxmlformats.org/markup-compatibility/2006">
      <mc:Choice Requires="x14">
        <control shapeId="2589" r:id="rId120" name="Control 541">
          <controlPr defaultSize="0" r:id="rId12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257175</xdr:colOff>
                <xdr:row>47</xdr:row>
                <xdr:rowOff>57150</xdr:rowOff>
              </to>
            </anchor>
          </controlPr>
        </control>
      </mc:Choice>
      <mc:Fallback>
        <control shapeId="2589" r:id="rId120" name="Control 541"/>
      </mc:Fallback>
    </mc:AlternateContent>
    <mc:AlternateContent xmlns:mc="http://schemas.openxmlformats.org/markup-compatibility/2006">
      <mc:Choice Requires="x14">
        <control shapeId="2594" r:id="rId121" name="Control 546">
          <controlPr defaultSize="0" r:id="rId12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257175</xdr:colOff>
                <xdr:row>48</xdr:row>
                <xdr:rowOff>57150</xdr:rowOff>
              </to>
            </anchor>
          </controlPr>
        </control>
      </mc:Choice>
      <mc:Fallback>
        <control shapeId="2594" r:id="rId121" name="Control 546"/>
      </mc:Fallback>
    </mc:AlternateContent>
    <mc:AlternateContent xmlns:mc="http://schemas.openxmlformats.org/markup-compatibility/2006">
      <mc:Choice Requires="x14">
        <control shapeId="2599" r:id="rId122" name="Control 551">
          <controlPr defaultSize="0" r:id="rId12">
            <anchor moveWithCells="1">
              <from>
                <xdr:col>7</xdr:col>
                <xdr:colOff>0</xdr:colOff>
                <xdr:row>48</xdr:row>
                <xdr:rowOff>0</xdr:rowOff>
              </from>
              <to>
                <xdr:col>7</xdr:col>
                <xdr:colOff>257175</xdr:colOff>
                <xdr:row>49</xdr:row>
                <xdr:rowOff>57150</xdr:rowOff>
              </to>
            </anchor>
          </controlPr>
        </control>
      </mc:Choice>
      <mc:Fallback>
        <control shapeId="2599" r:id="rId122" name="Control 551"/>
      </mc:Fallback>
    </mc:AlternateContent>
    <mc:AlternateContent xmlns:mc="http://schemas.openxmlformats.org/markup-compatibility/2006">
      <mc:Choice Requires="x14">
        <control shapeId="2604" r:id="rId123" name="Control 556">
          <controlPr defaultSize="0" r:id="rId12">
            <anchor moveWithCells="1">
              <from>
                <xdr:col>7</xdr:col>
                <xdr:colOff>0</xdr:colOff>
                <xdr:row>49</xdr:row>
                <xdr:rowOff>0</xdr:rowOff>
              </from>
              <to>
                <xdr:col>7</xdr:col>
                <xdr:colOff>257175</xdr:colOff>
                <xdr:row>50</xdr:row>
                <xdr:rowOff>57150</xdr:rowOff>
              </to>
            </anchor>
          </controlPr>
        </control>
      </mc:Choice>
      <mc:Fallback>
        <control shapeId="2604" r:id="rId123" name="Control 556"/>
      </mc:Fallback>
    </mc:AlternateContent>
    <mc:AlternateContent xmlns:mc="http://schemas.openxmlformats.org/markup-compatibility/2006">
      <mc:Choice Requires="x14">
        <control shapeId="2609" r:id="rId124" name="Control 561">
          <controlPr defaultSize="0" r:id="rId12">
            <anchor moveWithCells="1">
              <from>
                <xdr:col>7</xdr:col>
                <xdr:colOff>0</xdr:colOff>
                <xdr:row>50</xdr:row>
                <xdr:rowOff>0</xdr:rowOff>
              </from>
              <to>
                <xdr:col>7</xdr:col>
                <xdr:colOff>257175</xdr:colOff>
                <xdr:row>51</xdr:row>
                <xdr:rowOff>57150</xdr:rowOff>
              </to>
            </anchor>
          </controlPr>
        </control>
      </mc:Choice>
      <mc:Fallback>
        <control shapeId="2609" r:id="rId124" name="Control 561"/>
      </mc:Fallback>
    </mc:AlternateContent>
    <mc:AlternateContent xmlns:mc="http://schemas.openxmlformats.org/markup-compatibility/2006">
      <mc:Choice Requires="x14">
        <control shapeId="2614" r:id="rId125" name="Control 566">
          <controlPr defaultSize="0" r:id="rId12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257175</xdr:colOff>
                <xdr:row>52</xdr:row>
                <xdr:rowOff>57150</xdr:rowOff>
              </to>
            </anchor>
          </controlPr>
        </control>
      </mc:Choice>
      <mc:Fallback>
        <control shapeId="2614" r:id="rId125" name="Control 566"/>
      </mc:Fallback>
    </mc:AlternateContent>
    <mc:AlternateContent xmlns:mc="http://schemas.openxmlformats.org/markup-compatibility/2006">
      <mc:Choice Requires="x14">
        <control shapeId="2619" r:id="rId126" name="Control 571">
          <controlPr defaultSize="0" r:id="rId12">
            <anchor moveWithCells="1">
              <from>
                <xdr:col>7</xdr:col>
                <xdr:colOff>0</xdr:colOff>
                <xdr:row>52</xdr:row>
                <xdr:rowOff>0</xdr:rowOff>
              </from>
              <to>
                <xdr:col>7</xdr:col>
                <xdr:colOff>257175</xdr:colOff>
                <xdr:row>53</xdr:row>
                <xdr:rowOff>57150</xdr:rowOff>
              </to>
            </anchor>
          </controlPr>
        </control>
      </mc:Choice>
      <mc:Fallback>
        <control shapeId="2619" r:id="rId126" name="Control 571"/>
      </mc:Fallback>
    </mc:AlternateContent>
    <mc:AlternateContent xmlns:mc="http://schemas.openxmlformats.org/markup-compatibility/2006">
      <mc:Choice Requires="x14">
        <control shapeId="2624" r:id="rId127" name="Control 576">
          <controlPr defaultSize="0" r:id="rId12">
            <anchor moveWithCells="1">
              <from>
                <xdr:col>7</xdr:col>
                <xdr:colOff>0</xdr:colOff>
                <xdr:row>53</xdr:row>
                <xdr:rowOff>0</xdr:rowOff>
              </from>
              <to>
                <xdr:col>7</xdr:col>
                <xdr:colOff>257175</xdr:colOff>
                <xdr:row>54</xdr:row>
                <xdr:rowOff>57150</xdr:rowOff>
              </to>
            </anchor>
          </controlPr>
        </control>
      </mc:Choice>
      <mc:Fallback>
        <control shapeId="2624" r:id="rId127" name="Control 576"/>
      </mc:Fallback>
    </mc:AlternateContent>
    <mc:AlternateContent xmlns:mc="http://schemas.openxmlformats.org/markup-compatibility/2006">
      <mc:Choice Requires="x14">
        <control shapeId="2629" r:id="rId128" name="Control 581">
          <controlPr defaultSize="0" r:id="rId12">
            <anchor moveWithCells="1">
              <from>
                <xdr:col>7</xdr:col>
                <xdr:colOff>0</xdr:colOff>
                <xdr:row>54</xdr:row>
                <xdr:rowOff>0</xdr:rowOff>
              </from>
              <to>
                <xdr:col>7</xdr:col>
                <xdr:colOff>257175</xdr:colOff>
                <xdr:row>55</xdr:row>
                <xdr:rowOff>57150</xdr:rowOff>
              </to>
            </anchor>
          </controlPr>
        </control>
      </mc:Choice>
      <mc:Fallback>
        <control shapeId="2629" r:id="rId128" name="Control 581"/>
      </mc:Fallback>
    </mc:AlternateContent>
    <mc:AlternateContent xmlns:mc="http://schemas.openxmlformats.org/markup-compatibility/2006">
      <mc:Choice Requires="x14">
        <control shapeId="2634" r:id="rId129" name="Control 586">
          <controlPr defaultSize="0" r:id="rId12">
            <anchor moveWithCells="1">
              <from>
                <xdr:col>7</xdr:col>
                <xdr:colOff>0</xdr:colOff>
                <xdr:row>55</xdr:row>
                <xdr:rowOff>0</xdr:rowOff>
              </from>
              <to>
                <xdr:col>7</xdr:col>
                <xdr:colOff>257175</xdr:colOff>
                <xdr:row>56</xdr:row>
                <xdr:rowOff>57150</xdr:rowOff>
              </to>
            </anchor>
          </controlPr>
        </control>
      </mc:Choice>
      <mc:Fallback>
        <control shapeId="2634" r:id="rId129" name="Control 586"/>
      </mc:Fallback>
    </mc:AlternateContent>
    <mc:AlternateContent xmlns:mc="http://schemas.openxmlformats.org/markup-compatibility/2006">
      <mc:Choice Requires="x14">
        <control shapeId="2639" r:id="rId130" name="Control 591">
          <controlPr defaultSize="0" r:id="rId12">
            <anchor moveWithCells="1">
              <from>
                <xdr:col>7</xdr:col>
                <xdr:colOff>0</xdr:colOff>
                <xdr:row>56</xdr:row>
                <xdr:rowOff>0</xdr:rowOff>
              </from>
              <to>
                <xdr:col>7</xdr:col>
                <xdr:colOff>257175</xdr:colOff>
                <xdr:row>57</xdr:row>
                <xdr:rowOff>57150</xdr:rowOff>
              </to>
            </anchor>
          </controlPr>
        </control>
      </mc:Choice>
      <mc:Fallback>
        <control shapeId="2639" r:id="rId130" name="Control 591"/>
      </mc:Fallback>
    </mc:AlternateContent>
    <mc:AlternateContent xmlns:mc="http://schemas.openxmlformats.org/markup-compatibility/2006">
      <mc:Choice Requires="x14">
        <control shapeId="2644" r:id="rId131" name="Control 596">
          <controlPr defaultSize="0" r:id="rId12">
            <anchor moveWithCells="1">
              <from>
                <xdr:col>7</xdr:col>
                <xdr:colOff>0</xdr:colOff>
                <xdr:row>57</xdr:row>
                <xdr:rowOff>0</xdr:rowOff>
              </from>
              <to>
                <xdr:col>7</xdr:col>
                <xdr:colOff>257175</xdr:colOff>
                <xdr:row>58</xdr:row>
                <xdr:rowOff>57150</xdr:rowOff>
              </to>
            </anchor>
          </controlPr>
        </control>
      </mc:Choice>
      <mc:Fallback>
        <control shapeId="2644" r:id="rId131" name="Control 596"/>
      </mc:Fallback>
    </mc:AlternateContent>
    <mc:AlternateContent xmlns:mc="http://schemas.openxmlformats.org/markup-compatibility/2006">
      <mc:Choice Requires="x14">
        <control shapeId="2649" r:id="rId132" name="Control 601">
          <controlPr defaultSize="0" r:id="rId12">
            <anchor moveWithCells="1">
              <from>
                <xdr:col>7</xdr:col>
                <xdr:colOff>0</xdr:colOff>
                <xdr:row>58</xdr:row>
                <xdr:rowOff>0</xdr:rowOff>
              </from>
              <to>
                <xdr:col>7</xdr:col>
                <xdr:colOff>257175</xdr:colOff>
                <xdr:row>59</xdr:row>
                <xdr:rowOff>57150</xdr:rowOff>
              </to>
            </anchor>
          </controlPr>
        </control>
      </mc:Choice>
      <mc:Fallback>
        <control shapeId="2649" r:id="rId132" name="Control 601"/>
      </mc:Fallback>
    </mc:AlternateContent>
    <mc:AlternateContent xmlns:mc="http://schemas.openxmlformats.org/markup-compatibility/2006">
      <mc:Choice Requires="x14">
        <control shapeId="2654" r:id="rId133" name="Control 606">
          <controlPr defaultSize="0" r:id="rId12">
            <anchor moveWithCells="1">
              <from>
                <xdr:col>7</xdr:col>
                <xdr:colOff>0</xdr:colOff>
                <xdr:row>59</xdr:row>
                <xdr:rowOff>0</xdr:rowOff>
              </from>
              <to>
                <xdr:col>7</xdr:col>
                <xdr:colOff>257175</xdr:colOff>
                <xdr:row>60</xdr:row>
                <xdr:rowOff>57150</xdr:rowOff>
              </to>
            </anchor>
          </controlPr>
        </control>
      </mc:Choice>
      <mc:Fallback>
        <control shapeId="2654" r:id="rId133" name="Control 606"/>
      </mc:Fallback>
    </mc:AlternateContent>
    <mc:AlternateContent xmlns:mc="http://schemas.openxmlformats.org/markup-compatibility/2006">
      <mc:Choice Requires="x14">
        <control shapeId="2659" r:id="rId134" name="Control 611">
          <controlPr defaultSize="0" r:id="rId12">
            <anchor moveWithCells="1">
              <from>
                <xdr:col>7</xdr:col>
                <xdr:colOff>0</xdr:colOff>
                <xdr:row>60</xdr:row>
                <xdr:rowOff>0</xdr:rowOff>
              </from>
              <to>
                <xdr:col>7</xdr:col>
                <xdr:colOff>257175</xdr:colOff>
                <xdr:row>61</xdr:row>
                <xdr:rowOff>57150</xdr:rowOff>
              </to>
            </anchor>
          </controlPr>
        </control>
      </mc:Choice>
      <mc:Fallback>
        <control shapeId="2659" r:id="rId134" name="Control 611"/>
      </mc:Fallback>
    </mc:AlternateContent>
    <mc:AlternateContent xmlns:mc="http://schemas.openxmlformats.org/markup-compatibility/2006">
      <mc:Choice Requires="x14">
        <control shapeId="2664" r:id="rId135" name="Control 616">
          <controlPr defaultSize="0" r:id="rId12">
            <anchor moveWithCells="1">
              <from>
                <xdr:col>7</xdr:col>
                <xdr:colOff>0</xdr:colOff>
                <xdr:row>61</xdr:row>
                <xdr:rowOff>0</xdr:rowOff>
              </from>
              <to>
                <xdr:col>7</xdr:col>
                <xdr:colOff>257175</xdr:colOff>
                <xdr:row>62</xdr:row>
                <xdr:rowOff>57150</xdr:rowOff>
              </to>
            </anchor>
          </controlPr>
        </control>
      </mc:Choice>
      <mc:Fallback>
        <control shapeId="2664" r:id="rId135" name="Control 616"/>
      </mc:Fallback>
    </mc:AlternateContent>
    <mc:AlternateContent xmlns:mc="http://schemas.openxmlformats.org/markup-compatibility/2006">
      <mc:Choice Requires="x14">
        <control shapeId="2669" r:id="rId136" name="Control 621">
          <controlPr defaultSize="0" r:id="rId12">
            <anchor moveWithCells="1">
              <from>
                <xdr:col>7</xdr:col>
                <xdr:colOff>0</xdr:colOff>
                <xdr:row>62</xdr:row>
                <xdr:rowOff>0</xdr:rowOff>
              </from>
              <to>
                <xdr:col>7</xdr:col>
                <xdr:colOff>257175</xdr:colOff>
                <xdr:row>63</xdr:row>
                <xdr:rowOff>57150</xdr:rowOff>
              </to>
            </anchor>
          </controlPr>
        </control>
      </mc:Choice>
      <mc:Fallback>
        <control shapeId="2669" r:id="rId136" name="Control 621"/>
      </mc:Fallback>
    </mc:AlternateContent>
    <mc:AlternateContent xmlns:mc="http://schemas.openxmlformats.org/markup-compatibility/2006">
      <mc:Choice Requires="x14">
        <control shapeId="2674" r:id="rId137" name="Control 626">
          <controlPr defaultSize="0" r:id="rId12">
            <anchor moveWithCells="1">
              <from>
                <xdr:col>7</xdr:col>
                <xdr:colOff>0</xdr:colOff>
                <xdr:row>63</xdr:row>
                <xdr:rowOff>0</xdr:rowOff>
              </from>
              <to>
                <xdr:col>7</xdr:col>
                <xdr:colOff>257175</xdr:colOff>
                <xdr:row>64</xdr:row>
                <xdr:rowOff>57150</xdr:rowOff>
              </to>
            </anchor>
          </controlPr>
        </control>
      </mc:Choice>
      <mc:Fallback>
        <control shapeId="2674" r:id="rId137" name="Control 626"/>
      </mc:Fallback>
    </mc:AlternateContent>
    <mc:AlternateContent xmlns:mc="http://schemas.openxmlformats.org/markup-compatibility/2006">
      <mc:Choice Requires="x14">
        <control shapeId="2679" r:id="rId138" name="Control 631">
          <controlPr defaultSize="0" r:id="rId12">
            <anchor moveWithCells="1">
              <from>
                <xdr:col>7</xdr:col>
                <xdr:colOff>0</xdr:colOff>
                <xdr:row>64</xdr:row>
                <xdr:rowOff>0</xdr:rowOff>
              </from>
              <to>
                <xdr:col>7</xdr:col>
                <xdr:colOff>257175</xdr:colOff>
                <xdr:row>65</xdr:row>
                <xdr:rowOff>57150</xdr:rowOff>
              </to>
            </anchor>
          </controlPr>
        </control>
      </mc:Choice>
      <mc:Fallback>
        <control shapeId="2679" r:id="rId138" name="Control 631"/>
      </mc:Fallback>
    </mc:AlternateContent>
    <mc:AlternateContent xmlns:mc="http://schemas.openxmlformats.org/markup-compatibility/2006">
      <mc:Choice Requires="x14">
        <control shapeId="2684" r:id="rId139" name="Control 636">
          <controlPr defaultSize="0" r:id="rId12">
            <anchor moveWithCells="1">
              <from>
                <xdr:col>7</xdr:col>
                <xdr:colOff>0</xdr:colOff>
                <xdr:row>65</xdr:row>
                <xdr:rowOff>0</xdr:rowOff>
              </from>
              <to>
                <xdr:col>7</xdr:col>
                <xdr:colOff>257175</xdr:colOff>
                <xdr:row>66</xdr:row>
                <xdr:rowOff>57150</xdr:rowOff>
              </to>
            </anchor>
          </controlPr>
        </control>
      </mc:Choice>
      <mc:Fallback>
        <control shapeId="2684" r:id="rId139" name="Control 636"/>
      </mc:Fallback>
    </mc:AlternateContent>
    <mc:AlternateContent xmlns:mc="http://schemas.openxmlformats.org/markup-compatibility/2006">
      <mc:Choice Requires="x14">
        <control shapeId="2689" r:id="rId140" name="Control 641">
          <controlPr defaultSize="0" r:id="rId12">
            <anchor moveWithCells="1">
              <from>
                <xdr:col>7</xdr:col>
                <xdr:colOff>0</xdr:colOff>
                <xdr:row>66</xdr:row>
                <xdr:rowOff>0</xdr:rowOff>
              </from>
              <to>
                <xdr:col>7</xdr:col>
                <xdr:colOff>257175</xdr:colOff>
                <xdr:row>67</xdr:row>
                <xdr:rowOff>57150</xdr:rowOff>
              </to>
            </anchor>
          </controlPr>
        </control>
      </mc:Choice>
      <mc:Fallback>
        <control shapeId="2689" r:id="rId140" name="Control 641"/>
      </mc:Fallback>
    </mc:AlternateContent>
    <mc:AlternateContent xmlns:mc="http://schemas.openxmlformats.org/markup-compatibility/2006">
      <mc:Choice Requires="x14">
        <control shapeId="2694" r:id="rId141" name="Control 646">
          <controlPr defaultSize="0" r:id="rId12">
            <anchor moveWithCells="1">
              <from>
                <xdr:col>7</xdr:col>
                <xdr:colOff>0</xdr:colOff>
                <xdr:row>67</xdr:row>
                <xdr:rowOff>0</xdr:rowOff>
              </from>
              <to>
                <xdr:col>7</xdr:col>
                <xdr:colOff>257175</xdr:colOff>
                <xdr:row>68</xdr:row>
                <xdr:rowOff>57150</xdr:rowOff>
              </to>
            </anchor>
          </controlPr>
        </control>
      </mc:Choice>
      <mc:Fallback>
        <control shapeId="2694" r:id="rId141" name="Control 646"/>
      </mc:Fallback>
    </mc:AlternateContent>
    <mc:AlternateContent xmlns:mc="http://schemas.openxmlformats.org/markup-compatibility/2006">
      <mc:Choice Requires="x14">
        <control shapeId="2699" r:id="rId142" name="Control 651">
          <controlPr defaultSize="0" r:id="rId12">
            <anchor moveWithCells="1">
              <from>
                <xdr:col>7</xdr:col>
                <xdr:colOff>0</xdr:colOff>
                <xdr:row>68</xdr:row>
                <xdr:rowOff>0</xdr:rowOff>
              </from>
              <to>
                <xdr:col>7</xdr:col>
                <xdr:colOff>257175</xdr:colOff>
                <xdr:row>69</xdr:row>
                <xdr:rowOff>57150</xdr:rowOff>
              </to>
            </anchor>
          </controlPr>
        </control>
      </mc:Choice>
      <mc:Fallback>
        <control shapeId="2699" r:id="rId142" name="Control 651"/>
      </mc:Fallback>
    </mc:AlternateContent>
    <mc:AlternateContent xmlns:mc="http://schemas.openxmlformats.org/markup-compatibility/2006">
      <mc:Choice Requires="x14">
        <control shapeId="2704" r:id="rId143" name="Control 656">
          <controlPr defaultSize="0" r:id="rId12">
            <anchor moveWithCells="1">
              <from>
                <xdr:col>7</xdr:col>
                <xdr:colOff>0</xdr:colOff>
                <xdr:row>69</xdr:row>
                <xdr:rowOff>0</xdr:rowOff>
              </from>
              <to>
                <xdr:col>7</xdr:col>
                <xdr:colOff>257175</xdr:colOff>
                <xdr:row>70</xdr:row>
                <xdr:rowOff>57150</xdr:rowOff>
              </to>
            </anchor>
          </controlPr>
        </control>
      </mc:Choice>
      <mc:Fallback>
        <control shapeId="2704" r:id="rId143" name="Control 656"/>
      </mc:Fallback>
    </mc:AlternateContent>
    <mc:AlternateContent xmlns:mc="http://schemas.openxmlformats.org/markup-compatibility/2006">
      <mc:Choice Requires="x14">
        <control shapeId="2709" r:id="rId144" name="Control 661">
          <controlPr defaultSize="0" r:id="rId12">
            <anchor moveWithCells="1">
              <from>
                <xdr:col>7</xdr:col>
                <xdr:colOff>0</xdr:colOff>
                <xdr:row>70</xdr:row>
                <xdr:rowOff>0</xdr:rowOff>
              </from>
              <to>
                <xdr:col>7</xdr:col>
                <xdr:colOff>257175</xdr:colOff>
                <xdr:row>71</xdr:row>
                <xdr:rowOff>57150</xdr:rowOff>
              </to>
            </anchor>
          </controlPr>
        </control>
      </mc:Choice>
      <mc:Fallback>
        <control shapeId="2709" r:id="rId144" name="Control 661"/>
      </mc:Fallback>
    </mc:AlternateContent>
    <mc:AlternateContent xmlns:mc="http://schemas.openxmlformats.org/markup-compatibility/2006">
      <mc:Choice Requires="x14">
        <control shapeId="2714" r:id="rId145" name="Control 666">
          <controlPr defaultSize="0" r:id="rId12">
            <anchor moveWithCells="1">
              <from>
                <xdr:col>7</xdr:col>
                <xdr:colOff>0</xdr:colOff>
                <xdr:row>71</xdr:row>
                <xdr:rowOff>0</xdr:rowOff>
              </from>
              <to>
                <xdr:col>7</xdr:col>
                <xdr:colOff>257175</xdr:colOff>
                <xdr:row>72</xdr:row>
                <xdr:rowOff>57150</xdr:rowOff>
              </to>
            </anchor>
          </controlPr>
        </control>
      </mc:Choice>
      <mc:Fallback>
        <control shapeId="2714" r:id="rId145" name="Control 666"/>
      </mc:Fallback>
    </mc:AlternateContent>
    <mc:AlternateContent xmlns:mc="http://schemas.openxmlformats.org/markup-compatibility/2006">
      <mc:Choice Requires="x14">
        <control shapeId="2719" r:id="rId146" name="Control 671">
          <controlPr defaultSize="0" r:id="rId12">
            <anchor moveWithCells="1">
              <from>
                <xdr:col>7</xdr:col>
                <xdr:colOff>0</xdr:colOff>
                <xdr:row>72</xdr:row>
                <xdr:rowOff>0</xdr:rowOff>
              </from>
              <to>
                <xdr:col>7</xdr:col>
                <xdr:colOff>257175</xdr:colOff>
                <xdr:row>73</xdr:row>
                <xdr:rowOff>57150</xdr:rowOff>
              </to>
            </anchor>
          </controlPr>
        </control>
      </mc:Choice>
      <mc:Fallback>
        <control shapeId="2719" r:id="rId146" name="Control 671"/>
      </mc:Fallback>
    </mc:AlternateContent>
    <mc:AlternateContent xmlns:mc="http://schemas.openxmlformats.org/markup-compatibility/2006">
      <mc:Choice Requires="x14">
        <control shapeId="2724" r:id="rId147" name="Control 676">
          <controlPr defaultSize="0" r:id="rId12">
            <anchor moveWithCells="1">
              <from>
                <xdr:col>7</xdr:col>
                <xdr:colOff>0</xdr:colOff>
                <xdr:row>73</xdr:row>
                <xdr:rowOff>0</xdr:rowOff>
              </from>
              <to>
                <xdr:col>7</xdr:col>
                <xdr:colOff>257175</xdr:colOff>
                <xdr:row>74</xdr:row>
                <xdr:rowOff>57150</xdr:rowOff>
              </to>
            </anchor>
          </controlPr>
        </control>
      </mc:Choice>
      <mc:Fallback>
        <control shapeId="2724" r:id="rId147" name="Control 676"/>
      </mc:Fallback>
    </mc:AlternateContent>
    <mc:AlternateContent xmlns:mc="http://schemas.openxmlformats.org/markup-compatibility/2006">
      <mc:Choice Requires="x14">
        <control shapeId="2729" r:id="rId148" name="Control 681">
          <controlPr defaultSize="0" r:id="rId12">
            <anchor moveWithCells="1">
              <from>
                <xdr:col>7</xdr:col>
                <xdr:colOff>0</xdr:colOff>
                <xdr:row>74</xdr:row>
                <xdr:rowOff>0</xdr:rowOff>
              </from>
              <to>
                <xdr:col>7</xdr:col>
                <xdr:colOff>257175</xdr:colOff>
                <xdr:row>75</xdr:row>
                <xdr:rowOff>57150</xdr:rowOff>
              </to>
            </anchor>
          </controlPr>
        </control>
      </mc:Choice>
      <mc:Fallback>
        <control shapeId="2729" r:id="rId148" name="Control 681"/>
      </mc:Fallback>
    </mc:AlternateContent>
    <mc:AlternateContent xmlns:mc="http://schemas.openxmlformats.org/markup-compatibility/2006">
      <mc:Choice Requires="x14">
        <control shapeId="2734" r:id="rId149" name="Control 686">
          <controlPr defaultSize="0" r:id="rId12">
            <anchor moveWithCells="1">
              <from>
                <xdr:col>7</xdr:col>
                <xdr:colOff>0</xdr:colOff>
                <xdr:row>75</xdr:row>
                <xdr:rowOff>0</xdr:rowOff>
              </from>
              <to>
                <xdr:col>7</xdr:col>
                <xdr:colOff>257175</xdr:colOff>
                <xdr:row>76</xdr:row>
                <xdr:rowOff>57150</xdr:rowOff>
              </to>
            </anchor>
          </controlPr>
        </control>
      </mc:Choice>
      <mc:Fallback>
        <control shapeId="2734" r:id="rId149" name="Control 686"/>
      </mc:Fallback>
    </mc:AlternateContent>
    <mc:AlternateContent xmlns:mc="http://schemas.openxmlformats.org/markup-compatibility/2006">
      <mc:Choice Requires="x14">
        <control shapeId="2739" r:id="rId150" name="Control 691">
          <controlPr defaultSize="0" r:id="rId12">
            <anchor moveWithCells="1">
              <from>
                <xdr:col>7</xdr:col>
                <xdr:colOff>0</xdr:colOff>
                <xdr:row>76</xdr:row>
                <xdr:rowOff>0</xdr:rowOff>
              </from>
              <to>
                <xdr:col>7</xdr:col>
                <xdr:colOff>257175</xdr:colOff>
                <xdr:row>77</xdr:row>
                <xdr:rowOff>57150</xdr:rowOff>
              </to>
            </anchor>
          </controlPr>
        </control>
      </mc:Choice>
      <mc:Fallback>
        <control shapeId="2739" r:id="rId150" name="Control 691"/>
      </mc:Fallback>
    </mc:AlternateContent>
    <mc:AlternateContent xmlns:mc="http://schemas.openxmlformats.org/markup-compatibility/2006">
      <mc:Choice Requires="x14">
        <control shapeId="2744" r:id="rId151" name="Control 696">
          <controlPr defaultSize="0" r:id="rId12">
            <anchor moveWithCells="1">
              <from>
                <xdr:col>7</xdr:col>
                <xdr:colOff>0</xdr:colOff>
                <xdr:row>77</xdr:row>
                <xdr:rowOff>0</xdr:rowOff>
              </from>
              <to>
                <xdr:col>7</xdr:col>
                <xdr:colOff>257175</xdr:colOff>
                <xdr:row>78</xdr:row>
                <xdr:rowOff>57150</xdr:rowOff>
              </to>
            </anchor>
          </controlPr>
        </control>
      </mc:Choice>
      <mc:Fallback>
        <control shapeId="2744" r:id="rId151" name="Control 696"/>
      </mc:Fallback>
    </mc:AlternateContent>
    <mc:AlternateContent xmlns:mc="http://schemas.openxmlformats.org/markup-compatibility/2006">
      <mc:Choice Requires="x14">
        <control shapeId="2749" r:id="rId152" name="Control 701">
          <controlPr defaultSize="0" r:id="rId12">
            <anchor moveWithCells="1">
              <from>
                <xdr:col>7</xdr:col>
                <xdr:colOff>0</xdr:colOff>
                <xdr:row>78</xdr:row>
                <xdr:rowOff>0</xdr:rowOff>
              </from>
              <to>
                <xdr:col>7</xdr:col>
                <xdr:colOff>257175</xdr:colOff>
                <xdr:row>79</xdr:row>
                <xdr:rowOff>57150</xdr:rowOff>
              </to>
            </anchor>
          </controlPr>
        </control>
      </mc:Choice>
      <mc:Fallback>
        <control shapeId="2749" r:id="rId152" name="Control 701"/>
      </mc:Fallback>
    </mc:AlternateContent>
    <mc:AlternateContent xmlns:mc="http://schemas.openxmlformats.org/markup-compatibility/2006">
      <mc:Choice Requires="x14">
        <control shapeId="2754" r:id="rId153" name="Control 706">
          <controlPr defaultSize="0" r:id="rId12">
            <anchor moveWithCells="1">
              <from>
                <xdr:col>7</xdr:col>
                <xdr:colOff>0</xdr:colOff>
                <xdr:row>79</xdr:row>
                <xdr:rowOff>0</xdr:rowOff>
              </from>
              <to>
                <xdr:col>7</xdr:col>
                <xdr:colOff>257175</xdr:colOff>
                <xdr:row>80</xdr:row>
                <xdr:rowOff>57150</xdr:rowOff>
              </to>
            </anchor>
          </controlPr>
        </control>
      </mc:Choice>
      <mc:Fallback>
        <control shapeId="2754" r:id="rId153" name="Control 706"/>
      </mc:Fallback>
    </mc:AlternateContent>
    <mc:AlternateContent xmlns:mc="http://schemas.openxmlformats.org/markup-compatibility/2006">
      <mc:Choice Requires="x14">
        <control shapeId="2759" r:id="rId154" name="Control 711">
          <controlPr defaultSize="0" r:id="rId12">
            <anchor moveWithCells="1">
              <from>
                <xdr:col>7</xdr:col>
                <xdr:colOff>0</xdr:colOff>
                <xdr:row>80</xdr:row>
                <xdr:rowOff>0</xdr:rowOff>
              </from>
              <to>
                <xdr:col>7</xdr:col>
                <xdr:colOff>257175</xdr:colOff>
                <xdr:row>81</xdr:row>
                <xdr:rowOff>57150</xdr:rowOff>
              </to>
            </anchor>
          </controlPr>
        </control>
      </mc:Choice>
      <mc:Fallback>
        <control shapeId="2759" r:id="rId154" name="Control 711"/>
      </mc:Fallback>
    </mc:AlternateContent>
    <mc:AlternateContent xmlns:mc="http://schemas.openxmlformats.org/markup-compatibility/2006">
      <mc:Choice Requires="x14">
        <control shapeId="2764" r:id="rId155" name="Control 716">
          <controlPr defaultSize="0" r:id="rId12">
            <anchor moveWithCells="1">
              <from>
                <xdr:col>7</xdr:col>
                <xdr:colOff>0</xdr:colOff>
                <xdr:row>81</xdr:row>
                <xdr:rowOff>0</xdr:rowOff>
              </from>
              <to>
                <xdr:col>7</xdr:col>
                <xdr:colOff>257175</xdr:colOff>
                <xdr:row>82</xdr:row>
                <xdr:rowOff>57150</xdr:rowOff>
              </to>
            </anchor>
          </controlPr>
        </control>
      </mc:Choice>
      <mc:Fallback>
        <control shapeId="2764" r:id="rId155" name="Control 716"/>
      </mc:Fallback>
    </mc:AlternateContent>
    <mc:AlternateContent xmlns:mc="http://schemas.openxmlformats.org/markup-compatibility/2006">
      <mc:Choice Requires="x14">
        <control shapeId="2769" r:id="rId156" name="Control 721">
          <controlPr defaultSize="0" r:id="rId12">
            <anchor moveWithCells="1">
              <from>
                <xdr:col>7</xdr:col>
                <xdr:colOff>0</xdr:colOff>
                <xdr:row>82</xdr:row>
                <xdr:rowOff>0</xdr:rowOff>
              </from>
              <to>
                <xdr:col>7</xdr:col>
                <xdr:colOff>257175</xdr:colOff>
                <xdr:row>83</xdr:row>
                <xdr:rowOff>57150</xdr:rowOff>
              </to>
            </anchor>
          </controlPr>
        </control>
      </mc:Choice>
      <mc:Fallback>
        <control shapeId="2769" r:id="rId156" name="Control 721"/>
      </mc:Fallback>
    </mc:AlternateContent>
    <mc:AlternateContent xmlns:mc="http://schemas.openxmlformats.org/markup-compatibility/2006">
      <mc:Choice Requires="x14">
        <control shapeId="2774" r:id="rId157" name="Control 726">
          <controlPr defaultSize="0" r:id="rId12">
            <anchor moveWithCells="1">
              <from>
                <xdr:col>7</xdr:col>
                <xdr:colOff>0</xdr:colOff>
                <xdr:row>83</xdr:row>
                <xdr:rowOff>0</xdr:rowOff>
              </from>
              <to>
                <xdr:col>7</xdr:col>
                <xdr:colOff>257175</xdr:colOff>
                <xdr:row>84</xdr:row>
                <xdr:rowOff>57150</xdr:rowOff>
              </to>
            </anchor>
          </controlPr>
        </control>
      </mc:Choice>
      <mc:Fallback>
        <control shapeId="2774" r:id="rId157" name="Control 726"/>
      </mc:Fallback>
    </mc:AlternateContent>
    <mc:AlternateContent xmlns:mc="http://schemas.openxmlformats.org/markup-compatibility/2006">
      <mc:Choice Requires="x14">
        <control shapeId="2779" r:id="rId158" name="Control 731">
          <controlPr defaultSize="0" r:id="rId12">
            <anchor moveWithCells="1">
              <from>
                <xdr:col>7</xdr:col>
                <xdr:colOff>0</xdr:colOff>
                <xdr:row>84</xdr:row>
                <xdr:rowOff>0</xdr:rowOff>
              </from>
              <to>
                <xdr:col>7</xdr:col>
                <xdr:colOff>257175</xdr:colOff>
                <xdr:row>85</xdr:row>
                <xdr:rowOff>57150</xdr:rowOff>
              </to>
            </anchor>
          </controlPr>
        </control>
      </mc:Choice>
      <mc:Fallback>
        <control shapeId="2779" r:id="rId158" name="Control 731"/>
      </mc:Fallback>
    </mc:AlternateContent>
    <mc:AlternateContent xmlns:mc="http://schemas.openxmlformats.org/markup-compatibility/2006">
      <mc:Choice Requires="x14">
        <control shapeId="2784" r:id="rId159" name="Control 736">
          <controlPr defaultSize="0" r:id="rId12">
            <anchor moveWithCells="1">
              <from>
                <xdr:col>7</xdr:col>
                <xdr:colOff>0</xdr:colOff>
                <xdr:row>85</xdr:row>
                <xdr:rowOff>0</xdr:rowOff>
              </from>
              <to>
                <xdr:col>7</xdr:col>
                <xdr:colOff>257175</xdr:colOff>
                <xdr:row>86</xdr:row>
                <xdr:rowOff>57150</xdr:rowOff>
              </to>
            </anchor>
          </controlPr>
        </control>
      </mc:Choice>
      <mc:Fallback>
        <control shapeId="2784" r:id="rId159" name="Control 736"/>
      </mc:Fallback>
    </mc:AlternateContent>
    <mc:AlternateContent xmlns:mc="http://schemas.openxmlformats.org/markup-compatibility/2006">
      <mc:Choice Requires="x14">
        <control shapeId="2789" r:id="rId160" name="Control 741">
          <controlPr defaultSize="0" r:id="rId12">
            <anchor moveWithCells="1">
              <from>
                <xdr:col>7</xdr:col>
                <xdr:colOff>0</xdr:colOff>
                <xdr:row>86</xdr:row>
                <xdr:rowOff>0</xdr:rowOff>
              </from>
              <to>
                <xdr:col>7</xdr:col>
                <xdr:colOff>257175</xdr:colOff>
                <xdr:row>87</xdr:row>
                <xdr:rowOff>57150</xdr:rowOff>
              </to>
            </anchor>
          </controlPr>
        </control>
      </mc:Choice>
      <mc:Fallback>
        <control shapeId="2789" r:id="rId160" name="Control 741"/>
      </mc:Fallback>
    </mc:AlternateContent>
    <mc:AlternateContent xmlns:mc="http://schemas.openxmlformats.org/markup-compatibility/2006">
      <mc:Choice Requires="x14">
        <control shapeId="2794" r:id="rId161" name="Control 746">
          <controlPr defaultSize="0" r:id="rId12">
            <anchor moveWithCells="1">
              <from>
                <xdr:col>7</xdr:col>
                <xdr:colOff>0</xdr:colOff>
                <xdr:row>87</xdr:row>
                <xdr:rowOff>0</xdr:rowOff>
              </from>
              <to>
                <xdr:col>7</xdr:col>
                <xdr:colOff>257175</xdr:colOff>
                <xdr:row>88</xdr:row>
                <xdr:rowOff>57150</xdr:rowOff>
              </to>
            </anchor>
          </controlPr>
        </control>
      </mc:Choice>
      <mc:Fallback>
        <control shapeId="2794" r:id="rId161" name="Control 746"/>
      </mc:Fallback>
    </mc:AlternateContent>
    <mc:AlternateContent xmlns:mc="http://schemas.openxmlformats.org/markup-compatibility/2006">
      <mc:Choice Requires="x14">
        <control shapeId="2799" r:id="rId162" name="Control 751">
          <controlPr defaultSize="0" r:id="rId12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257175</xdr:colOff>
                <xdr:row>89</xdr:row>
                <xdr:rowOff>57150</xdr:rowOff>
              </to>
            </anchor>
          </controlPr>
        </control>
      </mc:Choice>
      <mc:Fallback>
        <control shapeId="2799" r:id="rId162" name="Control 751"/>
      </mc:Fallback>
    </mc:AlternateContent>
    <mc:AlternateContent xmlns:mc="http://schemas.openxmlformats.org/markup-compatibility/2006">
      <mc:Choice Requires="x14">
        <control shapeId="2804" r:id="rId163" name="Control 756">
          <controlPr defaultSize="0" r:id="rId12">
            <anchor moveWithCells="1">
              <from>
                <xdr:col>7</xdr:col>
                <xdr:colOff>0</xdr:colOff>
                <xdr:row>89</xdr:row>
                <xdr:rowOff>0</xdr:rowOff>
              </from>
              <to>
                <xdr:col>7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2804" r:id="rId163" name="Control 756"/>
      </mc:Fallback>
    </mc:AlternateContent>
    <mc:AlternateContent xmlns:mc="http://schemas.openxmlformats.org/markup-compatibility/2006">
      <mc:Choice Requires="x14">
        <control shapeId="2809" r:id="rId164" name="Control 761">
          <controlPr defaultSize="0" r:id="rId12">
            <anchor moveWithCells="1">
              <from>
                <xdr:col>7</xdr:col>
                <xdr:colOff>0</xdr:colOff>
                <xdr:row>90</xdr:row>
                <xdr:rowOff>0</xdr:rowOff>
              </from>
              <to>
                <xdr:col>7</xdr:col>
                <xdr:colOff>257175</xdr:colOff>
                <xdr:row>91</xdr:row>
                <xdr:rowOff>57150</xdr:rowOff>
              </to>
            </anchor>
          </controlPr>
        </control>
      </mc:Choice>
      <mc:Fallback>
        <control shapeId="2809" r:id="rId164" name="Control 761"/>
      </mc:Fallback>
    </mc:AlternateContent>
    <mc:AlternateContent xmlns:mc="http://schemas.openxmlformats.org/markup-compatibility/2006">
      <mc:Choice Requires="x14">
        <control shapeId="2814" r:id="rId165" name="Control 766">
          <controlPr defaultSize="0" r:id="rId12">
            <anchor moveWithCells="1">
              <from>
                <xdr:col>7</xdr:col>
                <xdr:colOff>0</xdr:colOff>
                <xdr:row>91</xdr:row>
                <xdr:rowOff>0</xdr:rowOff>
              </from>
              <to>
                <xdr:col>7</xdr:col>
                <xdr:colOff>257175</xdr:colOff>
                <xdr:row>92</xdr:row>
                <xdr:rowOff>57150</xdr:rowOff>
              </to>
            </anchor>
          </controlPr>
        </control>
      </mc:Choice>
      <mc:Fallback>
        <control shapeId="2814" r:id="rId165" name="Control 766"/>
      </mc:Fallback>
    </mc:AlternateContent>
    <mc:AlternateContent xmlns:mc="http://schemas.openxmlformats.org/markup-compatibility/2006">
      <mc:Choice Requires="x14">
        <control shapeId="2819" r:id="rId166" name="Control 771">
          <controlPr defaultSize="0" r:id="rId12">
            <anchor moveWithCells="1">
              <from>
                <xdr:col>7</xdr:col>
                <xdr:colOff>0</xdr:colOff>
                <xdr:row>92</xdr:row>
                <xdr:rowOff>0</xdr:rowOff>
              </from>
              <to>
                <xdr:col>7</xdr:col>
                <xdr:colOff>257175</xdr:colOff>
                <xdr:row>93</xdr:row>
                <xdr:rowOff>57150</xdr:rowOff>
              </to>
            </anchor>
          </controlPr>
        </control>
      </mc:Choice>
      <mc:Fallback>
        <control shapeId="2819" r:id="rId166" name="Control 77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G171"/>
  <sheetViews>
    <sheetView workbookViewId="0">
      <selection activeCell="H21" sqref="H21"/>
    </sheetView>
  </sheetViews>
  <sheetFormatPr defaultRowHeight="15" x14ac:dyDescent="0.25"/>
  <cols>
    <col min="4" max="4" width="13.5703125" bestFit="1" customWidth="1"/>
    <col min="5" max="5" width="12" bestFit="1" customWidth="1"/>
    <col min="15" max="15" width="9.140625" style="4"/>
    <col min="16" max="16" width="19.5703125" style="4" bestFit="1" customWidth="1"/>
    <col min="17" max="17" width="30.7109375" bestFit="1" customWidth="1"/>
    <col min="18" max="18" width="12.42578125" bestFit="1" customWidth="1"/>
    <col min="19" max="19" width="15.85546875" bestFit="1" customWidth="1"/>
    <col min="20" max="20" width="13.7109375" bestFit="1" customWidth="1"/>
    <col min="21" max="21" width="14.7109375" bestFit="1" customWidth="1"/>
    <col min="23" max="23" width="9.140625" style="4"/>
    <col min="30" max="30" width="10.28515625" bestFit="1" customWidth="1"/>
  </cols>
  <sheetData>
    <row r="1" spans="2:30" x14ac:dyDescent="0.25">
      <c r="C1" t="s">
        <v>1</v>
      </c>
      <c r="D1" t="s">
        <v>2</v>
      </c>
      <c r="E1" t="s">
        <v>3</v>
      </c>
      <c r="F1" t="s">
        <v>4</v>
      </c>
      <c r="I1" t="s">
        <v>1</v>
      </c>
      <c r="J1" t="s">
        <v>2</v>
      </c>
      <c r="K1" t="s">
        <v>3</v>
      </c>
      <c r="L1" t="s">
        <v>4</v>
      </c>
      <c r="Q1" t="s">
        <v>89</v>
      </c>
      <c r="R1" s="68">
        <v>1</v>
      </c>
      <c r="V1" t="s">
        <v>85</v>
      </c>
      <c r="W1" s="69">
        <v>0</v>
      </c>
    </row>
    <row r="2" spans="2:30" x14ac:dyDescent="0.25">
      <c r="B2" t="s">
        <v>0</v>
      </c>
      <c r="C2">
        <v>1448</v>
      </c>
      <c r="D2">
        <v>1448</v>
      </c>
      <c r="E2">
        <v>1163</v>
      </c>
      <c r="F2">
        <v>1180</v>
      </c>
      <c r="H2" t="s">
        <v>6</v>
      </c>
      <c r="I2">
        <v>1090</v>
      </c>
      <c r="J2">
        <v>1668</v>
      </c>
      <c r="K2">
        <v>1520</v>
      </c>
      <c r="L2">
        <v>4564</v>
      </c>
      <c r="V2" t="s">
        <v>84</v>
      </c>
      <c r="W2" s="71">
        <v>21360</v>
      </c>
    </row>
    <row r="3" spans="2:30" x14ac:dyDescent="0.25">
      <c r="Q3" t="s">
        <v>90</v>
      </c>
    </row>
    <row r="4" spans="2:30" x14ac:dyDescent="0.25">
      <c r="Q4" t="s">
        <v>91</v>
      </c>
    </row>
    <row r="5" spans="2:30" x14ac:dyDescent="0.25">
      <c r="M5" s="71"/>
    </row>
    <row r="6" spans="2:30" x14ac:dyDescent="0.25">
      <c r="C6" t="s">
        <v>42</v>
      </c>
      <c r="D6">
        <v>4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1</v>
      </c>
      <c r="L6" t="s">
        <v>2</v>
      </c>
      <c r="M6" t="s">
        <v>3</v>
      </c>
      <c r="N6" s="4" t="s">
        <v>4</v>
      </c>
      <c r="P6" s="4" t="s">
        <v>83</v>
      </c>
      <c r="R6" t="s">
        <v>86</v>
      </c>
      <c r="S6" t="s">
        <v>87</v>
      </c>
      <c r="V6" s="3"/>
      <c r="AA6" s="4"/>
    </row>
    <row r="7" spans="2:30" x14ac:dyDescent="0.25">
      <c r="C7" t="s">
        <v>41</v>
      </c>
      <c r="D7" t="s">
        <v>40</v>
      </c>
      <c r="E7" t="s">
        <v>39</v>
      </c>
      <c r="J7" s="70">
        <v>5.2083333333333333E-4</v>
      </c>
      <c r="K7">
        <f>I2</f>
        <v>1090</v>
      </c>
      <c r="L7">
        <f>J2</f>
        <v>1668</v>
      </c>
      <c r="M7">
        <f>K2</f>
        <v>1520</v>
      </c>
      <c r="N7">
        <f>L2</f>
        <v>4564</v>
      </c>
      <c r="V7" s="3"/>
      <c r="AA7" s="4"/>
    </row>
    <row r="8" spans="2:30" x14ac:dyDescent="0.25">
      <c r="C8" s="68">
        <v>1</v>
      </c>
      <c r="D8" s="68" t="str">
        <f>VLOOKUP(C8,$Y$16:$AA$36,2,0)</f>
        <v>Fa</v>
      </c>
      <c r="E8" s="68">
        <v>4</v>
      </c>
      <c r="F8">
        <f t="shared" ref="F8:F33" ca="1" si="0">INDEX(INDIRECT($D8&amp;"!$B$1:$E$20"),$E8,1)</f>
        <v>185</v>
      </c>
      <c r="G8">
        <f t="shared" ref="G8:G33" ca="1" si="1">INDEX(INDIRECT($D8&amp;"!$B$1:$E$20"),$E8,2)</f>
        <v>465</v>
      </c>
      <c r="H8">
        <f t="shared" ref="H8:H33" ca="1" si="2">INDEX(INDIRECT($D8&amp;"!$B$1:$E$20"),$E8,3)</f>
        <v>235</v>
      </c>
      <c r="I8">
        <f t="shared" ref="I8:I33" ca="1" si="3">INDEX(INDIRECT($D8&amp;"!$B$1:$E$20"),$E8,4)</f>
        <v>280</v>
      </c>
      <c r="J8" s="3">
        <f t="array" aca="1" ref="J8" ca="1">INDEX(INDIRECT(D8&amp;"!$F$1:$Y$20"),$E8,MAX($D$6,($D$8:D8="Főépület")*$E$8:E8))</f>
        <v>7.2916666666666659E-3</v>
      </c>
      <c r="K8" s="4">
        <f t="shared" ref="K8:K42" ca="1" si="4">K7+$O8*C$2-F8</f>
        <v>923.09999999999991</v>
      </c>
      <c r="L8" s="4">
        <f t="shared" ref="L8:L42" ca="1" si="5">L7+$O8*D$2-G8</f>
        <v>1221.0999999999999</v>
      </c>
      <c r="M8" s="4">
        <f t="shared" ref="M8:M42" ca="1" si="6">M7+$O8*E$2-H8</f>
        <v>1299.5374999999999</v>
      </c>
      <c r="N8" s="4">
        <f t="shared" ref="N8:N42" ca="1" si="7">N7+$O8*F$2-I8</f>
        <v>4298.75</v>
      </c>
      <c r="O8" s="4">
        <f>(HOUR($J7)+MINUTE($J7)/60+SECOND($J7)/3600)</f>
        <v>1.2500000000000001E-2</v>
      </c>
      <c r="P8" s="4">
        <f>P7+ROUNDUP(HOUR(J7)*3600+MINUTE(J7)*60+SECOND(J7),0)</f>
        <v>45</v>
      </c>
      <c r="Q8" s="67">
        <f ca="1">(NOW()-$R$1/24-DATE(1970,1,1))*86400+P8</f>
        <v>1531578022.3899999</v>
      </c>
      <c r="R8">
        <f>C8</f>
        <v>1</v>
      </c>
      <c r="S8" s="69" t="str">
        <f>VLOOKUP(D8,$Z$16:$AA$36,2,0)</f>
        <v>1_[Favágó]</v>
      </c>
      <c r="T8" t="str">
        <f ca="1">CONCATENATE("setTask('",$W$1,"','",ROUNDUP(Q8,0),"','",R8,"','",S8,",",$W$2,"');")</f>
        <v>setTask('0','1531578023','1','1_[Favágó],21360');</v>
      </c>
      <c r="V8" s="3"/>
      <c r="X8" s="4"/>
      <c r="Y8" s="4"/>
      <c r="Z8" s="4" t="s">
        <v>1</v>
      </c>
      <c r="AA8" s="4" t="s">
        <v>94</v>
      </c>
      <c r="AD8" t="str">
        <f>VLOOKUP("Vas",Z8:AA13,2,0)</f>
        <v>3_[Vasércbánya]</v>
      </c>
    </row>
    <row r="9" spans="2:30" x14ac:dyDescent="0.25">
      <c r="C9" s="68">
        <v>2</v>
      </c>
      <c r="D9" s="68" t="str">
        <f t="shared" ref="D9:D61" si="8">VLOOKUP(C9,$Y$16:$AA$36,2,0)</f>
        <v>Búza</v>
      </c>
      <c r="E9" s="68">
        <v>4</v>
      </c>
      <c r="F9">
        <f t="shared" ref="F9:F29" ca="1" si="9">INDEX(INDIRECT($D9&amp;"!$B$1:$E$20"),$E9,1)</f>
        <v>325</v>
      </c>
      <c r="G9">
        <f t="shared" ref="G9:G29" ca="1" si="10">INDEX(INDIRECT($D9&amp;"!$B$1:$E$20"),$E9,2)</f>
        <v>420</v>
      </c>
      <c r="H9">
        <f t="shared" ref="H9:H29" ca="1" si="11">INDEX(INDIRECT($D9&amp;"!$B$1:$E$20"),$E9,3)</f>
        <v>325</v>
      </c>
      <c r="I9">
        <f t="shared" ref="I9:I29" ca="1" si="12">INDEX(INDIRECT($D9&amp;"!$B$1:$E$20"),$E9,4)</f>
        <v>95</v>
      </c>
      <c r="J9" s="3">
        <f t="array" aca="1" ref="J9" ca="1">INDEX(INDIRECT(D9&amp;"!$F$1:$Y$20"),$E9,MAX($D$6,($D$8:D9="Főépület")*$E$8:E9))</f>
        <v>5.6712962962962958E-3</v>
      </c>
      <c r="K9" s="4">
        <f t="shared" ca="1" si="4"/>
        <v>851.5</v>
      </c>
      <c r="L9" s="4">
        <f t="shared" ca="1" si="5"/>
        <v>1054.5</v>
      </c>
      <c r="M9" s="4">
        <f t="shared" ca="1" si="6"/>
        <v>1178.0625</v>
      </c>
      <c r="N9" s="4">
        <f t="shared" ca="1" si="7"/>
        <v>4410.25</v>
      </c>
      <c r="O9" s="4">
        <f ca="1">(HOUR($J8)+MINUTE($J8)/60+SECOND($J8)/3600)</f>
        <v>0.17499999999999999</v>
      </c>
      <c r="P9" s="4">
        <f ca="1">P8+ROUNDUP(HOUR(J8)*3600+MINUTE(J8)*60+SECOND(J8),0)+40</f>
        <v>715</v>
      </c>
      <c r="Q9" s="67">
        <f ca="1">(NOW()-$R$1/24-DATE(1970,1,1))*86400+P9</f>
        <v>1531578692.3899999</v>
      </c>
      <c r="R9">
        <f t="shared" ref="R9:R45" si="13">C9</f>
        <v>2</v>
      </c>
      <c r="S9" s="69" t="str">
        <f t="shared" ref="S9:S33" si="14">VLOOKUP(D9,$Z$16:$AA$36,2,0)</f>
        <v>4_[Búzafarm]</v>
      </c>
      <c r="T9" t="str">
        <f t="shared" ref="T9:T44" ca="1" si="15">CONCATENATE("setTask('",$W$1,"','",ROUNDUP(Q9,0),"','",R9,"','",S9,",",$W$2,"');")</f>
        <v>setTask('0','1531578693','2','4_[Búzafarm],21360');</v>
      </c>
      <c r="V9" s="3"/>
      <c r="X9" s="4"/>
      <c r="Y9" s="4"/>
      <c r="Z9" s="4" t="s">
        <v>4</v>
      </c>
      <c r="AA9" s="69" t="s">
        <v>88</v>
      </c>
    </row>
    <row r="10" spans="2:30" x14ac:dyDescent="0.25">
      <c r="C10" s="68">
        <v>3</v>
      </c>
      <c r="D10" s="68" t="str">
        <f t="shared" si="8"/>
        <v>Fa</v>
      </c>
      <c r="E10" s="68">
        <v>4</v>
      </c>
      <c r="F10">
        <f t="shared" ca="1" si="9"/>
        <v>185</v>
      </c>
      <c r="G10">
        <f t="shared" ca="1" si="10"/>
        <v>465</v>
      </c>
      <c r="H10">
        <f t="shared" ca="1" si="11"/>
        <v>235</v>
      </c>
      <c r="I10">
        <f t="shared" ca="1" si="12"/>
        <v>280</v>
      </c>
      <c r="J10" s="3">
        <f t="array" aca="1" ref="J10" ca="1">INDEX(INDIRECT(D10&amp;"!$F$1:$Y$20"),$E10,MAX($D$6,($D$8:D10="Főépület")*$E$8:E10))</f>
        <v>7.2916666666666659E-3</v>
      </c>
      <c r="K10" s="4">
        <f t="shared" ca="1" si="4"/>
        <v>863.58888888888896</v>
      </c>
      <c r="L10" s="4">
        <f t="shared" ca="1" si="5"/>
        <v>786.58888888888896</v>
      </c>
      <c r="M10" s="4">
        <f t="shared" ca="1" si="6"/>
        <v>1101.3597222222222</v>
      </c>
      <c r="N10" s="4">
        <f t="shared" ca="1" si="7"/>
        <v>4290.8611111111113</v>
      </c>
      <c r="O10" s="4">
        <f ca="1">(HOUR($J9)+MINUTE($J9)/60+SECOND($J9)/3600)</f>
        <v>0.1361111111111111</v>
      </c>
      <c r="P10" s="4">
        <f t="shared" ref="P10:P40" ca="1" si="16">P9+ROUNDUP(HOUR(J9)*3600+MINUTE(J9)*60+SECOND(J9),0)+40</f>
        <v>1245</v>
      </c>
      <c r="Q10" s="67">
        <f t="shared" ref="Q10:Q49" ca="1" si="17">(NOW()-$R$1/24-DATE(1970,1,1))*86400+P10</f>
        <v>1531579222.3899999</v>
      </c>
      <c r="R10">
        <f t="shared" si="13"/>
        <v>3</v>
      </c>
      <c r="S10" s="69" t="str">
        <f t="shared" si="14"/>
        <v>1_[Favágó]</v>
      </c>
      <c r="T10" t="str">
        <f t="shared" ca="1" si="15"/>
        <v>setTask('0','1531579223','3','1_[Favágó],21360');</v>
      </c>
      <c r="V10" s="3"/>
      <c r="X10" s="4"/>
      <c r="Y10" s="4"/>
      <c r="Z10" s="4" t="s">
        <v>42</v>
      </c>
      <c r="AA10" s="69" t="s">
        <v>93</v>
      </c>
    </row>
    <row r="11" spans="2:30" x14ac:dyDescent="0.25">
      <c r="C11" s="68">
        <v>4</v>
      </c>
      <c r="D11" s="68" t="str">
        <f t="shared" si="8"/>
        <v>Vas</v>
      </c>
      <c r="E11" s="68">
        <v>4</v>
      </c>
      <c r="F11">
        <f t="shared" ca="1" si="9"/>
        <v>465</v>
      </c>
      <c r="G11">
        <f t="shared" ca="1" si="10"/>
        <v>375</v>
      </c>
      <c r="H11">
        <f t="shared" ca="1" si="11"/>
        <v>140</v>
      </c>
      <c r="I11">
        <f t="shared" ca="1" si="12"/>
        <v>280</v>
      </c>
      <c r="J11" s="3">
        <f t="array" aca="1" ref="J11" ca="1">INDEX(INDIRECT(D11&amp;"!$F$1:$Y$20"),$E11,MAX($D$6,($D$8:D11="Főépület")*$E$8:E11))</f>
        <v>9.9537037037037042E-3</v>
      </c>
      <c r="K11" s="4">
        <f t="shared" ca="1" si="4"/>
        <v>651.98888888888905</v>
      </c>
      <c r="L11" s="4">
        <f t="shared" ca="1" si="5"/>
        <v>664.98888888888905</v>
      </c>
      <c r="M11" s="4">
        <f t="shared" ca="1" si="6"/>
        <v>1164.8847222222221</v>
      </c>
      <c r="N11" s="4">
        <f t="shared" ca="1" si="7"/>
        <v>4217.3611111111113</v>
      </c>
      <c r="O11" s="4">
        <f t="shared" ref="O11:O47" ca="1" si="18">(HOUR($J10)+MINUTE($J10)/60+SECOND($J10)/3600)</f>
        <v>0.17499999999999999</v>
      </c>
      <c r="P11" s="4">
        <f t="shared" ca="1" si="16"/>
        <v>1915</v>
      </c>
      <c r="Q11" s="67">
        <f t="shared" ca="1" si="17"/>
        <v>1531579892.3899999</v>
      </c>
      <c r="R11">
        <f t="shared" si="13"/>
        <v>4</v>
      </c>
      <c r="S11" s="69" t="str">
        <f t="shared" si="14"/>
        <v>3_[Vasércbánya]</v>
      </c>
      <c r="T11" t="str">
        <f t="shared" ca="1" si="15"/>
        <v>setTask('0','1531579893','4','3_[Vasércbánya],21360');</v>
      </c>
      <c r="V11" s="3"/>
      <c r="X11" s="4"/>
      <c r="Y11" s="4"/>
      <c r="Z11" s="4" t="s">
        <v>95</v>
      </c>
      <c r="AA11" s="69" t="s">
        <v>92</v>
      </c>
    </row>
    <row r="12" spans="2:30" x14ac:dyDescent="0.25">
      <c r="C12" s="68">
        <v>5</v>
      </c>
      <c r="D12" s="68" t="str">
        <f t="shared" si="8"/>
        <v>Agyag</v>
      </c>
      <c r="E12" s="68">
        <v>4</v>
      </c>
      <c r="F12">
        <f t="shared" ca="1" si="9"/>
        <v>375</v>
      </c>
      <c r="G12">
        <f t="shared" ca="1" si="10"/>
        <v>185</v>
      </c>
      <c r="H12">
        <f t="shared" ca="1" si="11"/>
        <v>375</v>
      </c>
      <c r="I12">
        <f t="shared" ca="1" si="12"/>
        <v>235</v>
      </c>
      <c r="J12" s="3">
        <f t="array" aca="1" ref="J12" ca="1">INDEX(INDIRECT(D12&amp;"!$F$1:$Y$20"),$E12,MAX($D$6,($D$8:D12="Főépület")*$E$8:E12))</f>
        <v>6.7129629629629622E-3</v>
      </c>
      <c r="K12" s="4">
        <f t="shared" ca="1" si="4"/>
        <v>622.9000000000002</v>
      </c>
      <c r="L12" s="4">
        <f t="shared" ca="1" si="5"/>
        <v>825.9000000000002</v>
      </c>
      <c r="M12" s="4">
        <f t="shared" ca="1" si="6"/>
        <v>1067.7124999999999</v>
      </c>
      <c r="N12" s="4">
        <f t="shared" ca="1" si="7"/>
        <v>4264.25</v>
      </c>
      <c r="O12" s="4">
        <f t="shared" ca="1" si="18"/>
        <v>0.2388888888888889</v>
      </c>
      <c r="P12" s="4">
        <f t="shared" ca="1" si="16"/>
        <v>2815</v>
      </c>
      <c r="Q12" s="67">
        <f t="shared" ca="1" si="17"/>
        <v>1531580792.3899999</v>
      </c>
      <c r="R12">
        <f t="shared" si="13"/>
        <v>5</v>
      </c>
      <c r="S12" s="69" t="str">
        <f t="shared" si="14"/>
        <v>2_[Agyagbánya]</v>
      </c>
      <c r="T12" t="str">
        <f t="shared" ca="1" si="15"/>
        <v>setTask('0','1531580793','5','2_[Agyagbánya],21360');</v>
      </c>
      <c r="V12" s="3"/>
      <c r="X12" s="4"/>
      <c r="Y12" s="4"/>
      <c r="Z12" s="4" t="s">
        <v>2</v>
      </c>
      <c r="AA12" s="69" t="s">
        <v>97</v>
      </c>
    </row>
    <row r="13" spans="2:30" x14ac:dyDescent="0.25">
      <c r="C13" s="68">
        <v>6</v>
      </c>
      <c r="D13" s="68" t="str">
        <f t="shared" si="8"/>
        <v>Agyag</v>
      </c>
      <c r="E13" s="68">
        <v>4</v>
      </c>
      <c r="F13">
        <f t="shared" ca="1" si="9"/>
        <v>375</v>
      </c>
      <c r="G13">
        <f t="shared" ca="1" si="10"/>
        <v>185</v>
      </c>
      <c r="H13">
        <f t="shared" ca="1" si="11"/>
        <v>375</v>
      </c>
      <c r="I13">
        <f t="shared" ca="1" si="12"/>
        <v>235</v>
      </c>
      <c r="J13" s="3">
        <f t="array" aca="1" ref="J13" ca="1">INDEX(INDIRECT(D13&amp;"!$F$1:$Y$20"),$E13,MAX($D$6,($D$8:D13="Főépület")*$E$8:E13))</f>
        <v>6.7129629629629622E-3</v>
      </c>
      <c r="K13" s="4">
        <f t="shared" ca="1" si="4"/>
        <v>481.1888888888891</v>
      </c>
      <c r="L13" s="4">
        <f t="shared" ca="1" si="5"/>
        <v>874.1888888888891</v>
      </c>
      <c r="M13" s="4">
        <f t="shared" ca="1" si="6"/>
        <v>880.08472222222213</v>
      </c>
      <c r="N13" s="4">
        <f t="shared" ca="1" si="7"/>
        <v>4219.3611111111113</v>
      </c>
      <c r="O13" s="4">
        <f t="shared" ca="1" si="18"/>
        <v>0.16111111111111109</v>
      </c>
      <c r="P13" s="4">
        <f t="shared" ca="1" si="16"/>
        <v>3435</v>
      </c>
      <c r="Q13" s="67">
        <f t="shared" ca="1" si="17"/>
        <v>1531581412.3899999</v>
      </c>
      <c r="R13">
        <f t="shared" si="13"/>
        <v>6</v>
      </c>
      <c r="S13" s="69" t="str">
        <f t="shared" si="14"/>
        <v>2_[Agyagbánya]</v>
      </c>
      <c r="T13" t="str">
        <f t="shared" ca="1" si="15"/>
        <v>setTask('0','1531581413','6','2_[Agyagbánya],21360');</v>
      </c>
      <c r="V13" s="3"/>
      <c r="X13" s="4"/>
      <c r="Y13" s="4"/>
      <c r="Z13" s="4" t="s">
        <v>96</v>
      </c>
      <c r="AA13" s="69" t="s">
        <v>98</v>
      </c>
    </row>
    <row r="14" spans="2:30" x14ac:dyDescent="0.25">
      <c r="C14" s="68">
        <v>7</v>
      </c>
      <c r="D14" s="68" t="str">
        <f t="shared" si="8"/>
        <v>Vas</v>
      </c>
      <c r="E14" s="68">
        <v>4</v>
      </c>
      <c r="F14">
        <f t="shared" ca="1" si="9"/>
        <v>465</v>
      </c>
      <c r="G14">
        <f t="shared" ca="1" si="10"/>
        <v>375</v>
      </c>
      <c r="H14">
        <f t="shared" ca="1" si="11"/>
        <v>140</v>
      </c>
      <c r="I14">
        <f t="shared" ca="1" si="12"/>
        <v>280</v>
      </c>
      <c r="J14" s="3">
        <f t="array" aca="1" ref="J14" ca="1">INDEX(INDIRECT(D14&amp;"!$F$1:$Y$20"),$E14,MAX($D$6,($D$8:D14="Főépület")*$E$8:E14))</f>
        <v>9.9537037037037042E-3</v>
      </c>
      <c r="K14" s="4">
        <f t="shared" ca="1" si="4"/>
        <v>249.47777777777799</v>
      </c>
      <c r="L14" s="4">
        <f t="shared" ca="1" si="5"/>
        <v>732.47777777777787</v>
      </c>
      <c r="M14" s="4">
        <f t="shared" ca="1" si="6"/>
        <v>927.45694444444439</v>
      </c>
      <c r="N14" s="4">
        <f t="shared" ca="1" si="7"/>
        <v>4129.4722222222226</v>
      </c>
      <c r="O14" s="4">
        <f t="shared" ca="1" si="18"/>
        <v>0.16111111111111109</v>
      </c>
      <c r="P14" s="4">
        <f t="shared" ca="1" si="16"/>
        <v>4055</v>
      </c>
      <c r="Q14" s="67">
        <f t="shared" ca="1" si="17"/>
        <v>1531582032.3899999</v>
      </c>
      <c r="R14">
        <f t="shared" si="13"/>
        <v>7</v>
      </c>
      <c r="S14" s="69" t="str">
        <f t="shared" si="14"/>
        <v>3_[Vasércbánya]</v>
      </c>
      <c r="T14" t="str">
        <f t="shared" ca="1" si="15"/>
        <v>setTask('0','1531582033','7','3_[Vasércbánya],21360');</v>
      </c>
      <c r="X14" s="4"/>
      <c r="Y14" s="4"/>
      <c r="Z14" s="4" t="s">
        <v>99</v>
      </c>
      <c r="AA14" s="71" t="s">
        <v>100</v>
      </c>
    </row>
    <row r="15" spans="2:30" x14ac:dyDescent="0.25">
      <c r="C15" s="68">
        <v>8</v>
      </c>
      <c r="D15" s="68" t="str">
        <f t="shared" si="8"/>
        <v>Búza</v>
      </c>
      <c r="E15" s="68">
        <v>4</v>
      </c>
      <c r="F15">
        <f t="shared" ca="1" si="9"/>
        <v>325</v>
      </c>
      <c r="G15">
        <f t="shared" ca="1" si="10"/>
        <v>420</v>
      </c>
      <c r="H15">
        <f t="shared" ca="1" si="11"/>
        <v>325</v>
      </c>
      <c r="I15">
        <f t="shared" ca="1" si="12"/>
        <v>95</v>
      </c>
      <c r="J15" s="3">
        <f t="array" aca="1" ref="J15" ca="1">INDEX(INDIRECT(D15&amp;"!$F$1:$Y$20"),$E15,MAX($D$6,($D$8:D15="Főépület")*$E$8:E15))</f>
        <v>5.6712962962962958E-3</v>
      </c>
      <c r="K15" s="4">
        <f t="shared" ca="1" si="4"/>
        <v>270.38888888888914</v>
      </c>
      <c r="L15" s="4">
        <f t="shared" ca="1" si="5"/>
        <v>658.38888888888914</v>
      </c>
      <c r="M15" s="4">
        <f t="shared" ca="1" si="6"/>
        <v>880.28472222222217</v>
      </c>
      <c r="N15" s="4">
        <f t="shared" ca="1" si="7"/>
        <v>4316.3611111111113</v>
      </c>
      <c r="O15" s="4">
        <f t="shared" ca="1" si="18"/>
        <v>0.2388888888888889</v>
      </c>
      <c r="P15" s="4">
        <f t="shared" ca="1" si="16"/>
        <v>4955</v>
      </c>
      <c r="Q15" s="67">
        <f t="shared" ca="1" si="17"/>
        <v>1531582932.3899999</v>
      </c>
      <c r="R15">
        <f t="shared" si="13"/>
        <v>8</v>
      </c>
      <c r="S15" s="69" t="str">
        <f t="shared" si="14"/>
        <v>4_[Búzafarm]</v>
      </c>
      <c r="T15" t="str">
        <f t="shared" ca="1" si="15"/>
        <v>setTask('0','1531582933','8','4_[Búzafarm],21360');</v>
      </c>
      <c r="X15" s="4"/>
      <c r="Y15" s="4"/>
      <c r="Z15" s="4"/>
      <c r="AA15" s="4"/>
    </row>
    <row r="16" spans="2:30" x14ac:dyDescent="0.25">
      <c r="C16" s="68">
        <v>9</v>
      </c>
      <c r="D16" s="68" t="str">
        <f t="shared" si="8"/>
        <v>Búza</v>
      </c>
      <c r="E16" s="68">
        <v>4</v>
      </c>
      <c r="F16">
        <f t="shared" ca="1" si="9"/>
        <v>325</v>
      </c>
      <c r="G16">
        <f t="shared" ca="1" si="10"/>
        <v>420</v>
      </c>
      <c r="H16">
        <f t="shared" ca="1" si="11"/>
        <v>325</v>
      </c>
      <c r="I16">
        <f t="shared" ca="1" si="12"/>
        <v>95</v>
      </c>
      <c r="J16" s="3">
        <f t="array" aca="1" ref="J16" ca="1">INDEX(INDIRECT(D16&amp;"!$F$1:$Y$20"),$E16,MAX($D$6,($D$8:D16="Főépület")*$E$8:E16))</f>
        <v>5.6712962962962958E-3</v>
      </c>
      <c r="K16" s="4">
        <f t="shared" ca="1" si="4"/>
        <v>142.47777777777799</v>
      </c>
      <c r="L16" s="4">
        <f t="shared" ca="1" si="5"/>
        <v>435.47777777777799</v>
      </c>
      <c r="M16" s="4">
        <f t="shared" ca="1" si="6"/>
        <v>713.58194444444439</v>
      </c>
      <c r="N16" s="4">
        <f t="shared" ca="1" si="7"/>
        <v>4381.9722222222226</v>
      </c>
      <c r="O16" s="4">
        <f t="shared" ca="1" si="18"/>
        <v>0.1361111111111111</v>
      </c>
      <c r="P16" s="4">
        <f t="shared" ca="1" si="16"/>
        <v>5485</v>
      </c>
      <c r="Q16" s="67">
        <f t="shared" ca="1" si="17"/>
        <v>1531583462.3899999</v>
      </c>
      <c r="R16">
        <f t="shared" si="13"/>
        <v>9</v>
      </c>
      <c r="S16" s="69" t="str">
        <f t="shared" si="14"/>
        <v>4_[Búzafarm]</v>
      </c>
      <c r="T16" t="str">
        <f t="shared" ca="1" si="15"/>
        <v>setTask('0','1531583463','9','4_[Búzafarm],21360');</v>
      </c>
      <c r="X16" s="4"/>
      <c r="Y16" s="4">
        <v>1</v>
      </c>
      <c r="Z16" s="4" t="s">
        <v>1</v>
      </c>
      <c r="AA16" s="4" t="s">
        <v>94</v>
      </c>
    </row>
    <row r="17" spans="3:27" x14ac:dyDescent="0.25">
      <c r="C17" s="68">
        <v>10</v>
      </c>
      <c r="D17" s="68" t="str">
        <f t="shared" si="8"/>
        <v>Vas</v>
      </c>
      <c r="E17" s="68">
        <v>4</v>
      </c>
      <c r="F17">
        <f t="shared" ca="1" si="9"/>
        <v>465</v>
      </c>
      <c r="G17">
        <f t="shared" ca="1" si="10"/>
        <v>375</v>
      </c>
      <c r="H17">
        <f t="shared" ca="1" si="11"/>
        <v>140</v>
      </c>
      <c r="I17">
        <f t="shared" ca="1" si="12"/>
        <v>280</v>
      </c>
      <c r="J17" s="3">
        <f t="array" aca="1" ref="J17" ca="1">INDEX(INDIRECT(D17&amp;"!$F$1:$Y$20"),$E17,MAX($D$6,($D$8:D17="Főépület")*$E$8:E17))</f>
        <v>9.9537037037037042E-3</v>
      </c>
      <c r="K17" s="4">
        <f t="shared" ca="1" si="4"/>
        <v>-125.43333333333317</v>
      </c>
      <c r="L17" s="4">
        <f t="shared" ca="1" si="5"/>
        <v>257.56666666666683</v>
      </c>
      <c r="M17" s="4">
        <f t="shared" ca="1" si="6"/>
        <v>731.87916666666661</v>
      </c>
      <c r="N17" s="4">
        <f t="shared" ca="1" si="7"/>
        <v>4262.5833333333339</v>
      </c>
      <c r="O17" s="4">
        <f t="shared" ca="1" si="18"/>
        <v>0.1361111111111111</v>
      </c>
      <c r="P17" s="4">
        <f t="shared" ca="1" si="16"/>
        <v>6015</v>
      </c>
      <c r="Q17" s="67">
        <f t="shared" ca="1" si="17"/>
        <v>1531583992.3899999</v>
      </c>
      <c r="R17">
        <f t="shared" si="13"/>
        <v>10</v>
      </c>
      <c r="S17" s="69" t="str">
        <f t="shared" si="14"/>
        <v>3_[Vasércbánya]</v>
      </c>
      <c r="T17" t="str">
        <f t="shared" ca="1" si="15"/>
        <v>setTask('0','1531583993','10','3_[Vasércbánya],21360');</v>
      </c>
      <c r="X17" s="4"/>
      <c r="Y17" s="4">
        <v>2</v>
      </c>
      <c r="Z17" s="4" t="s">
        <v>4</v>
      </c>
      <c r="AA17" s="69" t="s">
        <v>88</v>
      </c>
    </row>
    <row r="18" spans="3:27" x14ac:dyDescent="0.25">
      <c r="C18" s="68">
        <v>11</v>
      </c>
      <c r="D18" s="68" t="str">
        <f t="shared" si="8"/>
        <v>Vas</v>
      </c>
      <c r="E18" s="68">
        <v>4</v>
      </c>
      <c r="F18">
        <f t="shared" ca="1" si="9"/>
        <v>465</v>
      </c>
      <c r="G18">
        <f t="shared" ca="1" si="10"/>
        <v>375</v>
      </c>
      <c r="H18">
        <f t="shared" ca="1" si="11"/>
        <v>140</v>
      </c>
      <c r="I18">
        <f t="shared" ca="1" si="12"/>
        <v>280</v>
      </c>
      <c r="J18" s="3">
        <f t="array" aca="1" ref="J18" ca="1">INDEX(INDIRECT(D18&amp;"!$F$1:$Y$20"),$E18,MAX($D$6,($D$8:D18="Főépület")*$E$8:E18))</f>
        <v>9.9537037037037042E-3</v>
      </c>
      <c r="K18" s="4">
        <f t="shared" ca="1" si="4"/>
        <v>-244.52222222222201</v>
      </c>
      <c r="L18" s="4">
        <f t="shared" ca="1" si="5"/>
        <v>228.47777777777799</v>
      </c>
      <c r="M18" s="4">
        <f t="shared" ca="1" si="6"/>
        <v>869.70694444444439</v>
      </c>
      <c r="N18" s="4">
        <f t="shared" ca="1" si="7"/>
        <v>4264.4722222222226</v>
      </c>
      <c r="O18" s="4">
        <f t="shared" ca="1" si="18"/>
        <v>0.2388888888888889</v>
      </c>
      <c r="P18" s="4">
        <f t="shared" ca="1" si="16"/>
        <v>6915</v>
      </c>
      <c r="Q18" s="67">
        <f t="shared" ca="1" si="17"/>
        <v>1531584892.3899999</v>
      </c>
      <c r="R18">
        <f t="shared" si="13"/>
        <v>11</v>
      </c>
      <c r="S18" s="69" t="str">
        <f t="shared" si="14"/>
        <v>3_[Vasércbánya]</v>
      </c>
      <c r="T18" t="str">
        <f t="shared" ca="1" si="15"/>
        <v>setTask('0','1531584893','11','3_[Vasércbánya],21360');</v>
      </c>
      <c r="X18" s="4"/>
      <c r="Y18" s="4">
        <v>3</v>
      </c>
      <c r="Z18" s="4" t="s">
        <v>1</v>
      </c>
      <c r="AA18" s="4" t="s">
        <v>94</v>
      </c>
    </row>
    <row r="19" spans="3:27" x14ac:dyDescent="0.25">
      <c r="C19" s="68">
        <v>12</v>
      </c>
      <c r="D19" s="68" t="str">
        <f t="shared" si="8"/>
        <v>Búza</v>
      </c>
      <c r="E19" s="68">
        <v>4</v>
      </c>
      <c r="F19">
        <f t="shared" ca="1" si="9"/>
        <v>325</v>
      </c>
      <c r="G19">
        <f t="shared" ca="1" si="10"/>
        <v>420</v>
      </c>
      <c r="H19">
        <f t="shared" ca="1" si="11"/>
        <v>325</v>
      </c>
      <c r="I19">
        <f t="shared" ca="1" si="12"/>
        <v>95</v>
      </c>
      <c r="J19" s="3">
        <f t="array" aca="1" ref="J19" ca="1">INDEX(INDIRECT(D19&amp;"!$F$1:$Y$20"),$E19,MAX($D$6,($D$8:D19="Főépület")*$E$8:E19))</f>
        <v>5.6712962962962958E-3</v>
      </c>
      <c r="K19" s="4">
        <f t="shared" ca="1" si="4"/>
        <v>-223.61111111111086</v>
      </c>
      <c r="L19" s="4">
        <f t="shared" ca="1" si="5"/>
        <v>154.38888888888914</v>
      </c>
      <c r="M19" s="4">
        <f t="shared" ca="1" si="6"/>
        <v>822.53472222222217</v>
      </c>
      <c r="N19" s="4">
        <f t="shared" ca="1" si="7"/>
        <v>4451.3611111111113</v>
      </c>
      <c r="O19" s="4">
        <f t="shared" ca="1" si="18"/>
        <v>0.2388888888888889</v>
      </c>
      <c r="P19" s="4">
        <f t="shared" ca="1" si="16"/>
        <v>7815</v>
      </c>
      <c r="Q19" s="67">
        <f t="shared" ca="1" si="17"/>
        <v>1531585792.3899999</v>
      </c>
      <c r="R19">
        <f t="shared" si="13"/>
        <v>12</v>
      </c>
      <c r="S19" s="69" t="str">
        <f t="shared" si="14"/>
        <v>4_[Búzafarm]</v>
      </c>
      <c r="T19" t="str">
        <f t="shared" ca="1" si="15"/>
        <v>setTask('0','1531585793','12','4_[Búzafarm],21360');</v>
      </c>
      <c r="X19" s="4"/>
      <c r="Y19" s="4">
        <v>4</v>
      </c>
      <c r="Z19" s="4" t="s">
        <v>96</v>
      </c>
      <c r="AA19" s="69" t="s">
        <v>98</v>
      </c>
    </row>
    <row r="20" spans="3:27" x14ac:dyDescent="0.25">
      <c r="C20" s="68">
        <v>13</v>
      </c>
      <c r="D20" s="68" t="str">
        <f t="shared" si="8"/>
        <v>Búza</v>
      </c>
      <c r="E20" s="68">
        <v>4</v>
      </c>
      <c r="F20">
        <f t="shared" ca="1" si="9"/>
        <v>325</v>
      </c>
      <c r="G20">
        <f t="shared" ca="1" si="10"/>
        <v>420</v>
      </c>
      <c r="H20">
        <f t="shared" ca="1" si="11"/>
        <v>325</v>
      </c>
      <c r="I20">
        <f t="shared" ca="1" si="12"/>
        <v>95</v>
      </c>
      <c r="J20" s="3">
        <f t="array" aca="1" ref="J20" ca="1">INDEX(INDIRECT(D20&amp;"!$F$1:$Y$20"),$E20,MAX($D$6,($D$8:D20="Főépület")*$E$8:E20))</f>
        <v>5.6712962962962958E-3</v>
      </c>
      <c r="K20" s="4">
        <f t="shared" ca="1" si="4"/>
        <v>-351.52222222222201</v>
      </c>
      <c r="L20" s="4">
        <f t="shared" ca="1" si="5"/>
        <v>-68.522222222222013</v>
      </c>
      <c r="M20" s="4">
        <f t="shared" ca="1" si="6"/>
        <v>655.83194444444439</v>
      </c>
      <c r="N20" s="4">
        <f t="shared" ca="1" si="7"/>
        <v>4516.9722222222226</v>
      </c>
      <c r="O20" s="4">
        <f t="shared" ca="1" si="18"/>
        <v>0.1361111111111111</v>
      </c>
      <c r="P20" s="4">
        <f t="shared" ca="1" si="16"/>
        <v>8345</v>
      </c>
      <c r="Q20" s="67">
        <f t="shared" ca="1" si="17"/>
        <v>1531586322.3899999</v>
      </c>
      <c r="R20">
        <f t="shared" si="13"/>
        <v>13</v>
      </c>
      <c r="S20" s="69" t="str">
        <f t="shared" si="14"/>
        <v>4_[Búzafarm]</v>
      </c>
      <c r="T20" t="str">
        <f t="shared" ca="1" si="15"/>
        <v>setTask('0','1531586323','13','4_[Búzafarm],21360');</v>
      </c>
      <c r="X20" s="4"/>
      <c r="Y20" s="4">
        <v>5</v>
      </c>
      <c r="Z20" s="4" t="s">
        <v>2</v>
      </c>
      <c r="AA20" s="69" t="s">
        <v>97</v>
      </c>
    </row>
    <row r="21" spans="3:27" x14ac:dyDescent="0.25">
      <c r="C21" s="68">
        <v>14</v>
      </c>
      <c r="D21" s="68" t="str">
        <f t="shared" si="8"/>
        <v>Fa</v>
      </c>
      <c r="E21" s="68">
        <v>4</v>
      </c>
      <c r="F21">
        <f t="shared" ca="1" si="9"/>
        <v>185</v>
      </c>
      <c r="G21">
        <f t="shared" ca="1" si="10"/>
        <v>465</v>
      </c>
      <c r="H21">
        <f t="shared" ca="1" si="11"/>
        <v>235</v>
      </c>
      <c r="I21">
        <f t="shared" ca="1" si="12"/>
        <v>280</v>
      </c>
      <c r="J21" s="3">
        <f t="array" aca="1" ref="J21" ca="1">INDEX(INDIRECT(D21&amp;"!$F$1:$Y$20"),$E21,MAX($D$6,($D$8:D21="Főépület")*$E$8:E21))</f>
        <v>7.2916666666666659E-3</v>
      </c>
      <c r="K21" s="4">
        <f t="shared" ca="1" si="4"/>
        <v>-339.43333333333317</v>
      </c>
      <c r="L21" s="4">
        <f t="shared" ca="1" si="5"/>
        <v>-336.43333333333317</v>
      </c>
      <c r="M21" s="4">
        <f t="shared" ca="1" si="6"/>
        <v>579.12916666666661</v>
      </c>
      <c r="N21" s="4">
        <f t="shared" ca="1" si="7"/>
        <v>4397.5833333333339</v>
      </c>
      <c r="O21" s="4">
        <f t="shared" ca="1" si="18"/>
        <v>0.1361111111111111</v>
      </c>
      <c r="P21" s="4">
        <f t="shared" ca="1" si="16"/>
        <v>8875</v>
      </c>
      <c r="Q21" s="67">
        <f t="shared" ca="1" si="17"/>
        <v>1531586852.3899999</v>
      </c>
      <c r="R21">
        <f t="shared" si="13"/>
        <v>14</v>
      </c>
      <c r="S21" s="69" t="str">
        <f t="shared" si="14"/>
        <v>1_[Favágó]</v>
      </c>
      <c r="T21" t="str">
        <f t="shared" ca="1" si="15"/>
        <v>setTask('0','1531586853','14','1_[Favágó],21360');</v>
      </c>
      <c r="X21" s="4"/>
      <c r="Y21" s="4">
        <v>6</v>
      </c>
      <c r="Z21" s="4" t="s">
        <v>2</v>
      </c>
      <c r="AA21" s="69" t="s">
        <v>97</v>
      </c>
    </row>
    <row r="22" spans="3:27" x14ac:dyDescent="0.25">
      <c r="C22" s="68">
        <v>15</v>
      </c>
      <c r="D22" s="68" t="str">
        <f t="shared" si="8"/>
        <v>Búza</v>
      </c>
      <c r="E22" s="68">
        <v>4</v>
      </c>
      <c r="F22">
        <f t="shared" ca="1" si="9"/>
        <v>325</v>
      </c>
      <c r="G22">
        <f t="shared" ca="1" si="10"/>
        <v>420</v>
      </c>
      <c r="H22">
        <f t="shared" ca="1" si="11"/>
        <v>325</v>
      </c>
      <c r="I22">
        <f t="shared" ca="1" si="12"/>
        <v>95</v>
      </c>
      <c r="J22" s="3">
        <f t="array" aca="1" ref="J22" ca="1">INDEX(INDIRECT(D22&amp;"!$F$1:$Y$20"),$E22,MAX($D$6,($D$8:D22="Főépület")*$E$8:E22))</f>
        <v>5.6712962962962958E-3</v>
      </c>
      <c r="K22" s="4">
        <f t="shared" ca="1" si="4"/>
        <v>-411.03333333333319</v>
      </c>
      <c r="L22" s="4">
        <f t="shared" ca="1" si="5"/>
        <v>-503.03333333333319</v>
      </c>
      <c r="M22" s="4">
        <f t="shared" ca="1" si="6"/>
        <v>457.65416666666658</v>
      </c>
      <c r="N22" s="4">
        <f t="shared" ca="1" si="7"/>
        <v>4509.0833333333339</v>
      </c>
      <c r="O22" s="4">
        <f t="shared" ca="1" si="18"/>
        <v>0.17499999999999999</v>
      </c>
      <c r="P22" s="4">
        <f t="shared" ca="1" si="16"/>
        <v>9545</v>
      </c>
      <c r="Q22" s="67">
        <f t="shared" ca="1" si="17"/>
        <v>1531587522.3899999</v>
      </c>
      <c r="R22">
        <f t="shared" si="13"/>
        <v>15</v>
      </c>
      <c r="S22" s="69" t="str">
        <f t="shared" si="14"/>
        <v>4_[Búzafarm]</v>
      </c>
      <c r="T22" t="str">
        <f t="shared" ca="1" si="15"/>
        <v>setTask('0','1531587523','15','4_[Búzafarm],21360');</v>
      </c>
      <c r="X22" s="4"/>
      <c r="Y22" s="4">
        <v>7</v>
      </c>
      <c r="Z22" s="4" t="s">
        <v>96</v>
      </c>
      <c r="AA22" s="69" t="s">
        <v>98</v>
      </c>
    </row>
    <row r="23" spans="3:27" x14ac:dyDescent="0.25">
      <c r="C23" s="68">
        <v>16</v>
      </c>
      <c r="D23" s="68" t="str">
        <f t="shared" si="8"/>
        <v>Agyag</v>
      </c>
      <c r="E23" s="68">
        <v>4</v>
      </c>
      <c r="F23">
        <f t="shared" ca="1" si="9"/>
        <v>375</v>
      </c>
      <c r="G23">
        <f t="shared" ca="1" si="10"/>
        <v>185</v>
      </c>
      <c r="H23">
        <f t="shared" ca="1" si="11"/>
        <v>375</v>
      </c>
      <c r="I23">
        <f t="shared" ca="1" si="12"/>
        <v>235</v>
      </c>
      <c r="J23" s="3">
        <f t="array" aca="1" ref="J23" ca="1">INDEX(INDIRECT(D23&amp;"!$F$1:$Y$20"),$E23,MAX($D$6,($D$8:D23="Főépület")*$E$8:E23))</f>
        <v>6.7129629629629622E-3</v>
      </c>
      <c r="K23" s="4">
        <f t="shared" ca="1" si="4"/>
        <v>-588.94444444444434</v>
      </c>
      <c r="L23" s="4">
        <f t="shared" ca="1" si="5"/>
        <v>-490.94444444444434</v>
      </c>
      <c r="M23" s="4">
        <f t="shared" ca="1" si="6"/>
        <v>240.9513888888888</v>
      </c>
      <c r="N23" s="4">
        <f t="shared" ca="1" si="7"/>
        <v>4434.6944444444453</v>
      </c>
      <c r="O23" s="4">
        <f t="shared" ca="1" si="18"/>
        <v>0.1361111111111111</v>
      </c>
      <c r="P23" s="4">
        <f t="shared" ca="1" si="16"/>
        <v>10075</v>
      </c>
      <c r="Q23" s="67">
        <f t="shared" ca="1" si="17"/>
        <v>1531588052.3899999</v>
      </c>
      <c r="R23">
        <f t="shared" si="13"/>
        <v>16</v>
      </c>
      <c r="S23" s="69" t="str">
        <f t="shared" si="14"/>
        <v>2_[Agyagbánya]</v>
      </c>
      <c r="T23" t="str">
        <f t="shared" ca="1" si="15"/>
        <v>setTask('0','1531588053','16','2_[Agyagbánya],21360');</v>
      </c>
      <c r="Y23" s="4">
        <v>8</v>
      </c>
      <c r="Z23" s="4" t="s">
        <v>4</v>
      </c>
      <c r="AA23" s="69" t="s">
        <v>88</v>
      </c>
    </row>
    <row r="24" spans="3:27" x14ac:dyDescent="0.25">
      <c r="C24" s="68">
        <v>17</v>
      </c>
      <c r="D24" s="68" t="str">
        <f t="shared" si="8"/>
        <v>Fa</v>
      </c>
      <c r="E24" s="68">
        <v>4</v>
      </c>
      <c r="F24">
        <f t="shared" ca="1" si="9"/>
        <v>185</v>
      </c>
      <c r="G24">
        <f t="shared" ca="1" si="10"/>
        <v>465</v>
      </c>
      <c r="H24">
        <f t="shared" ca="1" si="11"/>
        <v>235</v>
      </c>
      <c r="I24">
        <f t="shared" ca="1" si="12"/>
        <v>280</v>
      </c>
      <c r="J24" s="3">
        <f t="array" aca="1" ref="J24" ca="1">INDEX(INDIRECT(D24&amp;"!$F$1:$Y$20"),$E24,MAX($D$6,($D$8:D24="Főépület")*$E$8:E24))</f>
        <v>7.2916666666666659E-3</v>
      </c>
      <c r="K24" s="4">
        <f t="shared" ca="1" si="4"/>
        <v>-540.65555555555545</v>
      </c>
      <c r="L24" s="4">
        <f t="shared" ca="1" si="5"/>
        <v>-722.65555555555545</v>
      </c>
      <c r="M24" s="4">
        <f t="shared" ca="1" si="6"/>
        <v>193.32361111111101</v>
      </c>
      <c r="N24" s="4">
        <f t="shared" ca="1" si="7"/>
        <v>4344.8055555555566</v>
      </c>
      <c r="O24" s="4">
        <f t="shared" ca="1" si="18"/>
        <v>0.16111111111111109</v>
      </c>
      <c r="P24" s="4">
        <f t="shared" ca="1" si="16"/>
        <v>10695</v>
      </c>
      <c r="Q24" s="67">
        <f t="shared" ca="1" si="17"/>
        <v>1531588672.3899999</v>
      </c>
      <c r="R24">
        <f t="shared" si="13"/>
        <v>17</v>
      </c>
      <c r="S24" s="69" t="str">
        <f t="shared" si="14"/>
        <v>1_[Favágó]</v>
      </c>
      <c r="T24" t="str">
        <f t="shared" ca="1" si="15"/>
        <v>setTask('0','1531588673','17','1_[Favágó],21360');</v>
      </c>
      <c r="Y24" s="4">
        <v>9</v>
      </c>
      <c r="Z24" s="4" t="s">
        <v>4</v>
      </c>
      <c r="AA24" s="69" t="s">
        <v>88</v>
      </c>
    </row>
    <row r="25" spans="3:27" x14ac:dyDescent="0.25">
      <c r="C25" s="68">
        <v>18</v>
      </c>
      <c r="D25" s="68" t="str">
        <f t="shared" si="8"/>
        <v>Agyag</v>
      </c>
      <c r="E25" s="68">
        <v>4</v>
      </c>
      <c r="F25">
        <f t="shared" ca="1" si="9"/>
        <v>375</v>
      </c>
      <c r="G25">
        <f t="shared" ca="1" si="10"/>
        <v>185</v>
      </c>
      <c r="H25">
        <f t="shared" ca="1" si="11"/>
        <v>375</v>
      </c>
      <c r="I25">
        <f t="shared" ca="1" si="12"/>
        <v>235</v>
      </c>
      <c r="J25" s="3">
        <f t="array" aca="1" ref="J25" ca="1">INDEX(INDIRECT(D25&amp;"!$F$1:$Y$20"),$E25,MAX($D$6,($D$8:D25="Főépület")*$E$8:E25))</f>
        <v>6.7129629629629622E-3</v>
      </c>
      <c r="K25" s="4">
        <f t="shared" ca="1" si="4"/>
        <v>-662.25555555555547</v>
      </c>
      <c r="L25" s="4">
        <f t="shared" ca="1" si="5"/>
        <v>-654.25555555555547</v>
      </c>
      <c r="M25" s="4">
        <f t="shared" ca="1" si="6"/>
        <v>21.848611111110984</v>
      </c>
      <c r="N25" s="4">
        <f t="shared" ca="1" si="7"/>
        <v>4316.3055555555566</v>
      </c>
      <c r="O25" s="4">
        <f t="shared" ca="1" si="18"/>
        <v>0.17499999999999999</v>
      </c>
      <c r="P25" s="4">
        <f t="shared" ca="1" si="16"/>
        <v>11365</v>
      </c>
      <c r="Q25" s="67">
        <f t="shared" ca="1" si="17"/>
        <v>1531589342.3899999</v>
      </c>
      <c r="R25">
        <f t="shared" si="13"/>
        <v>18</v>
      </c>
      <c r="S25" s="69" t="str">
        <f t="shared" si="14"/>
        <v>2_[Agyagbánya]</v>
      </c>
      <c r="T25" t="str">
        <f t="shared" ca="1" si="15"/>
        <v>setTask('0','1531589343','18','2_[Agyagbánya],21360');</v>
      </c>
      <c r="Y25" s="4">
        <v>10</v>
      </c>
      <c r="Z25" s="4" t="s">
        <v>96</v>
      </c>
      <c r="AA25" s="69" t="s">
        <v>98</v>
      </c>
    </row>
    <row r="26" spans="3:27" x14ac:dyDescent="0.25">
      <c r="C26" s="68">
        <v>1</v>
      </c>
      <c r="D26" s="68" t="str">
        <f t="shared" si="8"/>
        <v>Fa</v>
      </c>
      <c r="E26" s="68">
        <v>4</v>
      </c>
      <c r="F26">
        <f t="shared" ca="1" si="9"/>
        <v>185</v>
      </c>
      <c r="G26">
        <f t="shared" ca="1" si="10"/>
        <v>465</v>
      </c>
      <c r="H26">
        <f t="shared" ca="1" si="11"/>
        <v>235</v>
      </c>
      <c r="I26">
        <f t="shared" ca="1" si="12"/>
        <v>280</v>
      </c>
      <c r="J26" s="3">
        <f t="array" aca="1" ref="J26" ca="1">INDEX(INDIRECT(D26&amp;"!$F$1:$Y$20"),$E26,MAX($D$6,($D$8:D26="Főépület")*$E$8:E26))</f>
        <v>7.2916666666666659E-3</v>
      </c>
      <c r="K26" s="4">
        <f t="shared" ca="1" si="4"/>
        <v>-613.96666666666658</v>
      </c>
      <c r="L26" s="4">
        <f t="shared" ca="1" si="5"/>
        <v>-885.96666666666658</v>
      </c>
      <c r="M26" s="4">
        <f t="shared" ca="1" si="6"/>
        <v>-25.779166666666811</v>
      </c>
      <c r="N26" s="4">
        <f t="shared" ca="1" si="7"/>
        <v>4226.4166666666679</v>
      </c>
      <c r="O26" s="4">
        <f t="shared" ca="1" si="18"/>
        <v>0.16111111111111109</v>
      </c>
      <c r="P26" s="4">
        <f t="shared" ca="1" si="16"/>
        <v>11985</v>
      </c>
      <c r="Q26" s="67">
        <f t="shared" ca="1" si="17"/>
        <v>1531589962.3899999</v>
      </c>
      <c r="R26">
        <f t="shared" si="13"/>
        <v>1</v>
      </c>
      <c r="S26" s="69" t="str">
        <f t="shared" si="14"/>
        <v>1_[Favágó]</v>
      </c>
      <c r="T26" t="str">
        <f t="shared" ca="1" si="15"/>
        <v>setTask('0','1531589963','1','1_[Favágó],21360');</v>
      </c>
      <c r="Y26" s="4">
        <v>11</v>
      </c>
      <c r="Z26" s="4" t="s">
        <v>96</v>
      </c>
      <c r="AA26" s="69" t="s">
        <v>98</v>
      </c>
    </row>
    <row r="27" spans="3:27" x14ac:dyDescent="0.25">
      <c r="C27" s="68">
        <v>2</v>
      </c>
      <c r="D27" s="68" t="str">
        <f t="shared" si="8"/>
        <v>Búza</v>
      </c>
      <c r="E27" s="68">
        <v>4</v>
      </c>
      <c r="F27">
        <f t="shared" ca="1" si="9"/>
        <v>325</v>
      </c>
      <c r="G27">
        <f t="shared" ca="1" si="10"/>
        <v>420</v>
      </c>
      <c r="H27">
        <f t="shared" ca="1" si="11"/>
        <v>325</v>
      </c>
      <c r="I27">
        <f t="shared" ca="1" si="12"/>
        <v>95</v>
      </c>
      <c r="J27" s="3">
        <f t="array" aca="1" ref="J27" ca="1">INDEX(INDIRECT(D27&amp;"!$F$1:$Y$20"),$E27,MAX($D$6,($D$8:D27="Főépület")*$E$8:E27))</f>
        <v>5.6712962962962958E-3</v>
      </c>
      <c r="K27" s="4">
        <f t="shared" ca="1" si="4"/>
        <v>-685.56666666666661</v>
      </c>
      <c r="L27" s="4">
        <f t="shared" ca="1" si="5"/>
        <v>-1052.5666666666666</v>
      </c>
      <c r="M27" s="4">
        <f t="shared" ca="1" si="6"/>
        <v>-147.25416666666683</v>
      </c>
      <c r="N27" s="4">
        <f t="shared" ca="1" si="7"/>
        <v>4337.9166666666679</v>
      </c>
      <c r="O27" s="4">
        <f t="shared" ca="1" si="18"/>
        <v>0.17499999999999999</v>
      </c>
      <c r="P27" s="4">
        <f t="shared" ca="1" si="16"/>
        <v>12655</v>
      </c>
      <c r="Q27" s="67">
        <f t="shared" ca="1" si="17"/>
        <v>1531590632.3899999</v>
      </c>
      <c r="R27">
        <f t="shared" si="13"/>
        <v>2</v>
      </c>
      <c r="S27" s="69" t="str">
        <f t="shared" si="14"/>
        <v>4_[Búzafarm]</v>
      </c>
      <c r="T27" t="str">
        <f t="shared" ca="1" si="15"/>
        <v>setTask('0','1531590633','2','4_[Búzafarm],21360');</v>
      </c>
      <c r="Y27" s="4">
        <v>12</v>
      </c>
      <c r="Z27" s="4" t="s">
        <v>4</v>
      </c>
      <c r="AA27" s="69" t="s">
        <v>88</v>
      </c>
    </row>
    <row r="28" spans="3:27" x14ac:dyDescent="0.25">
      <c r="C28" s="68">
        <v>3</v>
      </c>
      <c r="D28" s="68" t="str">
        <f t="shared" si="8"/>
        <v>Fa</v>
      </c>
      <c r="E28" s="68">
        <v>4</v>
      </c>
      <c r="F28">
        <f t="shared" ca="1" si="9"/>
        <v>185</v>
      </c>
      <c r="G28">
        <f t="shared" ca="1" si="10"/>
        <v>465</v>
      </c>
      <c r="H28">
        <f t="shared" ca="1" si="11"/>
        <v>235</v>
      </c>
      <c r="I28">
        <f t="shared" ca="1" si="12"/>
        <v>280</v>
      </c>
      <c r="J28" s="3">
        <f t="array" aca="1" ref="J28" ca="1">INDEX(INDIRECT(D28&amp;"!$F$1:$Y$20"),$E28,MAX($D$6,($D$8:D28="Főépület")*$E$8:E28))</f>
        <v>7.2916666666666659E-3</v>
      </c>
      <c r="K28" s="4">
        <f t="shared" ca="1" si="4"/>
        <v>-673.47777777777776</v>
      </c>
      <c r="L28" s="4">
        <f t="shared" ca="1" si="5"/>
        <v>-1320.4777777777776</v>
      </c>
      <c r="M28" s="4">
        <f t="shared" ca="1" si="6"/>
        <v>-223.95694444444462</v>
      </c>
      <c r="N28" s="4">
        <f t="shared" ca="1" si="7"/>
        <v>4218.5277777777792</v>
      </c>
      <c r="O28" s="4">
        <f t="shared" ca="1" si="18"/>
        <v>0.1361111111111111</v>
      </c>
      <c r="P28" s="4">
        <f t="shared" ca="1" si="16"/>
        <v>13185</v>
      </c>
      <c r="Q28" s="67">
        <f t="shared" ca="1" si="17"/>
        <v>1531591162.3899999</v>
      </c>
      <c r="R28">
        <f t="shared" si="13"/>
        <v>3</v>
      </c>
      <c r="S28" s="69" t="str">
        <f t="shared" si="14"/>
        <v>1_[Favágó]</v>
      </c>
      <c r="T28" t="str">
        <f t="shared" ca="1" si="15"/>
        <v>setTask('0','1531591163','3','1_[Favágó],21360');</v>
      </c>
      <c r="Y28" s="4">
        <v>13</v>
      </c>
      <c r="Z28" s="4" t="s">
        <v>4</v>
      </c>
      <c r="AA28" s="69" t="s">
        <v>88</v>
      </c>
    </row>
    <row r="29" spans="3:27" x14ac:dyDescent="0.25">
      <c r="C29" s="68">
        <v>4</v>
      </c>
      <c r="D29" s="68" t="str">
        <f t="shared" si="8"/>
        <v>Vas</v>
      </c>
      <c r="E29" s="68">
        <v>4</v>
      </c>
      <c r="F29">
        <f t="shared" ca="1" si="9"/>
        <v>465</v>
      </c>
      <c r="G29">
        <f t="shared" ca="1" si="10"/>
        <v>375</v>
      </c>
      <c r="H29">
        <f t="shared" ca="1" si="11"/>
        <v>140</v>
      </c>
      <c r="I29">
        <f t="shared" ca="1" si="12"/>
        <v>280</v>
      </c>
      <c r="J29" s="3">
        <f t="array" aca="1" ref="J29" ca="1">INDEX(INDIRECT(D29&amp;"!$F$1:$Y$20"),$E29,MAX($D$6,($D$8:D29="Főépület")*$E$8:E29))</f>
        <v>9.9537037037037042E-3</v>
      </c>
      <c r="K29" s="4">
        <f t="shared" ca="1" si="4"/>
        <v>-885.07777777777778</v>
      </c>
      <c r="L29" s="4">
        <f t="shared" ca="1" si="5"/>
        <v>-1442.0777777777776</v>
      </c>
      <c r="M29" s="4">
        <f t="shared" ca="1" si="6"/>
        <v>-160.43194444444464</v>
      </c>
      <c r="N29" s="4">
        <f t="shared" ca="1" si="7"/>
        <v>4145.0277777777792</v>
      </c>
      <c r="O29" s="4">
        <f t="shared" ca="1" si="18"/>
        <v>0.17499999999999999</v>
      </c>
      <c r="P29" s="4">
        <f t="shared" ca="1" si="16"/>
        <v>13855</v>
      </c>
      <c r="Q29" s="67">
        <f t="shared" ca="1" si="17"/>
        <v>1531591832.3899999</v>
      </c>
      <c r="R29">
        <f t="shared" si="13"/>
        <v>4</v>
      </c>
      <c r="S29" s="69" t="str">
        <f t="shared" si="14"/>
        <v>3_[Vasércbánya]</v>
      </c>
      <c r="T29" t="str">
        <f t="shared" ca="1" si="15"/>
        <v>setTask('0','1531591833','4','3_[Vasércbánya],21360');</v>
      </c>
      <c r="U29" s="72"/>
      <c r="Y29" s="4">
        <v>14</v>
      </c>
      <c r="Z29" s="4" t="s">
        <v>1</v>
      </c>
      <c r="AA29" s="4" t="s">
        <v>94</v>
      </c>
    </row>
    <row r="30" spans="3:27" x14ac:dyDescent="0.25">
      <c r="C30" s="68">
        <v>5</v>
      </c>
      <c r="D30" s="68" t="str">
        <f t="shared" si="8"/>
        <v>Agyag</v>
      </c>
      <c r="E30" s="68">
        <v>4</v>
      </c>
      <c r="F30">
        <f t="shared" ca="1" si="0"/>
        <v>375</v>
      </c>
      <c r="G30">
        <f t="shared" ca="1" si="1"/>
        <v>185</v>
      </c>
      <c r="H30">
        <f t="shared" ca="1" si="2"/>
        <v>375</v>
      </c>
      <c r="I30">
        <f t="shared" ca="1" si="3"/>
        <v>235</v>
      </c>
      <c r="J30" s="3">
        <f t="array" aca="1" ref="J30" ca="1">INDEX(INDIRECT(D30&amp;"!$F$1:$Y$20"),$E30,MAX($D$6,($D$8:D30="Főépület")*$E$8:E30))</f>
        <v>6.7129629629629622E-3</v>
      </c>
      <c r="K30" s="4">
        <f t="shared" ca="1" si="4"/>
        <v>-914.16666666666663</v>
      </c>
      <c r="L30" s="4">
        <f t="shared" ca="1" si="5"/>
        <v>-1281.1666666666665</v>
      </c>
      <c r="M30" s="4">
        <f t="shared" ca="1" si="6"/>
        <v>-257.60416666666686</v>
      </c>
      <c r="N30" s="4">
        <f t="shared" ca="1" si="7"/>
        <v>4191.9166666666679</v>
      </c>
      <c r="O30" s="4">
        <f t="shared" ca="1" si="18"/>
        <v>0.2388888888888889</v>
      </c>
      <c r="P30" s="4">
        <f t="shared" ca="1" si="16"/>
        <v>14755</v>
      </c>
      <c r="Q30" s="67">
        <f t="shared" ca="1" si="17"/>
        <v>1531592732.3899999</v>
      </c>
      <c r="R30">
        <f t="shared" si="13"/>
        <v>5</v>
      </c>
      <c r="S30" s="69" t="str">
        <f t="shared" si="14"/>
        <v>2_[Agyagbánya]</v>
      </c>
      <c r="T30" t="str">
        <f t="shared" ca="1" si="15"/>
        <v>setTask('0','1531592733','5','2_[Agyagbánya],21360');</v>
      </c>
      <c r="U30" s="72"/>
      <c r="Y30" s="4">
        <v>15</v>
      </c>
      <c r="Z30" s="4" t="s">
        <v>4</v>
      </c>
      <c r="AA30" s="69" t="s">
        <v>88</v>
      </c>
    </row>
    <row r="31" spans="3:27" x14ac:dyDescent="0.25">
      <c r="C31" s="68">
        <v>6</v>
      </c>
      <c r="D31" s="68" t="str">
        <f t="shared" si="8"/>
        <v>Agyag</v>
      </c>
      <c r="E31" s="68">
        <v>4</v>
      </c>
      <c r="F31">
        <f t="shared" ca="1" si="0"/>
        <v>375</v>
      </c>
      <c r="G31">
        <f t="shared" ca="1" si="1"/>
        <v>185</v>
      </c>
      <c r="H31">
        <f t="shared" ca="1" si="2"/>
        <v>375</v>
      </c>
      <c r="I31">
        <f t="shared" ca="1" si="3"/>
        <v>235</v>
      </c>
      <c r="J31" s="3">
        <f t="array" aca="1" ref="J31" ca="1">INDEX(INDIRECT(D31&amp;"!$F$1:$Y$20"),$E31,MAX($D$6,($D$8:D31="Főépület")*$E$8:E31))</f>
        <v>6.7129629629629622E-3</v>
      </c>
      <c r="K31" s="4">
        <f t="shared" ca="1" si="4"/>
        <v>-1055.8777777777777</v>
      </c>
      <c r="L31" s="4">
        <f t="shared" ca="1" si="5"/>
        <v>-1232.8777777777777</v>
      </c>
      <c r="M31" s="4">
        <f t="shared" ca="1" si="6"/>
        <v>-445.23194444444465</v>
      </c>
      <c r="N31" s="4">
        <f t="shared" ca="1" si="7"/>
        <v>4147.0277777777792</v>
      </c>
      <c r="O31" s="4">
        <f t="shared" ca="1" si="18"/>
        <v>0.16111111111111109</v>
      </c>
      <c r="P31" s="4">
        <f t="shared" ca="1" si="16"/>
        <v>15375</v>
      </c>
      <c r="Q31" s="67">
        <f t="shared" ca="1" si="17"/>
        <v>1531593352.3899999</v>
      </c>
      <c r="R31">
        <f t="shared" si="13"/>
        <v>6</v>
      </c>
      <c r="S31" s="69" t="str">
        <f t="shared" si="14"/>
        <v>2_[Agyagbánya]</v>
      </c>
      <c r="T31" t="str">
        <f t="shared" ca="1" si="15"/>
        <v>setTask('0','1531593353','6','2_[Agyagbánya],21360');</v>
      </c>
      <c r="Y31" s="4">
        <v>16</v>
      </c>
      <c r="Z31" s="4" t="s">
        <v>2</v>
      </c>
      <c r="AA31" s="69" t="s">
        <v>97</v>
      </c>
    </row>
    <row r="32" spans="3:27" x14ac:dyDescent="0.25">
      <c r="C32" s="68">
        <v>7</v>
      </c>
      <c r="D32" s="68" t="str">
        <f t="shared" si="8"/>
        <v>Vas</v>
      </c>
      <c r="E32" s="68">
        <v>4</v>
      </c>
      <c r="F32">
        <f t="shared" ca="1" si="0"/>
        <v>465</v>
      </c>
      <c r="G32">
        <f t="shared" ca="1" si="1"/>
        <v>375</v>
      </c>
      <c r="H32">
        <f t="shared" ca="1" si="2"/>
        <v>140</v>
      </c>
      <c r="I32">
        <f t="shared" ca="1" si="3"/>
        <v>280</v>
      </c>
      <c r="J32" s="3">
        <f t="array" aca="1" ref="J32" ca="1">INDEX(INDIRECT(D32&amp;"!$F$1:$Y$20"),$E32,MAX($D$6,($D$8:D32="Főépület")*$E$8:E32))</f>
        <v>9.9537037037037042E-3</v>
      </c>
      <c r="K32" s="4">
        <f t="shared" ca="1" si="4"/>
        <v>-1287.588888888889</v>
      </c>
      <c r="L32" s="4">
        <f t="shared" ca="1" si="5"/>
        <v>-1374.588888888889</v>
      </c>
      <c r="M32" s="4">
        <f t="shared" ca="1" si="6"/>
        <v>-397.85972222222244</v>
      </c>
      <c r="N32" s="4">
        <f t="shared" ca="1" si="7"/>
        <v>4057.1388888888905</v>
      </c>
      <c r="O32" s="4">
        <f t="shared" ca="1" si="18"/>
        <v>0.16111111111111109</v>
      </c>
      <c r="P32" s="4">
        <f t="shared" ca="1" si="16"/>
        <v>15995</v>
      </c>
      <c r="Q32" s="67">
        <f t="shared" ca="1" si="17"/>
        <v>1531593972.3899999</v>
      </c>
      <c r="R32">
        <f t="shared" si="13"/>
        <v>7</v>
      </c>
      <c r="S32" s="69" t="str">
        <f t="shared" si="14"/>
        <v>3_[Vasércbánya]</v>
      </c>
      <c r="T32" t="str">
        <f t="shared" ca="1" si="15"/>
        <v>setTask('0','1531593973','7','3_[Vasércbánya],21360');</v>
      </c>
      <c r="Y32" s="4">
        <v>17</v>
      </c>
      <c r="Z32" s="4" t="s">
        <v>1</v>
      </c>
      <c r="AA32" s="4" t="s">
        <v>94</v>
      </c>
    </row>
    <row r="33" spans="3:27" x14ac:dyDescent="0.25">
      <c r="C33" s="68">
        <v>8</v>
      </c>
      <c r="D33" s="68" t="str">
        <f t="shared" si="8"/>
        <v>Búza</v>
      </c>
      <c r="E33" s="68">
        <v>4</v>
      </c>
      <c r="F33">
        <f t="shared" ca="1" si="0"/>
        <v>325</v>
      </c>
      <c r="G33">
        <f t="shared" ca="1" si="1"/>
        <v>420</v>
      </c>
      <c r="H33">
        <f t="shared" ca="1" si="2"/>
        <v>325</v>
      </c>
      <c r="I33">
        <f t="shared" ca="1" si="3"/>
        <v>95</v>
      </c>
      <c r="J33" s="3">
        <f t="array" aca="1" ref="J33" ca="1">INDEX(INDIRECT(D33&amp;"!$F$1:$Y$20"),$E33,MAX($D$6,($D$8:D33="Főépület")*$E$8:E33))</f>
        <v>5.6712962962962958E-3</v>
      </c>
      <c r="K33" s="4">
        <f t="shared" ca="1" si="4"/>
        <v>-1266.6777777777779</v>
      </c>
      <c r="L33" s="4">
        <f t="shared" ca="1" si="5"/>
        <v>-1448.6777777777779</v>
      </c>
      <c r="M33" s="4">
        <f t="shared" ca="1" si="6"/>
        <v>-445.03194444444466</v>
      </c>
      <c r="N33" s="4">
        <f t="shared" ca="1" si="7"/>
        <v>4244.0277777777792</v>
      </c>
      <c r="O33" s="4">
        <f t="shared" ca="1" si="18"/>
        <v>0.2388888888888889</v>
      </c>
      <c r="P33" s="4">
        <f t="shared" ca="1" si="16"/>
        <v>16895</v>
      </c>
      <c r="Q33" s="67">
        <f t="shared" ca="1" si="17"/>
        <v>1531594872.3899999</v>
      </c>
      <c r="R33">
        <f t="shared" si="13"/>
        <v>8</v>
      </c>
      <c r="S33" s="69" t="str">
        <f t="shared" si="14"/>
        <v>4_[Búzafarm]</v>
      </c>
      <c r="T33" t="str">
        <f t="shared" ca="1" si="15"/>
        <v>setTask('0','1531594873','8','4_[Búzafarm],21360');</v>
      </c>
      <c r="Y33" s="4">
        <v>18</v>
      </c>
      <c r="Z33" s="4" t="s">
        <v>2</v>
      </c>
      <c r="AA33" s="69" t="s">
        <v>97</v>
      </c>
    </row>
    <row r="34" spans="3:27" x14ac:dyDescent="0.25">
      <c r="C34" s="68">
        <v>9</v>
      </c>
      <c r="D34" s="68" t="str">
        <f t="shared" si="8"/>
        <v>Búza</v>
      </c>
      <c r="E34" s="68">
        <v>4</v>
      </c>
      <c r="F34">
        <f t="shared" ref="F34:F61" ca="1" si="19">INDEX(INDIRECT($D34&amp;"!$B$1:$E$20"),$E34,1)</f>
        <v>325</v>
      </c>
      <c r="G34">
        <f t="shared" ref="G34:G61" ca="1" si="20">INDEX(INDIRECT($D34&amp;"!$B$1:$E$20"),$E34,2)</f>
        <v>420</v>
      </c>
      <c r="H34">
        <f t="shared" ref="H34:H61" ca="1" si="21">INDEX(INDIRECT($D34&amp;"!$B$1:$E$20"),$E34,3)</f>
        <v>325</v>
      </c>
      <c r="I34">
        <f t="shared" ref="I34:I61" ca="1" si="22">INDEX(INDIRECT($D34&amp;"!$B$1:$E$20"),$E34,4)</f>
        <v>95</v>
      </c>
      <c r="J34" s="3">
        <f t="array" aca="1" ref="J34" ca="1">INDEX(INDIRECT(D34&amp;"!$F$1:$Y$20"),$E34,MAX($D$6,($D$8:D34="Főépület")*$E$8:E34))</f>
        <v>5.6712962962962958E-3</v>
      </c>
      <c r="K34" s="4">
        <f t="shared" ca="1" si="4"/>
        <v>-1394.588888888889</v>
      </c>
      <c r="L34" s="4">
        <f t="shared" ca="1" si="5"/>
        <v>-1671.588888888889</v>
      </c>
      <c r="M34" s="4">
        <f t="shared" ca="1" si="6"/>
        <v>-611.73472222222244</v>
      </c>
      <c r="N34" s="4">
        <f t="shared" ca="1" si="7"/>
        <v>4309.6388888888905</v>
      </c>
      <c r="O34" s="4">
        <f t="shared" ca="1" si="18"/>
        <v>0.1361111111111111</v>
      </c>
      <c r="P34" s="4">
        <f t="shared" ca="1" si="16"/>
        <v>17425</v>
      </c>
      <c r="Q34" s="67">
        <f t="shared" ca="1" si="17"/>
        <v>1531595402.3899999</v>
      </c>
      <c r="R34">
        <f t="shared" si="13"/>
        <v>9</v>
      </c>
      <c r="S34" s="69" t="str">
        <f t="shared" ref="S34:S43" si="23">VLOOKUP(D34,$Z$8:$AA$28,2,0)</f>
        <v>4_[Búzafarm]</v>
      </c>
      <c r="T34" t="str">
        <f t="shared" ca="1" si="15"/>
        <v>setTask('0','1531595403','9','4_[Búzafarm],21360');</v>
      </c>
      <c r="Z34" s="4" t="s">
        <v>42</v>
      </c>
      <c r="AA34" s="69" t="s">
        <v>93</v>
      </c>
    </row>
    <row r="35" spans="3:27" x14ac:dyDescent="0.25">
      <c r="C35" s="68">
        <v>10</v>
      </c>
      <c r="D35" s="68" t="str">
        <f t="shared" si="8"/>
        <v>Vas</v>
      </c>
      <c r="E35" s="68">
        <v>4</v>
      </c>
      <c r="F35">
        <f t="shared" ca="1" si="19"/>
        <v>465</v>
      </c>
      <c r="G35">
        <f t="shared" ca="1" si="20"/>
        <v>375</v>
      </c>
      <c r="H35">
        <f t="shared" ca="1" si="21"/>
        <v>140</v>
      </c>
      <c r="I35">
        <f t="shared" ca="1" si="22"/>
        <v>280</v>
      </c>
      <c r="J35" s="3">
        <f t="array" aca="1" ref="J35" ca="1">INDEX(INDIRECT(D35&amp;"!$F$1:$Y$20"),$E35,MAX($D$6,($D$8:D35="Főépület")*$E$8:E35))</f>
        <v>9.9537037037037042E-3</v>
      </c>
      <c r="K35" s="4">
        <f t="shared" ca="1" si="4"/>
        <v>-1662.5</v>
      </c>
      <c r="L35" s="4">
        <f t="shared" ca="1" si="5"/>
        <v>-1849.5</v>
      </c>
      <c r="M35" s="4">
        <f t="shared" ca="1" si="6"/>
        <v>-593.43750000000023</v>
      </c>
      <c r="N35" s="4">
        <f t="shared" ca="1" si="7"/>
        <v>4190.2500000000018</v>
      </c>
      <c r="O35" s="4">
        <f t="shared" ca="1" si="18"/>
        <v>0.1361111111111111</v>
      </c>
      <c r="P35" s="4">
        <f t="shared" ca="1" si="16"/>
        <v>17955</v>
      </c>
      <c r="Q35" s="67">
        <f t="shared" ca="1" si="17"/>
        <v>1531595932.3899999</v>
      </c>
      <c r="R35">
        <f t="shared" si="13"/>
        <v>10</v>
      </c>
      <c r="S35" s="69" t="str">
        <f t="shared" si="23"/>
        <v>3_[Vasércbánya]</v>
      </c>
      <c r="T35" t="str">
        <f t="shared" ca="1" si="15"/>
        <v>setTask('0','1531595933','10','3_[Vasércbánya],21360');</v>
      </c>
      <c r="Z35" s="4" t="s">
        <v>95</v>
      </c>
      <c r="AA35" s="69" t="s">
        <v>92</v>
      </c>
    </row>
    <row r="36" spans="3:27" x14ac:dyDescent="0.25">
      <c r="C36" s="68">
        <v>11</v>
      </c>
      <c r="D36" s="68" t="str">
        <f t="shared" si="8"/>
        <v>Vas</v>
      </c>
      <c r="E36" s="68">
        <v>4</v>
      </c>
      <c r="F36">
        <f t="shared" ca="1" si="19"/>
        <v>465</v>
      </c>
      <c r="G36">
        <f t="shared" ca="1" si="20"/>
        <v>375</v>
      </c>
      <c r="H36">
        <f t="shared" ca="1" si="21"/>
        <v>140</v>
      </c>
      <c r="I36">
        <f t="shared" ca="1" si="22"/>
        <v>280</v>
      </c>
      <c r="J36" s="3">
        <f t="array" aca="1" ref="J36" ca="1">INDEX(INDIRECT(D36&amp;"!$F$1:$Y$20"),$E36,MAX($D$6,($D$8:D36="Főépület")*$E$8:E36))</f>
        <v>9.9537037037037042E-3</v>
      </c>
      <c r="K36" s="4">
        <f t="shared" ca="1" si="4"/>
        <v>-1781.588888888889</v>
      </c>
      <c r="L36" s="4">
        <f t="shared" ca="1" si="5"/>
        <v>-1878.588888888889</v>
      </c>
      <c r="M36" s="4">
        <f t="shared" ca="1" si="6"/>
        <v>-455.60972222222244</v>
      </c>
      <c r="N36" s="4">
        <f t="shared" ca="1" si="7"/>
        <v>4192.1388888888905</v>
      </c>
      <c r="O36" s="4">
        <f t="shared" ca="1" si="18"/>
        <v>0.2388888888888889</v>
      </c>
      <c r="P36" s="4">
        <f t="shared" ca="1" si="16"/>
        <v>18855</v>
      </c>
      <c r="Q36" s="67">
        <f t="shared" ca="1" si="17"/>
        <v>1531596832.3899999</v>
      </c>
      <c r="R36">
        <f t="shared" si="13"/>
        <v>11</v>
      </c>
      <c r="S36" s="69" t="str">
        <f t="shared" si="23"/>
        <v>3_[Vasércbánya]</v>
      </c>
      <c r="T36" t="str">
        <f t="shared" ca="1" si="15"/>
        <v>setTask('0','1531596833','11','3_[Vasércbánya],21360');</v>
      </c>
      <c r="Z36" s="4" t="s">
        <v>99</v>
      </c>
      <c r="AA36" s="71" t="s">
        <v>100</v>
      </c>
    </row>
    <row r="37" spans="3:27" x14ac:dyDescent="0.25">
      <c r="C37" s="68">
        <v>12</v>
      </c>
      <c r="D37" s="68" t="str">
        <f t="shared" si="8"/>
        <v>Búza</v>
      </c>
      <c r="E37" s="68">
        <v>4</v>
      </c>
      <c r="F37">
        <f t="shared" ca="1" si="19"/>
        <v>325</v>
      </c>
      <c r="G37">
        <f t="shared" ca="1" si="20"/>
        <v>420</v>
      </c>
      <c r="H37">
        <f t="shared" ca="1" si="21"/>
        <v>325</v>
      </c>
      <c r="I37">
        <f t="shared" ca="1" si="22"/>
        <v>95</v>
      </c>
      <c r="J37" s="3">
        <f t="array" aca="1" ref="J37" ca="1">INDEX(INDIRECT(D37&amp;"!$F$1:$Y$20"),$E37,MAX($D$6,($D$8:D37="Főépület")*$E$8:E37))</f>
        <v>5.6712962962962958E-3</v>
      </c>
      <c r="K37" s="4">
        <f t="shared" ca="1" si="4"/>
        <v>-1760.6777777777779</v>
      </c>
      <c r="L37" s="4">
        <f t="shared" ca="1" si="5"/>
        <v>-1952.6777777777779</v>
      </c>
      <c r="M37" s="4">
        <f t="shared" ca="1" si="6"/>
        <v>-502.78194444444466</v>
      </c>
      <c r="N37" s="4">
        <f t="shared" ca="1" si="7"/>
        <v>4379.0277777777792</v>
      </c>
      <c r="O37" s="4">
        <f t="shared" ca="1" si="18"/>
        <v>0.2388888888888889</v>
      </c>
      <c r="P37" s="4">
        <f t="shared" ca="1" si="16"/>
        <v>19755</v>
      </c>
      <c r="Q37" s="67">
        <f t="shared" ca="1" si="17"/>
        <v>1531597732.3899999</v>
      </c>
      <c r="R37">
        <f t="shared" si="13"/>
        <v>12</v>
      </c>
      <c r="S37" s="69" t="str">
        <f t="shared" si="23"/>
        <v>4_[Búzafarm]</v>
      </c>
      <c r="T37" t="str">
        <f t="shared" ca="1" si="15"/>
        <v>setTask('0','1531597733','12','4_[Búzafarm],21360');</v>
      </c>
    </row>
    <row r="38" spans="3:27" x14ac:dyDescent="0.25">
      <c r="C38" s="68">
        <v>13</v>
      </c>
      <c r="D38" s="68" t="str">
        <f t="shared" si="8"/>
        <v>Búza</v>
      </c>
      <c r="E38" s="68">
        <v>4</v>
      </c>
      <c r="F38">
        <f t="shared" ca="1" si="19"/>
        <v>325</v>
      </c>
      <c r="G38">
        <f t="shared" ca="1" si="20"/>
        <v>420</v>
      </c>
      <c r="H38">
        <f t="shared" ca="1" si="21"/>
        <v>325</v>
      </c>
      <c r="I38">
        <f t="shared" ca="1" si="22"/>
        <v>95</v>
      </c>
      <c r="J38" s="3">
        <f t="array" aca="1" ref="J38" ca="1">INDEX(INDIRECT(D38&amp;"!$F$1:$Y$20"),$E38,MAX($D$6,($D$8:D38="Főépület")*$E$8:E38))</f>
        <v>5.6712962962962958E-3</v>
      </c>
      <c r="K38" s="4">
        <f t="shared" ca="1" si="4"/>
        <v>-1888.588888888889</v>
      </c>
      <c r="L38" s="4">
        <f t="shared" ca="1" si="5"/>
        <v>-2175.588888888889</v>
      </c>
      <c r="M38" s="4">
        <f t="shared" ca="1" si="6"/>
        <v>-669.48472222222244</v>
      </c>
      <c r="N38" s="4">
        <f t="shared" ca="1" si="7"/>
        <v>4444.6388888888905</v>
      </c>
      <c r="O38" s="4">
        <f t="shared" ca="1" si="18"/>
        <v>0.1361111111111111</v>
      </c>
      <c r="P38" s="4">
        <f t="shared" ca="1" si="16"/>
        <v>20285</v>
      </c>
      <c r="Q38" s="67">
        <f t="shared" ca="1" si="17"/>
        <v>1531598262.3899999</v>
      </c>
      <c r="R38">
        <f t="shared" si="13"/>
        <v>13</v>
      </c>
      <c r="S38" s="69" t="str">
        <f t="shared" si="23"/>
        <v>4_[Búzafarm]</v>
      </c>
      <c r="T38" t="str">
        <f t="shared" ca="1" si="15"/>
        <v>setTask('0','1531598263','13','4_[Búzafarm],21360');</v>
      </c>
      <c r="W38"/>
    </row>
    <row r="39" spans="3:27" x14ac:dyDescent="0.25">
      <c r="C39" s="68">
        <v>14</v>
      </c>
      <c r="D39" s="68" t="str">
        <f t="shared" si="8"/>
        <v>Fa</v>
      </c>
      <c r="E39" s="68">
        <v>4</v>
      </c>
      <c r="F39">
        <f t="shared" ca="1" si="19"/>
        <v>185</v>
      </c>
      <c r="G39">
        <f t="shared" ca="1" si="20"/>
        <v>465</v>
      </c>
      <c r="H39">
        <f t="shared" ca="1" si="21"/>
        <v>235</v>
      </c>
      <c r="I39">
        <f t="shared" ca="1" si="22"/>
        <v>280</v>
      </c>
      <c r="J39" s="3">
        <f t="array" aca="1" ref="J39" ca="1">INDEX(INDIRECT(D39&amp;"!$F$1:$Y$20"),$E39,MAX($D$6,($D$8:D39="Főépület")*$E$8:E39))</f>
        <v>7.2916666666666659E-3</v>
      </c>
      <c r="K39" s="4">
        <f t="shared" ca="1" si="4"/>
        <v>-1876.5</v>
      </c>
      <c r="L39" s="4">
        <f t="shared" ca="1" si="5"/>
        <v>-2443.5</v>
      </c>
      <c r="M39" s="4">
        <f t="shared" ca="1" si="6"/>
        <v>-746.18750000000023</v>
      </c>
      <c r="N39" s="4">
        <f t="shared" ca="1" si="7"/>
        <v>4325.2500000000018</v>
      </c>
      <c r="O39" s="4">
        <f t="shared" ca="1" si="18"/>
        <v>0.1361111111111111</v>
      </c>
      <c r="P39" s="4">
        <f t="shared" ca="1" si="16"/>
        <v>20815</v>
      </c>
      <c r="Q39" s="67">
        <f t="shared" ca="1" si="17"/>
        <v>1531598792.3899999</v>
      </c>
      <c r="R39">
        <f t="shared" si="13"/>
        <v>14</v>
      </c>
      <c r="S39" s="69" t="str">
        <f t="shared" si="23"/>
        <v>1_[Favágó]</v>
      </c>
      <c r="T39" t="str">
        <f t="shared" ca="1" si="15"/>
        <v>setTask('0','1531598793','14','1_[Favágó],21360');</v>
      </c>
      <c r="W39"/>
    </row>
    <row r="40" spans="3:27" x14ac:dyDescent="0.25">
      <c r="C40" s="68">
        <v>15</v>
      </c>
      <c r="D40" s="68" t="str">
        <f t="shared" si="8"/>
        <v>Búza</v>
      </c>
      <c r="E40" s="68">
        <v>4</v>
      </c>
      <c r="F40">
        <f t="shared" ca="1" si="19"/>
        <v>325</v>
      </c>
      <c r="G40">
        <f t="shared" ca="1" si="20"/>
        <v>420</v>
      </c>
      <c r="H40">
        <f t="shared" ca="1" si="21"/>
        <v>325</v>
      </c>
      <c r="I40">
        <f t="shared" ca="1" si="22"/>
        <v>95</v>
      </c>
      <c r="J40" s="3">
        <f t="array" aca="1" ref="J40" ca="1">INDEX(INDIRECT(D40&amp;"!$F$1:$Y$20"),$E40,MAX($D$6,($D$8:D40="Főépület")*$E$8:E40))</f>
        <v>5.6712962962962958E-3</v>
      </c>
      <c r="K40" s="4">
        <f t="shared" ca="1" si="4"/>
        <v>-1948.1</v>
      </c>
      <c r="L40" s="4">
        <f t="shared" ca="1" si="5"/>
        <v>-2610.1</v>
      </c>
      <c r="M40" s="4">
        <f t="shared" ca="1" si="6"/>
        <v>-867.66250000000025</v>
      </c>
      <c r="N40" s="4">
        <f t="shared" ca="1" si="7"/>
        <v>4436.7500000000018</v>
      </c>
      <c r="O40" s="4">
        <f t="shared" ca="1" si="18"/>
        <v>0.17499999999999999</v>
      </c>
      <c r="P40" s="4">
        <f t="shared" ca="1" si="16"/>
        <v>21485</v>
      </c>
      <c r="Q40" s="67">
        <f t="shared" ca="1" si="17"/>
        <v>1531599462.3899999</v>
      </c>
      <c r="R40">
        <f t="shared" si="13"/>
        <v>15</v>
      </c>
      <c r="S40" s="69" t="str">
        <f t="shared" si="23"/>
        <v>4_[Búzafarm]</v>
      </c>
      <c r="T40" t="str">
        <f t="shared" ca="1" si="15"/>
        <v>setTask('0','1531599463','15','4_[Búzafarm],21360');</v>
      </c>
      <c r="W40"/>
    </row>
    <row r="41" spans="3:27" x14ac:dyDescent="0.25">
      <c r="C41" s="68">
        <v>16</v>
      </c>
      <c r="D41" s="68" t="str">
        <f t="shared" si="8"/>
        <v>Agyag</v>
      </c>
      <c r="E41" s="68">
        <v>4</v>
      </c>
      <c r="F41">
        <f t="shared" ca="1" si="19"/>
        <v>375</v>
      </c>
      <c r="G41">
        <f t="shared" ca="1" si="20"/>
        <v>185</v>
      </c>
      <c r="H41">
        <f t="shared" ca="1" si="21"/>
        <v>375</v>
      </c>
      <c r="I41">
        <f t="shared" ca="1" si="22"/>
        <v>235</v>
      </c>
      <c r="J41" s="3">
        <f t="array" aca="1" ref="J41" ca="1">INDEX(INDIRECT(D41&amp;"!$F$1:$Y$20"),$E41,MAX($D$6,($D$8:D41="Főépület")*$E$8:E41))</f>
        <v>6.7129629629629622E-3</v>
      </c>
      <c r="K41" s="4">
        <f t="shared" ca="1" si="4"/>
        <v>-2126.0111111111109</v>
      </c>
      <c r="L41" s="4">
        <f t="shared" ca="1" si="5"/>
        <v>-2598.0111111111109</v>
      </c>
      <c r="M41" s="4">
        <f t="shared" ca="1" si="6"/>
        <v>-1084.3652777777779</v>
      </c>
      <c r="N41" s="4">
        <f t="shared" ca="1" si="7"/>
        <v>4362.3611111111131</v>
      </c>
      <c r="O41" s="4">
        <f t="shared" ca="1" si="18"/>
        <v>0.1361111111111111</v>
      </c>
      <c r="P41" s="4">
        <f t="shared" ref="P41:P53" ca="1" si="24">P40+ROUNDUP(HOUR(J40)*3600+MINUTE(J40)*60+SECOND(J40),0)+20</f>
        <v>21995</v>
      </c>
      <c r="Q41" s="67">
        <f t="shared" ca="1" si="17"/>
        <v>1531599972.3899999</v>
      </c>
      <c r="R41">
        <f t="shared" si="13"/>
        <v>16</v>
      </c>
      <c r="S41" s="69" t="str">
        <f t="shared" si="23"/>
        <v>2_[Agyagbánya]</v>
      </c>
      <c r="T41" t="str">
        <f t="shared" ca="1" si="15"/>
        <v>setTask('0','1531599973','16','2_[Agyagbánya],21360');</v>
      </c>
      <c r="V41" s="3"/>
      <c r="W41" s="3"/>
      <c r="X41" s="3"/>
    </row>
    <row r="42" spans="3:27" x14ac:dyDescent="0.25">
      <c r="C42" s="68">
        <v>17</v>
      </c>
      <c r="D42" s="68" t="str">
        <f t="shared" si="8"/>
        <v>Fa</v>
      </c>
      <c r="E42" s="68">
        <v>4</v>
      </c>
      <c r="F42">
        <f t="shared" ca="1" si="19"/>
        <v>185</v>
      </c>
      <c r="G42">
        <f t="shared" ca="1" si="20"/>
        <v>465</v>
      </c>
      <c r="H42">
        <f t="shared" ca="1" si="21"/>
        <v>235</v>
      </c>
      <c r="I42">
        <f t="shared" ca="1" si="22"/>
        <v>280</v>
      </c>
      <c r="J42" s="3">
        <f t="array" aca="1" ref="J42" ca="1">INDEX(INDIRECT(D42&amp;"!$F$1:$Y$20"),$E42,MAX($D$6,($D$8:D42="Főépület")*$E$8:E42))</f>
        <v>7.2916666666666659E-3</v>
      </c>
      <c r="K42" s="4">
        <f t="shared" ca="1" si="4"/>
        <v>-2077.7222222222222</v>
      </c>
      <c r="L42" s="4">
        <f t="shared" ca="1" si="5"/>
        <v>-2829.7222222222222</v>
      </c>
      <c r="M42" s="4">
        <f t="shared" ca="1" si="6"/>
        <v>-1131.9930555555557</v>
      </c>
      <c r="N42" s="4">
        <f t="shared" ca="1" si="7"/>
        <v>4272.4722222222244</v>
      </c>
      <c r="O42" s="4">
        <f t="shared" ca="1" si="18"/>
        <v>0.16111111111111109</v>
      </c>
      <c r="P42" s="4">
        <f t="shared" ca="1" si="24"/>
        <v>22595</v>
      </c>
      <c r="Q42" s="67">
        <f t="shared" ca="1" si="17"/>
        <v>1531600572.3899999</v>
      </c>
      <c r="R42">
        <f t="shared" si="13"/>
        <v>17</v>
      </c>
      <c r="S42" s="69" t="str">
        <f t="shared" si="23"/>
        <v>1_[Favágó]</v>
      </c>
      <c r="T42" t="str">
        <f t="shared" ca="1" si="15"/>
        <v>setTask('0','1531600573','17','1_[Favágó],21360');</v>
      </c>
      <c r="V42" s="3"/>
      <c r="W42" s="3"/>
      <c r="X42" s="3"/>
    </row>
    <row r="43" spans="3:27" x14ac:dyDescent="0.25">
      <c r="C43" s="68">
        <v>18</v>
      </c>
      <c r="D43" s="68" t="str">
        <f t="shared" si="8"/>
        <v>Agyag</v>
      </c>
      <c r="E43" s="68">
        <v>4</v>
      </c>
      <c r="F43">
        <f t="shared" ca="1" si="19"/>
        <v>375</v>
      </c>
      <c r="G43">
        <f t="shared" ca="1" si="20"/>
        <v>185</v>
      </c>
      <c r="H43">
        <f t="shared" ca="1" si="21"/>
        <v>375</v>
      </c>
      <c r="I43">
        <f t="shared" ca="1" si="22"/>
        <v>235</v>
      </c>
      <c r="J43" s="3">
        <f t="array" aca="1" ref="J43" ca="1">INDEX(INDIRECT(D43&amp;"!$F$1:$Y$20"),$E43,MAX($D$6,($D$8:D43="Főépület")*$E$8:E43))</f>
        <v>6.7129629629629622E-3</v>
      </c>
      <c r="K43" s="4">
        <f t="shared" ref="K43:K61" ca="1" si="25">K42+$O43*C$2-F43</f>
        <v>-2199.3222222222221</v>
      </c>
      <c r="L43" s="4">
        <f t="shared" ref="L43:L61" ca="1" si="26">L42+$O43*D$2-G43</f>
        <v>-2761.3222222222221</v>
      </c>
      <c r="M43" s="4">
        <f t="shared" ref="M43:M61" ca="1" si="27">M42+$O43*E$2-H43</f>
        <v>-1303.4680555555556</v>
      </c>
      <c r="N43" s="4">
        <f t="shared" ref="N43:N61" ca="1" si="28">N42+$O43*F$2-I43</f>
        <v>4243.9722222222244</v>
      </c>
      <c r="O43" s="4">
        <f t="shared" ca="1" si="18"/>
        <v>0.17499999999999999</v>
      </c>
      <c r="P43" s="4">
        <f t="shared" ca="1" si="24"/>
        <v>23245</v>
      </c>
      <c r="Q43" s="67">
        <f t="shared" ca="1" si="17"/>
        <v>1531601222.3899999</v>
      </c>
      <c r="R43">
        <f t="shared" si="13"/>
        <v>18</v>
      </c>
      <c r="S43" s="69" t="str">
        <f t="shared" si="23"/>
        <v>2_[Agyagbánya]</v>
      </c>
      <c r="T43" t="str">
        <f t="shared" ca="1" si="15"/>
        <v>setTask('0','1531601223','18','2_[Agyagbánya],21360');</v>
      </c>
      <c r="V43" s="3"/>
      <c r="W43" s="3"/>
      <c r="X43" s="3"/>
    </row>
    <row r="44" spans="3:27" x14ac:dyDescent="0.25">
      <c r="C44" s="68"/>
      <c r="D44" s="68" t="e">
        <f t="shared" si="8"/>
        <v>#N/A</v>
      </c>
      <c r="E44" s="68">
        <v>8</v>
      </c>
      <c r="F44" t="e">
        <f t="shared" ca="1" si="19"/>
        <v>#N/A</v>
      </c>
      <c r="G44" t="e">
        <f t="shared" ca="1" si="20"/>
        <v>#N/A</v>
      </c>
      <c r="H44" t="e">
        <f t="shared" ca="1" si="21"/>
        <v>#N/A</v>
      </c>
      <c r="I44" t="e">
        <f t="shared" ca="1" si="22"/>
        <v>#N/A</v>
      </c>
      <c r="J44" s="3" t="e">
        <f t="array" aca="1" ref="J44" ca="1">INDEX(INDIRECT(D44&amp;"!$F$1:$Y$20"),$E44,MAX($D$6,($D$8:D44="Főépület")*$E$8:E44))</f>
        <v>#N/A</v>
      </c>
      <c r="K44" s="4" t="e">
        <f t="shared" ca="1" si="25"/>
        <v>#N/A</v>
      </c>
      <c r="L44" s="4" t="e">
        <f t="shared" ca="1" si="26"/>
        <v>#N/A</v>
      </c>
      <c r="M44" s="4" t="e">
        <f t="shared" ca="1" si="27"/>
        <v>#N/A</v>
      </c>
      <c r="N44" s="4" t="e">
        <f t="shared" ca="1" si="28"/>
        <v>#N/A</v>
      </c>
      <c r="O44" s="4">
        <f t="shared" ca="1" si="18"/>
        <v>0.16111111111111109</v>
      </c>
      <c r="P44" s="4">
        <f t="shared" ca="1" si="24"/>
        <v>23845</v>
      </c>
      <c r="Q44" s="67">
        <f t="shared" ca="1" si="17"/>
        <v>1531601822.3899999</v>
      </c>
      <c r="R44">
        <f t="shared" si="13"/>
        <v>0</v>
      </c>
      <c r="S44" s="69" t="s">
        <v>88</v>
      </c>
      <c r="T44" t="str">
        <f t="shared" ca="1" si="15"/>
        <v>setTask('0','1531601823','0','4_[Búzafarm],21360');</v>
      </c>
      <c r="V44" s="3"/>
      <c r="W44" s="3"/>
      <c r="X44" s="3"/>
    </row>
    <row r="45" spans="3:27" x14ac:dyDescent="0.25">
      <c r="C45" s="68"/>
      <c r="D45" s="68" t="e">
        <f t="shared" si="8"/>
        <v>#N/A</v>
      </c>
      <c r="E45" s="68">
        <v>8</v>
      </c>
      <c r="F45" t="e">
        <f t="shared" ca="1" si="19"/>
        <v>#N/A</v>
      </c>
      <c r="G45" t="e">
        <f t="shared" ca="1" si="20"/>
        <v>#N/A</v>
      </c>
      <c r="H45" t="e">
        <f t="shared" ca="1" si="21"/>
        <v>#N/A</v>
      </c>
      <c r="I45" t="e">
        <f t="shared" ca="1" si="22"/>
        <v>#N/A</v>
      </c>
      <c r="J45" s="3" t="e">
        <f t="array" aca="1" ref="J45" ca="1">INDEX(INDIRECT(D45&amp;"!$F$1:$Y$20"),$E45,MAX($D$6,($D$8:D45="Főépület")*$E$8:E45))</f>
        <v>#N/A</v>
      </c>
      <c r="K45" s="4" t="e">
        <f t="shared" ca="1" si="25"/>
        <v>#N/A</v>
      </c>
      <c r="L45" s="4" t="e">
        <f t="shared" ca="1" si="26"/>
        <v>#N/A</v>
      </c>
      <c r="M45" s="4" t="e">
        <f t="shared" ca="1" si="27"/>
        <v>#N/A</v>
      </c>
      <c r="N45" s="4" t="e">
        <f t="shared" ca="1" si="28"/>
        <v>#N/A</v>
      </c>
      <c r="O45" s="4" t="e">
        <f t="shared" ca="1" si="18"/>
        <v>#N/A</v>
      </c>
      <c r="P45" s="4" t="e">
        <f t="shared" ca="1" si="24"/>
        <v>#N/A</v>
      </c>
      <c r="Q45" s="67" t="e">
        <f t="shared" ca="1" si="17"/>
        <v>#N/A</v>
      </c>
      <c r="R45">
        <f t="shared" si="13"/>
        <v>0</v>
      </c>
      <c r="S45" s="69" t="s">
        <v>88</v>
      </c>
      <c r="T45" t="e">
        <f t="shared" ref="T45" ca="1" si="29">CONCATENATE("setTask('",$W$1,"','",ROUNDUP(Q45,0),"','",R45,"','",S45,$W$2,"');")</f>
        <v>#N/A</v>
      </c>
      <c r="V45" s="3"/>
      <c r="W45" s="3"/>
      <c r="X45" s="3"/>
    </row>
    <row r="46" spans="3:27" x14ac:dyDescent="0.25">
      <c r="C46" s="68"/>
      <c r="D46" s="68" t="e">
        <f t="shared" si="8"/>
        <v>#N/A</v>
      </c>
      <c r="E46" s="68">
        <v>8</v>
      </c>
      <c r="F46" t="e">
        <f t="shared" ca="1" si="19"/>
        <v>#N/A</v>
      </c>
      <c r="G46" t="e">
        <f t="shared" ca="1" si="20"/>
        <v>#N/A</v>
      </c>
      <c r="H46" t="e">
        <f t="shared" ca="1" si="21"/>
        <v>#N/A</v>
      </c>
      <c r="I46" t="e">
        <f t="shared" ca="1" si="22"/>
        <v>#N/A</v>
      </c>
      <c r="J46" s="3" t="e">
        <f t="array" aca="1" ref="J46" ca="1">INDEX(INDIRECT(D46&amp;"!$F$1:$Y$20"),$E46,MAX($D$6,($D$8:D46="Főépület")*$E$8:E46))</f>
        <v>#N/A</v>
      </c>
      <c r="K46" s="4" t="e">
        <f t="shared" ca="1" si="25"/>
        <v>#N/A</v>
      </c>
      <c r="L46" s="4" t="e">
        <f t="shared" ca="1" si="26"/>
        <v>#N/A</v>
      </c>
      <c r="M46" s="4" t="e">
        <f t="shared" ca="1" si="27"/>
        <v>#N/A</v>
      </c>
      <c r="N46" s="4" t="e">
        <f t="shared" ca="1" si="28"/>
        <v>#N/A</v>
      </c>
      <c r="O46" s="4" t="e">
        <f t="shared" ca="1" si="18"/>
        <v>#N/A</v>
      </c>
      <c r="P46" s="4" t="e">
        <f t="shared" ca="1" si="24"/>
        <v>#N/A</v>
      </c>
      <c r="Q46" s="67" t="e">
        <f t="shared" ca="1" si="17"/>
        <v>#N/A</v>
      </c>
      <c r="W46"/>
    </row>
    <row r="47" spans="3:27" x14ac:dyDescent="0.25">
      <c r="C47" s="68"/>
      <c r="D47" s="68" t="e">
        <f t="shared" si="8"/>
        <v>#N/A</v>
      </c>
      <c r="E47" s="68">
        <v>8</v>
      </c>
      <c r="F47" t="e">
        <f t="shared" ca="1" si="19"/>
        <v>#N/A</v>
      </c>
      <c r="G47" t="e">
        <f t="shared" ca="1" si="20"/>
        <v>#N/A</v>
      </c>
      <c r="H47" t="e">
        <f t="shared" ca="1" si="21"/>
        <v>#N/A</v>
      </c>
      <c r="I47" t="e">
        <f t="shared" ca="1" si="22"/>
        <v>#N/A</v>
      </c>
      <c r="J47" s="3" t="e">
        <f t="array" aca="1" ref="J47" ca="1">INDEX(INDIRECT(D47&amp;"!$F$1:$Y$20"),$E47,MAX($D$6,($D$8:D47="Főépület")*$E$8:E47))</f>
        <v>#N/A</v>
      </c>
      <c r="K47" s="4" t="e">
        <f t="shared" ca="1" si="25"/>
        <v>#N/A</v>
      </c>
      <c r="L47" s="4" t="e">
        <f t="shared" ca="1" si="26"/>
        <v>#N/A</v>
      </c>
      <c r="M47" s="4" t="e">
        <f t="shared" ca="1" si="27"/>
        <v>#N/A</v>
      </c>
      <c r="N47" s="4" t="e">
        <f t="shared" ca="1" si="28"/>
        <v>#N/A</v>
      </c>
      <c r="O47" s="4" t="e">
        <f t="shared" ca="1" si="18"/>
        <v>#N/A</v>
      </c>
      <c r="P47" s="4" t="e">
        <f t="shared" ca="1" si="24"/>
        <v>#N/A</v>
      </c>
      <c r="Q47" s="67" t="e">
        <f t="shared" ca="1" si="17"/>
        <v>#N/A</v>
      </c>
      <c r="W47"/>
    </row>
    <row r="48" spans="3:27" x14ac:dyDescent="0.25">
      <c r="C48" s="68"/>
      <c r="D48" s="68" t="e">
        <f t="shared" si="8"/>
        <v>#N/A</v>
      </c>
      <c r="E48" s="68">
        <v>8</v>
      </c>
      <c r="F48" t="e">
        <f t="shared" ca="1" si="19"/>
        <v>#N/A</v>
      </c>
      <c r="G48" t="e">
        <f t="shared" ca="1" si="20"/>
        <v>#N/A</v>
      </c>
      <c r="H48" t="e">
        <f t="shared" ca="1" si="21"/>
        <v>#N/A</v>
      </c>
      <c r="I48" t="e">
        <f t="shared" ca="1" si="22"/>
        <v>#N/A</v>
      </c>
      <c r="J48" s="3" t="e">
        <f t="array" aca="1" ref="J48" ca="1">INDEX(INDIRECT(D48&amp;"!$F$1:$Y$20"),$E48,MAX($D$6,($D$8:D48="Főépület")*$E$8:E48))</f>
        <v>#N/A</v>
      </c>
      <c r="K48" s="4" t="e">
        <f t="shared" ca="1" si="25"/>
        <v>#N/A</v>
      </c>
      <c r="L48" s="4" t="e">
        <f t="shared" ca="1" si="26"/>
        <v>#N/A</v>
      </c>
      <c r="M48" s="4" t="e">
        <f t="shared" ca="1" si="27"/>
        <v>#N/A</v>
      </c>
      <c r="N48" s="4" t="e">
        <f t="shared" ca="1" si="28"/>
        <v>#N/A</v>
      </c>
      <c r="O48" s="35"/>
      <c r="P48" s="4" t="e">
        <f t="shared" ca="1" si="24"/>
        <v>#N/A</v>
      </c>
      <c r="Q48" s="67" t="e">
        <f t="shared" ca="1" si="17"/>
        <v>#N/A</v>
      </c>
      <c r="W48"/>
    </row>
    <row r="49" spans="3:33" x14ac:dyDescent="0.25">
      <c r="C49" s="68"/>
      <c r="D49" s="68" t="e">
        <f t="shared" si="8"/>
        <v>#N/A</v>
      </c>
      <c r="E49" s="68">
        <v>8</v>
      </c>
      <c r="F49" t="e">
        <f t="shared" ca="1" si="19"/>
        <v>#N/A</v>
      </c>
      <c r="G49" t="e">
        <f t="shared" ca="1" si="20"/>
        <v>#N/A</v>
      </c>
      <c r="H49" t="e">
        <f t="shared" ca="1" si="21"/>
        <v>#N/A</v>
      </c>
      <c r="I49" t="e">
        <f t="shared" ca="1" si="22"/>
        <v>#N/A</v>
      </c>
      <c r="J49" s="3" t="e">
        <f t="array" aca="1" ref="J49" ca="1">INDEX(INDIRECT(D49&amp;"!$F$1:$Y$20"),$E49,MAX($D$6,($D$8:D49="Főépület")*$E$8:E49))</f>
        <v>#N/A</v>
      </c>
      <c r="K49" s="4" t="e">
        <f t="shared" ca="1" si="25"/>
        <v>#N/A</v>
      </c>
      <c r="L49" s="4" t="e">
        <f t="shared" ca="1" si="26"/>
        <v>#N/A</v>
      </c>
      <c r="M49" s="4" t="e">
        <f t="shared" ca="1" si="27"/>
        <v>#N/A</v>
      </c>
      <c r="N49" s="4" t="e">
        <f t="shared" ca="1" si="28"/>
        <v>#N/A</v>
      </c>
      <c r="O49" s="35"/>
      <c r="P49" s="4" t="e">
        <f t="shared" ca="1" si="24"/>
        <v>#N/A</v>
      </c>
      <c r="Q49" s="67" t="e">
        <f t="shared" ca="1" si="17"/>
        <v>#N/A</v>
      </c>
      <c r="W49"/>
    </row>
    <row r="50" spans="3:33" x14ac:dyDescent="0.25">
      <c r="C50" s="68"/>
      <c r="D50" s="68" t="e">
        <f t="shared" si="8"/>
        <v>#N/A</v>
      </c>
      <c r="E50" s="68">
        <v>8</v>
      </c>
      <c r="F50" t="e">
        <f t="shared" ca="1" si="19"/>
        <v>#N/A</v>
      </c>
      <c r="G50" t="e">
        <f t="shared" ca="1" si="20"/>
        <v>#N/A</v>
      </c>
      <c r="H50" t="e">
        <f t="shared" ca="1" si="21"/>
        <v>#N/A</v>
      </c>
      <c r="I50" t="e">
        <f t="shared" ca="1" si="22"/>
        <v>#N/A</v>
      </c>
      <c r="J50" s="3" t="e">
        <f t="array" aca="1" ref="J50" ca="1">INDEX(INDIRECT(D50&amp;"!$F$1:$Y$20"),$E50,MAX($D$6,($D$8:D50="Főépület")*$E$8:E50))</f>
        <v>#N/A</v>
      </c>
      <c r="K50" s="4" t="e">
        <f t="shared" ca="1" si="25"/>
        <v>#N/A</v>
      </c>
      <c r="L50" s="4" t="e">
        <f t="shared" ca="1" si="26"/>
        <v>#N/A</v>
      </c>
      <c r="M50" s="4" t="e">
        <f t="shared" ca="1" si="27"/>
        <v>#N/A</v>
      </c>
      <c r="N50" s="4" t="e">
        <f t="shared" ca="1" si="28"/>
        <v>#N/A</v>
      </c>
      <c r="O50" s="35"/>
      <c r="P50" s="4" t="e">
        <f t="shared" ca="1" si="24"/>
        <v>#N/A</v>
      </c>
      <c r="Q50" s="12"/>
      <c r="W50"/>
    </row>
    <row r="51" spans="3:33" x14ac:dyDescent="0.25">
      <c r="C51" s="68"/>
      <c r="D51" s="68" t="e">
        <f t="shared" si="8"/>
        <v>#N/A</v>
      </c>
      <c r="E51" s="68">
        <v>8</v>
      </c>
      <c r="F51" t="e">
        <f t="shared" ca="1" si="19"/>
        <v>#N/A</v>
      </c>
      <c r="G51" t="e">
        <f t="shared" ca="1" si="20"/>
        <v>#N/A</v>
      </c>
      <c r="H51" t="e">
        <f t="shared" ca="1" si="21"/>
        <v>#N/A</v>
      </c>
      <c r="I51" t="e">
        <f t="shared" ca="1" si="22"/>
        <v>#N/A</v>
      </c>
      <c r="J51" s="3" t="e">
        <f t="array" aca="1" ref="J51" ca="1">INDEX(INDIRECT(D51&amp;"!$F$1:$Y$20"),$E51,MAX($D$6,($D$8:D51="Főépület")*$E$8:E51))</f>
        <v>#N/A</v>
      </c>
      <c r="K51" s="4" t="e">
        <f t="shared" ca="1" si="25"/>
        <v>#N/A</v>
      </c>
      <c r="L51" s="4" t="e">
        <f t="shared" ca="1" si="26"/>
        <v>#N/A</v>
      </c>
      <c r="M51" s="4" t="e">
        <f t="shared" ca="1" si="27"/>
        <v>#N/A</v>
      </c>
      <c r="N51" s="4" t="e">
        <f t="shared" ca="1" si="28"/>
        <v>#N/A</v>
      </c>
      <c r="O51" s="35"/>
      <c r="P51" s="4" t="e">
        <f t="shared" ca="1" si="24"/>
        <v>#N/A</v>
      </c>
      <c r="Q51" s="12"/>
      <c r="W51"/>
    </row>
    <row r="52" spans="3:33" x14ac:dyDescent="0.25">
      <c r="C52" s="68"/>
      <c r="D52" s="68" t="e">
        <f t="shared" si="8"/>
        <v>#N/A</v>
      </c>
      <c r="E52" s="68">
        <v>8</v>
      </c>
      <c r="F52" t="e">
        <f t="shared" ca="1" si="19"/>
        <v>#N/A</v>
      </c>
      <c r="G52" t="e">
        <f t="shared" ca="1" si="20"/>
        <v>#N/A</v>
      </c>
      <c r="H52" t="e">
        <f t="shared" ca="1" si="21"/>
        <v>#N/A</v>
      </c>
      <c r="I52" t="e">
        <f t="shared" ca="1" si="22"/>
        <v>#N/A</v>
      </c>
      <c r="J52" s="3" t="e">
        <f t="array" aca="1" ref="J52" ca="1">INDEX(INDIRECT(D52&amp;"!$F$1:$Y$20"),$E52,MAX($D$6,($D$8:D52="Főépület")*$E$8:E52))</f>
        <v>#N/A</v>
      </c>
      <c r="K52" s="4" t="e">
        <f t="shared" ca="1" si="25"/>
        <v>#N/A</v>
      </c>
      <c r="L52" s="4" t="e">
        <f t="shared" ca="1" si="26"/>
        <v>#N/A</v>
      </c>
      <c r="M52" s="4" t="e">
        <f t="shared" ca="1" si="27"/>
        <v>#N/A</v>
      </c>
      <c r="N52" s="4" t="e">
        <f t="shared" ca="1" si="28"/>
        <v>#N/A</v>
      </c>
      <c r="O52" s="35"/>
      <c r="P52" s="4" t="e">
        <f t="shared" ca="1" si="24"/>
        <v>#N/A</v>
      </c>
      <c r="Q52" s="12"/>
      <c r="W52"/>
    </row>
    <row r="53" spans="3:33" x14ac:dyDescent="0.25">
      <c r="C53" s="68"/>
      <c r="D53" s="68" t="e">
        <f t="shared" si="8"/>
        <v>#N/A</v>
      </c>
      <c r="E53" s="68">
        <v>8</v>
      </c>
      <c r="F53" t="e">
        <f t="shared" ca="1" si="19"/>
        <v>#N/A</v>
      </c>
      <c r="G53" t="e">
        <f t="shared" ca="1" si="20"/>
        <v>#N/A</v>
      </c>
      <c r="H53" t="e">
        <f t="shared" ca="1" si="21"/>
        <v>#N/A</v>
      </c>
      <c r="I53" t="e">
        <f t="shared" ca="1" si="22"/>
        <v>#N/A</v>
      </c>
      <c r="J53" s="3" t="e">
        <f t="array" aca="1" ref="J53" ca="1">INDEX(INDIRECT(D53&amp;"!$F$1:$Y$20"),$E53,MAX($D$6,($D$8:D53="Főépület")*$E$8:E53))</f>
        <v>#N/A</v>
      </c>
      <c r="K53" s="4" t="e">
        <f t="shared" ca="1" si="25"/>
        <v>#N/A</v>
      </c>
      <c r="L53" s="4" t="e">
        <f t="shared" ca="1" si="26"/>
        <v>#N/A</v>
      </c>
      <c r="M53" s="4" t="e">
        <f t="shared" ca="1" si="27"/>
        <v>#N/A</v>
      </c>
      <c r="N53" s="4" t="e">
        <f t="shared" ca="1" si="28"/>
        <v>#N/A</v>
      </c>
      <c r="P53" s="4" t="e">
        <f t="shared" ca="1" si="24"/>
        <v>#N/A</v>
      </c>
      <c r="W53"/>
    </row>
    <row r="54" spans="3:33" x14ac:dyDescent="0.25">
      <c r="C54" s="68"/>
      <c r="D54" s="68" t="e">
        <f t="shared" si="8"/>
        <v>#N/A</v>
      </c>
      <c r="E54" s="68">
        <v>8</v>
      </c>
      <c r="F54" t="e">
        <f t="shared" ca="1" si="19"/>
        <v>#N/A</v>
      </c>
      <c r="G54" t="e">
        <f t="shared" ca="1" si="20"/>
        <v>#N/A</v>
      </c>
      <c r="H54" t="e">
        <f t="shared" ca="1" si="21"/>
        <v>#N/A</v>
      </c>
      <c r="I54" t="e">
        <f t="shared" ca="1" si="22"/>
        <v>#N/A</v>
      </c>
      <c r="J54" s="3" t="e">
        <f t="array" aca="1" ref="J54" ca="1">INDEX(INDIRECT(D54&amp;"!$F$1:$Y$20"),$E54,MAX($D$6,($D$8:D54="Főépület")*$E$8:E54))</f>
        <v>#N/A</v>
      </c>
      <c r="K54" s="4" t="e">
        <f t="shared" ca="1" si="25"/>
        <v>#N/A</v>
      </c>
      <c r="L54" s="4" t="e">
        <f t="shared" ca="1" si="26"/>
        <v>#N/A</v>
      </c>
      <c r="M54" s="4" t="e">
        <f t="shared" ca="1" si="27"/>
        <v>#N/A</v>
      </c>
      <c r="N54" s="4" t="e">
        <f t="shared" ca="1" si="28"/>
        <v>#N/A</v>
      </c>
      <c r="W54"/>
    </row>
    <row r="55" spans="3:33" x14ac:dyDescent="0.25">
      <c r="C55" s="68"/>
      <c r="D55" s="68" t="e">
        <f t="shared" si="8"/>
        <v>#N/A</v>
      </c>
      <c r="E55" s="68">
        <v>8</v>
      </c>
      <c r="F55" t="e">
        <f t="shared" ca="1" si="19"/>
        <v>#N/A</v>
      </c>
      <c r="G55" t="e">
        <f t="shared" ca="1" si="20"/>
        <v>#N/A</v>
      </c>
      <c r="H55" t="e">
        <f t="shared" ca="1" si="21"/>
        <v>#N/A</v>
      </c>
      <c r="I55" t="e">
        <f t="shared" ca="1" si="22"/>
        <v>#N/A</v>
      </c>
      <c r="J55" s="3" t="e">
        <f t="array" aca="1" ref="J55" ca="1">INDEX(INDIRECT(D55&amp;"!$F$1:$Y$20"),$E55,MAX($D$6,($D$8:D55="Főépület")*$E$8:E55))</f>
        <v>#N/A</v>
      </c>
      <c r="K55" s="4" t="e">
        <f t="shared" ca="1" si="25"/>
        <v>#N/A</v>
      </c>
      <c r="L55" s="4" t="e">
        <f t="shared" ca="1" si="26"/>
        <v>#N/A</v>
      </c>
      <c r="M55" s="4" t="e">
        <f t="shared" ca="1" si="27"/>
        <v>#N/A</v>
      </c>
      <c r="N55" s="4" t="e">
        <f t="shared" ca="1" si="28"/>
        <v>#N/A</v>
      </c>
    </row>
    <row r="56" spans="3:33" x14ac:dyDescent="0.25">
      <c r="C56" s="68"/>
      <c r="D56" s="68" t="e">
        <f t="shared" si="8"/>
        <v>#N/A</v>
      </c>
      <c r="E56" s="68">
        <v>8</v>
      </c>
      <c r="F56" t="e">
        <f t="shared" ca="1" si="19"/>
        <v>#N/A</v>
      </c>
      <c r="G56" t="e">
        <f t="shared" ca="1" si="20"/>
        <v>#N/A</v>
      </c>
      <c r="H56" t="e">
        <f t="shared" ca="1" si="21"/>
        <v>#N/A</v>
      </c>
      <c r="I56" t="e">
        <f t="shared" ca="1" si="22"/>
        <v>#N/A</v>
      </c>
      <c r="J56" s="3" t="e">
        <f t="array" aca="1" ref="J56" ca="1">INDEX(INDIRECT(D56&amp;"!$F$1:$Y$20"),$E56,MAX($D$6,($D$8:D56="Főépület")*$E$8:E56))</f>
        <v>#N/A</v>
      </c>
      <c r="K56" s="4" t="e">
        <f t="shared" ca="1" si="25"/>
        <v>#N/A</v>
      </c>
      <c r="L56" s="4" t="e">
        <f t="shared" ca="1" si="26"/>
        <v>#N/A</v>
      </c>
      <c r="M56" s="4" t="e">
        <f t="shared" ca="1" si="27"/>
        <v>#N/A</v>
      </c>
      <c r="N56" s="4" t="e">
        <f t="shared" ca="1" si="28"/>
        <v>#N/A</v>
      </c>
    </row>
    <row r="57" spans="3:33" x14ac:dyDescent="0.25">
      <c r="C57" s="68"/>
      <c r="D57" s="68" t="e">
        <f t="shared" si="8"/>
        <v>#N/A</v>
      </c>
      <c r="E57" s="68">
        <v>8</v>
      </c>
      <c r="F57" t="e">
        <f t="shared" ca="1" si="19"/>
        <v>#N/A</v>
      </c>
      <c r="G57" t="e">
        <f t="shared" ca="1" si="20"/>
        <v>#N/A</v>
      </c>
      <c r="H57" t="e">
        <f t="shared" ca="1" si="21"/>
        <v>#N/A</v>
      </c>
      <c r="I57" t="e">
        <f t="shared" ca="1" si="22"/>
        <v>#N/A</v>
      </c>
      <c r="J57" s="3" t="e">
        <f t="array" aca="1" ref="J57" ca="1">INDEX(INDIRECT(D57&amp;"!$F$1:$Y$20"),$E57,MAX($D$6,($D$8:D57="Főépület")*$E$8:E57))</f>
        <v>#N/A</v>
      </c>
      <c r="K57" s="4" t="e">
        <f t="shared" ca="1" si="25"/>
        <v>#N/A</v>
      </c>
      <c r="L57" s="4" t="e">
        <f t="shared" ca="1" si="26"/>
        <v>#N/A</v>
      </c>
      <c r="M57" s="4" t="e">
        <f t="shared" ca="1" si="27"/>
        <v>#N/A</v>
      </c>
      <c r="N57" s="4" t="e">
        <f t="shared" ca="1" si="28"/>
        <v>#N/A</v>
      </c>
      <c r="O57" s="4">
        <f>900+360+500+70</f>
        <v>1830</v>
      </c>
    </row>
    <row r="58" spans="3:33" x14ac:dyDescent="0.25">
      <c r="C58" s="68">
        <v>15</v>
      </c>
      <c r="D58" s="68" t="str">
        <f t="shared" si="8"/>
        <v>Búza</v>
      </c>
      <c r="E58" s="68">
        <v>8</v>
      </c>
      <c r="F58">
        <f t="shared" ca="1" si="19"/>
        <v>2535</v>
      </c>
      <c r="G58">
        <f t="shared" ca="1" si="20"/>
        <v>3260</v>
      </c>
      <c r="H58">
        <f t="shared" ca="1" si="21"/>
        <v>2535</v>
      </c>
      <c r="I58">
        <f t="shared" ca="1" si="22"/>
        <v>725</v>
      </c>
      <c r="J58" s="3" t="e">
        <f t="array" aca="1" ref="J58" ca="1">INDEX(INDIRECT(D58&amp;"!$F$1:$Y$20"),$E58,MAX($D$6,($D$8:D58="Főépület")*$E$8:E58))</f>
        <v>#N/A</v>
      </c>
      <c r="K58" s="4" t="e">
        <f t="shared" ca="1" si="25"/>
        <v>#N/A</v>
      </c>
      <c r="L58" s="4" t="e">
        <f t="shared" ca="1" si="26"/>
        <v>#N/A</v>
      </c>
      <c r="M58" s="4" t="e">
        <f t="shared" ca="1" si="27"/>
        <v>#N/A</v>
      </c>
      <c r="N58" s="4" t="e">
        <f t="shared" ca="1" si="28"/>
        <v>#N/A</v>
      </c>
    </row>
    <row r="59" spans="3:33" x14ac:dyDescent="0.25">
      <c r="C59" s="68">
        <v>16</v>
      </c>
      <c r="D59" s="68" t="str">
        <f t="shared" si="8"/>
        <v>Agyag</v>
      </c>
      <c r="E59" s="68">
        <v>8</v>
      </c>
      <c r="F59">
        <f t="shared" ca="1" si="19"/>
        <v>2900</v>
      </c>
      <c r="G59">
        <f t="shared" ca="1" si="20"/>
        <v>1450</v>
      </c>
      <c r="H59">
        <f t="shared" ca="1" si="21"/>
        <v>2900</v>
      </c>
      <c r="I59">
        <f t="shared" ca="1" si="22"/>
        <v>1810</v>
      </c>
      <c r="J59" s="3" t="e">
        <f t="array" aca="1" ref="J59" ca="1">INDEX(INDIRECT(D59&amp;"!$F$1:$Y$20"),$E59,MAX($D$6,($D$8:D59="Főépület")*$E$8:E59))</f>
        <v>#N/A</v>
      </c>
      <c r="K59" s="4" t="e">
        <f t="shared" ca="1" si="25"/>
        <v>#N/A</v>
      </c>
      <c r="L59" s="4" t="e">
        <f t="shared" ca="1" si="26"/>
        <v>#N/A</v>
      </c>
      <c r="M59" s="4" t="e">
        <f t="shared" ca="1" si="27"/>
        <v>#N/A</v>
      </c>
      <c r="N59" s="4" t="e">
        <f t="shared" ca="1" si="28"/>
        <v>#N/A</v>
      </c>
    </row>
    <row r="60" spans="3:33" x14ac:dyDescent="0.25">
      <c r="C60" s="68">
        <v>17</v>
      </c>
      <c r="D60" s="68" t="str">
        <f t="shared" si="8"/>
        <v>Fa</v>
      </c>
      <c r="E60" s="68">
        <v>8</v>
      </c>
      <c r="F60">
        <f t="shared" ca="1" si="19"/>
        <v>1450</v>
      </c>
      <c r="G60">
        <f t="shared" ca="1" si="20"/>
        <v>3625</v>
      </c>
      <c r="H60">
        <f t="shared" ca="1" si="21"/>
        <v>1810</v>
      </c>
      <c r="I60">
        <f t="shared" ca="1" si="22"/>
        <v>2175</v>
      </c>
      <c r="J60" s="3" t="e">
        <f t="array" aca="1" ref="J60" ca="1">INDEX(INDIRECT(D60&amp;"!$F$1:$Y$20"),$E60,MAX($D$6,($D$8:D60="Főépület")*$E$8:E60))</f>
        <v>#N/A</v>
      </c>
      <c r="K60" s="4" t="e">
        <f t="shared" ca="1" si="25"/>
        <v>#N/A</v>
      </c>
      <c r="L60" s="4" t="e">
        <f t="shared" ca="1" si="26"/>
        <v>#N/A</v>
      </c>
      <c r="M60" s="4" t="e">
        <f t="shared" ca="1" si="27"/>
        <v>#N/A</v>
      </c>
      <c r="N60" s="4" t="e">
        <f t="shared" ca="1" si="28"/>
        <v>#N/A</v>
      </c>
      <c r="O60" s="4">
        <v>80</v>
      </c>
      <c r="P60" s="4">
        <f>80*900</f>
        <v>72000</v>
      </c>
      <c r="Q60">
        <f>80*360</f>
        <v>28800</v>
      </c>
      <c r="R60">
        <f>80*500</f>
        <v>40000</v>
      </c>
      <c r="S60">
        <f>80*70</f>
        <v>5600</v>
      </c>
    </row>
    <row r="61" spans="3:33" x14ac:dyDescent="0.25">
      <c r="C61" s="68">
        <v>18</v>
      </c>
      <c r="D61" s="68" t="str">
        <f t="shared" si="8"/>
        <v>Agyag</v>
      </c>
      <c r="E61" s="68">
        <v>8</v>
      </c>
      <c r="F61">
        <f t="shared" ca="1" si="19"/>
        <v>2900</v>
      </c>
      <c r="G61">
        <f t="shared" ca="1" si="20"/>
        <v>1450</v>
      </c>
      <c r="H61">
        <f t="shared" ca="1" si="21"/>
        <v>2900</v>
      </c>
      <c r="I61">
        <f t="shared" ca="1" si="22"/>
        <v>1810</v>
      </c>
      <c r="J61" s="3" t="e">
        <f t="array" aca="1" ref="J61" ca="1">INDEX(INDIRECT(D61&amp;"!$F$1:$Y$20"),$E61,MAX($D$6,($D$8:D61="Főépület")*$E$8:E61))</f>
        <v>#N/A</v>
      </c>
      <c r="K61" s="4" t="e">
        <f t="shared" ca="1" si="25"/>
        <v>#N/A</v>
      </c>
      <c r="L61" s="4" t="e">
        <f t="shared" ca="1" si="26"/>
        <v>#N/A</v>
      </c>
      <c r="M61" s="4" t="e">
        <f t="shared" ca="1" si="27"/>
        <v>#N/A</v>
      </c>
      <c r="N61" s="4" t="e">
        <f t="shared" ca="1" si="28"/>
        <v>#N/A</v>
      </c>
      <c r="O61" s="4">
        <v>250</v>
      </c>
      <c r="P61" s="4">
        <f>250*550</f>
        <v>137500</v>
      </c>
      <c r="Q61">
        <f>O61*640</f>
        <v>160000</v>
      </c>
      <c r="R61">
        <f>O61*800</f>
        <v>200000</v>
      </c>
      <c r="S61">
        <f>O61*40</f>
        <v>10000</v>
      </c>
    </row>
    <row r="62" spans="3:33" x14ac:dyDescent="0.25">
      <c r="K62" s="4"/>
      <c r="L62" s="4"/>
      <c r="M62" s="4"/>
      <c r="N62" s="4"/>
      <c r="P62" s="4">
        <f>61*450</f>
        <v>27450</v>
      </c>
      <c r="Q62">
        <f>61*640</f>
        <v>39040</v>
      </c>
      <c r="R62">
        <f>61*630</f>
        <v>38430</v>
      </c>
      <c r="S62">
        <f>61*240</f>
        <v>14640</v>
      </c>
    </row>
    <row r="63" spans="3:33" x14ac:dyDescent="0.25">
      <c r="K63" s="4"/>
      <c r="L63" s="4"/>
      <c r="M63" s="4"/>
      <c r="N63" s="4"/>
      <c r="X63" s="10"/>
      <c r="Y63" s="13"/>
      <c r="Z63" s="13"/>
      <c r="AA63" s="14"/>
      <c r="AB63" s="11"/>
      <c r="AC63" s="12"/>
      <c r="AD63" s="6"/>
    </row>
    <row r="64" spans="3:33" x14ac:dyDescent="0.25">
      <c r="F64" t="s">
        <v>43</v>
      </c>
      <c r="K64" s="4"/>
      <c r="L64" s="4"/>
      <c r="M64" s="4"/>
      <c r="N64" s="4"/>
      <c r="P64" s="4">
        <f>SUM(P60:P63)</f>
        <v>236950</v>
      </c>
      <c r="Q64" s="4">
        <f t="shared" ref="Q64:S64" si="30">SUM(Q60:Q63)</f>
        <v>227840</v>
      </c>
      <c r="R64" s="4">
        <f t="shared" si="30"/>
        <v>278430</v>
      </c>
      <c r="S64" s="4">
        <f t="shared" si="30"/>
        <v>30240</v>
      </c>
      <c r="X64" s="13"/>
      <c r="Y64" s="10"/>
      <c r="Z64" s="13"/>
      <c r="AA64" s="13"/>
      <c r="AB64" s="14"/>
      <c r="AC64" s="11"/>
      <c r="AD64" s="12"/>
      <c r="AG64" t="e">
        <f ca="1">_xlfn.CONCAT(AA64,",",AB64,",")</f>
        <v>#NAME?</v>
      </c>
    </row>
    <row r="65" spans="6:33" ht="15.75" thickBot="1" x14ac:dyDescent="0.3">
      <c r="F65" t="s">
        <v>44</v>
      </c>
      <c r="K65" s="4"/>
      <c r="L65" s="4"/>
      <c r="M65" s="4"/>
      <c r="N65" s="4"/>
      <c r="X65" s="13"/>
      <c r="Y65" s="10"/>
      <c r="Z65" s="13"/>
      <c r="AA65" s="13"/>
      <c r="AB65" s="14"/>
      <c r="AC65" s="11"/>
      <c r="AD65" s="12"/>
      <c r="AG65" t="e">
        <f t="shared" ref="AG65:AG75" ca="1" si="31">_xlfn.CONCAT(AA65,",",AB65,",")</f>
        <v>#NAME?</v>
      </c>
    </row>
    <row r="66" spans="6:33" ht="17.25" thickBot="1" x14ac:dyDescent="0.3">
      <c r="F66" t="s">
        <v>45</v>
      </c>
      <c r="I66" s="62">
        <v>124940</v>
      </c>
      <c r="J66" s="62">
        <v>156170</v>
      </c>
      <c r="K66" s="62">
        <v>109320</v>
      </c>
      <c r="L66" s="63">
        <v>31230</v>
      </c>
      <c r="M66" s="4"/>
      <c r="N66" s="4"/>
      <c r="X66" s="13"/>
      <c r="Y66" s="10"/>
      <c r="Z66" s="13"/>
      <c r="AA66" s="13"/>
      <c r="AB66" s="14"/>
      <c r="AC66" s="11"/>
      <c r="AD66" s="12"/>
      <c r="AG66" t="e">
        <f t="shared" ca="1" si="31"/>
        <v>#NAME?</v>
      </c>
    </row>
    <row r="67" spans="6:33" x14ac:dyDescent="0.25">
      <c r="F67" t="s">
        <v>46</v>
      </c>
      <c r="K67" s="4"/>
      <c r="L67" s="4"/>
      <c r="M67" s="4"/>
      <c r="N67" s="4"/>
      <c r="X67" s="13"/>
      <c r="Y67" s="10"/>
      <c r="Z67" s="13"/>
      <c r="AA67" s="13"/>
      <c r="AB67" s="14"/>
      <c r="AC67" s="11"/>
      <c r="AD67" s="12"/>
      <c r="AG67" t="e">
        <f t="shared" ca="1" si="31"/>
        <v>#NAME?</v>
      </c>
    </row>
    <row r="68" spans="6:33" x14ac:dyDescent="0.25">
      <c r="F68" t="s">
        <v>47</v>
      </c>
      <c r="K68" s="4"/>
      <c r="L68" s="4"/>
      <c r="M68" s="4"/>
      <c r="N68" s="4"/>
      <c r="X68" s="13"/>
      <c r="Y68" s="10"/>
      <c r="Z68" s="13"/>
      <c r="AA68" s="13"/>
      <c r="AB68" s="14"/>
      <c r="AC68" s="11"/>
      <c r="AD68" s="12"/>
      <c r="AG68" t="e">
        <f t="shared" ca="1" si="31"/>
        <v>#NAME?</v>
      </c>
    </row>
    <row r="69" spans="6:33" x14ac:dyDescent="0.25">
      <c r="F69" t="s">
        <v>48</v>
      </c>
      <c r="K69" s="4"/>
      <c r="L69" s="4"/>
      <c r="M69" s="4"/>
      <c r="N69" s="4"/>
      <c r="O69" s="4">
        <v>550</v>
      </c>
      <c r="P69" s="4">
        <v>450</v>
      </c>
      <c r="X69" s="13"/>
      <c r="Y69" s="10"/>
      <c r="Z69" s="13"/>
      <c r="AA69" s="13"/>
      <c r="AB69" s="14"/>
      <c r="AC69" s="11"/>
      <c r="AD69" s="12"/>
      <c r="AG69" t="e">
        <f t="shared" ca="1" si="31"/>
        <v>#NAME?</v>
      </c>
    </row>
    <row r="70" spans="6:33" x14ac:dyDescent="0.25">
      <c r="F70" t="s">
        <v>49</v>
      </c>
      <c r="K70" s="4"/>
      <c r="L70" s="4"/>
      <c r="M70" s="4"/>
      <c r="N70" s="4"/>
      <c r="O70" s="4">
        <v>640</v>
      </c>
      <c r="P70" s="4">
        <v>480</v>
      </c>
      <c r="X70" s="13"/>
      <c r="Y70" s="10"/>
      <c r="Z70" s="13"/>
      <c r="AA70" s="13"/>
      <c r="AB70" s="14"/>
      <c r="AC70" s="11"/>
      <c r="AD70" s="12"/>
      <c r="AG70" t="e">
        <f t="shared" ca="1" si="31"/>
        <v>#NAME?</v>
      </c>
    </row>
    <row r="71" spans="6:33" x14ac:dyDescent="0.25">
      <c r="F71" t="s">
        <v>50</v>
      </c>
      <c r="I71">
        <v>1201000</v>
      </c>
      <c r="K71" s="4"/>
      <c r="L71" s="4"/>
      <c r="M71" s="4"/>
      <c r="N71" s="4"/>
      <c r="O71" s="4">
        <v>800</v>
      </c>
      <c r="P71" s="4">
        <v>630</v>
      </c>
      <c r="R71">
        <f>110000/1800</f>
        <v>61.111111111111114</v>
      </c>
      <c r="X71" s="13"/>
      <c r="Y71" s="10"/>
      <c r="Z71" s="13"/>
      <c r="AA71" s="13"/>
      <c r="AB71" s="14"/>
      <c r="AC71" s="11"/>
      <c r="AD71" s="12"/>
      <c r="AG71" t="e">
        <f t="shared" ca="1" si="31"/>
        <v>#NAME?</v>
      </c>
    </row>
    <row r="72" spans="6:33" x14ac:dyDescent="0.25">
      <c r="F72" t="s">
        <v>51</v>
      </c>
      <c r="K72" s="4"/>
      <c r="L72" s="4"/>
      <c r="M72" s="4"/>
      <c r="N72" s="4"/>
      <c r="O72" s="4">
        <v>180</v>
      </c>
      <c r="P72" s="4">
        <v>240</v>
      </c>
      <c r="X72" s="13"/>
      <c r="Y72" s="10"/>
      <c r="Z72" s="13"/>
      <c r="AA72" s="13"/>
      <c r="AB72" s="14"/>
      <c r="AC72" s="11"/>
      <c r="AD72" s="12"/>
      <c r="AG72" t="e">
        <f t="shared" ca="1" si="31"/>
        <v>#NAME?</v>
      </c>
    </row>
    <row r="73" spans="6:33" x14ac:dyDescent="0.25">
      <c r="F73" t="s">
        <v>52</v>
      </c>
      <c r="K73" s="4"/>
      <c r="L73" s="4"/>
      <c r="M73" s="4"/>
      <c r="N73" s="4"/>
      <c r="X73" s="13"/>
      <c r="Y73" s="10"/>
      <c r="Z73" s="13"/>
      <c r="AA73" s="13"/>
      <c r="AB73" s="14"/>
      <c r="AC73" s="11"/>
      <c r="AD73" s="12"/>
      <c r="AG73" t="e">
        <f t="shared" ca="1" si="31"/>
        <v>#NAME?</v>
      </c>
    </row>
    <row r="74" spans="6:33" x14ac:dyDescent="0.25">
      <c r="F74" t="s">
        <v>53</v>
      </c>
      <c r="K74" s="4"/>
      <c r="L74" s="4"/>
      <c r="M74" s="4"/>
      <c r="N74" s="4"/>
      <c r="X74" s="13"/>
      <c r="Y74" s="10"/>
      <c r="Z74" s="13"/>
      <c r="AA74" s="13"/>
      <c r="AB74" s="14"/>
      <c r="AC74" s="11"/>
      <c r="AD74" s="12"/>
      <c r="AG74" t="e">
        <f t="shared" ca="1" si="31"/>
        <v>#NAME?</v>
      </c>
    </row>
    <row r="75" spans="6:33" x14ac:dyDescent="0.25">
      <c r="F75" t="s">
        <v>54</v>
      </c>
      <c r="K75" s="4"/>
      <c r="L75" s="4"/>
      <c r="M75" s="4"/>
      <c r="N75" s="4"/>
      <c r="X75" s="13"/>
      <c r="Y75" s="10"/>
      <c r="Z75" s="13"/>
      <c r="AA75" s="13"/>
      <c r="AB75" s="14"/>
      <c r="AC75" s="11"/>
      <c r="AD75" s="12"/>
      <c r="AG75" t="e">
        <f t="shared" ca="1" si="31"/>
        <v>#NAME?</v>
      </c>
    </row>
    <row r="76" spans="6:33" x14ac:dyDescent="0.25">
      <c r="F76" t="s">
        <v>55</v>
      </c>
      <c r="K76" s="4"/>
      <c r="L76" s="4"/>
      <c r="M76" s="4"/>
      <c r="N76" s="4"/>
      <c r="X76" s="15"/>
    </row>
    <row r="77" spans="6:33" x14ac:dyDescent="0.25">
      <c r="F77" t="s">
        <v>56</v>
      </c>
      <c r="X77" s="15"/>
    </row>
    <row r="78" spans="6:33" x14ac:dyDescent="0.25">
      <c r="F78" t="s">
        <v>57</v>
      </c>
      <c r="X78" s="15"/>
    </row>
    <row r="79" spans="6:33" ht="15.75" thickBot="1" x14ac:dyDescent="0.3">
      <c r="F79" t="s">
        <v>58</v>
      </c>
      <c r="X79" s="15"/>
    </row>
    <row r="80" spans="6:33" ht="17.25" thickBot="1" x14ac:dyDescent="0.3">
      <c r="F80" t="s">
        <v>59</v>
      </c>
      <c r="J80" t="s">
        <v>76</v>
      </c>
      <c r="L80" s="62">
        <v>124940</v>
      </c>
      <c r="M80" s="62">
        <v>156170</v>
      </c>
      <c r="N80" s="62">
        <v>109320</v>
      </c>
      <c r="O80" s="63">
        <v>31230</v>
      </c>
      <c r="X80" s="15"/>
    </row>
    <row r="81" spans="6:30" x14ac:dyDescent="0.25">
      <c r="F81" t="s">
        <v>60</v>
      </c>
      <c r="J81" t="s">
        <v>77</v>
      </c>
      <c r="O81" s="4">
        <v>150000</v>
      </c>
      <c r="X81" s="15"/>
    </row>
    <row r="82" spans="6:30" x14ac:dyDescent="0.25">
      <c r="F82" t="s">
        <v>61</v>
      </c>
      <c r="I82" t="s">
        <v>78</v>
      </c>
      <c r="J82">
        <v>65</v>
      </c>
      <c r="L82">
        <f>J82*150</f>
        <v>9750</v>
      </c>
      <c r="M82">
        <f>J82*160</f>
        <v>10400</v>
      </c>
      <c r="N82">
        <f>J82*210</f>
        <v>13650</v>
      </c>
      <c r="O82" s="4">
        <f>J82*80</f>
        <v>5200</v>
      </c>
      <c r="X82" s="15"/>
    </row>
    <row r="83" spans="6:30" x14ac:dyDescent="0.25">
      <c r="F83" t="s">
        <v>62</v>
      </c>
      <c r="I83" t="s">
        <v>79</v>
      </c>
      <c r="J83">
        <v>272</v>
      </c>
      <c r="L83">
        <f>J83*550</f>
        <v>149600</v>
      </c>
      <c r="M83">
        <f>J83*640</f>
        <v>174080</v>
      </c>
      <c r="N83">
        <f>J83*800</f>
        <v>217600</v>
      </c>
      <c r="O83" s="4">
        <f>J83*180</f>
        <v>48960</v>
      </c>
      <c r="X83" s="15"/>
    </row>
    <row r="84" spans="6:30" x14ac:dyDescent="0.25">
      <c r="F84" t="s">
        <v>63</v>
      </c>
      <c r="X84" s="15"/>
    </row>
    <row r="85" spans="6:30" x14ac:dyDescent="0.25">
      <c r="F85" t="s">
        <v>64</v>
      </c>
      <c r="X85" s="16"/>
    </row>
    <row r="86" spans="6:30" x14ac:dyDescent="0.25">
      <c r="F86" t="s">
        <v>65</v>
      </c>
      <c r="X86" s="15"/>
    </row>
    <row r="87" spans="6:30" x14ac:dyDescent="0.25">
      <c r="F87" t="s">
        <v>66</v>
      </c>
      <c r="X87" s="15"/>
    </row>
    <row r="88" spans="6:30" x14ac:dyDescent="0.25">
      <c r="F88" t="s">
        <v>67</v>
      </c>
      <c r="X88" s="16"/>
    </row>
    <row r="89" spans="6:30" x14ac:dyDescent="0.25">
      <c r="F89" t="s">
        <v>68</v>
      </c>
      <c r="X89" s="17"/>
    </row>
    <row r="90" spans="6:30" x14ac:dyDescent="0.25">
      <c r="F90" t="s">
        <v>69</v>
      </c>
      <c r="X90" s="18"/>
    </row>
    <row r="91" spans="6:30" x14ac:dyDescent="0.25">
      <c r="F91" t="s">
        <v>70</v>
      </c>
      <c r="X91" s="18"/>
    </row>
    <row r="92" spans="6:30" x14ac:dyDescent="0.25">
      <c r="F92" s="61" t="s">
        <v>71</v>
      </c>
      <c r="X92" s="18"/>
    </row>
    <row r="93" spans="6:30" x14ac:dyDescent="0.25">
      <c r="F93" t="s">
        <v>72</v>
      </c>
      <c r="X93" s="7"/>
      <c r="Y93" s="8"/>
      <c r="Z93" s="7"/>
      <c r="AA93" s="7"/>
      <c r="AB93" s="7"/>
      <c r="AC93" s="9"/>
      <c r="AD93" s="7"/>
    </row>
    <row r="94" spans="6:30" x14ac:dyDescent="0.25">
      <c r="F94" t="s">
        <v>73</v>
      </c>
      <c r="X94" s="13"/>
      <c r="Y94" s="10"/>
      <c r="Z94" s="13"/>
      <c r="AA94" s="13"/>
      <c r="AB94" s="14"/>
      <c r="AC94" s="11"/>
      <c r="AD94" s="12"/>
    </row>
    <row r="95" spans="6:30" x14ac:dyDescent="0.25">
      <c r="F95" t="s">
        <v>74</v>
      </c>
      <c r="X95" s="13"/>
      <c r="Y95" s="10"/>
      <c r="Z95" s="13"/>
      <c r="AA95" s="13"/>
      <c r="AB95" s="14"/>
      <c r="AC95" s="11"/>
      <c r="AD95" s="12"/>
    </row>
    <row r="96" spans="6:30" x14ac:dyDescent="0.25">
      <c r="F96" t="s">
        <v>75</v>
      </c>
      <c r="X96" s="13"/>
      <c r="Y96" s="10"/>
      <c r="Z96" s="13"/>
      <c r="AA96" s="13"/>
      <c r="AB96" s="14"/>
      <c r="AC96" s="11"/>
      <c r="AD96" s="12"/>
    </row>
    <row r="97" spans="6:30" x14ac:dyDescent="0.25">
      <c r="F97" t="s">
        <v>80</v>
      </c>
      <c r="X97" s="13"/>
      <c r="Y97" s="10"/>
      <c r="Z97" s="13"/>
      <c r="AA97" s="13"/>
      <c r="AB97" s="14"/>
      <c r="AC97" s="11"/>
      <c r="AD97" s="12"/>
    </row>
    <row r="98" spans="6:30" x14ac:dyDescent="0.25">
      <c r="F98" t="s">
        <v>81</v>
      </c>
      <c r="X98" s="13"/>
      <c r="Y98" s="10"/>
      <c r="Z98" s="13"/>
      <c r="AA98" s="13"/>
      <c r="AB98" s="14"/>
      <c r="AC98" s="11"/>
      <c r="AD98" s="12"/>
    </row>
    <row r="99" spans="6:30" x14ac:dyDescent="0.25">
      <c r="F99" t="s">
        <v>82</v>
      </c>
      <c r="X99" s="13"/>
      <c r="Y99" s="10"/>
      <c r="Z99" s="13"/>
      <c r="AA99" s="13"/>
      <c r="AB99" s="14"/>
      <c r="AC99" s="11"/>
      <c r="AD99" s="12"/>
    </row>
    <row r="100" spans="6:30" x14ac:dyDescent="0.25">
      <c r="X100" s="13"/>
      <c r="Y100" s="10"/>
      <c r="Z100" s="13"/>
      <c r="AA100" s="13"/>
      <c r="AB100" s="14"/>
      <c r="AC100" s="11"/>
      <c r="AD100" s="12"/>
    </row>
    <row r="101" spans="6:30" x14ac:dyDescent="0.25">
      <c r="X101" s="13"/>
      <c r="Y101" s="10"/>
      <c r="Z101" s="13"/>
      <c r="AA101" s="13"/>
      <c r="AB101" s="14"/>
      <c r="AC101" s="11"/>
      <c r="AD101" s="12"/>
    </row>
    <row r="102" spans="6:30" x14ac:dyDescent="0.25">
      <c r="X102" s="13"/>
      <c r="Y102" s="10"/>
      <c r="Z102" s="13"/>
      <c r="AA102" s="13"/>
      <c r="AB102" s="14"/>
      <c r="AC102" s="11"/>
      <c r="AD102" s="12"/>
    </row>
    <row r="103" spans="6:30" x14ac:dyDescent="0.25">
      <c r="X103" s="13"/>
      <c r="Y103" s="10"/>
      <c r="Z103" s="13"/>
      <c r="AA103" s="13"/>
      <c r="AB103" s="14"/>
      <c r="AC103" s="11"/>
      <c r="AD103" s="12"/>
    </row>
    <row r="104" spans="6:30" x14ac:dyDescent="0.25">
      <c r="X104" s="13"/>
      <c r="Y104" s="10"/>
      <c r="Z104" s="13"/>
      <c r="AA104" s="13"/>
      <c r="AB104" s="14"/>
      <c r="AC104" s="11"/>
      <c r="AD104" s="12"/>
    </row>
    <row r="105" spans="6:30" x14ac:dyDescent="0.25">
      <c r="X105" s="13"/>
      <c r="Y105" s="10"/>
      <c r="Z105" s="13"/>
      <c r="AA105" s="13"/>
      <c r="AB105" s="14"/>
      <c r="AC105" s="11"/>
      <c r="AD105" s="12"/>
    </row>
    <row r="106" spans="6:30" x14ac:dyDescent="0.25">
      <c r="X106" s="13"/>
      <c r="Y106" s="10"/>
      <c r="Z106" s="13"/>
      <c r="AA106" s="13"/>
      <c r="AB106" s="14"/>
      <c r="AC106" s="11"/>
      <c r="AD106" s="12"/>
    </row>
    <row r="107" spans="6:30" x14ac:dyDescent="0.25">
      <c r="X107" s="13"/>
      <c r="Y107" s="10"/>
      <c r="Z107" s="13"/>
      <c r="AA107" s="13"/>
      <c r="AB107" s="14"/>
      <c r="AC107" s="11"/>
      <c r="AD107" s="12"/>
    </row>
    <row r="108" spans="6:30" x14ac:dyDescent="0.25">
      <c r="K108" s="4"/>
      <c r="L108" s="4"/>
      <c r="M108" s="4"/>
      <c r="N108" s="4"/>
      <c r="X108" s="13"/>
      <c r="Y108" s="10"/>
      <c r="Z108" s="13"/>
      <c r="AA108" s="13"/>
      <c r="AB108" s="14"/>
      <c r="AC108" s="11"/>
      <c r="AD108" s="12"/>
    </row>
    <row r="109" spans="6:30" x14ac:dyDescent="0.25">
      <c r="K109" s="4"/>
      <c r="L109" s="4"/>
      <c r="M109" s="4"/>
      <c r="N109" s="4"/>
      <c r="X109" s="13"/>
      <c r="Y109" s="10"/>
      <c r="Z109" s="13"/>
      <c r="AA109" s="13"/>
      <c r="AB109" s="14"/>
      <c r="AC109" s="11"/>
      <c r="AD109" s="12"/>
    </row>
    <row r="110" spans="6:30" x14ac:dyDescent="0.25">
      <c r="K110" s="4"/>
      <c r="L110" s="4"/>
      <c r="M110" s="4"/>
      <c r="N110" s="4"/>
      <c r="X110" s="13"/>
      <c r="Y110" s="10"/>
      <c r="Z110" s="13"/>
      <c r="AA110" s="13"/>
      <c r="AB110" s="14"/>
      <c r="AC110" s="11"/>
      <c r="AD110" s="12"/>
    </row>
    <row r="111" spans="6:30" x14ac:dyDescent="0.25">
      <c r="K111" s="4"/>
      <c r="L111" s="4"/>
      <c r="M111" s="4"/>
      <c r="N111" s="4"/>
      <c r="X111" s="13"/>
      <c r="Y111" s="10"/>
      <c r="Z111" s="13"/>
      <c r="AA111" s="13"/>
      <c r="AB111" s="14"/>
      <c r="AC111" s="11"/>
      <c r="AD111" s="12"/>
    </row>
    <row r="112" spans="6:30" x14ac:dyDescent="0.25">
      <c r="K112" s="4"/>
      <c r="L112" s="4"/>
      <c r="M112" s="4"/>
      <c r="N112" s="4"/>
      <c r="X112" s="13"/>
      <c r="Y112" s="10"/>
      <c r="Z112" s="13"/>
      <c r="AA112" s="13"/>
      <c r="AB112" s="14"/>
      <c r="AC112" s="11"/>
      <c r="AD112" s="12"/>
    </row>
    <row r="113" spans="11:30" x14ac:dyDescent="0.25">
      <c r="K113" s="4"/>
      <c r="L113" s="4"/>
      <c r="M113" s="4"/>
      <c r="N113" s="4"/>
      <c r="X113" s="13"/>
      <c r="Y113" s="10"/>
      <c r="Z113" s="13"/>
      <c r="AA113" s="13"/>
      <c r="AB113" s="14"/>
      <c r="AC113" s="11"/>
      <c r="AD113" s="12"/>
    </row>
    <row r="114" spans="11:30" x14ac:dyDescent="0.25">
      <c r="K114" s="4"/>
      <c r="L114" s="4"/>
      <c r="M114" s="4"/>
      <c r="N114" s="4"/>
      <c r="X114" s="13"/>
      <c r="Y114" s="10"/>
      <c r="Z114" s="13"/>
      <c r="AA114" s="13"/>
      <c r="AB114" s="14"/>
      <c r="AC114" s="11"/>
      <c r="AD114" s="12"/>
    </row>
    <row r="115" spans="11:30" x14ac:dyDescent="0.25">
      <c r="K115" s="4"/>
      <c r="L115" s="4"/>
      <c r="M115" s="4"/>
      <c r="N115" s="4"/>
      <c r="X115" s="13"/>
      <c r="Y115" s="10"/>
      <c r="Z115" s="13"/>
      <c r="AA115" s="13"/>
      <c r="AB115" s="14"/>
      <c r="AC115" s="11"/>
      <c r="AD115" s="12"/>
    </row>
    <row r="116" spans="11:30" x14ac:dyDescent="0.25">
      <c r="K116" s="4"/>
      <c r="L116" s="4"/>
      <c r="M116" s="4"/>
      <c r="N116" s="4"/>
      <c r="X116" s="13"/>
      <c r="Y116" s="10"/>
      <c r="Z116" s="13"/>
      <c r="AA116" s="13"/>
      <c r="AB116" s="14"/>
      <c r="AC116" s="11"/>
      <c r="AD116" s="12"/>
    </row>
    <row r="117" spans="11:30" x14ac:dyDescent="0.25">
      <c r="K117" s="4"/>
      <c r="L117" s="4"/>
      <c r="M117" s="4"/>
      <c r="N117" s="4"/>
      <c r="X117" s="13"/>
      <c r="Y117" s="10"/>
      <c r="Z117" s="13"/>
      <c r="AA117" s="13"/>
      <c r="AB117" s="14"/>
      <c r="AC117" s="11"/>
      <c r="AD117" s="12"/>
    </row>
    <row r="118" spans="11:30" x14ac:dyDescent="0.25">
      <c r="K118" s="4"/>
      <c r="L118" s="4"/>
      <c r="M118" s="4"/>
      <c r="N118" s="4"/>
      <c r="X118" s="13"/>
      <c r="Y118" s="10"/>
      <c r="Z118" s="13"/>
      <c r="AA118" s="13"/>
      <c r="AB118" s="14"/>
      <c r="AC118" s="11"/>
      <c r="AD118" s="12"/>
    </row>
    <row r="119" spans="11:30" x14ac:dyDescent="0.25">
      <c r="K119" s="4"/>
      <c r="L119" s="4"/>
      <c r="M119" s="4"/>
      <c r="N119" s="4"/>
      <c r="X119" s="13"/>
      <c r="Y119" s="10"/>
      <c r="Z119" s="13"/>
      <c r="AA119" s="13"/>
      <c r="AB119" s="14"/>
      <c r="AC119" s="11"/>
      <c r="AD119" s="12"/>
    </row>
    <row r="120" spans="11:30" x14ac:dyDescent="0.25">
      <c r="K120" s="4"/>
      <c r="L120" s="4"/>
      <c r="M120" s="4"/>
      <c r="N120" s="4"/>
      <c r="X120" s="13"/>
      <c r="Y120" s="10"/>
      <c r="Z120" s="13"/>
      <c r="AA120" s="13"/>
      <c r="AB120" s="14"/>
      <c r="AC120" s="11"/>
      <c r="AD120" s="12"/>
    </row>
    <row r="121" spans="11:30" x14ac:dyDescent="0.25">
      <c r="K121" s="4"/>
      <c r="L121" s="4"/>
      <c r="M121" s="4"/>
      <c r="N121" s="4"/>
    </row>
    <row r="122" spans="11:30" x14ac:dyDescent="0.25">
      <c r="K122" s="4"/>
      <c r="L122" s="4"/>
      <c r="M122" s="4"/>
      <c r="N122" s="4"/>
    </row>
    <row r="123" spans="11:30" x14ac:dyDescent="0.25">
      <c r="K123" s="4"/>
      <c r="L123" s="4"/>
      <c r="M123" s="4"/>
      <c r="N123" s="4"/>
    </row>
    <row r="124" spans="11:30" x14ac:dyDescent="0.25">
      <c r="K124" s="4"/>
      <c r="L124" s="4"/>
      <c r="M124" s="4"/>
      <c r="N124" s="4"/>
    </row>
    <row r="125" spans="11:30" x14ac:dyDescent="0.25">
      <c r="K125" s="4"/>
      <c r="L125" s="4"/>
      <c r="M125" s="4"/>
      <c r="N125" s="4"/>
    </row>
    <row r="126" spans="11:30" x14ac:dyDescent="0.25">
      <c r="K126" s="4"/>
      <c r="L126" s="4"/>
      <c r="M126" s="4"/>
      <c r="N126" s="4"/>
    </row>
    <row r="127" spans="11:30" x14ac:dyDescent="0.25">
      <c r="K127" s="4"/>
      <c r="L127" s="4"/>
      <c r="M127" s="4"/>
      <c r="N127" s="4"/>
    </row>
    <row r="128" spans="11:30" x14ac:dyDescent="0.25">
      <c r="K128" s="4"/>
      <c r="L128" s="4"/>
      <c r="M128" s="4"/>
      <c r="N128" s="4"/>
    </row>
    <row r="129" spans="11:14" x14ac:dyDescent="0.25">
      <c r="K129" s="4"/>
      <c r="L129" s="4"/>
      <c r="M129" s="4"/>
      <c r="N129" s="4"/>
    </row>
    <row r="130" spans="11:14" x14ac:dyDescent="0.25">
      <c r="K130" s="4"/>
      <c r="L130" s="4"/>
      <c r="M130" s="4"/>
      <c r="N130" s="4"/>
    </row>
    <row r="131" spans="11:14" x14ac:dyDescent="0.25">
      <c r="K131" s="4"/>
      <c r="L131" s="4"/>
      <c r="M131" s="4"/>
      <c r="N131" s="4"/>
    </row>
    <row r="132" spans="11:14" x14ac:dyDescent="0.25">
      <c r="K132" s="4"/>
      <c r="L132" s="4"/>
      <c r="M132" s="4"/>
      <c r="N132" s="4"/>
    </row>
    <row r="133" spans="11:14" x14ac:dyDescent="0.25">
      <c r="K133" s="4"/>
      <c r="L133" s="4"/>
      <c r="M133" s="4"/>
      <c r="N133" s="4"/>
    </row>
    <row r="134" spans="11:14" x14ac:dyDescent="0.25">
      <c r="K134" s="4"/>
      <c r="L134" s="4"/>
      <c r="M134" s="4"/>
      <c r="N134" s="4"/>
    </row>
    <row r="135" spans="11:14" x14ac:dyDescent="0.25">
      <c r="K135" s="4"/>
      <c r="L135" s="4"/>
      <c r="M135" s="4"/>
      <c r="N135" s="4"/>
    </row>
    <row r="136" spans="11:14" x14ac:dyDescent="0.25">
      <c r="K136" s="4"/>
      <c r="L136" s="4"/>
      <c r="M136" s="4"/>
      <c r="N136" s="4"/>
    </row>
    <row r="137" spans="11:14" x14ac:dyDescent="0.25">
      <c r="K137" s="4"/>
      <c r="L137" s="4"/>
      <c r="M137" s="4"/>
      <c r="N137" s="4"/>
    </row>
    <row r="138" spans="11:14" x14ac:dyDescent="0.25">
      <c r="K138" s="4"/>
      <c r="L138" s="4"/>
      <c r="M138" s="4"/>
      <c r="N138" s="4"/>
    </row>
    <row r="139" spans="11:14" x14ac:dyDescent="0.25">
      <c r="K139" s="4"/>
      <c r="L139" s="4"/>
      <c r="M139" s="4"/>
      <c r="N139" s="4"/>
    </row>
    <row r="140" spans="11:14" x14ac:dyDescent="0.25">
      <c r="K140" s="4"/>
      <c r="L140" s="4"/>
      <c r="M140" s="4"/>
      <c r="N140" s="4"/>
    </row>
    <row r="141" spans="11:14" x14ac:dyDescent="0.25">
      <c r="K141" s="4"/>
      <c r="L141" s="4"/>
      <c r="M141" s="4"/>
      <c r="N141" s="4"/>
    </row>
    <row r="142" spans="11:14" x14ac:dyDescent="0.25">
      <c r="K142" s="4"/>
      <c r="L142" s="4"/>
      <c r="M142" s="4"/>
      <c r="N142" s="4"/>
    </row>
    <row r="143" spans="11:14" x14ac:dyDescent="0.25">
      <c r="K143" s="4"/>
      <c r="L143" s="4"/>
      <c r="M143" s="4"/>
      <c r="N143" s="4"/>
    </row>
    <row r="144" spans="11:14" x14ac:dyDescent="0.25">
      <c r="K144" s="4"/>
      <c r="L144" s="4"/>
      <c r="M144" s="4"/>
      <c r="N144" s="4"/>
    </row>
    <row r="145" spans="9:15" x14ac:dyDescent="0.25">
      <c r="K145" s="4"/>
      <c r="L145" s="4"/>
      <c r="M145" s="4"/>
      <c r="N145" s="4"/>
    </row>
    <row r="146" spans="9:15" x14ac:dyDescent="0.25">
      <c r="I146" s="7"/>
      <c r="J146" s="8"/>
      <c r="K146" s="4"/>
      <c r="L146" s="4"/>
      <c r="M146" s="4"/>
      <c r="N146" s="4"/>
      <c r="O146" s="34"/>
    </row>
    <row r="147" spans="9:15" x14ac:dyDescent="0.25">
      <c r="I147" s="7"/>
      <c r="J147" s="10"/>
      <c r="K147" s="4"/>
      <c r="L147" s="4"/>
      <c r="M147" s="4"/>
      <c r="N147" s="4"/>
      <c r="O147" s="57"/>
    </row>
    <row r="148" spans="9:15" x14ac:dyDescent="0.25">
      <c r="I148" s="7"/>
      <c r="J148" s="10"/>
      <c r="K148" s="4"/>
      <c r="L148" s="4"/>
      <c r="M148" s="4"/>
      <c r="N148" s="4"/>
      <c r="O148" s="57"/>
    </row>
    <row r="149" spans="9:15" x14ac:dyDescent="0.25">
      <c r="I149" s="7"/>
      <c r="J149" s="10"/>
      <c r="K149" s="4"/>
      <c r="L149" s="4"/>
      <c r="M149" s="4"/>
      <c r="N149" s="4"/>
      <c r="O149" s="57"/>
    </row>
    <row r="150" spans="9:15" x14ac:dyDescent="0.25">
      <c r="I150" s="7"/>
      <c r="J150" s="10"/>
      <c r="K150" s="4"/>
      <c r="L150" s="4"/>
      <c r="M150" s="4"/>
      <c r="N150" s="4"/>
      <c r="O150" s="57"/>
    </row>
    <row r="151" spans="9:15" x14ac:dyDescent="0.25">
      <c r="I151" s="7"/>
      <c r="J151" s="10"/>
      <c r="K151" s="4"/>
      <c r="L151" s="4"/>
      <c r="M151" s="4"/>
      <c r="N151" s="4"/>
      <c r="O151" s="57"/>
    </row>
    <row r="152" spans="9:15" x14ac:dyDescent="0.25">
      <c r="I152" s="7"/>
      <c r="J152" s="10"/>
      <c r="K152" s="4"/>
      <c r="L152" s="4"/>
      <c r="M152" s="4"/>
      <c r="N152" s="4"/>
      <c r="O152" s="57"/>
    </row>
    <row r="153" spans="9:15" x14ac:dyDescent="0.25">
      <c r="I153" s="7"/>
      <c r="J153" s="10"/>
      <c r="K153" s="4"/>
      <c r="L153" s="4"/>
      <c r="M153" s="4"/>
      <c r="N153" s="4"/>
      <c r="O153" s="57"/>
    </row>
    <row r="154" spans="9:15" x14ac:dyDescent="0.25">
      <c r="I154" s="7"/>
      <c r="J154" s="10"/>
      <c r="K154" s="4"/>
      <c r="L154" s="4"/>
      <c r="M154" s="4"/>
      <c r="N154" s="4"/>
      <c r="O154" s="57"/>
    </row>
    <row r="155" spans="9:15" x14ac:dyDescent="0.25">
      <c r="I155" s="7"/>
      <c r="J155" s="10"/>
      <c r="K155" s="4"/>
      <c r="L155" s="4"/>
      <c r="M155" s="4"/>
      <c r="N155" s="4"/>
      <c r="O155" s="57"/>
    </row>
    <row r="156" spans="9:15" x14ac:dyDescent="0.25">
      <c r="I156" s="7"/>
      <c r="J156" s="10"/>
      <c r="K156" s="4"/>
      <c r="L156" s="4"/>
      <c r="M156" s="4"/>
      <c r="N156" s="4"/>
      <c r="O156" s="57"/>
    </row>
    <row r="157" spans="9:15" x14ac:dyDescent="0.25">
      <c r="I157" s="7"/>
      <c r="J157" s="10"/>
      <c r="K157" s="4"/>
      <c r="L157" s="4"/>
      <c r="M157" s="4"/>
      <c r="N157" s="4"/>
      <c r="O157" s="57"/>
    </row>
    <row r="158" spans="9:15" x14ac:dyDescent="0.25">
      <c r="I158" s="7"/>
      <c r="J158" s="10"/>
      <c r="K158" s="4"/>
      <c r="L158" s="4"/>
      <c r="M158" s="4"/>
      <c r="N158" s="4"/>
      <c r="O158" s="57"/>
    </row>
    <row r="159" spans="9:15" x14ac:dyDescent="0.25">
      <c r="I159" s="7"/>
      <c r="J159" s="10"/>
      <c r="K159" s="4"/>
      <c r="L159" s="4"/>
      <c r="M159" s="4"/>
      <c r="N159" s="4"/>
      <c r="O159" s="57"/>
    </row>
    <row r="160" spans="9:15" x14ac:dyDescent="0.25">
      <c r="I160" s="7"/>
      <c r="J160" s="10"/>
      <c r="K160" s="4"/>
      <c r="L160" s="4"/>
      <c r="M160" s="4"/>
      <c r="N160" s="4"/>
      <c r="O160" s="57"/>
    </row>
    <row r="161" spans="9:15" x14ac:dyDescent="0.25">
      <c r="I161" s="7"/>
      <c r="J161" s="10"/>
      <c r="K161" s="4"/>
      <c r="L161" s="4"/>
      <c r="M161" s="4"/>
      <c r="N161" s="4"/>
      <c r="O161" s="57"/>
    </row>
    <row r="162" spans="9:15" x14ac:dyDescent="0.25">
      <c r="I162" s="7"/>
      <c r="J162" s="10"/>
      <c r="K162" s="7"/>
      <c r="L162" s="7"/>
      <c r="M162" s="9"/>
      <c r="N162" s="11"/>
      <c r="O162" s="57"/>
    </row>
    <row r="163" spans="9:15" x14ac:dyDescent="0.25">
      <c r="I163" s="7"/>
      <c r="J163" s="10"/>
      <c r="K163" s="7"/>
      <c r="L163" s="7"/>
      <c r="M163" s="9"/>
      <c r="N163" s="11"/>
      <c r="O163" s="57"/>
    </row>
    <row r="164" spans="9:15" x14ac:dyDescent="0.25">
      <c r="I164" s="7"/>
      <c r="J164" s="10"/>
      <c r="K164" s="7"/>
      <c r="L164" s="7"/>
      <c r="M164" s="9"/>
      <c r="N164" s="11"/>
      <c r="O164" s="57"/>
    </row>
    <row r="165" spans="9:15" x14ac:dyDescent="0.25">
      <c r="I165" s="7"/>
      <c r="J165" s="10"/>
      <c r="K165" s="7"/>
      <c r="L165" s="7"/>
      <c r="M165" s="9"/>
      <c r="N165" s="11"/>
      <c r="O165" s="57"/>
    </row>
    <row r="166" spans="9:15" x14ac:dyDescent="0.25">
      <c r="I166" s="7"/>
      <c r="J166" s="10"/>
      <c r="K166" s="7"/>
      <c r="L166" s="7"/>
      <c r="M166" s="9"/>
      <c r="N166" s="11"/>
      <c r="O166" s="57"/>
    </row>
    <row r="167" spans="9:15" x14ac:dyDescent="0.25">
      <c r="I167" s="7"/>
      <c r="J167" s="10"/>
      <c r="K167" s="7"/>
      <c r="L167" s="7"/>
      <c r="M167" s="9"/>
      <c r="N167" s="11"/>
      <c r="O167" s="57"/>
    </row>
    <row r="168" spans="9:15" x14ac:dyDescent="0.25">
      <c r="I168" s="7"/>
      <c r="J168" s="10"/>
      <c r="K168" s="7"/>
      <c r="L168" s="7"/>
      <c r="M168" s="9"/>
      <c r="N168" s="11"/>
      <c r="O168" s="57"/>
    </row>
    <row r="169" spans="9:15" x14ac:dyDescent="0.25">
      <c r="I169" s="7"/>
      <c r="J169" s="10"/>
      <c r="K169" s="7"/>
      <c r="L169" s="7"/>
      <c r="M169" s="9"/>
      <c r="N169" s="11"/>
      <c r="O169" s="57"/>
    </row>
    <row r="170" spans="9:15" x14ac:dyDescent="0.25">
      <c r="I170" s="7"/>
      <c r="J170" s="10"/>
      <c r="K170" s="7"/>
      <c r="L170" s="7"/>
      <c r="M170" s="9"/>
      <c r="N170" s="11"/>
      <c r="O170" s="57"/>
    </row>
    <row r="171" spans="9:15" x14ac:dyDescent="0.25">
      <c r="I171" s="7"/>
      <c r="J171" s="10"/>
      <c r="K171" s="7"/>
      <c r="L171" s="7"/>
      <c r="M171" s="9"/>
      <c r="N171" s="6"/>
      <c r="O171" s="58"/>
    </row>
  </sheetData>
  <conditionalFormatting sqref="K7:N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475" r:id="rId4" name="Control 451">
          <controlPr defaultSize="0" r:id="rId5">
            <anchor moveWithCells="1">
              <from>
                <xdr:col>23</xdr:col>
                <xdr:colOff>0</xdr:colOff>
                <xdr:row>119</xdr:row>
                <xdr:rowOff>0</xdr:rowOff>
              </from>
              <to>
                <xdr:col>23</xdr:col>
                <xdr:colOff>257175</xdr:colOff>
                <xdr:row>120</xdr:row>
                <xdr:rowOff>57150</xdr:rowOff>
              </to>
            </anchor>
          </controlPr>
        </control>
      </mc:Choice>
      <mc:Fallback>
        <control shapeId="1475" r:id="rId4" name="Control 451"/>
      </mc:Fallback>
    </mc:AlternateContent>
    <mc:AlternateContent xmlns:mc="http://schemas.openxmlformats.org/markup-compatibility/2006">
      <mc:Choice Requires="x14">
        <control shapeId="1470" r:id="rId6" name="Control 446">
          <controlPr defaultSize="0" r:id="rId5">
            <anchor moveWithCells="1">
              <from>
                <xdr:col>23</xdr:col>
                <xdr:colOff>0</xdr:colOff>
                <xdr:row>118</xdr:row>
                <xdr:rowOff>0</xdr:rowOff>
              </from>
              <to>
                <xdr:col>23</xdr:col>
                <xdr:colOff>257175</xdr:colOff>
                <xdr:row>119</xdr:row>
                <xdr:rowOff>57150</xdr:rowOff>
              </to>
            </anchor>
          </controlPr>
        </control>
      </mc:Choice>
      <mc:Fallback>
        <control shapeId="1470" r:id="rId6" name="Control 446"/>
      </mc:Fallback>
    </mc:AlternateContent>
    <mc:AlternateContent xmlns:mc="http://schemas.openxmlformats.org/markup-compatibility/2006">
      <mc:Choice Requires="x14">
        <control shapeId="1465" r:id="rId7" name="Control 441">
          <controlPr defaultSize="0" r:id="rId5">
            <anchor moveWithCells="1">
              <from>
                <xdr:col>23</xdr:col>
                <xdr:colOff>0</xdr:colOff>
                <xdr:row>117</xdr:row>
                <xdr:rowOff>0</xdr:rowOff>
              </from>
              <to>
                <xdr:col>23</xdr:col>
                <xdr:colOff>257175</xdr:colOff>
                <xdr:row>118</xdr:row>
                <xdr:rowOff>57150</xdr:rowOff>
              </to>
            </anchor>
          </controlPr>
        </control>
      </mc:Choice>
      <mc:Fallback>
        <control shapeId="1465" r:id="rId7" name="Control 441"/>
      </mc:Fallback>
    </mc:AlternateContent>
    <mc:AlternateContent xmlns:mc="http://schemas.openxmlformats.org/markup-compatibility/2006">
      <mc:Choice Requires="x14">
        <control shapeId="1460" r:id="rId8" name="Control 436">
          <controlPr defaultSize="0" r:id="rId5">
            <anchor moveWithCells="1">
              <from>
                <xdr:col>23</xdr:col>
                <xdr:colOff>0</xdr:colOff>
                <xdr:row>116</xdr:row>
                <xdr:rowOff>0</xdr:rowOff>
              </from>
              <to>
                <xdr:col>23</xdr:col>
                <xdr:colOff>257175</xdr:colOff>
                <xdr:row>117</xdr:row>
                <xdr:rowOff>57150</xdr:rowOff>
              </to>
            </anchor>
          </controlPr>
        </control>
      </mc:Choice>
      <mc:Fallback>
        <control shapeId="1460" r:id="rId8" name="Control 436"/>
      </mc:Fallback>
    </mc:AlternateContent>
    <mc:AlternateContent xmlns:mc="http://schemas.openxmlformats.org/markup-compatibility/2006">
      <mc:Choice Requires="x14">
        <control shapeId="1455" r:id="rId9" name="Control 431">
          <controlPr defaultSize="0" r:id="rId5">
            <anchor moveWithCells="1">
              <from>
                <xdr:col>23</xdr:col>
                <xdr:colOff>0</xdr:colOff>
                <xdr:row>115</xdr:row>
                <xdr:rowOff>0</xdr:rowOff>
              </from>
              <to>
                <xdr:col>23</xdr:col>
                <xdr:colOff>257175</xdr:colOff>
                <xdr:row>116</xdr:row>
                <xdr:rowOff>57150</xdr:rowOff>
              </to>
            </anchor>
          </controlPr>
        </control>
      </mc:Choice>
      <mc:Fallback>
        <control shapeId="1455" r:id="rId9" name="Control 431"/>
      </mc:Fallback>
    </mc:AlternateContent>
    <mc:AlternateContent xmlns:mc="http://schemas.openxmlformats.org/markup-compatibility/2006">
      <mc:Choice Requires="x14">
        <control shapeId="1450" r:id="rId10" name="Control 426">
          <controlPr defaultSize="0" r:id="rId5">
            <anchor moveWithCells="1">
              <from>
                <xdr:col>23</xdr:col>
                <xdr:colOff>0</xdr:colOff>
                <xdr:row>114</xdr:row>
                <xdr:rowOff>0</xdr:rowOff>
              </from>
              <to>
                <xdr:col>23</xdr:col>
                <xdr:colOff>257175</xdr:colOff>
                <xdr:row>115</xdr:row>
                <xdr:rowOff>57150</xdr:rowOff>
              </to>
            </anchor>
          </controlPr>
        </control>
      </mc:Choice>
      <mc:Fallback>
        <control shapeId="1450" r:id="rId10" name="Control 426"/>
      </mc:Fallback>
    </mc:AlternateContent>
    <mc:AlternateContent xmlns:mc="http://schemas.openxmlformats.org/markup-compatibility/2006">
      <mc:Choice Requires="x14">
        <control shapeId="1445" r:id="rId11" name="Control 421">
          <controlPr defaultSize="0" r:id="rId5">
            <anchor moveWithCells="1">
              <from>
                <xdr:col>23</xdr:col>
                <xdr:colOff>0</xdr:colOff>
                <xdr:row>113</xdr:row>
                <xdr:rowOff>0</xdr:rowOff>
              </from>
              <to>
                <xdr:col>23</xdr:col>
                <xdr:colOff>257175</xdr:colOff>
                <xdr:row>114</xdr:row>
                <xdr:rowOff>57150</xdr:rowOff>
              </to>
            </anchor>
          </controlPr>
        </control>
      </mc:Choice>
      <mc:Fallback>
        <control shapeId="1445" r:id="rId11" name="Control 421"/>
      </mc:Fallback>
    </mc:AlternateContent>
    <mc:AlternateContent xmlns:mc="http://schemas.openxmlformats.org/markup-compatibility/2006">
      <mc:Choice Requires="x14">
        <control shapeId="1440" r:id="rId12" name="Control 416">
          <controlPr defaultSize="0" r:id="rId5">
            <anchor moveWithCells="1">
              <from>
                <xdr:col>23</xdr:col>
                <xdr:colOff>0</xdr:colOff>
                <xdr:row>112</xdr:row>
                <xdr:rowOff>0</xdr:rowOff>
              </from>
              <to>
                <xdr:col>23</xdr:col>
                <xdr:colOff>257175</xdr:colOff>
                <xdr:row>113</xdr:row>
                <xdr:rowOff>57150</xdr:rowOff>
              </to>
            </anchor>
          </controlPr>
        </control>
      </mc:Choice>
      <mc:Fallback>
        <control shapeId="1440" r:id="rId12" name="Control 416"/>
      </mc:Fallback>
    </mc:AlternateContent>
    <mc:AlternateContent xmlns:mc="http://schemas.openxmlformats.org/markup-compatibility/2006">
      <mc:Choice Requires="x14">
        <control shapeId="1435" r:id="rId13" name="Control 411">
          <controlPr defaultSize="0" r:id="rId5">
            <anchor moveWithCells="1">
              <from>
                <xdr:col>23</xdr:col>
                <xdr:colOff>0</xdr:colOff>
                <xdr:row>111</xdr:row>
                <xdr:rowOff>0</xdr:rowOff>
              </from>
              <to>
                <xdr:col>23</xdr:col>
                <xdr:colOff>257175</xdr:colOff>
                <xdr:row>112</xdr:row>
                <xdr:rowOff>57150</xdr:rowOff>
              </to>
            </anchor>
          </controlPr>
        </control>
      </mc:Choice>
      <mc:Fallback>
        <control shapeId="1435" r:id="rId13" name="Control 411"/>
      </mc:Fallback>
    </mc:AlternateContent>
    <mc:AlternateContent xmlns:mc="http://schemas.openxmlformats.org/markup-compatibility/2006">
      <mc:Choice Requires="x14">
        <control shapeId="1430" r:id="rId14" name="Control 406">
          <controlPr defaultSize="0" r:id="rId5">
            <anchor moveWithCells="1">
              <from>
                <xdr:col>23</xdr:col>
                <xdr:colOff>0</xdr:colOff>
                <xdr:row>110</xdr:row>
                <xdr:rowOff>0</xdr:rowOff>
              </from>
              <to>
                <xdr:col>23</xdr:col>
                <xdr:colOff>257175</xdr:colOff>
                <xdr:row>111</xdr:row>
                <xdr:rowOff>57150</xdr:rowOff>
              </to>
            </anchor>
          </controlPr>
        </control>
      </mc:Choice>
      <mc:Fallback>
        <control shapeId="1430" r:id="rId14" name="Control 406"/>
      </mc:Fallback>
    </mc:AlternateContent>
    <mc:AlternateContent xmlns:mc="http://schemas.openxmlformats.org/markup-compatibility/2006">
      <mc:Choice Requires="x14">
        <control shapeId="1426" r:id="rId15" name="Control 402">
          <controlPr defaultSize="0" r:id="rId5">
            <anchor moveWithCells="1">
              <from>
                <xdr:col>23</xdr:col>
                <xdr:colOff>0</xdr:colOff>
                <xdr:row>109</xdr:row>
                <xdr:rowOff>0</xdr:rowOff>
              </from>
              <to>
                <xdr:col>23</xdr:col>
                <xdr:colOff>257175</xdr:colOff>
                <xdr:row>110</xdr:row>
                <xdr:rowOff>57150</xdr:rowOff>
              </to>
            </anchor>
          </controlPr>
        </control>
      </mc:Choice>
      <mc:Fallback>
        <control shapeId="1426" r:id="rId15" name="Control 402"/>
      </mc:Fallback>
    </mc:AlternateContent>
    <mc:AlternateContent xmlns:mc="http://schemas.openxmlformats.org/markup-compatibility/2006">
      <mc:Choice Requires="x14">
        <control shapeId="1421" r:id="rId16" name="Control 397">
          <controlPr defaultSize="0" r:id="rId5">
            <anchor moveWithCells="1">
              <from>
                <xdr:col>23</xdr:col>
                <xdr:colOff>0</xdr:colOff>
                <xdr:row>108</xdr:row>
                <xdr:rowOff>0</xdr:rowOff>
              </from>
              <to>
                <xdr:col>23</xdr:col>
                <xdr:colOff>257175</xdr:colOff>
                <xdr:row>109</xdr:row>
                <xdr:rowOff>57150</xdr:rowOff>
              </to>
            </anchor>
          </controlPr>
        </control>
      </mc:Choice>
      <mc:Fallback>
        <control shapeId="1421" r:id="rId16" name="Control 397"/>
      </mc:Fallback>
    </mc:AlternateContent>
    <mc:AlternateContent xmlns:mc="http://schemas.openxmlformats.org/markup-compatibility/2006">
      <mc:Choice Requires="x14">
        <control shapeId="1416" r:id="rId17" name="Control 392">
          <controlPr defaultSize="0" r:id="rId5">
            <anchor moveWithCells="1">
              <from>
                <xdr:col>23</xdr:col>
                <xdr:colOff>0</xdr:colOff>
                <xdr:row>107</xdr:row>
                <xdr:rowOff>0</xdr:rowOff>
              </from>
              <to>
                <xdr:col>23</xdr:col>
                <xdr:colOff>257175</xdr:colOff>
                <xdr:row>108</xdr:row>
                <xdr:rowOff>57150</xdr:rowOff>
              </to>
            </anchor>
          </controlPr>
        </control>
      </mc:Choice>
      <mc:Fallback>
        <control shapeId="1416" r:id="rId17" name="Control 392"/>
      </mc:Fallback>
    </mc:AlternateContent>
    <mc:AlternateContent xmlns:mc="http://schemas.openxmlformats.org/markup-compatibility/2006">
      <mc:Choice Requires="x14">
        <control shapeId="1411" r:id="rId18" name="Control 387">
          <controlPr defaultSize="0" r:id="rId5">
            <anchor moveWithCells="1">
              <from>
                <xdr:col>23</xdr:col>
                <xdr:colOff>0</xdr:colOff>
                <xdr:row>106</xdr:row>
                <xdr:rowOff>0</xdr:rowOff>
              </from>
              <to>
                <xdr:col>23</xdr:col>
                <xdr:colOff>257175</xdr:colOff>
                <xdr:row>107</xdr:row>
                <xdr:rowOff>57150</xdr:rowOff>
              </to>
            </anchor>
          </controlPr>
        </control>
      </mc:Choice>
      <mc:Fallback>
        <control shapeId="1411" r:id="rId18" name="Control 387"/>
      </mc:Fallback>
    </mc:AlternateContent>
    <mc:AlternateContent xmlns:mc="http://schemas.openxmlformats.org/markup-compatibility/2006">
      <mc:Choice Requires="x14">
        <control shapeId="1407" r:id="rId19" name="Control 383">
          <controlPr defaultSize="0" r:id="rId5">
            <anchor moveWithCells="1">
              <from>
                <xdr:col>23</xdr:col>
                <xdr:colOff>0</xdr:colOff>
                <xdr:row>105</xdr:row>
                <xdr:rowOff>0</xdr:rowOff>
              </from>
              <to>
                <xdr:col>23</xdr:col>
                <xdr:colOff>257175</xdr:colOff>
                <xdr:row>106</xdr:row>
                <xdr:rowOff>57150</xdr:rowOff>
              </to>
            </anchor>
          </controlPr>
        </control>
      </mc:Choice>
      <mc:Fallback>
        <control shapeId="1407" r:id="rId19" name="Control 383"/>
      </mc:Fallback>
    </mc:AlternateContent>
    <mc:AlternateContent xmlns:mc="http://schemas.openxmlformats.org/markup-compatibility/2006">
      <mc:Choice Requires="x14">
        <control shapeId="1402" r:id="rId20" name="Control 378">
          <controlPr defaultSize="0" r:id="rId5">
            <anchor moveWithCells="1">
              <from>
                <xdr:col>23</xdr:col>
                <xdr:colOff>0</xdr:colOff>
                <xdr:row>104</xdr:row>
                <xdr:rowOff>0</xdr:rowOff>
              </from>
              <to>
                <xdr:col>23</xdr:col>
                <xdr:colOff>257175</xdr:colOff>
                <xdr:row>105</xdr:row>
                <xdr:rowOff>57150</xdr:rowOff>
              </to>
            </anchor>
          </controlPr>
        </control>
      </mc:Choice>
      <mc:Fallback>
        <control shapeId="1402" r:id="rId20" name="Control 378"/>
      </mc:Fallback>
    </mc:AlternateContent>
    <mc:AlternateContent xmlns:mc="http://schemas.openxmlformats.org/markup-compatibility/2006">
      <mc:Choice Requires="x14">
        <control shapeId="1398" r:id="rId21" name="Control 374">
          <controlPr defaultSize="0" r:id="rId5">
            <anchor moveWithCells="1">
              <from>
                <xdr:col>23</xdr:col>
                <xdr:colOff>0</xdr:colOff>
                <xdr:row>103</xdr:row>
                <xdr:rowOff>0</xdr:rowOff>
              </from>
              <to>
                <xdr:col>23</xdr:col>
                <xdr:colOff>257175</xdr:colOff>
                <xdr:row>104</xdr:row>
                <xdr:rowOff>57150</xdr:rowOff>
              </to>
            </anchor>
          </controlPr>
        </control>
      </mc:Choice>
      <mc:Fallback>
        <control shapeId="1398" r:id="rId21" name="Control 374"/>
      </mc:Fallback>
    </mc:AlternateContent>
    <mc:AlternateContent xmlns:mc="http://schemas.openxmlformats.org/markup-compatibility/2006">
      <mc:Choice Requires="x14">
        <control shapeId="1393" r:id="rId22" name="Control 369">
          <controlPr defaultSize="0" r:id="rId5">
            <anchor moveWithCells="1">
              <from>
                <xdr:col>23</xdr:col>
                <xdr:colOff>0</xdr:colOff>
                <xdr:row>102</xdr:row>
                <xdr:rowOff>0</xdr:rowOff>
              </from>
              <to>
                <xdr:col>23</xdr:col>
                <xdr:colOff>257175</xdr:colOff>
                <xdr:row>103</xdr:row>
                <xdr:rowOff>57150</xdr:rowOff>
              </to>
            </anchor>
          </controlPr>
        </control>
      </mc:Choice>
      <mc:Fallback>
        <control shapeId="1393" r:id="rId22" name="Control 369"/>
      </mc:Fallback>
    </mc:AlternateContent>
    <mc:AlternateContent xmlns:mc="http://schemas.openxmlformats.org/markup-compatibility/2006">
      <mc:Choice Requires="x14">
        <control shapeId="1388" r:id="rId23" name="Control 364">
          <controlPr defaultSize="0" r:id="rId5">
            <anchor moveWithCells="1">
              <from>
                <xdr:col>23</xdr:col>
                <xdr:colOff>0</xdr:colOff>
                <xdr:row>101</xdr:row>
                <xdr:rowOff>0</xdr:rowOff>
              </from>
              <to>
                <xdr:col>23</xdr:col>
                <xdr:colOff>257175</xdr:colOff>
                <xdr:row>102</xdr:row>
                <xdr:rowOff>57150</xdr:rowOff>
              </to>
            </anchor>
          </controlPr>
        </control>
      </mc:Choice>
      <mc:Fallback>
        <control shapeId="1388" r:id="rId23" name="Control 364"/>
      </mc:Fallback>
    </mc:AlternateContent>
    <mc:AlternateContent xmlns:mc="http://schemas.openxmlformats.org/markup-compatibility/2006">
      <mc:Choice Requires="x14">
        <control shapeId="1383" r:id="rId24" name="Control 359">
          <controlPr defaultSize="0" r:id="rId5">
            <anchor moveWithCells="1">
              <from>
                <xdr:col>23</xdr:col>
                <xdr:colOff>0</xdr:colOff>
                <xdr:row>100</xdr:row>
                <xdr:rowOff>0</xdr:rowOff>
              </from>
              <to>
                <xdr:col>23</xdr:col>
                <xdr:colOff>257175</xdr:colOff>
                <xdr:row>101</xdr:row>
                <xdr:rowOff>57150</xdr:rowOff>
              </to>
            </anchor>
          </controlPr>
        </control>
      </mc:Choice>
      <mc:Fallback>
        <control shapeId="1383" r:id="rId24" name="Control 359"/>
      </mc:Fallback>
    </mc:AlternateContent>
    <mc:AlternateContent xmlns:mc="http://schemas.openxmlformats.org/markup-compatibility/2006">
      <mc:Choice Requires="x14">
        <control shapeId="1379" r:id="rId25" name="Control 355">
          <controlPr defaultSize="0" r:id="rId5">
            <anchor moveWithCells="1">
              <from>
                <xdr:col>23</xdr:col>
                <xdr:colOff>0</xdr:colOff>
                <xdr:row>99</xdr:row>
                <xdr:rowOff>0</xdr:rowOff>
              </from>
              <to>
                <xdr:col>23</xdr:col>
                <xdr:colOff>257175</xdr:colOff>
                <xdr:row>100</xdr:row>
                <xdr:rowOff>57150</xdr:rowOff>
              </to>
            </anchor>
          </controlPr>
        </control>
      </mc:Choice>
      <mc:Fallback>
        <control shapeId="1379" r:id="rId25" name="Control 355"/>
      </mc:Fallback>
    </mc:AlternateContent>
    <mc:AlternateContent xmlns:mc="http://schemas.openxmlformats.org/markup-compatibility/2006">
      <mc:Choice Requires="x14">
        <control shapeId="1374" r:id="rId26" name="Control 350">
          <controlPr defaultSize="0" r:id="rId5">
            <anchor moveWithCells="1">
              <from>
                <xdr:col>23</xdr:col>
                <xdr:colOff>0</xdr:colOff>
                <xdr:row>98</xdr:row>
                <xdr:rowOff>0</xdr:rowOff>
              </from>
              <to>
                <xdr:col>23</xdr:col>
                <xdr:colOff>257175</xdr:colOff>
                <xdr:row>99</xdr:row>
                <xdr:rowOff>57150</xdr:rowOff>
              </to>
            </anchor>
          </controlPr>
        </control>
      </mc:Choice>
      <mc:Fallback>
        <control shapeId="1374" r:id="rId26" name="Control 350"/>
      </mc:Fallback>
    </mc:AlternateContent>
    <mc:AlternateContent xmlns:mc="http://schemas.openxmlformats.org/markup-compatibility/2006">
      <mc:Choice Requires="x14">
        <control shapeId="1369" r:id="rId27" name="Control 345">
          <controlPr defaultSize="0" r:id="rId5">
            <anchor moveWithCells="1">
              <from>
                <xdr:col>23</xdr:col>
                <xdr:colOff>0</xdr:colOff>
                <xdr:row>97</xdr:row>
                <xdr:rowOff>0</xdr:rowOff>
              </from>
              <to>
                <xdr:col>23</xdr:col>
                <xdr:colOff>257175</xdr:colOff>
                <xdr:row>98</xdr:row>
                <xdr:rowOff>57150</xdr:rowOff>
              </to>
            </anchor>
          </controlPr>
        </control>
      </mc:Choice>
      <mc:Fallback>
        <control shapeId="1369" r:id="rId27" name="Control 345"/>
      </mc:Fallback>
    </mc:AlternateContent>
    <mc:AlternateContent xmlns:mc="http://schemas.openxmlformats.org/markup-compatibility/2006">
      <mc:Choice Requires="x14">
        <control shapeId="1364" r:id="rId28" name="Control 340">
          <controlPr defaultSize="0" r:id="rId5">
            <anchor moveWithCells="1">
              <from>
                <xdr:col>23</xdr:col>
                <xdr:colOff>0</xdr:colOff>
                <xdr:row>96</xdr:row>
                <xdr:rowOff>0</xdr:rowOff>
              </from>
              <to>
                <xdr:col>23</xdr:col>
                <xdr:colOff>257175</xdr:colOff>
                <xdr:row>97</xdr:row>
                <xdr:rowOff>57150</xdr:rowOff>
              </to>
            </anchor>
          </controlPr>
        </control>
      </mc:Choice>
      <mc:Fallback>
        <control shapeId="1364" r:id="rId28" name="Control 340"/>
      </mc:Fallback>
    </mc:AlternateContent>
    <mc:AlternateContent xmlns:mc="http://schemas.openxmlformats.org/markup-compatibility/2006">
      <mc:Choice Requires="x14">
        <control shapeId="1359" r:id="rId29" name="Control 335">
          <controlPr defaultSize="0" r:id="rId5">
            <anchor moveWithCells="1">
              <from>
                <xdr:col>23</xdr:col>
                <xdr:colOff>0</xdr:colOff>
                <xdr:row>95</xdr:row>
                <xdr:rowOff>0</xdr:rowOff>
              </from>
              <to>
                <xdr:col>23</xdr:col>
                <xdr:colOff>257175</xdr:colOff>
                <xdr:row>96</xdr:row>
                <xdr:rowOff>57150</xdr:rowOff>
              </to>
            </anchor>
          </controlPr>
        </control>
      </mc:Choice>
      <mc:Fallback>
        <control shapeId="1359" r:id="rId29" name="Control 335"/>
      </mc:Fallback>
    </mc:AlternateContent>
    <mc:AlternateContent xmlns:mc="http://schemas.openxmlformats.org/markup-compatibility/2006">
      <mc:Choice Requires="x14">
        <control shapeId="1354" r:id="rId30" name="Control 330">
          <controlPr defaultSize="0" r:id="rId5">
            <anchor moveWithCells="1">
              <from>
                <xdr:col>23</xdr:col>
                <xdr:colOff>0</xdr:colOff>
                <xdr:row>94</xdr:row>
                <xdr:rowOff>0</xdr:rowOff>
              </from>
              <to>
                <xdr:col>23</xdr:col>
                <xdr:colOff>257175</xdr:colOff>
                <xdr:row>95</xdr:row>
                <xdr:rowOff>57150</xdr:rowOff>
              </to>
            </anchor>
          </controlPr>
        </control>
      </mc:Choice>
      <mc:Fallback>
        <control shapeId="1354" r:id="rId30" name="Control 330"/>
      </mc:Fallback>
    </mc:AlternateContent>
    <mc:AlternateContent xmlns:mc="http://schemas.openxmlformats.org/markup-compatibility/2006">
      <mc:Choice Requires="x14">
        <control shapeId="1349" r:id="rId31" name="Control 325">
          <controlPr defaultSize="0" r:id="rId5">
            <anchor moveWithCells="1">
              <from>
                <xdr:col>23</xdr:col>
                <xdr:colOff>0</xdr:colOff>
                <xdr:row>93</xdr:row>
                <xdr:rowOff>0</xdr:rowOff>
              </from>
              <to>
                <xdr:col>23</xdr:col>
                <xdr:colOff>257175</xdr:colOff>
                <xdr:row>94</xdr:row>
                <xdr:rowOff>57150</xdr:rowOff>
              </to>
            </anchor>
          </controlPr>
        </control>
      </mc:Choice>
      <mc:Fallback>
        <control shapeId="1349" r:id="rId31" name="Control 325"/>
      </mc:Fallback>
    </mc:AlternateContent>
    <mc:AlternateContent xmlns:mc="http://schemas.openxmlformats.org/markup-compatibility/2006">
      <mc:Choice Requires="x14">
        <control shapeId="1345" r:id="rId32" name="Control 321">
          <controlPr defaultSize="0" r:id="rId5">
            <anchor moveWithCells="1">
              <from>
                <xdr:col>23</xdr:col>
                <xdr:colOff>0</xdr:colOff>
                <xdr:row>82</xdr:row>
                <xdr:rowOff>0</xdr:rowOff>
              </from>
              <to>
                <xdr:col>23</xdr:col>
                <xdr:colOff>257175</xdr:colOff>
                <xdr:row>83</xdr:row>
                <xdr:rowOff>57150</xdr:rowOff>
              </to>
            </anchor>
          </controlPr>
        </control>
      </mc:Choice>
      <mc:Fallback>
        <control shapeId="1345" r:id="rId32" name="Control 321"/>
      </mc:Fallback>
    </mc:AlternateContent>
    <mc:AlternateContent xmlns:mc="http://schemas.openxmlformats.org/markup-compatibility/2006">
      <mc:Choice Requires="x14">
        <control shapeId="1343" r:id="rId33" name="Control 319">
          <controlPr defaultSize="0" r:id="rId5">
            <anchor moveWithCells="1">
              <from>
                <xdr:col>23</xdr:col>
                <xdr:colOff>0</xdr:colOff>
                <xdr:row>80</xdr:row>
                <xdr:rowOff>0</xdr:rowOff>
              </from>
              <to>
                <xdr:col>23</xdr:col>
                <xdr:colOff>257175</xdr:colOff>
                <xdr:row>81</xdr:row>
                <xdr:rowOff>57150</xdr:rowOff>
              </to>
            </anchor>
          </controlPr>
        </control>
      </mc:Choice>
      <mc:Fallback>
        <control shapeId="1343" r:id="rId33" name="Control 319"/>
      </mc:Fallback>
    </mc:AlternateContent>
    <mc:AlternateContent xmlns:mc="http://schemas.openxmlformats.org/markup-compatibility/2006">
      <mc:Choice Requires="x14">
        <control shapeId="1341" r:id="rId34" name="Control 317">
          <controlPr defaultSize="0" r:id="rId5">
            <anchor moveWithCells="1">
              <from>
                <xdr:col>23</xdr:col>
                <xdr:colOff>0</xdr:colOff>
                <xdr:row>78</xdr:row>
                <xdr:rowOff>0</xdr:rowOff>
              </from>
              <to>
                <xdr:col>23</xdr:col>
                <xdr:colOff>257175</xdr:colOff>
                <xdr:row>79</xdr:row>
                <xdr:rowOff>47625</xdr:rowOff>
              </to>
            </anchor>
          </controlPr>
        </control>
      </mc:Choice>
      <mc:Fallback>
        <control shapeId="1341" r:id="rId34" name="Control 317"/>
      </mc:Fallback>
    </mc:AlternateContent>
    <mc:AlternateContent xmlns:mc="http://schemas.openxmlformats.org/markup-compatibility/2006">
      <mc:Choice Requires="x14">
        <control shapeId="1339" r:id="rId35" name="Control 315">
          <controlPr defaultSize="0" r:id="rId5">
            <anchor moveWithCells="1">
              <from>
                <xdr:col>23</xdr:col>
                <xdr:colOff>0</xdr:colOff>
                <xdr:row>76</xdr:row>
                <xdr:rowOff>0</xdr:rowOff>
              </from>
              <to>
                <xdr:col>23</xdr:col>
                <xdr:colOff>257175</xdr:colOff>
                <xdr:row>77</xdr:row>
                <xdr:rowOff>57150</xdr:rowOff>
              </to>
            </anchor>
          </controlPr>
        </control>
      </mc:Choice>
      <mc:Fallback>
        <control shapeId="1339" r:id="rId35" name="Control 315"/>
      </mc:Fallback>
    </mc:AlternateContent>
    <mc:AlternateContent xmlns:mc="http://schemas.openxmlformats.org/markup-compatibility/2006">
      <mc:Choice Requires="x14">
        <control shapeId="1338" r:id="rId36" name="Control 314">
          <controlPr defaultSize="0" r:id="rId5">
            <anchor moveWithCells="1">
              <from>
                <xdr:col>23</xdr:col>
                <xdr:colOff>0</xdr:colOff>
                <xdr:row>75</xdr:row>
                <xdr:rowOff>0</xdr:rowOff>
              </from>
              <to>
                <xdr:col>23</xdr:col>
                <xdr:colOff>257175</xdr:colOff>
                <xdr:row>76</xdr:row>
                <xdr:rowOff>57150</xdr:rowOff>
              </to>
            </anchor>
          </controlPr>
        </control>
      </mc:Choice>
      <mc:Fallback>
        <control shapeId="1338" r:id="rId36" name="Control 314"/>
      </mc:Fallback>
    </mc:AlternateContent>
    <mc:AlternateContent xmlns:mc="http://schemas.openxmlformats.org/markup-compatibility/2006">
      <mc:Choice Requires="x14">
        <control shapeId="1333" r:id="rId37" name="Control 309">
          <controlPr defaultSize="0" r:id="rId5">
            <anchor moveWithCells="1">
              <from>
                <xdr:col>23</xdr:col>
                <xdr:colOff>0</xdr:colOff>
                <xdr:row>74</xdr:row>
                <xdr:rowOff>0</xdr:rowOff>
              </from>
              <to>
                <xdr:col>23</xdr:col>
                <xdr:colOff>257175</xdr:colOff>
                <xdr:row>75</xdr:row>
                <xdr:rowOff>57150</xdr:rowOff>
              </to>
            </anchor>
          </controlPr>
        </control>
      </mc:Choice>
      <mc:Fallback>
        <control shapeId="1333" r:id="rId37" name="Control 309"/>
      </mc:Fallback>
    </mc:AlternateContent>
    <mc:AlternateContent xmlns:mc="http://schemas.openxmlformats.org/markup-compatibility/2006">
      <mc:Choice Requires="x14">
        <control shapeId="1328" r:id="rId38" name="Control 304">
          <controlPr defaultSize="0" r:id="rId5">
            <anchor moveWithCells="1">
              <from>
                <xdr:col>23</xdr:col>
                <xdr:colOff>0</xdr:colOff>
                <xdr:row>73</xdr:row>
                <xdr:rowOff>0</xdr:rowOff>
              </from>
              <to>
                <xdr:col>23</xdr:col>
                <xdr:colOff>257175</xdr:colOff>
                <xdr:row>74</xdr:row>
                <xdr:rowOff>57150</xdr:rowOff>
              </to>
            </anchor>
          </controlPr>
        </control>
      </mc:Choice>
      <mc:Fallback>
        <control shapeId="1328" r:id="rId38" name="Control 304"/>
      </mc:Fallback>
    </mc:AlternateContent>
    <mc:AlternateContent xmlns:mc="http://schemas.openxmlformats.org/markup-compatibility/2006">
      <mc:Choice Requires="x14">
        <control shapeId="1324" r:id="rId39" name="Control 300">
          <controlPr defaultSize="0" r:id="rId5">
            <anchor moveWithCells="1">
              <from>
                <xdr:col>23</xdr:col>
                <xdr:colOff>0</xdr:colOff>
                <xdr:row>72</xdr:row>
                <xdr:rowOff>0</xdr:rowOff>
              </from>
              <to>
                <xdr:col>23</xdr:col>
                <xdr:colOff>257175</xdr:colOff>
                <xdr:row>73</xdr:row>
                <xdr:rowOff>57150</xdr:rowOff>
              </to>
            </anchor>
          </controlPr>
        </control>
      </mc:Choice>
      <mc:Fallback>
        <control shapeId="1324" r:id="rId39" name="Control 300"/>
      </mc:Fallback>
    </mc:AlternateContent>
    <mc:AlternateContent xmlns:mc="http://schemas.openxmlformats.org/markup-compatibility/2006">
      <mc:Choice Requires="x14">
        <control shapeId="1319" r:id="rId40" name="Control 295">
          <controlPr defaultSize="0" r:id="rId5">
            <anchor moveWithCells="1">
              <from>
                <xdr:col>23</xdr:col>
                <xdr:colOff>0</xdr:colOff>
                <xdr:row>71</xdr:row>
                <xdr:rowOff>0</xdr:rowOff>
              </from>
              <to>
                <xdr:col>23</xdr:col>
                <xdr:colOff>257175</xdr:colOff>
                <xdr:row>72</xdr:row>
                <xdr:rowOff>57150</xdr:rowOff>
              </to>
            </anchor>
          </controlPr>
        </control>
      </mc:Choice>
      <mc:Fallback>
        <control shapeId="1319" r:id="rId40" name="Control 295"/>
      </mc:Fallback>
    </mc:AlternateContent>
    <mc:AlternateContent xmlns:mc="http://schemas.openxmlformats.org/markup-compatibility/2006">
      <mc:Choice Requires="x14">
        <control shapeId="1314" r:id="rId41" name="Control 290">
          <controlPr defaultSize="0" r:id="rId5">
            <anchor moveWithCells="1">
              <from>
                <xdr:col>23</xdr:col>
                <xdr:colOff>0</xdr:colOff>
                <xdr:row>70</xdr:row>
                <xdr:rowOff>0</xdr:rowOff>
              </from>
              <to>
                <xdr:col>23</xdr:col>
                <xdr:colOff>257175</xdr:colOff>
                <xdr:row>71</xdr:row>
                <xdr:rowOff>57150</xdr:rowOff>
              </to>
            </anchor>
          </controlPr>
        </control>
      </mc:Choice>
      <mc:Fallback>
        <control shapeId="1314" r:id="rId41" name="Control 290"/>
      </mc:Fallback>
    </mc:AlternateContent>
    <mc:AlternateContent xmlns:mc="http://schemas.openxmlformats.org/markup-compatibility/2006">
      <mc:Choice Requires="x14">
        <control shapeId="1310" r:id="rId42" name="Control 286">
          <controlPr defaultSize="0" r:id="rId5">
            <anchor moveWithCells="1">
              <from>
                <xdr:col>23</xdr:col>
                <xdr:colOff>0</xdr:colOff>
                <xdr:row>69</xdr:row>
                <xdr:rowOff>0</xdr:rowOff>
              </from>
              <to>
                <xdr:col>23</xdr:col>
                <xdr:colOff>257175</xdr:colOff>
                <xdr:row>70</xdr:row>
                <xdr:rowOff>57150</xdr:rowOff>
              </to>
            </anchor>
          </controlPr>
        </control>
      </mc:Choice>
      <mc:Fallback>
        <control shapeId="1310" r:id="rId42" name="Control 286"/>
      </mc:Fallback>
    </mc:AlternateContent>
    <mc:AlternateContent xmlns:mc="http://schemas.openxmlformats.org/markup-compatibility/2006">
      <mc:Choice Requires="x14">
        <control shapeId="1305" r:id="rId43" name="Control 281">
          <controlPr defaultSize="0" r:id="rId5">
            <anchor moveWithCells="1">
              <from>
                <xdr:col>23</xdr:col>
                <xdr:colOff>0</xdr:colOff>
                <xdr:row>68</xdr:row>
                <xdr:rowOff>0</xdr:rowOff>
              </from>
              <to>
                <xdr:col>23</xdr:col>
                <xdr:colOff>257175</xdr:colOff>
                <xdr:row>69</xdr:row>
                <xdr:rowOff>57150</xdr:rowOff>
              </to>
            </anchor>
          </controlPr>
        </control>
      </mc:Choice>
      <mc:Fallback>
        <control shapeId="1305" r:id="rId43" name="Control 281"/>
      </mc:Fallback>
    </mc:AlternateContent>
    <mc:AlternateContent xmlns:mc="http://schemas.openxmlformats.org/markup-compatibility/2006">
      <mc:Choice Requires="x14">
        <control shapeId="1300" r:id="rId44" name="Control 276">
          <controlPr defaultSize="0" r:id="rId5">
            <anchor moveWithCells="1">
              <from>
                <xdr:col>23</xdr:col>
                <xdr:colOff>0</xdr:colOff>
                <xdr:row>67</xdr:row>
                <xdr:rowOff>0</xdr:rowOff>
              </from>
              <to>
                <xdr:col>23</xdr:col>
                <xdr:colOff>257175</xdr:colOff>
                <xdr:row>68</xdr:row>
                <xdr:rowOff>57150</xdr:rowOff>
              </to>
            </anchor>
          </controlPr>
        </control>
      </mc:Choice>
      <mc:Fallback>
        <control shapeId="1300" r:id="rId44" name="Control 276"/>
      </mc:Fallback>
    </mc:AlternateContent>
    <mc:AlternateContent xmlns:mc="http://schemas.openxmlformats.org/markup-compatibility/2006">
      <mc:Choice Requires="x14">
        <control shapeId="1295" r:id="rId45" name="Control 271">
          <controlPr defaultSize="0" r:id="rId5">
            <anchor moveWithCells="1">
              <from>
                <xdr:col>23</xdr:col>
                <xdr:colOff>0</xdr:colOff>
                <xdr:row>66</xdr:row>
                <xdr:rowOff>0</xdr:rowOff>
              </from>
              <to>
                <xdr:col>23</xdr:col>
                <xdr:colOff>257175</xdr:colOff>
                <xdr:row>67</xdr:row>
                <xdr:rowOff>57150</xdr:rowOff>
              </to>
            </anchor>
          </controlPr>
        </control>
      </mc:Choice>
      <mc:Fallback>
        <control shapeId="1295" r:id="rId45" name="Control 271"/>
      </mc:Fallback>
    </mc:AlternateContent>
    <mc:AlternateContent xmlns:mc="http://schemas.openxmlformats.org/markup-compatibility/2006">
      <mc:Choice Requires="x14">
        <control shapeId="1290" r:id="rId46" name="Control 266">
          <controlPr defaultSize="0" r:id="rId5">
            <anchor moveWithCells="1">
              <from>
                <xdr:col>23</xdr:col>
                <xdr:colOff>0</xdr:colOff>
                <xdr:row>65</xdr:row>
                <xdr:rowOff>0</xdr:rowOff>
              </from>
              <to>
                <xdr:col>23</xdr:col>
                <xdr:colOff>257175</xdr:colOff>
                <xdr:row>66</xdr:row>
                <xdr:rowOff>28575</xdr:rowOff>
              </to>
            </anchor>
          </controlPr>
        </control>
      </mc:Choice>
      <mc:Fallback>
        <control shapeId="1290" r:id="rId46" name="Control 266"/>
      </mc:Fallback>
    </mc:AlternateContent>
    <mc:AlternateContent xmlns:mc="http://schemas.openxmlformats.org/markup-compatibility/2006">
      <mc:Choice Requires="x14">
        <control shapeId="1286" r:id="rId47" name="Control 262">
          <controlPr defaultSize="0" r:id="rId5">
            <anchor moveWithCells="1">
              <from>
                <xdr:col>23</xdr:col>
                <xdr:colOff>0</xdr:colOff>
                <xdr:row>64</xdr:row>
                <xdr:rowOff>0</xdr:rowOff>
              </from>
              <to>
                <xdr:col>23</xdr:col>
                <xdr:colOff>257175</xdr:colOff>
                <xdr:row>65</xdr:row>
                <xdr:rowOff>47625</xdr:rowOff>
              </to>
            </anchor>
          </controlPr>
        </control>
      </mc:Choice>
      <mc:Fallback>
        <control shapeId="1286" r:id="rId47" name="Control 262"/>
      </mc:Fallback>
    </mc:AlternateContent>
    <mc:AlternateContent xmlns:mc="http://schemas.openxmlformats.org/markup-compatibility/2006">
      <mc:Choice Requires="x14">
        <control shapeId="1282" r:id="rId48" name="Control 258">
          <controlPr defaultSize="0" r:id="rId5">
            <anchor moveWithCells="1">
              <from>
                <xdr:col>23</xdr:col>
                <xdr:colOff>0</xdr:colOff>
                <xdr:row>63</xdr:row>
                <xdr:rowOff>0</xdr:rowOff>
              </from>
              <to>
                <xdr:col>23</xdr:col>
                <xdr:colOff>257175</xdr:colOff>
                <xdr:row>64</xdr:row>
                <xdr:rowOff>57150</xdr:rowOff>
              </to>
            </anchor>
          </controlPr>
        </control>
      </mc:Choice>
      <mc:Fallback>
        <control shapeId="1282" r:id="rId48" name="Control 258"/>
      </mc:Fallback>
    </mc:AlternateContent>
    <mc:AlternateContent xmlns:mc="http://schemas.openxmlformats.org/markup-compatibility/2006">
      <mc:Choice Requires="x14">
        <control shapeId="1025" r:id="rId49" name="Control 1">
          <controlPr defaultSize="0" r:id="rId5">
            <anchor moveWithCells="1">
              <from>
                <xdr:col>8</xdr:col>
                <xdr:colOff>0</xdr:colOff>
                <xdr:row>146</xdr:row>
                <xdr:rowOff>0</xdr:rowOff>
              </from>
              <to>
                <xdr:col>8</xdr:col>
                <xdr:colOff>257175</xdr:colOff>
                <xdr:row>147</xdr:row>
                <xdr:rowOff>57150</xdr:rowOff>
              </to>
            </anchor>
          </controlPr>
        </control>
      </mc:Choice>
      <mc:Fallback>
        <control shapeId="1025" r:id="rId49" name="Control 1"/>
      </mc:Fallback>
    </mc:AlternateContent>
    <mc:AlternateContent xmlns:mc="http://schemas.openxmlformats.org/markup-compatibility/2006">
      <mc:Choice Requires="x14">
        <control shapeId="1029" r:id="rId50" name="Control 5">
          <controlPr defaultSize="0" r:id="rId5">
            <anchor moveWithCells="1">
              <from>
                <xdr:col>8</xdr:col>
                <xdr:colOff>0</xdr:colOff>
                <xdr:row>147</xdr:row>
                <xdr:rowOff>0</xdr:rowOff>
              </from>
              <to>
                <xdr:col>8</xdr:col>
                <xdr:colOff>257175</xdr:colOff>
                <xdr:row>148</xdr:row>
                <xdr:rowOff>57150</xdr:rowOff>
              </to>
            </anchor>
          </controlPr>
        </control>
      </mc:Choice>
      <mc:Fallback>
        <control shapeId="1029" r:id="rId50" name="Control 5"/>
      </mc:Fallback>
    </mc:AlternateContent>
    <mc:AlternateContent xmlns:mc="http://schemas.openxmlformats.org/markup-compatibility/2006">
      <mc:Choice Requires="x14">
        <control shapeId="1033" r:id="rId51" name="Control 9">
          <controlPr defaultSize="0" r:id="rId5">
            <anchor moveWithCells="1">
              <from>
                <xdr:col>8</xdr:col>
                <xdr:colOff>0</xdr:colOff>
                <xdr:row>148</xdr:row>
                <xdr:rowOff>0</xdr:rowOff>
              </from>
              <to>
                <xdr:col>8</xdr:col>
                <xdr:colOff>257175</xdr:colOff>
                <xdr:row>149</xdr:row>
                <xdr:rowOff>57150</xdr:rowOff>
              </to>
            </anchor>
          </controlPr>
        </control>
      </mc:Choice>
      <mc:Fallback>
        <control shapeId="1033" r:id="rId51" name="Control 9"/>
      </mc:Fallback>
    </mc:AlternateContent>
    <mc:AlternateContent xmlns:mc="http://schemas.openxmlformats.org/markup-compatibility/2006">
      <mc:Choice Requires="x14">
        <control shapeId="1037" r:id="rId52" name="Control 13">
          <controlPr defaultSize="0" r:id="rId5">
            <anchor moveWithCells="1">
              <from>
                <xdr:col>8</xdr:col>
                <xdr:colOff>0</xdr:colOff>
                <xdr:row>149</xdr:row>
                <xdr:rowOff>0</xdr:rowOff>
              </from>
              <to>
                <xdr:col>8</xdr:col>
                <xdr:colOff>257175</xdr:colOff>
                <xdr:row>150</xdr:row>
                <xdr:rowOff>57150</xdr:rowOff>
              </to>
            </anchor>
          </controlPr>
        </control>
      </mc:Choice>
      <mc:Fallback>
        <control shapeId="1037" r:id="rId52" name="Control 13"/>
      </mc:Fallback>
    </mc:AlternateContent>
    <mc:AlternateContent xmlns:mc="http://schemas.openxmlformats.org/markup-compatibility/2006">
      <mc:Choice Requires="x14">
        <control shapeId="1041" r:id="rId53" name="Control 17">
          <controlPr defaultSize="0" r:id="rId5">
            <anchor moveWithCells="1">
              <from>
                <xdr:col>8</xdr:col>
                <xdr:colOff>0</xdr:colOff>
                <xdr:row>150</xdr:row>
                <xdr:rowOff>0</xdr:rowOff>
              </from>
              <to>
                <xdr:col>8</xdr:col>
                <xdr:colOff>257175</xdr:colOff>
                <xdr:row>151</xdr:row>
                <xdr:rowOff>57150</xdr:rowOff>
              </to>
            </anchor>
          </controlPr>
        </control>
      </mc:Choice>
      <mc:Fallback>
        <control shapeId="1041" r:id="rId53" name="Control 17"/>
      </mc:Fallback>
    </mc:AlternateContent>
    <mc:AlternateContent xmlns:mc="http://schemas.openxmlformats.org/markup-compatibility/2006">
      <mc:Choice Requires="x14">
        <control shapeId="1046" r:id="rId54" name="Control 22">
          <controlPr defaultSize="0" r:id="rId5">
            <anchor moveWithCells="1">
              <from>
                <xdr:col>8</xdr:col>
                <xdr:colOff>0</xdr:colOff>
                <xdr:row>151</xdr:row>
                <xdr:rowOff>0</xdr:rowOff>
              </from>
              <to>
                <xdr:col>8</xdr:col>
                <xdr:colOff>257175</xdr:colOff>
                <xdr:row>152</xdr:row>
                <xdr:rowOff>57150</xdr:rowOff>
              </to>
            </anchor>
          </controlPr>
        </control>
      </mc:Choice>
      <mc:Fallback>
        <control shapeId="1046" r:id="rId54" name="Control 22"/>
      </mc:Fallback>
    </mc:AlternateContent>
    <mc:AlternateContent xmlns:mc="http://schemas.openxmlformats.org/markup-compatibility/2006">
      <mc:Choice Requires="x14">
        <control shapeId="1050" r:id="rId55" name="Control 26">
          <controlPr defaultSize="0" r:id="rId5">
            <anchor moveWithCells="1">
              <from>
                <xdr:col>8</xdr:col>
                <xdr:colOff>0</xdr:colOff>
                <xdr:row>152</xdr:row>
                <xdr:rowOff>0</xdr:rowOff>
              </from>
              <to>
                <xdr:col>8</xdr:col>
                <xdr:colOff>257175</xdr:colOff>
                <xdr:row>153</xdr:row>
                <xdr:rowOff>57150</xdr:rowOff>
              </to>
            </anchor>
          </controlPr>
        </control>
      </mc:Choice>
      <mc:Fallback>
        <control shapeId="1050" r:id="rId55" name="Control 26"/>
      </mc:Fallback>
    </mc:AlternateContent>
    <mc:AlternateContent xmlns:mc="http://schemas.openxmlformats.org/markup-compatibility/2006">
      <mc:Choice Requires="x14">
        <control shapeId="1055" r:id="rId56" name="Control 31">
          <controlPr defaultSize="0" r:id="rId5">
            <anchor moveWithCells="1">
              <from>
                <xdr:col>8</xdr:col>
                <xdr:colOff>0</xdr:colOff>
                <xdr:row>153</xdr:row>
                <xdr:rowOff>0</xdr:rowOff>
              </from>
              <to>
                <xdr:col>8</xdr:col>
                <xdr:colOff>257175</xdr:colOff>
                <xdr:row>154</xdr:row>
                <xdr:rowOff>57150</xdr:rowOff>
              </to>
            </anchor>
          </controlPr>
        </control>
      </mc:Choice>
      <mc:Fallback>
        <control shapeId="1055" r:id="rId56" name="Control 31"/>
      </mc:Fallback>
    </mc:AlternateContent>
    <mc:AlternateContent xmlns:mc="http://schemas.openxmlformats.org/markup-compatibility/2006">
      <mc:Choice Requires="x14">
        <control shapeId="1060" r:id="rId57" name="Control 36">
          <controlPr defaultSize="0" r:id="rId5">
            <anchor moveWithCells="1">
              <from>
                <xdr:col>8</xdr:col>
                <xdr:colOff>0</xdr:colOff>
                <xdr:row>154</xdr:row>
                <xdr:rowOff>0</xdr:rowOff>
              </from>
              <to>
                <xdr:col>8</xdr:col>
                <xdr:colOff>257175</xdr:colOff>
                <xdr:row>155</xdr:row>
                <xdr:rowOff>57150</xdr:rowOff>
              </to>
            </anchor>
          </controlPr>
        </control>
      </mc:Choice>
      <mc:Fallback>
        <control shapeId="1060" r:id="rId57" name="Control 36"/>
      </mc:Fallback>
    </mc:AlternateContent>
    <mc:AlternateContent xmlns:mc="http://schemas.openxmlformats.org/markup-compatibility/2006">
      <mc:Choice Requires="x14">
        <control shapeId="1065" r:id="rId58" name="Control 41">
          <controlPr defaultSize="0" r:id="rId5">
            <anchor moveWithCells="1">
              <from>
                <xdr:col>8</xdr:col>
                <xdr:colOff>0</xdr:colOff>
                <xdr:row>155</xdr:row>
                <xdr:rowOff>0</xdr:rowOff>
              </from>
              <to>
                <xdr:col>8</xdr:col>
                <xdr:colOff>257175</xdr:colOff>
                <xdr:row>156</xdr:row>
                <xdr:rowOff>57150</xdr:rowOff>
              </to>
            </anchor>
          </controlPr>
        </control>
      </mc:Choice>
      <mc:Fallback>
        <control shapeId="1065" r:id="rId58" name="Control 41"/>
      </mc:Fallback>
    </mc:AlternateContent>
    <mc:AlternateContent xmlns:mc="http://schemas.openxmlformats.org/markup-compatibility/2006">
      <mc:Choice Requires="x14">
        <control shapeId="1070" r:id="rId59" name="Control 46">
          <controlPr defaultSize="0" r:id="rId5">
            <anchor moveWithCells="1">
              <from>
                <xdr:col>8</xdr:col>
                <xdr:colOff>0</xdr:colOff>
                <xdr:row>156</xdr:row>
                <xdr:rowOff>0</xdr:rowOff>
              </from>
              <to>
                <xdr:col>8</xdr:col>
                <xdr:colOff>257175</xdr:colOff>
                <xdr:row>157</xdr:row>
                <xdr:rowOff>57150</xdr:rowOff>
              </to>
            </anchor>
          </controlPr>
        </control>
      </mc:Choice>
      <mc:Fallback>
        <control shapeId="1070" r:id="rId59" name="Control 46"/>
      </mc:Fallback>
    </mc:AlternateContent>
    <mc:AlternateContent xmlns:mc="http://schemas.openxmlformats.org/markup-compatibility/2006">
      <mc:Choice Requires="x14">
        <control shapeId="1075" r:id="rId60" name="Control 51">
          <controlPr defaultSize="0" r:id="rId5">
            <anchor moveWithCells="1">
              <from>
                <xdr:col>8</xdr:col>
                <xdr:colOff>0</xdr:colOff>
                <xdr:row>157</xdr:row>
                <xdr:rowOff>0</xdr:rowOff>
              </from>
              <to>
                <xdr:col>8</xdr:col>
                <xdr:colOff>257175</xdr:colOff>
                <xdr:row>158</xdr:row>
                <xdr:rowOff>57150</xdr:rowOff>
              </to>
            </anchor>
          </controlPr>
        </control>
      </mc:Choice>
      <mc:Fallback>
        <control shapeId="1075" r:id="rId60" name="Control 51"/>
      </mc:Fallback>
    </mc:AlternateContent>
    <mc:AlternateContent xmlns:mc="http://schemas.openxmlformats.org/markup-compatibility/2006">
      <mc:Choice Requires="x14">
        <control shapeId="1080" r:id="rId61" name="Control 56">
          <controlPr defaultSize="0" r:id="rId5">
            <anchor moveWithCells="1">
              <from>
                <xdr:col>8</xdr:col>
                <xdr:colOff>0</xdr:colOff>
                <xdr:row>158</xdr:row>
                <xdr:rowOff>0</xdr:rowOff>
              </from>
              <to>
                <xdr:col>8</xdr:col>
                <xdr:colOff>257175</xdr:colOff>
                <xdr:row>159</xdr:row>
                <xdr:rowOff>57150</xdr:rowOff>
              </to>
            </anchor>
          </controlPr>
        </control>
      </mc:Choice>
      <mc:Fallback>
        <control shapeId="1080" r:id="rId61" name="Control 56"/>
      </mc:Fallback>
    </mc:AlternateContent>
    <mc:AlternateContent xmlns:mc="http://schemas.openxmlformats.org/markup-compatibility/2006">
      <mc:Choice Requires="x14">
        <control shapeId="1085" r:id="rId62" name="Control 61">
          <controlPr defaultSize="0" r:id="rId5">
            <anchor moveWithCells="1">
              <from>
                <xdr:col>8</xdr:col>
                <xdr:colOff>0</xdr:colOff>
                <xdr:row>159</xdr:row>
                <xdr:rowOff>0</xdr:rowOff>
              </from>
              <to>
                <xdr:col>8</xdr:col>
                <xdr:colOff>257175</xdr:colOff>
                <xdr:row>160</xdr:row>
                <xdr:rowOff>57150</xdr:rowOff>
              </to>
            </anchor>
          </controlPr>
        </control>
      </mc:Choice>
      <mc:Fallback>
        <control shapeId="1085" r:id="rId62" name="Control 61"/>
      </mc:Fallback>
    </mc:AlternateContent>
    <mc:AlternateContent xmlns:mc="http://schemas.openxmlformats.org/markup-compatibility/2006">
      <mc:Choice Requires="x14">
        <control shapeId="1090" r:id="rId63" name="Control 66">
          <controlPr defaultSize="0" r:id="rId5">
            <anchor moveWithCells="1">
              <from>
                <xdr:col>8</xdr:col>
                <xdr:colOff>0</xdr:colOff>
                <xdr:row>160</xdr:row>
                <xdr:rowOff>0</xdr:rowOff>
              </from>
              <to>
                <xdr:col>8</xdr:col>
                <xdr:colOff>257175</xdr:colOff>
                <xdr:row>161</xdr:row>
                <xdr:rowOff>57150</xdr:rowOff>
              </to>
            </anchor>
          </controlPr>
        </control>
      </mc:Choice>
      <mc:Fallback>
        <control shapeId="1090" r:id="rId63" name="Control 66"/>
      </mc:Fallback>
    </mc:AlternateContent>
    <mc:AlternateContent xmlns:mc="http://schemas.openxmlformats.org/markup-compatibility/2006">
      <mc:Choice Requires="x14">
        <control shapeId="1095" r:id="rId64" name="Control 71">
          <controlPr defaultSize="0" r:id="rId5">
            <anchor moveWithCells="1">
              <from>
                <xdr:col>8</xdr:col>
                <xdr:colOff>0</xdr:colOff>
                <xdr:row>161</xdr:row>
                <xdr:rowOff>0</xdr:rowOff>
              </from>
              <to>
                <xdr:col>8</xdr:col>
                <xdr:colOff>257175</xdr:colOff>
                <xdr:row>162</xdr:row>
                <xdr:rowOff>57150</xdr:rowOff>
              </to>
            </anchor>
          </controlPr>
        </control>
      </mc:Choice>
      <mc:Fallback>
        <control shapeId="1095" r:id="rId64" name="Control 71"/>
      </mc:Fallback>
    </mc:AlternateContent>
    <mc:AlternateContent xmlns:mc="http://schemas.openxmlformats.org/markup-compatibility/2006">
      <mc:Choice Requires="x14">
        <control shapeId="1100" r:id="rId65" name="Control 76">
          <controlPr defaultSize="0" r:id="rId5">
            <anchor moveWithCells="1">
              <from>
                <xdr:col>8</xdr:col>
                <xdr:colOff>0</xdr:colOff>
                <xdr:row>162</xdr:row>
                <xdr:rowOff>0</xdr:rowOff>
              </from>
              <to>
                <xdr:col>8</xdr:col>
                <xdr:colOff>257175</xdr:colOff>
                <xdr:row>163</xdr:row>
                <xdr:rowOff>57150</xdr:rowOff>
              </to>
            </anchor>
          </controlPr>
        </control>
      </mc:Choice>
      <mc:Fallback>
        <control shapeId="1100" r:id="rId65" name="Control 76"/>
      </mc:Fallback>
    </mc:AlternateContent>
    <mc:AlternateContent xmlns:mc="http://schemas.openxmlformats.org/markup-compatibility/2006">
      <mc:Choice Requires="x14">
        <control shapeId="1105" r:id="rId66" name="Control 81">
          <controlPr defaultSize="0" r:id="rId5">
            <anchor moveWithCells="1">
              <from>
                <xdr:col>8</xdr:col>
                <xdr:colOff>0</xdr:colOff>
                <xdr:row>163</xdr:row>
                <xdr:rowOff>0</xdr:rowOff>
              </from>
              <to>
                <xdr:col>8</xdr:col>
                <xdr:colOff>257175</xdr:colOff>
                <xdr:row>164</xdr:row>
                <xdr:rowOff>57150</xdr:rowOff>
              </to>
            </anchor>
          </controlPr>
        </control>
      </mc:Choice>
      <mc:Fallback>
        <control shapeId="1105" r:id="rId66" name="Control 81"/>
      </mc:Fallback>
    </mc:AlternateContent>
    <mc:AlternateContent xmlns:mc="http://schemas.openxmlformats.org/markup-compatibility/2006">
      <mc:Choice Requires="x14">
        <control shapeId="1110" r:id="rId67" name="Control 86">
          <controlPr defaultSize="0" r:id="rId5">
            <anchor moveWithCells="1">
              <from>
                <xdr:col>8</xdr:col>
                <xdr:colOff>0</xdr:colOff>
                <xdr:row>164</xdr:row>
                <xdr:rowOff>0</xdr:rowOff>
              </from>
              <to>
                <xdr:col>8</xdr:col>
                <xdr:colOff>257175</xdr:colOff>
                <xdr:row>165</xdr:row>
                <xdr:rowOff>57150</xdr:rowOff>
              </to>
            </anchor>
          </controlPr>
        </control>
      </mc:Choice>
      <mc:Fallback>
        <control shapeId="1110" r:id="rId67" name="Control 86"/>
      </mc:Fallback>
    </mc:AlternateContent>
    <mc:AlternateContent xmlns:mc="http://schemas.openxmlformats.org/markup-compatibility/2006">
      <mc:Choice Requires="x14">
        <control shapeId="1115" r:id="rId68" name="Control 91">
          <controlPr defaultSize="0" r:id="rId5">
            <anchor moveWithCells="1">
              <from>
                <xdr:col>8</xdr:col>
                <xdr:colOff>0</xdr:colOff>
                <xdr:row>165</xdr:row>
                <xdr:rowOff>0</xdr:rowOff>
              </from>
              <to>
                <xdr:col>8</xdr:col>
                <xdr:colOff>257175</xdr:colOff>
                <xdr:row>166</xdr:row>
                <xdr:rowOff>57150</xdr:rowOff>
              </to>
            </anchor>
          </controlPr>
        </control>
      </mc:Choice>
      <mc:Fallback>
        <control shapeId="1115" r:id="rId68" name="Control 91"/>
      </mc:Fallback>
    </mc:AlternateContent>
    <mc:AlternateContent xmlns:mc="http://schemas.openxmlformats.org/markup-compatibility/2006">
      <mc:Choice Requires="x14">
        <control shapeId="1120" r:id="rId69" name="Control 96">
          <controlPr defaultSize="0" r:id="rId5">
            <anchor moveWithCells="1">
              <from>
                <xdr:col>8</xdr:col>
                <xdr:colOff>0</xdr:colOff>
                <xdr:row>166</xdr:row>
                <xdr:rowOff>0</xdr:rowOff>
              </from>
              <to>
                <xdr:col>8</xdr:col>
                <xdr:colOff>257175</xdr:colOff>
                <xdr:row>167</xdr:row>
                <xdr:rowOff>57150</xdr:rowOff>
              </to>
            </anchor>
          </controlPr>
        </control>
      </mc:Choice>
      <mc:Fallback>
        <control shapeId="1120" r:id="rId69" name="Control 96"/>
      </mc:Fallback>
    </mc:AlternateContent>
    <mc:AlternateContent xmlns:mc="http://schemas.openxmlformats.org/markup-compatibility/2006">
      <mc:Choice Requires="x14">
        <control shapeId="1125" r:id="rId70" name="Control 101">
          <controlPr defaultSize="0" r:id="rId5">
            <anchor moveWithCells="1">
              <from>
                <xdr:col>8</xdr:col>
                <xdr:colOff>0</xdr:colOff>
                <xdr:row>167</xdr:row>
                <xdr:rowOff>0</xdr:rowOff>
              </from>
              <to>
                <xdr:col>8</xdr:col>
                <xdr:colOff>257175</xdr:colOff>
                <xdr:row>168</xdr:row>
                <xdr:rowOff>57150</xdr:rowOff>
              </to>
            </anchor>
          </controlPr>
        </control>
      </mc:Choice>
      <mc:Fallback>
        <control shapeId="1125" r:id="rId70" name="Control 101"/>
      </mc:Fallback>
    </mc:AlternateContent>
    <mc:AlternateContent xmlns:mc="http://schemas.openxmlformats.org/markup-compatibility/2006">
      <mc:Choice Requires="x14">
        <control shapeId="1130" r:id="rId71" name="Control 106">
          <controlPr defaultSize="0" r:id="rId5">
            <anchor moveWithCells="1">
              <from>
                <xdr:col>8</xdr:col>
                <xdr:colOff>0</xdr:colOff>
                <xdr:row>168</xdr:row>
                <xdr:rowOff>0</xdr:rowOff>
              </from>
              <to>
                <xdr:col>8</xdr:col>
                <xdr:colOff>257175</xdr:colOff>
                <xdr:row>169</xdr:row>
                <xdr:rowOff>57150</xdr:rowOff>
              </to>
            </anchor>
          </controlPr>
        </control>
      </mc:Choice>
      <mc:Fallback>
        <control shapeId="1130" r:id="rId71" name="Control 106"/>
      </mc:Fallback>
    </mc:AlternateContent>
    <mc:AlternateContent xmlns:mc="http://schemas.openxmlformats.org/markup-compatibility/2006">
      <mc:Choice Requires="x14">
        <control shapeId="1135" r:id="rId72" name="Control 111">
          <controlPr defaultSize="0" r:id="rId5">
            <anchor moveWithCells="1">
              <from>
                <xdr:col>8</xdr:col>
                <xdr:colOff>0</xdr:colOff>
                <xdr:row>169</xdr:row>
                <xdr:rowOff>0</xdr:rowOff>
              </from>
              <to>
                <xdr:col>8</xdr:col>
                <xdr:colOff>257175</xdr:colOff>
                <xdr:row>170</xdr:row>
                <xdr:rowOff>57150</xdr:rowOff>
              </to>
            </anchor>
          </controlPr>
        </control>
      </mc:Choice>
      <mc:Fallback>
        <control shapeId="1135" r:id="rId72" name="Control 111"/>
      </mc:Fallback>
    </mc:AlternateContent>
    <mc:AlternateContent xmlns:mc="http://schemas.openxmlformats.org/markup-compatibility/2006">
      <mc:Choice Requires="x14">
        <control shapeId="1140" r:id="rId73" name="Control 116">
          <controlPr defaultSize="0" r:id="rId5">
            <anchor moveWithCells="1">
              <from>
                <xdr:col>8</xdr:col>
                <xdr:colOff>0</xdr:colOff>
                <xdr:row>170</xdr:row>
                <xdr:rowOff>0</xdr:rowOff>
              </from>
              <to>
                <xdr:col>8</xdr:col>
                <xdr:colOff>257175</xdr:colOff>
                <xdr:row>171</xdr:row>
                <xdr:rowOff>57150</xdr:rowOff>
              </to>
            </anchor>
          </controlPr>
        </control>
      </mc:Choice>
      <mc:Fallback>
        <control shapeId="1140" r:id="rId73" name="Control 116"/>
      </mc:Fallback>
    </mc:AlternateContent>
    <mc:AlternateContent xmlns:mc="http://schemas.openxmlformats.org/markup-compatibility/2006">
      <mc:Choice Requires="x14">
        <control shapeId="1143" r:id="rId74" name="Control 119">
          <controlPr defaultSize="0" r:id="rId75">
            <anchor moveWithCells="1">
              <from>
                <xdr:col>10</xdr:col>
                <xdr:colOff>0</xdr:colOff>
                <xdr:row>55</xdr:row>
                <xdr:rowOff>0</xdr:rowOff>
              </from>
              <to>
                <xdr:col>10</xdr:col>
                <xdr:colOff>257175</xdr:colOff>
                <xdr:row>56</xdr:row>
                <xdr:rowOff>76200</xdr:rowOff>
              </to>
            </anchor>
          </controlPr>
        </control>
      </mc:Choice>
      <mc:Fallback>
        <control shapeId="1143" r:id="rId74" name="Control 119"/>
      </mc:Fallback>
    </mc:AlternateContent>
    <mc:AlternateContent xmlns:mc="http://schemas.openxmlformats.org/markup-compatibility/2006">
      <mc:Choice Requires="x14">
        <control shapeId="1148" r:id="rId76" name="Control 124">
          <controlPr defaultSize="0" r:id="rId75">
            <anchor moveWithCells="1">
              <from>
                <xdr:col>10</xdr:col>
                <xdr:colOff>0</xdr:colOff>
                <xdr:row>56</xdr:row>
                <xdr:rowOff>0</xdr:rowOff>
              </from>
              <to>
                <xdr:col>10</xdr:col>
                <xdr:colOff>257175</xdr:colOff>
                <xdr:row>57</xdr:row>
                <xdr:rowOff>76200</xdr:rowOff>
              </to>
            </anchor>
          </controlPr>
        </control>
      </mc:Choice>
      <mc:Fallback>
        <control shapeId="1148" r:id="rId76" name="Control 124"/>
      </mc:Fallback>
    </mc:AlternateContent>
    <mc:AlternateContent xmlns:mc="http://schemas.openxmlformats.org/markup-compatibility/2006">
      <mc:Choice Requires="x14">
        <control shapeId="1153" r:id="rId77" name="Control 129">
          <controlPr defaultSize="0" r:id="rId75">
            <anchor moveWithCells="1">
              <from>
                <xdr:col>10</xdr:col>
                <xdr:colOff>0</xdr:colOff>
                <xdr:row>57</xdr:row>
                <xdr:rowOff>0</xdr:rowOff>
              </from>
              <to>
                <xdr:col>10</xdr:col>
                <xdr:colOff>257175</xdr:colOff>
                <xdr:row>58</xdr:row>
                <xdr:rowOff>76200</xdr:rowOff>
              </to>
            </anchor>
          </controlPr>
        </control>
      </mc:Choice>
      <mc:Fallback>
        <control shapeId="1153" r:id="rId77" name="Control 129"/>
      </mc:Fallback>
    </mc:AlternateContent>
    <mc:AlternateContent xmlns:mc="http://schemas.openxmlformats.org/markup-compatibility/2006">
      <mc:Choice Requires="x14">
        <control shapeId="1158" r:id="rId78" name="Control 134">
          <controlPr defaultSize="0" r:id="rId75">
            <anchor moveWithCells="1">
              <from>
                <xdr:col>10</xdr:col>
                <xdr:colOff>0</xdr:colOff>
                <xdr:row>58</xdr:row>
                <xdr:rowOff>0</xdr:rowOff>
              </from>
              <to>
                <xdr:col>10</xdr:col>
                <xdr:colOff>257175</xdr:colOff>
                <xdr:row>59</xdr:row>
                <xdr:rowOff>76200</xdr:rowOff>
              </to>
            </anchor>
          </controlPr>
        </control>
      </mc:Choice>
      <mc:Fallback>
        <control shapeId="1158" r:id="rId78" name="Control 134"/>
      </mc:Fallback>
    </mc:AlternateContent>
    <mc:AlternateContent xmlns:mc="http://schemas.openxmlformats.org/markup-compatibility/2006">
      <mc:Choice Requires="x14">
        <control shapeId="1163" r:id="rId79" name="Control 139">
          <controlPr defaultSize="0" r:id="rId75">
            <anchor moveWithCells="1">
              <from>
                <xdr:col>10</xdr:col>
                <xdr:colOff>0</xdr:colOff>
                <xdr:row>59</xdr:row>
                <xdr:rowOff>0</xdr:rowOff>
              </from>
              <to>
                <xdr:col>10</xdr:col>
                <xdr:colOff>257175</xdr:colOff>
                <xdr:row>60</xdr:row>
                <xdr:rowOff>76200</xdr:rowOff>
              </to>
            </anchor>
          </controlPr>
        </control>
      </mc:Choice>
      <mc:Fallback>
        <control shapeId="1163" r:id="rId79" name="Control 139"/>
      </mc:Fallback>
    </mc:AlternateContent>
    <mc:AlternateContent xmlns:mc="http://schemas.openxmlformats.org/markup-compatibility/2006">
      <mc:Choice Requires="x14">
        <control shapeId="1168" r:id="rId80" name="Control 144">
          <controlPr defaultSize="0" r:id="rId75">
            <anchor moveWithCells="1">
              <from>
                <xdr:col>10</xdr:col>
                <xdr:colOff>0</xdr:colOff>
                <xdr:row>60</xdr:row>
                <xdr:rowOff>0</xdr:rowOff>
              </from>
              <to>
                <xdr:col>10</xdr:col>
                <xdr:colOff>257175</xdr:colOff>
                <xdr:row>61</xdr:row>
                <xdr:rowOff>76200</xdr:rowOff>
              </to>
            </anchor>
          </controlPr>
        </control>
      </mc:Choice>
      <mc:Fallback>
        <control shapeId="1168" r:id="rId80" name="Control 144"/>
      </mc:Fallback>
    </mc:AlternateContent>
    <mc:AlternateContent xmlns:mc="http://schemas.openxmlformats.org/markup-compatibility/2006">
      <mc:Choice Requires="x14">
        <control shapeId="1173" r:id="rId81" name="Control 149">
          <controlPr defaultSize="0" r:id="rId75">
            <anchor moveWithCells="1">
              <from>
                <xdr:col>10</xdr:col>
                <xdr:colOff>0</xdr:colOff>
                <xdr:row>61</xdr:row>
                <xdr:rowOff>0</xdr:rowOff>
              </from>
              <to>
                <xdr:col>10</xdr:col>
                <xdr:colOff>257175</xdr:colOff>
                <xdr:row>62</xdr:row>
                <xdr:rowOff>76200</xdr:rowOff>
              </to>
            </anchor>
          </controlPr>
        </control>
      </mc:Choice>
      <mc:Fallback>
        <control shapeId="1173" r:id="rId81" name="Control 149"/>
      </mc:Fallback>
    </mc:AlternateContent>
    <mc:AlternateContent xmlns:mc="http://schemas.openxmlformats.org/markup-compatibility/2006">
      <mc:Choice Requires="x14">
        <control shapeId="1178" r:id="rId82" name="Control 154">
          <controlPr defaultSize="0" r:id="rId75">
            <anchor moveWithCells="1">
              <from>
                <xdr:col>10</xdr:col>
                <xdr:colOff>0</xdr:colOff>
                <xdr:row>62</xdr:row>
                <xdr:rowOff>0</xdr:rowOff>
              </from>
              <to>
                <xdr:col>10</xdr:col>
                <xdr:colOff>257175</xdr:colOff>
                <xdr:row>63</xdr:row>
                <xdr:rowOff>76200</xdr:rowOff>
              </to>
            </anchor>
          </controlPr>
        </control>
      </mc:Choice>
      <mc:Fallback>
        <control shapeId="1178" r:id="rId82" name="Control 154"/>
      </mc:Fallback>
    </mc:AlternateContent>
    <mc:AlternateContent xmlns:mc="http://schemas.openxmlformats.org/markup-compatibility/2006">
      <mc:Choice Requires="x14">
        <control shapeId="1183" r:id="rId83" name="Control 159">
          <controlPr defaultSize="0" r:id="rId75">
            <anchor moveWithCells="1">
              <from>
                <xdr:col>10</xdr:col>
                <xdr:colOff>0</xdr:colOff>
                <xdr:row>63</xdr:row>
                <xdr:rowOff>0</xdr:rowOff>
              </from>
              <to>
                <xdr:col>10</xdr:col>
                <xdr:colOff>257175</xdr:colOff>
                <xdr:row>64</xdr:row>
                <xdr:rowOff>76200</xdr:rowOff>
              </to>
            </anchor>
          </controlPr>
        </control>
      </mc:Choice>
      <mc:Fallback>
        <control shapeId="1183" r:id="rId83" name="Control 159"/>
      </mc:Fallback>
    </mc:AlternateContent>
    <mc:AlternateContent xmlns:mc="http://schemas.openxmlformats.org/markup-compatibility/2006">
      <mc:Choice Requires="x14">
        <control shapeId="1188" r:id="rId84" name="Control 164">
          <controlPr defaultSize="0" r:id="rId75">
            <anchor moveWithCells="1">
              <from>
                <xdr:col>10</xdr:col>
                <xdr:colOff>0</xdr:colOff>
                <xdr:row>64</xdr:row>
                <xdr:rowOff>0</xdr:rowOff>
              </from>
              <to>
                <xdr:col>10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188" r:id="rId84" name="Control 164"/>
      </mc:Fallback>
    </mc:AlternateContent>
    <mc:AlternateContent xmlns:mc="http://schemas.openxmlformats.org/markup-compatibility/2006">
      <mc:Choice Requires="x14">
        <control shapeId="1193" r:id="rId85" name="Control 169">
          <controlPr defaultSize="0" r:id="rId86">
            <anchor moveWithCells="1">
              <from>
                <xdr:col>10</xdr:col>
                <xdr:colOff>0</xdr:colOff>
                <xdr:row>65</xdr:row>
                <xdr:rowOff>0</xdr:rowOff>
              </from>
              <to>
                <xdr:col>10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193" r:id="rId85" name="Control 169"/>
      </mc:Fallback>
    </mc:AlternateContent>
    <mc:AlternateContent xmlns:mc="http://schemas.openxmlformats.org/markup-compatibility/2006">
      <mc:Choice Requires="x14">
        <control shapeId="1198" r:id="rId87" name="Control 174">
          <controlPr defaultSize="0" r:id="rId75">
            <anchor moveWithCells="1">
              <from>
                <xdr:col>10</xdr:col>
                <xdr:colOff>0</xdr:colOff>
                <xdr:row>66</xdr:row>
                <xdr:rowOff>0</xdr:rowOff>
              </from>
              <to>
                <xdr:col>10</xdr:col>
                <xdr:colOff>257175</xdr:colOff>
                <xdr:row>67</xdr:row>
                <xdr:rowOff>76200</xdr:rowOff>
              </to>
            </anchor>
          </controlPr>
        </control>
      </mc:Choice>
      <mc:Fallback>
        <control shapeId="1198" r:id="rId87" name="Control 174"/>
      </mc:Fallback>
    </mc:AlternateContent>
    <mc:AlternateContent xmlns:mc="http://schemas.openxmlformats.org/markup-compatibility/2006">
      <mc:Choice Requires="x14">
        <control shapeId="1203" r:id="rId88" name="Control 179">
          <controlPr defaultSize="0" r:id="rId75">
            <anchor moveWithCells="1">
              <from>
                <xdr:col>10</xdr:col>
                <xdr:colOff>0</xdr:colOff>
                <xdr:row>67</xdr:row>
                <xdr:rowOff>0</xdr:rowOff>
              </from>
              <to>
                <xdr:col>10</xdr:col>
                <xdr:colOff>257175</xdr:colOff>
                <xdr:row>68</xdr:row>
                <xdr:rowOff>76200</xdr:rowOff>
              </to>
            </anchor>
          </controlPr>
        </control>
      </mc:Choice>
      <mc:Fallback>
        <control shapeId="1203" r:id="rId88" name="Control 179"/>
      </mc:Fallback>
    </mc:AlternateContent>
    <mc:AlternateContent xmlns:mc="http://schemas.openxmlformats.org/markup-compatibility/2006">
      <mc:Choice Requires="x14">
        <control shapeId="1208" r:id="rId89" name="Control 184">
          <controlPr defaultSize="0" r:id="rId75">
            <anchor moveWithCells="1">
              <from>
                <xdr:col>10</xdr:col>
                <xdr:colOff>0</xdr:colOff>
                <xdr:row>68</xdr:row>
                <xdr:rowOff>0</xdr:rowOff>
              </from>
              <to>
                <xdr:col>10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208" r:id="rId89" name="Control 184"/>
      </mc:Fallback>
    </mc:AlternateContent>
    <mc:AlternateContent xmlns:mc="http://schemas.openxmlformats.org/markup-compatibility/2006">
      <mc:Choice Requires="x14">
        <control shapeId="1213" r:id="rId90" name="Control 189">
          <controlPr defaultSize="0" r:id="rId75">
            <anchor moveWithCells="1">
              <from>
                <xdr:col>10</xdr:col>
                <xdr:colOff>0</xdr:colOff>
                <xdr:row>69</xdr:row>
                <xdr:rowOff>0</xdr:rowOff>
              </from>
              <to>
                <xdr:col>10</xdr:col>
                <xdr:colOff>257175</xdr:colOff>
                <xdr:row>70</xdr:row>
                <xdr:rowOff>76200</xdr:rowOff>
              </to>
            </anchor>
          </controlPr>
        </control>
      </mc:Choice>
      <mc:Fallback>
        <control shapeId="1213" r:id="rId90" name="Control 189"/>
      </mc:Fallback>
    </mc:AlternateContent>
    <mc:AlternateContent xmlns:mc="http://schemas.openxmlformats.org/markup-compatibility/2006">
      <mc:Choice Requires="x14">
        <control shapeId="1218" r:id="rId91" name="Control 194">
          <controlPr defaultSize="0" r:id="rId75">
            <anchor moveWithCells="1">
              <from>
                <xdr:col>10</xdr:col>
                <xdr:colOff>0</xdr:colOff>
                <xdr:row>70</xdr:row>
                <xdr:rowOff>0</xdr:rowOff>
              </from>
              <to>
                <xdr:col>10</xdr:col>
                <xdr:colOff>257175</xdr:colOff>
                <xdr:row>71</xdr:row>
                <xdr:rowOff>76200</xdr:rowOff>
              </to>
            </anchor>
          </controlPr>
        </control>
      </mc:Choice>
      <mc:Fallback>
        <control shapeId="1218" r:id="rId91" name="Control 194"/>
      </mc:Fallback>
    </mc:AlternateContent>
    <mc:AlternateContent xmlns:mc="http://schemas.openxmlformats.org/markup-compatibility/2006">
      <mc:Choice Requires="x14">
        <control shapeId="1223" r:id="rId92" name="Control 199">
          <controlPr defaultSize="0" r:id="rId75">
            <anchor moveWithCells="1">
              <from>
                <xdr:col>10</xdr:col>
                <xdr:colOff>0</xdr:colOff>
                <xdr:row>71</xdr:row>
                <xdr:rowOff>0</xdr:rowOff>
              </from>
              <to>
                <xdr:col>10</xdr:col>
                <xdr:colOff>257175</xdr:colOff>
                <xdr:row>72</xdr:row>
                <xdr:rowOff>76200</xdr:rowOff>
              </to>
            </anchor>
          </controlPr>
        </control>
      </mc:Choice>
      <mc:Fallback>
        <control shapeId="1223" r:id="rId92" name="Control 199"/>
      </mc:Fallback>
    </mc:AlternateContent>
    <mc:AlternateContent xmlns:mc="http://schemas.openxmlformats.org/markup-compatibility/2006">
      <mc:Choice Requires="x14">
        <control shapeId="1228" r:id="rId93" name="Control 204">
          <controlPr defaultSize="0" r:id="rId75">
            <anchor moveWithCells="1">
              <from>
                <xdr:col>10</xdr:col>
                <xdr:colOff>0</xdr:colOff>
                <xdr:row>72</xdr:row>
                <xdr:rowOff>0</xdr:rowOff>
              </from>
              <to>
                <xdr:col>10</xdr:col>
                <xdr:colOff>257175</xdr:colOff>
                <xdr:row>73</xdr:row>
                <xdr:rowOff>76200</xdr:rowOff>
              </to>
            </anchor>
          </controlPr>
        </control>
      </mc:Choice>
      <mc:Fallback>
        <control shapeId="1228" r:id="rId93" name="Control 204"/>
      </mc:Fallback>
    </mc:AlternateContent>
    <mc:AlternateContent xmlns:mc="http://schemas.openxmlformats.org/markup-compatibility/2006">
      <mc:Choice Requires="x14">
        <control shapeId="1233" r:id="rId94" name="Control 209">
          <controlPr defaultSize="0" r:id="rId75">
            <anchor moveWithCells="1">
              <from>
                <xdr:col>10</xdr:col>
                <xdr:colOff>0</xdr:colOff>
                <xdr:row>73</xdr:row>
                <xdr:rowOff>0</xdr:rowOff>
              </from>
              <to>
                <xdr:col>10</xdr:col>
                <xdr:colOff>257175</xdr:colOff>
                <xdr:row>74</xdr:row>
                <xdr:rowOff>76200</xdr:rowOff>
              </to>
            </anchor>
          </controlPr>
        </control>
      </mc:Choice>
      <mc:Fallback>
        <control shapeId="1233" r:id="rId94" name="Control 209"/>
      </mc:Fallback>
    </mc:AlternateContent>
    <mc:AlternateContent xmlns:mc="http://schemas.openxmlformats.org/markup-compatibility/2006">
      <mc:Choice Requires="x14">
        <control shapeId="1238" r:id="rId95" name="Control 214">
          <controlPr defaultSize="0" r:id="rId75">
            <anchor moveWithCells="1">
              <from>
                <xdr:col>10</xdr:col>
                <xdr:colOff>0</xdr:colOff>
                <xdr:row>74</xdr:row>
                <xdr:rowOff>0</xdr:rowOff>
              </from>
              <to>
                <xdr:col>10</xdr:col>
                <xdr:colOff>257175</xdr:colOff>
                <xdr:row>75</xdr:row>
                <xdr:rowOff>76200</xdr:rowOff>
              </to>
            </anchor>
          </controlPr>
        </control>
      </mc:Choice>
      <mc:Fallback>
        <control shapeId="1238" r:id="rId95" name="Control 214"/>
      </mc:Fallback>
    </mc:AlternateContent>
    <mc:AlternateContent xmlns:mc="http://schemas.openxmlformats.org/markup-compatibility/2006">
      <mc:Choice Requires="x14">
        <control shapeId="1243" r:id="rId96" name="Control 219">
          <controlPr defaultSize="0" r:id="rId75">
            <anchor moveWithCells="1">
              <from>
                <xdr:col>10</xdr:col>
                <xdr:colOff>0</xdr:colOff>
                <xdr:row>75</xdr:row>
                <xdr:rowOff>0</xdr:rowOff>
              </from>
              <to>
                <xdr:col>10</xdr:col>
                <xdr:colOff>257175</xdr:colOff>
                <xdr:row>76</xdr:row>
                <xdr:rowOff>76200</xdr:rowOff>
              </to>
            </anchor>
          </controlPr>
        </control>
      </mc:Choice>
      <mc:Fallback>
        <control shapeId="1243" r:id="rId96" name="Control 219"/>
      </mc:Fallback>
    </mc:AlternateContent>
    <mc:AlternateContent xmlns:mc="http://schemas.openxmlformats.org/markup-compatibility/2006">
      <mc:Choice Requires="x14">
        <control shapeId="1248" r:id="rId97" name="Control 224">
          <controlPr defaultSize="0" r:id="rId75">
            <anchor moveWithCells="1">
              <from>
                <xdr:col>10</xdr:col>
                <xdr:colOff>0</xdr:colOff>
                <xdr:row>76</xdr:row>
                <xdr:rowOff>0</xdr:rowOff>
              </from>
              <to>
                <xdr:col>10</xdr:col>
                <xdr:colOff>257175</xdr:colOff>
                <xdr:row>77</xdr:row>
                <xdr:rowOff>76200</xdr:rowOff>
              </to>
            </anchor>
          </controlPr>
        </control>
      </mc:Choice>
      <mc:Fallback>
        <control shapeId="1248" r:id="rId97" name="Control 224"/>
      </mc:Fallback>
    </mc:AlternateContent>
    <mc:AlternateContent xmlns:mc="http://schemas.openxmlformats.org/markup-compatibility/2006">
      <mc:Choice Requires="x14">
        <control shapeId="1253" r:id="rId98" name="Control 229">
          <controlPr defaultSize="0" r:id="rId75">
            <anchor moveWithCells="1">
              <from>
                <xdr:col>10</xdr:col>
                <xdr:colOff>0</xdr:colOff>
                <xdr:row>77</xdr:row>
                <xdr:rowOff>0</xdr:rowOff>
              </from>
              <to>
                <xdr:col>10</xdr:col>
                <xdr:colOff>257175</xdr:colOff>
                <xdr:row>78</xdr:row>
                <xdr:rowOff>76200</xdr:rowOff>
              </to>
            </anchor>
          </controlPr>
        </control>
      </mc:Choice>
      <mc:Fallback>
        <control shapeId="1253" r:id="rId98" name="Control 229"/>
      </mc:Fallback>
    </mc:AlternateContent>
    <mc:AlternateContent xmlns:mc="http://schemas.openxmlformats.org/markup-compatibility/2006">
      <mc:Choice Requires="x14">
        <control shapeId="1258" r:id="rId99" name="Control 234">
          <controlPr defaultSize="0" r:id="rId75">
            <anchor moveWithCells="1">
              <from>
                <xdr:col>10</xdr:col>
                <xdr:colOff>0</xdr:colOff>
                <xdr:row>78</xdr:row>
                <xdr:rowOff>0</xdr:rowOff>
              </from>
              <to>
                <xdr:col>10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258" r:id="rId99" name="Control 234"/>
      </mc:Fallback>
    </mc:AlternateContent>
    <mc:AlternateContent xmlns:mc="http://schemas.openxmlformats.org/markup-compatibility/2006">
      <mc:Choice Requires="x14">
        <control shapeId="1263" r:id="rId100" name="Control 239">
          <controlPr defaultSize="0" r:id="rId75">
            <anchor moveWithCells="1">
              <from>
                <xdr:col>10</xdr:col>
                <xdr:colOff>0</xdr:colOff>
                <xdr:row>79</xdr:row>
                <xdr:rowOff>0</xdr:rowOff>
              </from>
              <to>
                <xdr:col>10</xdr:col>
                <xdr:colOff>257175</xdr:colOff>
                <xdr:row>80</xdr:row>
                <xdr:rowOff>47625</xdr:rowOff>
              </to>
            </anchor>
          </controlPr>
        </control>
      </mc:Choice>
      <mc:Fallback>
        <control shapeId="1263" r:id="rId100" name="Control 239"/>
      </mc:Fallback>
    </mc:AlternateContent>
    <mc:AlternateContent xmlns:mc="http://schemas.openxmlformats.org/markup-compatibility/2006">
      <mc:Choice Requires="x14">
        <control shapeId="1268" r:id="rId101" name="Control 244">
          <controlPr defaultSize="0" r:id="rId75">
            <anchor moveWithCells="1">
              <from>
                <xdr:col>10</xdr:col>
                <xdr:colOff>0</xdr:colOff>
                <xdr:row>80</xdr:row>
                <xdr:rowOff>0</xdr:rowOff>
              </from>
              <to>
                <xdr:col>10</xdr:col>
                <xdr:colOff>257175</xdr:colOff>
                <xdr:row>81</xdr:row>
                <xdr:rowOff>76200</xdr:rowOff>
              </to>
            </anchor>
          </controlPr>
        </control>
      </mc:Choice>
      <mc:Fallback>
        <control shapeId="1268" r:id="rId101" name="Control 244"/>
      </mc:Fallback>
    </mc:AlternateContent>
    <mc:AlternateContent xmlns:mc="http://schemas.openxmlformats.org/markup-compatibility/2006">
      <mc:Choice Requires="x14">
        <control shapeId="1273" r:id="rId102" name="Control 249">
          <controlPr defaultSize="0" r:id="rId75">
            <anchor moveWithCells="1">
              <from>
                <xdr:col>10</xdr:col>
                <xdr:colOff>0</xdr:colOff>
                <xdr:row>81</xdr:row>
                <xdr:rowOff>0</xdr:rowOff>
              </from>
              <to>
                <xdr:col>10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1273" r:id="rId102" name="Control 249"/>
      </mc:Fallback>
    </mc:AlternateContent>
    <mc:AlternateContent xmlns:mc="http://schemas.openxmlformats.org/markup-compatibility/2006">
      <mc:Choice Requires="x14">
        <control shapeId="1278" r:id="rId103" name="Control 254">
          <controlPr defaultSize="0" r:id="rId75">
            <anchor moveWithCells="1">
              <from>
                <xdr:col>10</xdr:col>
                <xdr:colOff>0</xdr:colOff>
                <xdr:row>82</xdr:row>
                <xdr:rowOff>0</xdr:rowOff>
              </from>
              <to>
                <xdr:col>10</xdr:col>
                <xdr:colOff>257175</xdr:colOff>
                <xdr:row>83</xdr:row>
                <xdr:rowOff>76200</xdr:rowOff>
              </to>
            </anchor>
          </controlPr>
        </control>
      </mc:Choice>
      <mc:Fallback>
        <control shapeId="1278" r:id="rId103" name="Control 254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G171"/>
  <sheetViews>
    <sheetView tabSelected="1" workbookViewId="0">
      <selection activeCell="L16" sqref="L16"/>
    </sheetView>
  </sheetViews>
  <sheetFormatPr defaultRowHeight="15" x14ac:dyDescent="0.25"/>
  <cols>
    <col min="4" max="4" width="13.5703125" bestFit="1" customWidth="1"/>
    <col min="5" max="5" width="12" bestFit="1" customWidth="1"/>
    <col min="15" max="15" width="9.140625" style="4"/>
    <col min="16" max="16" width="19.5703125" style="4" bestFit="1" customWidth="1"/>
    <col min="17" max="17" width="30.7109375" bestFit="1" customWidth="1"/>
    <col min="18" max="18" width="12.42578125" bestFit="1" customWidth="1"/>
    <col min="19" max="19" width="15.85546875" bestFit="1" customWidth="1"/>
    <col min="20" max="20" width="13.7109375" bestFit="1" customWidth="1"/>
    <col min="21" max="21" width="14.7109375" bestFit="1" customWidth="1"/>
    <col min="23" max="23" width="9.140625" style="4"/>
    <col min="30" max="30" width="10.28515625" bestFit="1" customWidth="1"/>
  </cols>
  <sheetData>
    <row r="1" spans="2:30" ht="15.75" thickBot="1" x14ac:dyDescent="0.3">
      <c r="B1" s="83"/>
      <c r="C1" s="81" t="s">
        <v>1</v>
      </c>
      <c r="D1" s="79" t="s">
        <v>2</v>
      </c>
      <c r="E1" s="80" t="s">
        <v>3</v>
      </c>
      <c r="F1" s="79" t="s">
        <v>4</v>
      </c>
      <c r="H1" s="83"/>
      <c r="I1" s="81" t="s">
        <v>1</v>
      </c>
      <c r="J1" s="80" t="s">
        <v>2</v>
      </c>
      <c r="K1" s="80" t="s">
        <v>3</v>
      </c>
      <c r="L1" s="80" t="s">
        <v>4</v>
      </c>
      <c r="Q1" t="s">
        <v>89</v>
      </c>
      <c r="R1" s="68">
        <v>1</v>
      </c>
      <c r="V1" t="s">
        <v>85</v>
      </c>
      <c r="W1" s="69">
        <v>0</v>
      </c>
    </row>
    <row r="2" spans="2:30" ht="15.75" thickBot="1" x14ac:dyDescent="0.3">
      <c r="B2" s="81" t="s">
        <v>0</v>
      </c>
      <c r="C2" s="81">
        <v>40</v>
      </c>
      <c r="D2" s="82">
        <v>40</v>
      </c>
      <c r="E2" s="81">
        <v>40</v>
      </c>
      <c r="F2" s="82">
        <v>78</v>
      </c>
      <c r="H2" s="81" t="s">
        <v>6</v>
      </c>
      <c r="I2" s="81">
        <v>800</v>
      </c>
      <c r="J2" s="81">
        <v>800</v>
      </c>
      <c r="K2" s="81">
        <v>800</v>
      </c>
      <c r="L2" s="81">
        <v>800</v>
      </c>
      <c r="V2" t="s">
        <v>84</v>
      </c>
      <c r="W2" s="71">
        <v>5524</v>
      </c>
    </row>
    <row r="3" spans="2:30" x14ac:dyDescent="0.25">
      <c r="Q3" t="s">
        <v>90</v>
      </c>
    </row>
    <row r="4" spans="2:30" x14ac:dyDescent="0.25">
      <c r="Q4" t="s">
        <v>91</v>
      </c>
    </row>
    <row r="5" spans="2:30" x14ac:dyDescent="0.25">
      <c r="M5" s="71"/>
    </row>
    <row r="6" spans="2:30" x14ac:dyDescent="0.25">
      <c r="C6" t="s">
        <v>42</v>
      </c>
      <c r="D6">
        <v>12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1</v>
      </c>
      <c r="L6" t="s">
        <v>2</v>
      </c>
      <c r="M6" t="s">
        <v>3</v>
      </c>
      <c r="N6" s="4" t="s">
        <v>4</v>
      </c>
      <c r="P6" s="4" t="s">
        <v>83</v>
      </c>
      <c r="R6" t="s">
        <v>86</v>
      </c>
      <c r="S6" t="s">
        <v>87</v>
      </c>
      <c r="V6" s="3"/>
      <c r="AA6" s="4"/>
    </row>
    <row r="7" spans="2:30" x14ac:dyDescent="0.25">
      <c r="C7" t="s">
        <v>41</v>
      </c>
      <c r="D7" t="s">
        <v>40</v>
      </c>
      <c r="E7" t="s">
        <v>39</v>
      </c>
      <c r="J7" s="70">
        <v>2.7777777777777779E-3</v>
      </c>
      <c r="K7">
        <f>I2</f>
        <v>800</v>
      </c>
      <c r="L7">
        <f>J2</f>
        <v>800</v>
      </c>
      <c r="M7">
        <f>K2</f>
        <v>800</v>
      </c>
      <c r="N7">
        <f>L2</f>
        <v>800</v>
      </c>
      <c r="V7" s="3"/>
      <c r="AA7" s="4"/>
    </row>
    <row r="8" spans="2:30" x14ac:dyDescent="0.25">
      <c r="C8" s="68">
        <v>1</v>
      </c>
      <c r="D8" s="68" t="str">
        <f t="shared" ref="D8:D71" si="0">VLOOKUP(C8,$Y$16:$AA$36,2,0)</f>
        <v>Fa</v>
      </c>
      <c r="E8" s="68">
        <v>1</v>
      </c>
      <c r="F8">
        <f t="shared" ref="F8:F168" ca="1" si="1">INDEX(INDIRECT($D8&amp;"!$B$1:$E$20"),$E8,1)</f>
        <v>40</v>
      </c>
      <c r="G8">
        <f t="shared" ref="G8:G168" ca="1" si="2">INDEX(INDIRECT($D8&amp;"!$B$1:$E$20"),$E8,2)</f>
        <v>100</v>
      </c>
      <c r="H8">
        <f t="shared" ref="H8:H168" ca="1" si="3">INDEX(INDIRECT($D8&amp;"!$B$1:$E$20"),$E8,3)</f>
        <v>50</v>
      </c>
      <c r="I8">
        <f t="shared" ref="I8:I168" ca="1" si="4">INDEX(INDIRECT($D8&amp;"!$B$1:$E$20"),$E8,4)</f>
        <v>60</v>
      </c>
      <c r="J8" s="3">
        <f t="array" aca="1" ref="J8" ca="1">INDEX(INDIRECT(D8&amp;"!$F$1:$Y$20"),$E8,MAX($D$6,($D$8:D8="Főépület")*$E$8:E8))</f>
        <v>6.9444444444444447E-4</v>
      </c>
      <c r="K8" s="4">
        <f t="shared" ref="K8:N23" ca="1" si="5">K7+$O8*C$2-F8</f>
        <v>762.66666666666663</v>
      </c>
      <c r="L8" s="4">
        <f t="shared" ca="1" si="5"/>
        <v>702.66666666666663</v>
      </c>
      <c r="M8" s="4">
        <f t="shared" ca="1" si="5"/>
        <v>752.66666666666663</v>
      </c>
      <c r="N8" s="4">
        <f t="shared" ca="1" si="5"/>
        <v>745.2</v>
      </c>
      <c r="O8" s="4">
        <f>(HOUR($J7)+MINUTE($J7)/60+SECOND($J7)/3600)</f>
        <v>6.6666666666666666E-2</v>
      </c>
      <c r="P8" s="3">
        <f>P7+ROUNDUP(HOUR(J7)*3600+MINUTE(J7)*60+SECOND(J7),0)</f>
        <v>240</v>
      </c>
      <c r="Q8" s="67">
        <f ca="1">(NOW()-$R$1/24-DATE(1970,1,1))*86400+P8</f>
        <v>1531578217.3899999</v>
      </c>
      <c r="R8">
        <f>C8</f>
        <v>1</v>
      </c>
      <c r="S8" s="69" t="str">
        <f>VLOOKUP(D8,$Z$16:$AA$36,2,0)</f>
        <v>1_[Favágó]</v>
      </c>
      <c r="T8" t="str">
        <f ca="1">CONCATENATE("setTask('",$W$1,"','",ROUNDUP(Q8,0),"','",R8,"','",S8,",",$W$2,"');")</f>
        <v>setTask('0','1531578218','1','1_[Favágó],5524');</v>
      </c>
      <c r="V8" s="3"/>
      <c r="X8" s="4"/>
      <c r="Y8" s="4"/>
      <c r="Z8" s="4" t="s">
        <v>1</v>
      </c>
      <c r="AA8" s="4" t="s">
        <v>94</v>
      </c>
      <c r="AD8" t="str">
        <f>VLOOKUP("Vas",Z8:AA13,2,0)</f>
        <v>3_[Vasércbánya]</v>
      </c>
    </row>
    <row r="9" spans="2:30" x14ac:dyDescent="0.25">
      <c r="C9" s="68">
        <v>2</v>
      </c>
      <c r="D9" s="68" t="str">
        <f t="shared" si="0"/>
        <v>Búza</v>
      </c>
      <c r="E9" s="68">
        <v>1</v>
      </c>
      <c r="F9">
        <f t="shared" ca="1" si="1"/>
        <v>70</v>
      </c>
      <c r="G9">
        <f t="shared" ca="1" si="2"/>
        <v>90</v>
      </c>
      <c r="H9">
        <f t="shared" ca="1" si="3"/>
        <v>70</v>
      </c>
      <c r="I9">
        <f t="shared" ca="1" si="4"/>
        <v>20</v>
      </c>
      <c r="J9" s="3">
        <f t="array" aca="1" ref="J9" ca="1">INDEX(INDIRECT(D9&amp;"!$F$1:$Y$20"),$E9,MAX($D$6,($D$8:D9="Főépület")*$E$8:E9))</f>
        <v>3.4722222222222224E-4</v>
      </c>
      <c r="K9" s="4">
        <f t="shared" ca="1" si="5"/>
        <v>693.33333333333326</v>
      </c>
      <c r="L9" s="4">
        <f t="shared" ca="1" si="5"/>
        <v>613.33333333333326</v>
      </c>
      <c r="M9" s="4">
        <f t="shared" ca="1" si="5"/>
        <v>683.33333333333326</v>
      </c>
      <c r="N9" s="4">
        <f t="shared" ca="1" si="5"/>
        <v>726.5</v>
      </c>
      <c r="O9" s="4">
        <f ca="1">(HOUR($J8)+MINUTE($J8)/60+SECOND($J8)/3600)</f>
        <v>1.6666666666666666E-2</v>
      </c>
      <c r="P9" s="4">
        <f t="shared" ref="P9:P64" ca="1" si="6">P8+ROUNDUP(HOUR(J8)*3600+MINUTE(J8)*60+SECOND(J8),0)+20</f>
        <v>320</v>
      </c>
      <c r="Q9" s="67">
        <f ca="1">(NOW()-$R$1/24-DATE(1970,1,1))*86400+P9</f>
        <v>1531578297.3899999</v>
      </c>
      <c r="R9">
        <f t="shared" ref="R9:R45" si="7">C9</f>
        <v>2</v>
      </c>
      <c r="S9" s="69" t="str">
        <f t="shared" ref="S9:S33" si="8">VLOOKUP(D9,$Z$16:$AA$36,2,0)</f>
        <v>4_[Búzafarm]</v>
      </c>
      <c r="T9" t="str">
        <f t="shared" ref="T9:T44" ca="1" si="9">CONCATENATE("setTask('",$W$1,"','",ROUNDUP(Q9,0),"','",R9,"','",S9,",",$W$2,"');")</f>
        <v>setTask('0','1531578298','2','4_[Búzafarm],5524');</v>
      </c>
      <c r="V9" s="3"/>
      <c r="X9" s="4"/>
      <c r="Y9" s="4"/>
      <c r="Z9" s="4" t="s">
        <v>4</v>
      </c>
      <c r="AA9" s="69" t="s">
        <v>88</v>
      </c>
    </row>
    <row r="10" spans="2:30" x14ac:dyDescent="0.25">
      <c r="C10" s="68">
        <v>3</v>
      </c>
      <c r="D10" s="68" t="str">
        <f t="shared" si="0"/>
        <v>Fa</v>
      </c>
      <c r="E10" s="68">
        <v>1</v>
      </c>
      <c r="F10">
        <f t="shared" ca="1" si="1"/>
        <v>40</v>
      </c>
      <c r="G10">
        <f t="shared" ca="1" si="2"/>
        <v>100</v>
      </c>
      <c r="H10">
        <f t="shared" ca="1" si="3"/>
        <v>50</v>
      </c>
      <c r="I10">
        <f t="shared" ca="1" si="4"/>
        <v>60</v>
      </c>
      <c r="J10" s="3">
        <f t="array" aca="1" ref="J10" ca="1">INDEX(INDIRECT(D10&amp;"!$F$1:$Y$20"),$E10,MAX($D$6,($D$8:D10="Főépület")*$E$8:E10))</f>
        <v>6.9444444444444447E-4</v>
      </c>
      <c r="K10" s="4">
        <f t="shared" ref="K10:K34" ca="1" si="10">K9+$O10*C$2-F10</f>
        <v>653.66666666666663</v>
      </c>
      <c r="L10" s="4">
        <f t="shared" ref="L10:L34" ca="1" si="11">L9+$O10*D$2-G10</f>
        <v>513.66666666666663</v>
      </c>
      <c r="M10" s="4">
        <f t="shared" ref="M10:M34" ca="1" si="12">M9+$O10*E$2-H10</f>
        <v>633.66666666666663</v>
      </c>
      <c r="N10" s="4">
        <f t="shared" ref="N10:N34" ca="1" si="13">N9+$O10*F$2-I10</f>
        <v>667.15</v>
      </c>
      <c r="O10" s="4">
        <f t="shared" ref="O10:O34" ca="1" si="14">(HOUR($J9)+MINUTE($J9)/60+SECOND($J9)/3600)</f>
        <v>8.3333333333333332E-3</v>
      </c>
      <c r="P10" s="4">
        <f t="shared" ref="P10:P34" ca="1" si="15">P9+ROUNDUP(HOUR(J9)*3600+MINUTE(J9)*60+SECOND(J9),0)+20</f>
        <v>370</v>
      </c>
      <c r="Q10" s="67">
        <f t="shared" ref="Q10:Q168" ca="1" si="16">(NOW()-$R$1/24-DATE(1970,1,1))*86400+P10</f>
        <v>1531578347.3899999</v>
      </c>
      <c r="R10">
        <f t="shared" ref="R10:R34" si="17">C10</f>
        <v>3</v>
      </c>
      <c r="S10" s="69" t="str">
        <f t="shared" ref="S10:S34" si="18">VLOOKUP(D10,$Z$16:$AA$36,2,0)</f>
        <v>1_[Favágó]</v>
      </c>
      <c r="T10" t="str">
        <f t="shared" ref="T10:T34" ca="1" si="19">CONCATENATE("setTask('",$W$1,"','",ROUNDUP(Q10,0),"','",R10,"','",S10,",",$W$2,"');")</f>
        <v>setTask('0','1531578348','3','1_[Favágó],5524');</v>
      </c>
      <c r="V10" s="3"/>
      <c r="X10" s="4"/>
      <c r="Y10" s="4"/>
      <c r="Z10" s="4" t="s">
        <v>42</v>
      </c>
      <c r="AA10" s="69" t="s">
        <v>93</v>
      </c>
    </row>
    <row r="11" spans="2:30" x14ac:dyDescent="0.25">
      <c r="C11" s="68">
        <v>4</v>
      </c>
      <c r="D11" s="68" t="str">
        <f t="shared" si="0"/>
        <v>Vas</v>
      </c>
      <c r="E11" s="68">
        <v>1</v>
      </c>
      <c r="F11">
        <f t="shared" ca="1" si="1"/>
        <v>100</v>
      </c>
      <c r="G11">
        <f t="shared" ca="1" si="2"/>
        <v>80</v>
      </c>
      <c r="H11">
        <f t="shared" ca="1" si="3"/>
        <v>30</v>
      </c>
      <c r="I11">
        <f t="shared" ca="1" si="4"/>
        <v>60</v>
      </c>
      <c r="J11" s="3">
        <f t="array" aca="1" ref="J11" ca="1">INDEX(INDIRECT(D11&amp;"!$F$1:$Y$20"),$E11,MAX($D$6,($D$8:D11="Főépület")*$E$8:E11))</f>
        <v>1.1574074074074073E-3</v>
      </c>
      <c r="K11" s="4">
        <f t="shared" ca="1" si="10"/>
        <v>554.33333333333326</v>
      </c>
      <c r="L11" s="4">
        <f t="shared" ca="1" si="11"/>
        <v>434.33333333333326</v>
      </c>
      <c r="M11" s="4">
        <f t="shared" ca="1" si="12"/>
        <v>604.33333333333326</v>
      </c>
      <c r="N11" s="4">
        <f t="shared" ca="1" si="13"/>
        <v>608.44999999999993</v>
      </c>
      <c r="O11" s="4">
        <f t="shared" ca="1" si="14"/>
        <v>1.6666666666666666E-2</v>
      </c>
      <c r="P11" s="4">
        <f t="shared" ca="1" si="15"/>
        <v>450</v>
      </c>
      <c r="Q11" s="67">
        <f t="shared" ca="1" si="16"/>
        <v>1531578427.3899999</v>
      </c>
      <c r="R11">
        <f t="shared" si="17"/>
        <v>4</v>
      </c>
      <c r="S11" s="69" t="str">
        <f t="shared" si="18"/>
        <v>3_[Vasércbánya]</v>
      </c>
      <c r="T11" t="str">
        <f t="shared" ca="1" si="19"/>
        <v>setTask('0','1531578428','4','3_[Vasércbánya],5524');</v>
      </c>
      <c r="V11" s="3"/>
      <c r="X11" s="4"/>
      <c r="Y11" s="4"/>
      <c r="Z11" s="4" t="s">
        <v>95</v>
      </c>
      <c r="AA11" s="69" t="s">
        <v>92</v>
      </c>
    </row>
    <row r="12" spans="2:30" x14ac:dyDescent="0.25">
      <c r="C12" s="68">
        <v>5</v>
      </c>
      <c r="D12" s="68" t="str">
        <f t="shared" si="0"/>
        <v>Agyag</v>
      </c>
      <c r="E12" s="68">
        <v>1</v>
      </c>
      <c r="F12">
        <f t="shared" ca="1" si="1"/>
        <v>80</v>
      </c>
      <c r="G12">
        <f t="shared" ca="1" si="2"/>
        <v>40</v>
      </c>
      <c r="H12">
        <f t="shared" ca="1" si="3"/>
        <v>80</v>
      </c>
      <c r="I12">
        <f t="shared" ca="1" si="4"/>
        <v>50</v>
      </c>
      <c r="J12" s="3">
        <f t="array" aca="1" ref="J12" ca="1">INDEX(INDIRECT(D12&amp;"!$F$1:$Y$20"),$E12,MAX($D$6,($D$8:D12="Főépület")*$E$8:E12))</f>
        <v>5.7870370370370378E-4</v>
      </c>
      <c r="K12" s="4">
        <f t="shared" ca="1" si="10"/>
        <v>475.44444444444434</v>
      </c>
      <c r="L12" s="4">
        <f t="shared" ca="1" si="11"/>
        <v>395.44444444444434</v>
      </c>
      <c r="M12" s="4">
        <f t="shared" ca="1" si="12"/>
        <v>525.44444444444434</v>
      </c>
      <c r="N12" s="4">
        <f t="shared" ca="1" si="13"/>
        <v>560.61666666666656</v>
      </c>
      <c r="O12" s="4">
        <f t="shared" ca="1" si="14"/>
        <v>2.7777777777777776E-2</v>
      </c>
      <c r="P12" s="4">
        <f t="shared" ca="1" si="15"/>
        <v>570</v>
      </c>
      <c r="Q12" s="67">
        <f t="shared" ca="1" si="16"/>
        <v>1531578547.3899999</v>
      </c>
      <c r="R12">
        <f t="shared" si="17"/>
        <v>5</v>
      </c>
      <c r="S12" s="69" t="str">
        <f t="shared" si="18"/>
        <v>2_[Agyagbánya]</v>
      </c>
      <c r="T12" t="str">
        <f t="shared" ca="1" si="19"/>
        <v>setTask('0','1531578548','5','2_[Agyagbánya],5524');</v>
      </c>
      <c r="V12" s="3"/>
      <c r="X12" s="4"/>
      <c r="Y12" s="4"/>
      <c r="Z12" s="4" t="s">
        <v>2</v>
      </c>
      <c r="AA12" s="69" t="s">
        <v>97</v>
      </c>
    </row>
    <row r="13" spans="2:30" x14ac:dyDescent="0.25">
      <c r="C13" s="68">
        <v>6</v>
      </c>
      <c r="D13" s="68" t="str">
        <f t="shared" si="0"/>
        <v>Agyag</v>
      </c>
      <c r="E13" s="68">
        <v>1</v>
      </c>
      <c r="F13">
        <f t="shared" ca="1" si="1"/>
        <v>80</v>
      </c>
      <c r="G13">
        <f t="shared" ca="1" si="2"/>
        <v>40</v>
      </c>
      <c r="H13">
        <f t="shared" ca="1" si="3"/>
        <v>80</v>
      </c>
      <c r="I13">
        <f t="shared" ca="1" si="4"/>
        <v>50</v>
      </c>
      <c r="J13" s="3">
        <f t="array" aca="1" ref="J13" ca="1">INDEX(INDIRECT(D13&amp;"!$F$1:$Y$20"),$E13,MAX($D$6,($D$8:D13="Főépület")*$E$8:E13))</f>
        <v>5.7870370370370378E-4</v>
      </c>
      <c r="K13" s="4">
        <f t="shared" ca="1" si="10"/>
        <v>395.99999999999989</v>
      </c>
      <c r="L13" s="4">
        <f t="shared" ca="1" si="11"/>
        <v>355.99999999999989</v>
      </c>
      <c r="M13" s="4">
        <f t="shared" ca="1" si="12"/>
        <v>445.99999999999989</v>
      </c>
      <c r="N13" s="4">
        <f t="shared" ca="1" si="13"/>
        <v>511.69999999999993</v>
      </c>
      <c r="O13" s="4">
        <f t="shared" ca="1" si="14"/>
        <v>1.3888888888888888E-2</v>
      </c>
      <c r="P13" s="4">
        <f t="shared" ca="1" si="15"/>
        <v>640</v>
      </c>
      <c r="Q13" s="67">
        <f t="shared" ca="1" si="16"/>
        <v>1531578617.3899999</v>
      </c>
      <c r="R13">
        <f t="shared" si="17"/>
        <v>6</v>
      </c>
      <c r="S13" s="69" t="str">
        <f t="shared" si="18"/>
        <v>2_[Agyagbánya]</v>
      </c>
      <c r="T13" t="str">
        <f t="shared" ca="1" si="19"/>
        <v>setTask('0','1531578618','6','2_[Agyagbánya],5524');</v>
      </c>
      <c r="V13" s="3"/>
      <c r="X13" s="4"/>
      <c r="Y13" s="4"/>
      <c r="Z13" s="4" t="s">
        <v>96</v>
      </c>
      <c r="AA13" s="69" t="s">
        <v>98</v>
      </c>
    </row>
    <row r="14" spans="2:30" x14ac:dyDescent="0.25">
      <c r="C14" s="68">
        <v>7</v>
      </c>
      <c r="D14" s="68" t="str">
        <f t="shared" si="0"/>
        <v>Vas</v>
      </c>
      <c r="E14" s="68">
        <v>1</v>
      </c>
      <c r="F14">
        <f t="shared" ca="1" si="1"/>
        <v>100</v>
      </c>
      <c r="G14">
        <f t="shared" ca="1" si="2"/>
        <v>80</v>
      </c>
      <c r="H14">
        <f t="shared" ca="1" si="3"/>
        <v>30</v>
      </c>
      <c r="I14">
        <f t="shared" ca="1" si="4"/>
        <v>60</v>
      </c>
      <c r="J14" s="3">
        <f t="array" aca="1" ref="J14" ca="1">INDEX(INDIRECT(D14&amp;"!$F$1:$Y$20"),$E14,MAX($D$6,($D$8:D14="Főépület")*$E$8:E14))</f>
        <v>1.1574074074074073E-3</v>
      </c>
      <c r="K14" s="4">
        <f t="shared" ca="1" si="10"/>
        <v>296.55555555555543</v>
      </c>
      <c r="L14" s="4">
        <f t="shared" ca="1" si="11"/>
        <v>276.55555555555543</v>
      </c>
      <c r="M14" s="4">
        <f t="shared" ca="1" si="12"/>
        <v>416.55555555555543</v>
      </c>
      <c r="N14" s="4">
        <f t="shared" ca="1" si="13"/>
        <v>452.7833333333333</v>
      </c>
      <c r="O14" s="4">
        <f t="shared" ca="1" si="14"/>
        <v>1.3888888888888888E-2</v>
      </c>
      <c r="P14" s="4">
        <f t="shared" ca="1" si="15"/>
        <v>710</v>
      </c>
      <c r="Q14" s="67">
        <f t="shared" ca="1" si="16"/>
        <v>1531578687.3899999</v>
      </c>
      <c r="R14">
        <f t="shared" si="17"/>
        <v>7</v>
      </c>
      <c r="S14" s="69" t="str">
        <f t="shared" si="18"/>
        <v>3_[Vasércbánya]</v>
      </c>
      <c r="T14" t="str">
        <f t="shared" ca="1" si="19"/>
        <v>setTask('0','1531578688','7','3_[Vasércbánya],5524');</v>
      </c>
      <c r="X14" s="4"/>
      <c r="Y14" s="4"/>
      <c r="Z14" s="4" t="s">
        <v>99</v>
      </c>
      <c r="AA14" s="71" t="s">
        <v>100</v>
      </c>
    </row>
    <row r="15" spans="2:30" x14ac:dyDescent="0.25">
      <c r="C15" s="68">
        <v>8</v>
      </c>
      <c r="D15" s="68" t="str">
        <f t="shared" si="0"/>
        <v>Búza</v>
      </c>
      <c r="E15" s="68">
        <v>1</v>
      </c>
      <c r="F15">
        <f t="shared" ca="1" si="1"/>
        <v>70</v>
      </c>
      <c r="G15">
        <f t="shared" ca="1" si="2"/>
        <v>90</v>
      </c>
      <c r="H15">
        <f t="shared" ca="1" si="3"/>
        <v>70</v>
      </c>
      <c r="I15">
        <f t="shared" ca="1" si="4"/>
        <v>20</v>
      </c>
      <c r="J15" s="3">
        <f t="array" aca="1" ref="J15" ca="1">INDEX(INDIRECT(D15&amp;"!$F$1:$Y$20"),$E15,MAX($D$6,($D$8:D15="Főépület")*$E$8:E15))</f>
        <v>3.4722222222222224E-4</v>
      </c>
      <c r="K15" s="4">
        <f t="shared" ca="1" si="10"/>
        <v>227.66666666666652</v>
      </c>
      <c r="L15" s="4">
        <f t="shared" ca="1" si="11"/>
        <v>187.66666666666652</v>
      </c>
      <c r="M15" s="4">
        <f t="shared" ca="1" si="12"/>
        <v>347.66666666666652</v>
      </c>
      <c r="N15" s="4">
        <f t="shared" ca="1" si="13"/>
        <v>434.95</v>
      </c>
      <c r="O15" s="4">
        <f t="shared" ca="1" si="14"/>
        <v>2.7777777777777776E-2</v>
      </c>
      <c r="P15" s="4">
        <f t="shared" ca="1" si="15"/>
        <v>830</v>
      </c>
      <c r="Q15" s="67">
        <f t="shared" ca="1" si="16"/>
        <v>1531578807.3899999</v>
      </c>
      <c r="R15">
        <f t="shared" si="17"/>
        <v>8</v>
      </c>
      <c r="S15" s="69" t="str">
        <f t="shared" si="18"/>
        <v>4_[Búzafarm]</v>
      </c>
      <c r="T15" t="str">
        <f t="shared" ca="1" si="19"/>
        <v>setTask('0','1531578808','8','4_[Búzafarm],5524');</v>
      </c>
      <c r="X15" s="4"/>
      <c r="Y15" s="4"/>
      <c r="Z15" s="4"/>
      <c r="AA15" s="4"/>
    </row>
    <row r="16" spans="2:30" x14ac:dyDescent="0.25">
      <c r="C16" s="68">
        <v>9</v>
      </c>
      <c r="D16" s="68" t="str">
        <f t="shared" si="0"/>
        <v>Búza</v>
      </c>
      <c r="E16" s="68">
        <v>1</v>
      </c>
      <c r="F16">
        <f t="shared" ca="1" si="1"/>
        <v>70</v>
      </c>
      <c r="G16">
        <f t="shared" ca="1" si="2"/>
        <v>90</v>
      </c>
      <c r="H16">
        <f t="shared" ca="1" si="3"/>
        <v>70</v>
      </c>
      <c r="I16">
        <f t="shared" ca="1" si="4"/>
        <v>20</v>
      </c>
      <c r="J16" s="3">
        <f t="array" aca="1" ref="J16" ca="1">INDEX(INDIRECT(D16&amp;"!$F$1:$Y$20"),$E16,MAX($D$6,($D$8:D16="Főépület")*$E$8:E16))</f>
        <v>3.4722222222222224E-4</v>
      </c>
      <c r="K16" s="4">
        <f t="shared" ca="1" si="10"/>
        <v>157.99999999999986</v>
      </c>
      <c r="L16" s="4">
        <f t="shared" ca="1" si="11"/>
        <v>97.999999999999858</v>
      </c>
      <c r="M16" s="4">
        <f t="shared" ca="1" si="12"/>
        <v>277.99999999999983</v>
      </c>
      <c r="N16" s="4">
        <f t="shared" ca="1" si="13"/>
        <v>415.59999999999997</v>
      </c>
      <c r="O16" s="4">
        <f t="shared" ca="1" si="14"/>
        <v>8.3333333333333332E-3</v>
      </c>
      <c r="P16" s="4">
        <f t="shared" ca="1" si="15"/>
        <v>880</v>
      </c>
      <c r="Q16" s="67">
        <f t="shared" ca="1" si="16"/>
        <v>1531578857.3899999</v>
      </c>
      <c r="R16">
        <f t="shared" si="17"/>
        <v>9</v>
      </c>
      <c r="S16" s="69" t="str">
        <f t="shared" si="18"/>
        <v>4_[Búzafarm]</v>
      </c>
      <c r="T16" t="str">
        <f t="shared" ca="1" si="19"/>
        <v>setTask('0','1531578858','9','4_[Búzafarm],5524');</v>
      </c>
      <c r="X16" s="4"/>
      <c r="Y16" s="4">
        <v>1</v>
      </c>
      <c r="Z16" s="4" t="s">
        <v>1</v>
      </c>
      <c r="AA16" s="4" t="s">
        <v>94</v>
      </c>
    </row>
    <row r="17" spans="3:27" x14ac:dyDescent="0.25">
      <c r="C17" s="68">
        <v>10</v>
      </c>
      <c r="D17" s="68" t="str">
        <f t="shared" si="0"/>
        <v>Vas</v>
      </c>
      <c r="E17" s="68">
        <v>1</v>
      </c>
      <c r="F17">
        <f t="shared" ca="1" si="1"/>
        <v>100</v>
      </c>
      <c r="G17">
        <f t="shared" ca="1" si="2"/>
        <v>80</v>
      </c>
      <c r="H17">
        <f t="shared" ca="1" si="3"/>
        <v>30</v>
      </c>
      <c r="I17">
        <f t="shared" ca="1" si="4"/>
        <v>60</v>
      </c>
      <c r="J17" s="3">
        <f t="array" aca="1" ref="J17" ca="1">INDEX(INDIRECT(D17&amp;"!$F$1:$Y$20"),$E17,MAX($D$6,($D$8:D17="Főépület")*$E$8:E17))</f>
        <v>1.1574074074074073E-3</v>
      </c>
      <c r="K17" s="4">
        <f t="shared" ca="1" si="10"/>
        <v>58.333333333333201</v>
      </c>
      <c r="L17" s="4">
        <f t="shared" ca="1" si="11"/>
        <v>18.333333333333186</v>
      </c>
      <c r="M17" s="4">
        <f t="shared" ca="1" si="12"/>
        <v>248.33333333333314</v>
      </c>
      <c r="N17" s="4">
        <f t="shared" ca="1" si="13"/>
        <v>356.24999999999994</v>
      </c>
      <c r="O17" s="4">
        <f t="shared" ca="1" si="14"/>
        <v>8.3333333333333332E-3</v>
      </c>
      <c r="P17" s="4">
        <f t="shared" ca="1" si="15"/>
        <v>930</v>
      </c>
      <c r="Q17" s="67">
        <f t="shared" ca="1" si="16"/>
        <v>1531578907.3899999</v>
      </c>
      <c r="R17">
        <f t="shared" si="17"/>
        <v>10</v>
      </c>
      <c r="S17" s="69" t="str">
        <f t="shared" si="18"/>
        <v>3_[Vasércbánya]</v>
      </c>
      <c r="T17" t="str">
        <f t="shared" ca="1" si="19"/>
        <v>setTask('0','1531578908','10','3_[Vasércbánya],5524');</v>
      </c>
      <c r="X17" s="4"/>
      <c r="Y17" s="4">
        <v>2</v>
      </c>
      <c r="Z17" s="4" t="s">
        <v>4</v>
      </c>
      <c r="AA17" s="69" t="s">
        <v>88</v>
      </c>
    </row>
    <row r="18" spans="3:27" x14ac:dyDescent="0.25">
      <c r="C18" s="68">
        <v>11</v>
      </c>
      <c r="D18" s="68" t="str">
        <f t="shared" si="0"/>
        <v>Vas</v>
      </c>
      <c r="E18" s="68">
        <v>1</v>
      </c>
      <c r="F18">
        <f t="shared" ca="1" si="1"/>
        <v>100</v>
      </c>
      <c r="G18">
        <f t="shared" ca="1" si="2"/>
        <v>80</v>
      </c>
      <c r="H18">
        <f t="shared" ca="1" si="3"/>
        <v>30</v>
      </c>
      <c r="I18">
        <f t="shared" ca="1" si="4"/>
        <v>60</v>
      </c>
      <c r="J18" s="3">
        <f t="array" aca="1" ref="J18" ca="1">INDEX(INDIRECT(D18&amp;"!$F$1:$Y$20"),$E18,MAX($D$6,($D$8:D18="Főépület")*$E$8:E18))</f>
        <v>1.1574074074074073E-3</v>
      </c>
      <c r="K18" s="4">
        <f t="shared" ca="1" si="10"/>
        <v>-40.555555555555685</v>
      </c>
      <c r="L18" s="4">
        <f t="shared" ca="1" si="11"/>
        <v>-60.555555555555699</v>
      </c>
      <c r="M18" s="4">
        <f t="shared" ca="1" si="12"/>
        <v>219.44444444444426</v>
      </c>
      <c r="N18" s="4">
        <f t="shared" ca="1" si="13"/>
        <v>298.41666666666663</v>
      </c>
      <c r="O18" s="4">
        <f t="shared" ca="1" si="14"/>
        <v>2.7777777777777776E-2</v>
      </c>
      <c r="P18" s="4">
        <f t="shared" ca="1" si="15"/>
        <v>1050</v>
      </c>
      <c r="Q18" s="67">
        <f t="shared" ca="1" si="16"/>
        <v>1531579027.3899999</v>
      </c>
      <c r="R18">
        <f t="shared" si="17"/>
        <v>11</v>
      </c>
      <c r="S18" s="69" t="str">
        <f t="shared" si="18"/>
        <v>3_[Vasércbánya]</v>
      </c>
      <c r="T18" t="str">
        <f t="shared" ca="1" si="19"/>
        <v>setTask('0','1531579028','11','3_[Vasércbánya],5524');</v>
      </c>
      <c r="X18" s="4"/>
      <c r="Y18" s="4">
        <v>3</v>
      </c>
      <c r="Z18" s="4" t="s">
        <v>1</v>
      </c>
      <c r="AA18" s="4" t="s">
        <v>94</v>
      </c>
    </row>
    <row r="19" spans="3:27" x14ac:dyDescent="0.25">
      <c r="C19" s="68">
        <v>12</v>
      </c>
      <c r="D19" s="68" t="str">
        <f t="shared" si="0"/>
        <v>Búza</v>
      </c>
      <c r="E19" s="68">
        <v>1</v>
      </c>
      <c r="F19">
        <f t="shared" ca="1" si="1"/>
        <v>70</v>
      </c>
      <c r="G19">
        <f t="shared" ca="1" si="2"/>
        <v>90</v>
      </c>
      <c r="H19">
        <f t="shared" ca="1" si="3"/>
        <v>70</v>
      </c>
      <c r="I19">
        <f t="shared" ca="1" si="4"/>
        <v>20</v>
      </c>
      <c r="J19" s="3">
        <f t="array" aca="1" ref="J19" ca="1">INDEX(INDIRECT(D19&amp;"!$F$1:$Y$20"),$E19,MAX($D$6,($D$8:D19="Főépület")*$E$8:E19))</f>
        <v>3.4722222222222224E-4</v>
      </c>
      <c r="K19" s="4">
        <f t="shared" ca="1" si="10"/>
        <v>-109.44444444444457</v>
      </c>
      <c r="L19" s="4">
        <f t="shared" ca="1" si="11"/>
        <v>-149.44444444444457</v>
      </c>
      <c r="M19" s="4">
        <f t="shared" ca="1" si="12"/>
        <v>150.55555555555537</v>
      </c>
      <c r="N19" s="4">
        <f t="shared" ca="1" si="13"/>
        <v>280.58333333333331</v>
      </c>
      <c r="O19" s="4">
        <f t="shared" ca="1" si="14"/>
        <v>2.7777777777777776E-2</v>
      </c>
      <c r="P19" s="4">
        <f t="shared" ca="1" si="15"/>
        <v>1170</v>
      </c>
      <c r="Q19" s="67">
        <f t="shared" ca="1" si="16"/>
        <v>1531579147.3899999</v>
      </c>
      <c r="R19">
        <f t="shared" si="17"/>
        <v>12</v>
      </c>
      <c r="S19" s="69" t="str">
        <f t="shared" si="18"/>
        <v>4_[Búzafarm]</v>
      </c>
      <c r="T19" t="str">
        <f t="shared" ca="1" si="19"/>
        <v>setTask('0','1531579148','12','4_[Búzafarm],5524');</v>
      </c>
      <c r="X19" s="4"/>
      <c r="Y19" s="4">
        <v>4</v>
      </c>
      <c r="Z19" s="4" t="s">
        <v>96</v>
      </c>
      <c r="AA19" s="69" t="s">
        <v>98</v>
      </c>
    </row>
    <row r="20" spans="3:27" x14ac:dyDescent="0.25">
      <c r="C20" s="68">
        <v>13</v>
      </c>
      <c r="D20" s="68" t="str">
        <f t="shared" si="0"/>
        <v>Búza</v>
      </c>
      <c r="E20" s="68">
        <v>1</v>
      </c>
      <c r="F20">
        <f t="shared" ca="1" si="1"/>
        <v>70</v>
      </c>
      <c r="G20">
        <f t="shared" ca="1" si="2"/>
        <v>90</v>
      </c>
      <c r="H20">
        <f t="shared" ca="1" si="3"/>
        <v>70</v>
      </c>
      <c r="I20">
        <f t="shared" ca="1" si="4"/>
        <v>20</v>
      </c>
      <c r="J20" s="3">
        <f t="array" aca="1" ref="J20" ca="1">INDEX(INDIRECT(D20&amp;"!$F$1:$Y$20"),$E20,MAX($D$6,($D$8:D20="Főépület")*$E$8:E20))</f>
        <v>3.4722222222222224E-4</v>
      </c>
      <c r="K20" s="4">
        <f t="shared" ca="1" si="10"/>
        <v>-179.11111111111126</v>
      </c>
      <c r="L20" s="4">
        <f t="shared" ca="1" si="11"/>
        <v>-239.11111111111123</v>
      </c>
      <c r="M20" s="4">
        <f t="shared" ca="1" si="12"/>
        <v>80.888888888888715</v>
      </c>
      <c r="N20" s="4">
        <f t="shared" ca="1" si="13"/>
        <v>261.23333333333329</v>
      </c>
      <c r="O20" s="4">
        <f t="shared" ca="1" si="14"/>
        <v>8.3333333333333332E-3</v>
      </c>
      <c r="P20" s="4">
        <f t="shared" ca="1" si="15"/>
        <v>1220</v>
      </c>
      <c r="Q20" s="67">
        <f t="shared" ca="1" si="16"/>
        <v>1531579197.3899999</v>
      </c>
      <c r="R20">
        <f t="shared" si="17"/>
        <v>13</v>
      </c>
      <c r="S20" s="69" t="str">
        <f t="shared" si="18"/>
        <v>4_[Búzafarm]</v>
      </c>
      <c r="T20" t="str">
        <f t="shared" ca="1" si="19"/>
        <v>setTask('0','1531579198','13','4_[Búzafarm],5524');</v>
      </c>
      <c r="X20" s="4"/>
      <c r="Y20" s="4">
        <v>5</v>
      </c>
      <c r="Z20" s="4" t="s">
        <v>2</v>
      </c>
      <c r="AA20" s="69" t="s">
        <v>97</v>
      </c>
    </row>
    <row r="21" spans="3:27" x14ac:dyDescent="0.25">
      <c r="C21" s="68">
        <v>14</v>
      </c>
      <c r="D21" s="68" t="str">
        <f t="shared" si="0"/>
        <v>Fa</v>
      </c>
      <c r="E21" s="68">
        <v>1</v>
      </c>
      <c r="F21">
        <f t="shared" ca="1" si="1"/>
        <v>40</v>
      </c>
      <c r="G21">
        <f t="shared" ca="1" si="2"/>
        <v>100</v>
      </c>
      <c r="H21">
        <f t="shared" ca="1" si="3"/>
        <v>50</v>
      </c>
      <c r="I21">
        <f t="shared" ca="1" si="4"/>
        <v>60</v>
      </c>
      <c r="J21" s="3">
        <f t="array" aca="1" ref="J21" ca="1">INDEX(INDIRECT(D21&amp;"!$F$1:$Y$20"),$E21,MAX($D$6,($D$8:D21="Főépület")*$E$8:E21))</f>
        <v>6.9444444444444447E-4</v>
      </c>
      <c r="K21" s="4">
        <f t="shared" ca="1" si="10"/>
        <v>-218.77777777777791</v>
      </c>
      <c r="L21" s="4">
        <f t="shared" ca="1" si="11"/>
        <v>-338.77777777777789</v>
      </c>
      <c r="M21" s="4">
        <f t="shared" ca="1" si="12"/>
        <v>31.222222222222044</v>
      </c>
      <c r="N21" s="4">
        <f t="shared" ca="1" si="13"/>
        <v>201.88333333333327</v>
      </c>
      <c r="O21" s="4">
        <f t="shared" ca="1" si="14"/>
        <v>8.3333333333333332E-3</v>
      </c>
      <c r="P21" s="4">
        <f t="shared" ca="1" si="15"/>
        <v>1270</v>
      </c>
      <c r="Q21" s="67">
        <f t="shared" ca="1" si="16"/>
        <v>1531579247.3899999</v>
      </c>
      <c r="R21">
        <f t="shared" si="17"/>
        <v>14</v>
      </c>
      <c r="S21" s="69" t="str">
        <f t="shared" si="18"/>
        <v>1_[Favágó]</v>
      </c>
      <c r="T21" t="str">
        <f t="shared" ca="1" si="19"/>
        <v>setTask('0','1531579248','14','1_[Favágó],5524');</v>
      </c>
      <c r="X21" s="4"/>
      <c r="Y21" s="4">
        <v>6</v>
      </c>
      <c r="Z21" s="4" t="s">
        <v>2</v>
      </c>
      <c r="AA21" s="69" t="s">
        <v>97</v>
      </c>
    </row>
    <row r="22" spans="3:27" x14ac:dyDescent="0.25">
      <c r="C22" s="68">
        <v>15</v>
      </c>
      <c r="D22" s="68" t="str">
        <f t="shared" si="0"/>
        <v>Búza</v>
      </c>
      <c r="E22" s="68">
        <v>1</v>
      </c>
      <c r="F22">
        <f t="shared" ca="1" si="1"/>
        <v>70</v>
      </c>
      <c r="G22">
        <f t="shared" ca="1" si="2"/>
        <v>90</v>
      </c>
      <c r="H22">
        <f t="shared" ca="1" si="3"/>
        <v>70</v>
      </c>
      <c r="I22">
        <f t="shared" ca="1" si="4"/>
        <v>20</v>
      </c>
      <c r="J22" s="3">
        <f t="array" aca="1" ref="J22" ca="1">INDEX(INDIRECT(D22&amp;"!$F$1:$Y$20"),$E22,MAX($D$6,($D$8:D22="Főépület")*$E$8:E22))</f>
        <v>3.4722222222222224E-4</v>
      </c>
      <c r="K22" s="4">
        <f t="shared" ca="1" si="10"/>
        <v>-288.11111111111126</v>
      </c>
      <c r="L22" s="4">
        <f t="shared" ca="1" si="11"/>
        <v>-428.1111111111112</v>
      </c>
      <c r="M22" s="4">
        <f t="shared" ca="1" si="12"/>
        <v>-38.111111111111285</v>
      </c>
      <c r="N22" s="4">
        <f t="shared" ca="1" si="13"/>
        <v>183.18333333333328</v>
      </c>
      <c r="O22" s="4">
        <f t="shared" ca="1" si="14"/>
        <v>1.6666666666666666E-2</v>
      </c>
      <c r="P22" s="4">
        <f t="shared" ca="1" si="15"/>
        <v>1350</v>
      </c>
      <c r="Q22" s="67">
        <f t="shared" ca="1" si="16"/>
        <v>1531579327.3899999</v>
      </c>
      <c r="R22">
        <f t="shared" si="17"/>
        <v>15</v>
      </c>
      <c r="S22" s="69" t="str">
        <f t="shared" si="18"/>
        <v>4_[Búzafarm]</v>
      </c>
      <c r="T22" t="str">
        <f t="shared" ca="1" si="19"/>
        <v>setTask('0','1531579328','15','4_[Búzafarm],5524');</v>
      </c>
      <c r="X22" s="4"/>
      <c r="Y22" s="4">
        <v>7</v>
      </c>
      <c r="Z22" s="4" t="s">
        <v>96</v>
      </c>
      <c r="AA22" s="69" t="s">
        <v>98</v>
      </c>
    </row>
    <row r="23" spans="3:27" x14ac:dyDescent="0.25">
      <c r="C23" s="68">
        <v>16</v>
      </c>
      <c r="D23" s="68" t="str">
        <f t="shared" si="0"/>
        <v>Agyag</v>
      </c>
      <c r="E23" s="68">
        <v>1</v>
      </c>
      <c r="F23">
        <f t="shared" ca="1" si="1"/>
        <v>80</v>
      </c>
      <c r="G23">
        <f t="shared" ca="1" si="2"/>
        <v>40</v>
      </c>
      <c r="H23">
        <f t="shared" ca="1" si="3"/>
        <v>80</v>
      </c>
      <c r="I23">
        <f t="shared" ca="1" si="4"/>
        <v>50</v>
      </c>
      <c r="J23" s="3">
        <f t="array" aca="1" ref="J23" ca="1">INDEX(INDIRECT(D23&amp;"!$F$1:$Y$20"),$E23,MAX($D$6,($D$8:D23="Főépület")*$E$8:E23))</f>
        <v>5.7870370370370378E-4</v>
      </c>
      <c r="K23" s="4">
        <f t="shared" ca="1" si="10"/>
        <v>-367.77777777777794</v>
      </c>
      <c r="L23" s="4">
        <f t="shared" ca="1" si="11"/>
        <v>-467.77777777777789</v>
      </c>
      <c r="M23" s="4">
        <f t="shared" ca="1" si="12"/>
        <v>-117.77777777777794</v>
      </c>
      <c r="N23" s="4">
        <f t="shared" ca="1" si="13"/>
        <v>133.83333333333329</v>
      </c>
      <c r="O23" s="4">
        <f t="shared" ca="1" si="14"/>
        <v>8.3333333333333332E-3</v>
      </c>
      <c r="P23" s="4">
        <f t="shared" ca="1" si="15"/>
        <v>1400</v>
      </c>
      <c r="Q23" s="67">
        <f t="shared" ca="1" si="16"/>
        <v>1531579377.3899999</v>
      </c>
      <c r="R23">
        <f t="shared" si="17"/>
        <v>16</v>
      </c>
      <c r="S23" s="69" t="str">
        <f t="shared" si="18"/>
        <v>2_[Agyagbánya]</v>
      </c>
      <c r="T23" t="str">
        <f t="shared" ca="1" si="19"/>
        <v>setTask('0','1531579378','16','2_[Agyagbánya],5524');</v>
      </c>
      <c r="Y23" s="4">
        <v>8</v>
      </c>
      <c r="Z23" s="4" t="s">
        <v>4</v>
      </c>
      <c r="AA23" s="69" t="s">
        <v>88</v>
      </c>
    </row>
    <row r="24" spans="3:27" x14ac:dyDescent="0.25">
      <c r="C24" s="68">
        <v>17</v>
      </c>
      <c r="D24" s="68" t="str">
        <f t="shared" si="0"/>
        <v>Fa</v>
      </c>
      <c r="E24" s="68">
        <v>1</v>
      </c>
      <c r="F24">
        <f t="shared" ca="1" si="1"/>
        <v>40</v>
      </c>
      <c r="G24">
        <f t="shared" ca="1" si="2"/>
        <v>100</v>
      </c>
      <c r="H24">
        <f t="shared" ca="1" si="3"/>
        <v>50</v>
      </c>
      <c r="I24">
        <f t="shared" ca="1" si="4"/>
        <v>60</v>
      </c>
      <c r="J24" s="3">
        <f t="array" aca="1" ref="J24" ca="1">INDEX(INDIRECT(D24&amp;"!$F$1:$Y$20"),$E24,MAX($D$6,($D$8:D24="Főépület")*$E$8:E24))</f>
        <v>6.9444444444444447E-4</v>
      </c>
      <c r="K24" s="4">
        <f t="shared" ca="1" si="10"/>
        <v>-407.2222222222224</v>
      </c>
      <c r="L24" s="4">
        <f t="shared" ca="1" si="11"/>
        <v>-567.2222222222224</v>
      </c>
      <c r="M24" s="4">
        <f t="shared" ca="1" si="12"/>
        <v>-167.2222222222224</v>
      </c>
      <c r="N24" s="4">
        <f t="shared" ca="1" si="13"/>
        <v>74.916666666666629</v>
      </c>
      <c r="O24" s="4">
        <f t="shared" ca="1" si="14"/>
        <v>1.3888888888888888E-2</v>
      </c>
      <c r="P24" s="4">
        <f t="shared" ca="1" si="15"/>
        <v>1470</v>
      </c>
      <c r="Q24" s="67">
        <f t="shared" ca="1" si="16"/>
        <v>1531579447.3899999</v>
      </c>
      <c r="R24">
        <f t="shared" si="17"/>
        <v>17</v>
      </c>
      <c r="S24" s="69" t="str">
        <f t="shared" si="18"/>
        <v>1_[Favágó]</v>
      </c>
      <c r="T24" t="str">
        <f t="shared" ca="1" si="19"/>
        <v>setTask('0','1531579448','17','1_[Favágó],5524');</v>
      </c>
      <c r="Y24" s="4">
        <v>9</v>
      </c>
      <c r="Z24" s="4" t="s">
        <v>4</v>
      </c>
      <c r="AA24" s="69" t="s">
        <v>88</v>
      </c>
    </row>
    <row r="25" spans="3:27" x14ac:dyDescent="0.25">
      <c r="C25" s="68">
        <v>18</v>
      </c>
      <c r="D25" s="68" t="str">
        <f t="shared" si="0"/>
        <v>Agyag</v>
      </c>
      <c r="E25" s="68">
        <v>1</v>
      </c>
      <c r="F25">
        <f t="shared" ca="1" si="1"/>
        <v>80</v>
      </c>
      <c r="G25">
        <f t="shared" ca="1" si="2"/>
        <v>40</v>
      </c>
      <c r="H25">
        <f t="shared" ca="1" si="3"/>
        <v>80</v>
      </c>
      <c r="I25">
        <f t="shared" ca="1" si="4"/>
        <v>50</v>
      </c>
      <c r="J25" s="3">
        <f t="array" aca="1" ref="J25" ca="1">INDEX(INDIRECT(D25&amp;"!$F$1:$Y$20"),$E25,MAX($D$6,($D$8:D25="Főépület")*$E$8:E25))</f>
        <v>5.7870370370370378E-4</v>
      </c>
      <c r="K25" s="4">
        <f t="shared" ca="1" si="10"/>
        <v>-486.55555555555571</v>
      </c>
      <c r="L25" s="4">
        <f t="shared" ca="1" si="11"/>
        <v>-606.55555555555577</v>
      </c>
      <c r="M25" s="4">
        <f t="shared" ca="1" si="12"/>
        <v>-246.55555555555574</v>
      </c>
      <c r="N25" s="4">
        <f t="shared" ca="1" si="13"/>
        <v>26.216666666666626</v>
      </c>
      <c r="O25" s="4">
        <f t="shared" ca="1" si="14"/>
        <v>1.6666666666666666E-2</v>
      </c>
      <c r="P25" s="4">
        <f t="shared" ca="1" si="15"/>
        <v>1550</v>
      </c>
      <c r="Q25" s="67">
        <f t="shared" ca="1" si="16"/>
        <v>1531579527.3899999</v>
      </c>
      <c r="R25">
        <f t="shared" si="17"/>
        <v>18</v>
      </c>
      <c r="S25" s="69" t="str">
        <f t="shared" si="18"/>
        <v>2_[Agyagbánya]</v>
      </c>
      <c r="T25" t="str">
        <f t="shared" ca="1" si="19"/>
        <v>setTask('0','1531579528','18','2_[Agyagbánya],5524');</v>
      </c>
      <c r="Y25" s="4">
        <v>10</v>
      </c>
      <c r="Z25" s="4" t="s">
        <v>96</v>
      </c>
      <c r="AA25" s="69" t="s">
        <v>98</v>
      </c>
    </row>
    <row r="26" spans="3:27" x14ac:dyDescent="0.25">
      <c r="C26" s="68">
        <v>1</v>
      </c>
      <c r="D26" s="68" t="str">
        <f t="shared" si="0"/>
        <v>Fa</v>
      </c>
      <c r="E26" s="68">
        <v>2</v>
      </c>
      <c r="F26">
        <f t="shared" ca="1" si="1"/>
        <v>65</v>
      </c>
      <c r="G26">
        <f t="shared" ca="1" si="2"/>
        <v>165</v>
      </c>
      <c r="H26">
        <f t="shared" ca="1" si="3"/>
        <v>85</v>
      </c>
      <c r="I26">
        <f t="shared" ca="1" si="4"/>
        <v>100</v>
      </c>
      <c r="J26" s="3">
        <f t="array" aca="1" ref="J26" ca="1">INDEX(INDIRECT(D26&amp;"!$F$1:$Y$20"),$E26,MAX($D$6,($D$8:D26="Főépület")*$E$8:E26))</f>
        <v>1.6203703703703703E-3</v>
      </c>
      <c r="K26" s="4">
        <f t="shared" ca="1" si="10"/>
        <v>-551.00000000000023</v>
      </c>
      <c r="L26" s="4">
        <f t="shared" ca="1" si="11"/>
        <v>-771.00000000000023</v>
      </c>
      <c r="M26" s="4">
        <f t="shared" ca="1" si="12"/>
        <v>-331.00000000000023</v>
      </c>
      <c r="N26" s="4">
        <f t="shared" ca="1" si="13"/>
        <v>-72.700000000000045</v>
      </c>
      <c r="O26" s="4">
        <f t="shared" ca="1" si="14"/>
        <v>1.3888888888888888E-2</v>
      </c>
      <c r="P26" s="4">
        <f t="shared" ca="1" si="15"/>
        <v>1620</v>
      </c>
      <c r="Q26" s="67">
        <f t="shared" ca="1" si="16"/>
        <v>1531579597.3899999</v>
      </c>
      <c r="R26">
        <f t="shared" si="17"/>
        <v>1</v>
      </c>
      <c r="S26" s="69" t="str">
        <f t="shared" si="18"/>
        <v>1_[Favágó]</v>
      </c>
      <c r="T26" t="str">
        <f t="shared" ca="1" si="19"/>
        <v>setTask('0','1531579598','1','1_[Favágó],5524');</v>
      </c>
      <c r="Y26" s="4">
        <v>11</v>
      </c>
      <c r="Z26" s="4" t="s">
        <v>96</v>
      </c>
      <c r="AA26" s="69" t="s">
        <v>98</v>
      </c>
    </row>
    <row r="27" spans="3:27" x14ac:dyDescent="0.25">
      <c r="C27" s="68">
        <v>2</v>
      </c>
      <c r="D27" s="68" t="str">
        <f t="shared" si="0"/>
        <v>Búza</v>
      </c>
      <c r="E27" s="68">
        <v>2</v>
      </c>
      <c r="F27">
        <f t="shared" ca="1" si="1"/>
        <v>115</v>
      </c>
      <c r="G27">
        <f t="shared" ca="1" si="2"/>
        <v>150</v>
      </c>
      <c r="H27">
        <f t="shared" ca="1" si="3"/>
        <v>115</v>
      </c>
      <c r="I27">
        <f t="shared" ca="1" si="4"/>
        <v>35</v>
      </c>
      <c r="J27" s="3">
        <f t="array" aca="1" ref="J27" ca="1">INDEX(INDIRECT(D27&amp;"!$F$1:$Y$20"),$E27,MAX($D$6,($D$8:D27="Főépület")*$E$8:E27))</f>
        <v>1.1574074074074073E-3</v>
      </c>
      <c r="K27" s="4">
        <f t="shared" ca="1" si="10"/>
        <v>-664.44444444444468</v>
      </c>
      <c r="L27" s="4">
        <f t="shared" ca="1" si="11"/>
        <v>-919.44444444444468</v>
      </c>
      <c r="M27" s="4">
        <f t="shared" ca="1" si="12"/>
        <v>-444.44444444444468</v>
      </c>
      <c r="N27" s="4">
        <f t="shared" ca="1" si="13"/>
        <v>-104.66666666666671</v>
      </c>
      <c r="O27" s="4">
        <f t="shared" ca="1" si="14"/>
        <v>3.888888888888889E-2</v>
      </c>
      <c r="P27" s="4">
        <f t="shared" ca="1" si="15"/>
        <v>1780</v>
      </c>
      <c r="Q27" s="67">
        <f t="shared" ca="1" si="16"/>
        <v>1531579757.3899999</v>
      </c>
      <c r="R27">
        <f t="shared" si="17"/>
        <v>2</v>
      </c>
      <c r="S27" s="69" t="str">
        <f t="shared" si="18"/>
        <v>4_[Búzafarm]</v>
      </c>
      <c r="T27" t="str">
        <f t="shared" ca="1" si="19"/>
        <v>setTask('0','1531579758','2','4_[Búzafarm],5524');</v>
      </c>
      <c r="Y27" s="4">
        <v>12</v>
      </c>
      <c r="Z27" s="4" t="s">
        <v>4</v>
      </c>
      <c r="AA27" s="69" t="s">
        <v>88</v>
      </c>
    </row>
    <row r="28" spans="3:27" x14ac:dyDescent="0.25">
      <c r="C28" s="68">
        <v>3</v>
      </c>
      <c r="D28" s="68" t="str">
        <f t="shared" si="0"/>
        <v>Fa</v>
      </c>
      <c r="E28" s="68">
        <v>2</v>
      </c>
      <c r="F28">
        <f t="shared" ca="1" si="1"/>
        <v>65</v>
      </c>
      <c r="G28">
        <f t="shared" ca="1" si="2"/>
        <v>165</v>
      </c>
      <c r="H28">
        <f t="shared" ca="1" si="3"/>
        <v>85</v>
      </c>
      <c r="I28">
        <f t="shared" ca="1" si="4"/>
        <v>100</v>
      </c>
      <c r="J28" s="3">
        <f t="array" aca="1" ref="J28" ca="1">INDEX(INDIRECT(D28&amp;"!$F$1:$Y$20"),$E28,MAX($D$6,($D$8:D28="Főépület")*$E$8:E28))</f>
        <v>1.6203703703703703E-3</v>
      </c>
      <c r="K28" s="4">
        <f t="shared" ca="1" si="10"/>
        <v>-728.3333333333336</v>
      </c>
      <c r="L28" s="4">
        <f t="shared" ca="1" si="11"/>
        <v>-1083.3333333333335</v>
      </c>
      <c r="M28" s="4">
        <f t="shared" ca="1" si="12"/>
        <v>-528.3333333333336</v>
      </c>
      <c r="N28" s="4">
        <f t="shared" ca="1" si="13"/>
        <v>-202.50000000000006</v>
      </c>
      <c r="O28" s="4">
        <f t="shared" ca="1" si="14"/>
        <v>2.7777777777777776E-2</v>
      </c>
      <c r="P28" s="4">
        <f t="shared" ca="1" si="15"/>
        <v>1900</v>
      </c>
      <c r="Q28" s="67">
        <f t="shared" ca="1" si="16"/>
        <v>1531579877.3899999</v>
      </c>
      <c r="R28">
        <f t="shared" si="17"/>
        <v>3</v>
      </c>
      <c r="S28" s="69" t="str">
        <f t="shared" si="18"/>
        <v>1_[Favágó]</v>
      </c>
      <c r="T28" t="str">
        <f t="shared" ca="1" si="19"/>
        <v>setTask('0','1531579878','3','1_[Favágó],5524');</v>
      </c>
      <c r="Y28" s="4">
        <v>13</v>
      </c>
      <c r="Z28" s="4" t="s">
        <v>4</v>
      </c>
      <c r="AA28" s="69" t="s">
        <v>88</v>
      </c>
    </row>
    <row r="29" spans="3:27" x14ac:dyDescent="0.25">
      <c r="C29" s="68">
        <v>4</v>
      </c>
      <c r="D29" s="68" t="str">
        <f t="shared" si="0"/>
        <v>Vas</v>
      </c>
      <c r="E29" s="68">
        <v>2</v>
      </c>
      <c r="F29">
        <f t="shared" ca="1" si="1"/>
        <v>165</v>
      </c>
      <c r="G29">
        <f t="shared" ca="1" si="2"/>
        <v>135</v>
      </c>
      <c r="H29">
        <f t="shared" ca="1" si="3"/>
        <v>50</v>
      </c>
      <c r="I29">
        <f t="shared" ca="1" si="4"/>
        <v>100</v>
      </c>
      <c r="J29" s="3">
        <f t="array" aca="1" ref="J29" ca="1">INDEX(INDIRECT(D29&amp;"!$F$1:$Y$20"),$E29,MAX($D$6,($D$8:D29="Főépület")*$E$8:E29))</f>
        <v>2.3148148148148151E-3</v>
      </c>
      <c r="K29" s="4">
        <f t="shared" ca="1" si="10"/>
        <v>-891.77777777777806</v>
      </c>
      <c r="L29" s="4">
        <f t="shared" ca="1" si="11"/>
        <v>-1216.7777777777778</v>
      </c>
      <c r="M29" s="4">
        <f t="shared" ca="1" si="12"/>
        <v>-576.77777777777806</v>
      </c>
      <c r="N29" s="4">
        <f t="shared" ca="1" si="13"/>
        <v>-299.4666666666667</v>
      </c>
      <c r="O29" s="4">
        <f t="shared" ca="1" si="14"/>
        <v>3.888888888888889E-2</v>
      </c>
      <c r="P29" s="4">
        <f t="shared" ca="1" si="15"/>
        <v>2060</v>
      </c>
      <c r="Q29" s="67">
        <f t="shared" ca="1" si="16"/>
        <v>1531580037.3899999</v>
      </c>
      <c r="R29">
        <f t="shared" si="17"/>
        <v>4</v>
      </c>
      <c r="S29" s="69" t="str">
        <f t="shared" si="18"/>
        <v>3_[Vasércbánya]</v>
      </c>
      <c r="T29" t="str">
        <f t="shared" ca="1" si="19"/>
        <v>setTask('0','1531580038','4','3_[Vasércbánya],5524');</v>
      </c>
      <c r="U29" s="72"/>
      <c r="Y29" s="4">
        <v>14</v>
      </c>
      <c r="Z29" s="4" t="s">
        <v>1</v>
      </c>
      <c r="AA29" s="4" t="s">
        <v>94</v>
      </c>
    </row>
    <row r="30" spans="3:27" x14ac:dyDescent="0.25">
      <c r="C30" s="68">
        <v>5</v>
      </c>
      <c r="D30" s="68" t="str">
        <f t="shared" si="0"/>
        <v>Agyag</v>
      </c>
      <c r="E30" s="68">
        <v>2</v>
      </c>
      <c r="F30">
        <f t="shared" ca="1" si="1"/>
        <v>135</v>
      </c>
      <c r="G30">
        <f t="shared" ca="1" si="2"/>
        <v>65</v>
      </c>
      <c r="H30">
        <f t="shared" ca="1" si="3"/>
        <v>135</v>
      </c>
      <c r="I30">
        <f t="shared" ca="1" si="4"/>
        <v>85</v>
      </c>
      <c r="J30" s="3">
        <f t="array" aca="1" ref="J30" ca="1">INDEX(INDIRECT(D30&amp;"!$F$1:$Y$20"),$E30,MAX($D$6,($D$8:D30="Főépület")*$E$8:E30))</f>
        <v>1.3888888888888889E-3</v>
      </c>
      <c r="K30" s="4">
        <f t="shared" ca="1" si="10"/>
        <v>-1024.5555555555559</v>
      </c>
      <c r="L30" s="4">
        <f t="shared" ca="1" si="11"/>
        <v>-1279.5555555555557</v>
      </c>
      <c r="M30" s="4">
        <f t="shared" ca="1" si="12"/>
        <v>-709.55555555555588</v>
      </c>
      <c r="N30" s="4">
        <f t="shared" ca="1" si="13"/>
        <v>-380.13333333333338</v>
      </c>
      <c r="O30" s="4">
        <f t="shared" ca="1" si="14"/>
        <v>5.5555555555555559E-2</v>
      </c>
      <c r="P30" s="4">
        <f t="shared" ca="1" si="15"/>
        <v>2280</v>
      </c>
      <c r="Q30" s="67">
        <f t="shared" ca="1" si="16"/>
        <v>1531580257.3899999</v>
      </c>
      <c r="R30">
        <f t="shared" si="17"/>
        <v>5</v>
      </c>
      <c r="S30" s="69" t="str">
        <f t="shared" si="18"/>
        <v>2_[Agyagbánya]</v>
      </c>
      <c r="T30" t="str">
        <f t="shared" ca="1" si="19"/>
        <v>setTask('0','1531580258','5','2_[Agyagbánya],5524');</v>
      </c>
      <c r="U30" s="72"/>
      <c r="Y30" s="4">
        <v>15</v>
      </c>
      <c r="Z30" s="4" t="s">
        <v>4</v>
      </c>
      <c r="AA30" s="69" t="s">
        <v>88</v>
      </c>
    </row>
    <row r="31" spans="3:27" x14ac:dyDescent="0.25">
      <c r="C31" s="68">
        <v>6</v>
      </c>
      <c r="D31" s="68" t="str">
        <f t="shared" si="0"/>
        <v>Agyag</v>
      </c>
      <c r="E31" s="68">
        <v>2</v>
      </c>
      <c r="F31">
        <f t="shared" ca="1" si="1"/>
        <v>135</v>
      </c>
      <c r="G31">
        <f t="shared" ca="1" si="2"/>
        <v>65</v>
      </c>
      <c r="H31">
        <f t="shared" ca="1" si="3"/>
        <v>135</v>
      </c>
      <c r="I31">
        <f t="shared" ca="1" si="4"/>
        <v>85</v>
      </c>
      <c r="J31" s="3">
        <f t="array" aca="1" ref="J31" ca="1">INDEX(INDIRECT(D31&amp;"!$F$1:$Y$20"),$E31,MAX($D$6,($D$8:D31="Főépület")*$E$8:E31))</f>
        <v>1.3888888888888889E-3</v>
      </c>
      <c r="K31" s="4">
        <f t="shared" ca="1" si="10"/>
        <v>-1158.2222222222226</v>
      </c>
      <c r="L31" s="4">
        <f t="shared" ca="1" si="11"/>
        <v>-1343.2222222222224</v>
      </c>
      <c r="M31" s="4">
        <f t="shared" ca="1" si="12"/>
        <v>-843.22222222222251</v>
      </c>
      <c r="N31" s="4">
        <f t="shared" ca="1" si="13"/>
        <v>-462.53333333333336</v>
      </c>
      <c r="O31" s="4">
        <f t="shared" ca="1" si="14"/>
        <v>3.3333333333333333E-2</v>
      </c>
      <c r="P31" s="4">
        <f t="shared" ca="1" si="15"/>
        <v>2420</v>
      </c>
      <c r="Q31" s="67">
        <f t="shared" ca="1" si="16"/>
        <v>1531580397.3899999</v>
      </c>
      <c r="R31">
        <f t="shared" si="17"/>
        <v>6</v>
      </c>
      <c r="S31" s="69" t="str">
        <f t="shared" si="18"/>
        <v>2_[Agyagbánya]</v>
      </c>
      <c r="T31" t="str">
        <f t="shared" ca="1" si="19"/>
        <v>setTask('0','1531580398','6','2_[Agyagbánya],5524');</v>
      </c>
      <c r="Y31" s="4">
        <v>16</v>
      </c>
      <c r="Z31" s="4" t="s">
        <v>2</v>
      </c>
      <c r="AA31" s="69" t="s">
        <v>97</v>
      </c>
    </row>
    <row r="32" spans="3:27" x14ac:dyDescent="0.25">
      <c r="C32" s="68">
        <v>7</v>
      </c>
      <c r="D32" s="68" t="str">
        <f t="shared" si="0"/>
        <v>Vas</v>
      </c>
      <c r="E32" s="68">
        <v>2</v>
      </c>
      <c r="F32">
        <f t="shared" ca="1" si="1"/>
        <v>165</v>
      </c>
      <c r="G32">
        <f t="shared" ca="1" si="2"/>
        <v>135</v>
      </c>
      <c r="H32">
        <f t="shared" ca="1" si="3"/>
        <v>50</v>
      </c>
      <c r="I32">
        <f t="shared" ca="1" si="4"/>
        <v>100</v>
      </c>
      <c r="J32" s="3">
        <f t="array" aca="1" ref="J32" ca="1">INDEX(INDIRECT(D32&amp;"!$F$1:$Y$20"),$E32,MAX($D$6,($D$8:D32="Főépület")*$E$8:E32))</f>
        <v>2.3148148148148151E-3</v>
      </c>
      <c r="K32" s="4">
        <f t="shared" ca="1" si="10"/>
        <v>-1321.8888888888894</v>
      </c>
      <c r="L32" s="4">
        <f t="shared" ca="1" si="11"/>
        <v>-1476.8888888888891</v>
      </c>
      <c r="M32" s="4">
        <f t="shared" ca="1" si="12"/>
        <v>-891.88888888888914</v>
      </c>
      <c r="N32" s="4">
        <f t="shared" ca="1" si="13"/>
        <v>-559.93333333333339</v>
      </c>
      <c r="O32" s="4">
        <f t="shared" ca="1" si="14"/>
        <v>3.3333333333333333E-2</v>
      </c>
      <c r="P32" s="4">
        <f t="shared" ca="1" si="15"/>
        <v>2560</v>
      </c>
      <c r="Q32" s="67">
        <f t="shared" ca="1" si="16"/>
        <v>1531580537.3899999</v>
      </c>
      <c r="R32">
        <f t="shared" si="17"/>
        <v>7</v>
      </c>
      <c r="S32" s="69" t="str">
        <f t="shared" si="18"/>
        <v>3_[Vasércbánya]</v>
      </c>
      <c r="T32" t="str">
        <f t="shared" ca="1" si="19"/>
        <v>setTask('0','1531580538','7','3_[Vasércbánya],5524');</v>
      </c>
      <c r="Y32" s="4">
        <v>17</v>
      </c>
      <c r="Z32" s="4" t="s">
        <v>1</v>
      </c>
      <c r="AA32" s="4" t="s">
        <v>94</v>
      </c>
    </row>
    <row r="33" spans="3:27" x14ac:dyDescent="0.25">
      <c r="C33" s="68">
        <v>8</v>
      </c>
      <c r="D33" s="68" t="str">
        <f t="shared" si="0"/>
        <v>Búza</v>
      </c>
      <c r="E33" s="68">
        <v>2</v>
      </c>
      <c r="F33">
        <f t="shared" ca="1" si="1"/>
        <v>115</v>
      </c>
      <c r="G33">
        <f t="shared" ca="1" si="2"/>
        <v>150</v>
      </c>
      <c r="H33">
        <f t="shared" ca="1" si="3"/>
        <v>115</v>
      </c>
      <c r="I33">
        <f t="shared" ca="1" si="4"/>
        <v>35</v>
      </c>
      <c r="J33" s="3">
        <f t="array" aca="1" ref="J33" ca="1">INDEX(INDIRECT(D33&amp;"!$F$1:$Y$20"),$E33,MAX($D$6,($D$8:D33="Főépület")*$E$8:E33))</f>
        <v>1.1574074074074073E-3</v>
      </c>
      <c r="K33" s="4">
        <f t="shared" ca="1" si="10"/>
        <v>-1434.6666666666672</v>
      </c>
      <c r="L33" s="4">
        <f t="shared" ca="1" si="11"/>
        <v>-1624.666666666667</v>
      </c>
      <c r="M33" s="4">
        <f t="shared" ca="1" si="12"/>
        <v>-1004.666666666667</v>
      </c>
      <c r="N33" s="4">
        <f t="shared" ca="1" si="13"/>
        <v>-590.6</v>
      </c>
      <c r="O33" s="4">
        <f t="shared" ca="1" si="14"/>
        <v>5.5555555555555559E-2</v>
      </c>
      <c r="P33" s="4">
        <f t="shared" ca="1" si="15"/>
        <v>2780</v>
      </c>
      <c r="Q33" s="67">
        <f t="shared" ca="1" si="16"/>
        <v>1531580757.3899999</v>
      </c>
      <c r="R33">
        <f t="shared" si="17"/>
        <v>8</v>
      </c>
      <c r="S33" s="69" t="str">
        <f t="shared" si="18"/>
        <v>4_[Búzafarm]</v>
      </c>
      <c r="T33" t="str">
        <f t="shared" ca="1" si="19"/>
        <v>setTask('0','1531580758','8','4_[Búzafarm],5524');</v>
      </c>
      <c r="Y33" s="4">
        <v>18</v>
      </c>
      <c r="Z33" s="4" t="s">
        <v>2</v>
      </c>
      <c r="AA33" s="69" t="s">
        <v>97</v>
      </c>
    </row>
    <row r="34" spans="3:27" x14ac:dyDescent="0.25">
      <c r="C34" s="68">
        <v>9</v>
      </c>
      <c r="D34" s="68" t="str">
        <f t="shared" si="0"/>
        <v>Búza</v>
      </c>
      <c r="E34" s="68">
        <v>2</v>
      </c>
      <c r="F34">
        <f t="shared" ca="1" si="1"/>
        <v>115</v>
      </c>
      <c r="G34">
        <f t="shared" ca="1" si="2"/>
        <v>150</v>
      </c>
      <c r="H34">
        <f t="shared" ca="1" si="3"/>
        <v>115</v>
      </c>
      <c r="I34">
        <f t="shared" ca="1" si="4"/>
        <v>35</v>
      </c>
      <c r="J34" s="3">
        <f t="array" aca="1" ref="J34" ca="1">INDEX(INDIRECT(D34&amp;"!$F$1:$Y$20"),$E34,MAX($D$6,($D$8:D34="Főépület")*$E$8:E34))</f>
        <v>1.1574074074074073E-3</v>
      </c>
      <c r="K34" s="4">
        <f t="shared" ca="1" si="10"/>
        <v>-1548.5555555555561</v>
      </c>
      <c r="L34" s="4">
        <f t="shared" ca="1" si="11"/>
        <v>-1773.5555555555559</v>
      </c>
      <c r="M34" s="4">
        <f t="shared" ca="1" si="12"/>
        <v>-1118.5555555555559</v>
      </c>
      <c r="N34" s="4">
        <f t="shared" ca="1" si="13"/>
        <v>-623.43333333333339</v>
      </c>
      <c r="O34" s="4">
        <f t="shared" ca="1" si="14"/>
        <v>2.7777777777777776E-2</v>
      </c>
      <c r="P34" s="4">
        <f t="shared" ca="1" si="15"/>
        <v>2900</v>
      </c>
      <c r="Q34" s="67">
        <f t="shared" ca="1" si="16"/>
        <v>1531580877.3899999</v>
      </c>
      <c r="R34">
        <f t="shared" si="17"/>
        <v>9</v>
      </c>
      <c r="S34" s="69" t="str">
        <f t="shared" si="18"/>
        <v>4_[Búzafarm]</v>
      </c>
      <c r="T34" t="str">
        <f t="shared" ca="1" si="19"/>
        <v>setTask('0','1531580878','9','4_[Búzafarm],5524');</v>
      </c>
      <c r="Z34" s="4" t="s">
        <v>42</v>
      </c>
      <c r="AA34" s="69" t="s">
        <v>93</v>
      </c>
    </row>
    <row r="35" spans="3:27" x14ac:dyDescent="0.25">
      <c r="C35" s="68">
        <v>10</v>
      </c>
      <c r="D35" s="68" t="str">
        <f t="shared" si="0"/>
        <v>Vas</v>
      </c>
      <c r="E35" s="68">
        <v>2</v>
      </c>
      <c r="F35">
        <f t="shared" ca="1" si="1"/>
        <v>165</v>
      </c>
      <c r="G35">
        <f t="shared" ca="1" si="2"/>
        <v>135</v>
      </c>
      <c r="H35">
        <f t="shared" ca="1" si="3"/>
        <v>50</v>
      </c>
      <c r="I35">
        <f t="shared" ca="1" si="4"/>
        <v>100</v>
      </c>
      <c r="J35" s="3">
        <f t="array" aca="1" ref="J35" ca="1">INDEX(INDIRECT(D35&amp;"!$F$1:$Y$20"),$E35,MAX($D$6,($D$8:D35="Főépület")*$E$8:E35))</f>
        <v>2.3148148148148151E-3</v>
      </c>
      <c r="K35" s="4">
        <f t="shared" ref="K35:K98" ca="1" si="20">K34+$O35*C$2-F35</f>
        <v>-1712.444444444445</v>
      </c>
      <c r="L35" s="4">
        <f t="shared" ref="L35:L98" ca="1" si="21">L34+$O35*D$2-G35</f>
        <v>-1907.4444444444448</v>
      </c>
      <c r="M35" s="4">
        <f t="shared" ref="M35:M98" ca="1" si="22">M34+$O35*E$2-H35</f>
        <v>-1167.4444444444448</v>
      </c>
      <c r="N35" s="4">
        <f t="shared" ref="N35:N98" ca="1" si="23">N34+$O35*F$2-I35</f>
        <v>-721.26666666666677</v>
      </c>
      <c r="O35" s="4">
        <f t="shared" ref="O35:O98" ca="1" si="24">(HOUR($J34)+MINUTE($J34)/60+SECOND($J34)/3600)</f>
        <v>2.7777777777777776E-2</v>
      </c>
      <c r="P35" s="4">
        <f t="shared" ref="P35:P98" ca="1" si="25">P34+ROUNDUP(HOUR(J34)*3600+MINUTE(J34)*60+SECOND(J34),0)+20</f>
        <v>3020</v>
      </c>
      <c r="Q35" s="67">
        <f t="shared" ca="1" si="16"/>
        <v>1531580997.3899999</v>
      </c>
      <c r="R35">
        <f t="shared" ref="R35:R98" si="26">C35</f>
        <v>10</v>
      </c>
      <c r="S35" s="69" t="str">
        <f t="shared" ref="S35:S98" si="27">VLOOKUP(D35,$Z$16:$AA$36,2,0)</f>
        <v>3_[Vasércbánya]</v>
      </c>
      <c r="T35" t="str">
        <f t="shared" ref="T35:T98" ca="1" si="28">CONCATENATE("setTask('",$W$1,"','",ROUNDUP(Q35,0),"','",R35,"','",S35,",",$W$2,"');")</f>
        <v>setTask('0','1531580998','10','3_[Vasércbánya],5524');</v>
      </c>
      <c r="Z35" s="4" t="s">
        <v>95</v>
      </c>
      <c r="AA35" s="69" t="s">
        <v>92</v>
      </c>
    </row>
    <row r="36" spans="3:27" x14ac:dyDescent="0.25">
      <c r="C36" s="68">
        <v>11</v>
      </c>
      <c r="D36" s="68" t="str">
        <f t="shared" si="0"/>
        <v>Vas</v>
      </c>
      <c r="E36" s="68">
        <v>2</v>
      </c>
      <c r="F36">
        <f t="shared" ca="1" si="1"/>
        <v>165</v>
      </c>
      <c r="G36">
        <f t="shared" ca="1" si="2"/>
        <v>135</v>
      </c>
      <c r="H36">
        <f t="shared" ca="1" si="3"/>
        <v>50</v>
      </c>
      <c r="I36">
        <f t="shared" ca="1" si="4"/>
        <v>100</v>
      </c>
      <c r="J36" s="3">
        <f t="array" aca="1" ref="J36" ca="1">INDEX(INDIRECT(D36&amp;"!$F$1:$Y$20"),$E36,MAX($D$6,($D$8:D36="Főépület")*$E$8:E36))</f>
        <v>2.3148148148148151E-3</v>
      </c>
      <c r="K36" s="4">
        <f t="shared" ca="1" si="20"/>
        <v>-1875.2222222222229</v>
      </c>
      <c r="L36" s="4">
        <f t="shared" ca="1" si="21"/>
        <v>-2040.2222222222226</v>
      </c>
      <c r="M36" s="4">
        <f t="shared" ca="1" si="22"/>
        <v>-1215.2222222222226</v>
      </c>
      <c r="N36" s="4">
        <f t="shared" ca="1" si="23"/>
        <v>-816.93333333333339</v>
      </c>
      <c r="O36" s="4">
        <f t="shared" ca="1" si="24"/>
        <v>5.5555555555555559E-2</v>
      </c>
      <c r="P36" s="4">
        <f t="shared" ca="1" si="25"/>
        <v>3240</v>
      </c>
      <c r="Q36" s="67">
        <f t="shared" ca="1" si="16"/>
        <v>1531581217.3899999</v>
      </c>
      <c r="R36">
        <f t="shared" si="26"/>
        <v>11</v>
      </c>
      <c r="S36" s="69" t="str">
        <f t="shared" si="27"/>
        <v>3_[Vasércbánya]</v>
      </c>
      <c r="T36" t="str">
        <f t="shared" ca="1" si="28"/>
        <v>setTask('0','1531581218','11','3_[Vasércbánya],5524');</v>
      </c>
      <c r="Z36" s="4" t="s">
        <v>99</v>
      </c>
      <c r="AA36" s="71" t="s">
        <v>100</v>
      </c>
    </row>
    <row r="37" spans="3:27" x14ac:dyDescent="0.25">
      <c r="C37" s="68">
        <v>12</v>
      </c>
      <c r="D37" s="68" t="str">
        <f t="shared" si="0"/>
        <v>Búza</v>
      </c>
      <c r="E37" s="68">
        <v>2</v>
      </c>
      <c r="F37">
        <f t="shared" ca="1" si="1"/>
        <v>115</v>
      </c>
      <c r="G37">
        <f t="shared" ca="1" si="2"/>
        <v>150</v>
      </c>
      <c r="H37">
        <f t="shared" ca="1" si="3"/>
        <v>115</v>
      </c>
      <c r="I37">
        <f t="shared" ca="1" si="4"/>
        <v>35</v>
      </c>
      <c r="J37" s="3">
        <f t="array" aca="1" ref="J37" ca="1">INDEX(INDIRECT(D37&amp;"!$F$1:$Y$20"),$E37,MAX($D$6,($D$8:D37="Főépület")*$E$8:E37))</f>
        <v>1.1574074074074073E-3</v>
      </c>
      <c r="K37" s="4">
        <f t="shared" ca="1" si="20"/>
        <v>-1988.0000000000007</v>
      </c>
      <c r="L37" s="4">
        <f t="shared" ca="1" si="21"/>
        <v>-2188.0000000000005</v>
      </c>
      <c r="M37" s="4">
        <f t="shared" ca="1" si="22"/>
        <v>-1328.0000000000005</v>
      </c>
      <c r="N37" s="4">
        <f t="shared" ca="1" si="23"/>
        <v>-847.6</v>
      </c>
      <c r="O37" s="4">
        <f t="shared" ca="1" si="24"/>
        <v>5.5555555555555559E-2</v>
      </c>
      <c r="P37" s="4">
        <f t="shared" ca="1" si="25"/>
        <v>3460</v>
      </c>
      <c r="Q37" s="67">
        <f t="shared" ca="1" si="16"/>
        <v>1531581437.3899999</v>
      </c>
      <c r="R37">
        <f t="shared" si="26"/>
        <v>12</v>
      </c>
      <c r="S37" s="69" t="str">
        <f t="shared" si="27"/>
        <v>4_[Búzafarm]</v>
      </c>
      <c r="T37" t="str">
        <f t="shared" ca="1" si="28"/>
        <v>setTask('0','1531581438','12','4_[Búzafarm],5524');</v>
      </c>
    </row>
    <row r="38" spans="3:27" x14ac:dyDescent="0.25">
      <c r="C38" s="68">
        <v>13</v>
      </c>
      <c r="D38" s="68" t="str">
        <f t="shared" si="0"/>
        <v>Búza</v>
      </c>
      <c r="E38" s="68">
        <v>2</v>
      </c>
      <c r="F38">
        <f t="shared" ca="1" si="1"/>
        <v>115</v>
      </c>
      <c r="G38">
        <f t="shared" ca="1" si="2"/>
        <v>150</v>
      </c>
      <c r="H38">
        <f t="shared" ca="1" si="3"/>
        <v>115</v>
      </c>
      <c r="I38">
        <f t="shared" ca="1" si="4"/>
        <v>35</v>
      </c>
      <c r="J38" s="3">
        <f t="array" aca="1" ref="J38" ca="1">INDEX(INDIRECT(D38&amp;"!$F$1:$Y$20"),$E38,MAX($D$6,($D$8:D38="Főépület")*$E$8:E38))</f>
        <v>1.1574074074074073E-3</v>
      </c>
      <c r="K38" s="4">
        <f t="shared" ca="1" si="20"/>
        <v>-2101.8888888888896</v>
      </c>
      <c r="L38" s="4">
        <f t="shared" ca="1" si="21"/>
        <v>-2336.8888888888891</v>
      </c>
      <c r="M38" s="4">
        <f t="shared" ca="1" si="22"/>
        <v>-1441.8888888888894</v>
      </c>
      <c r="N38" s="4">
        <f t="shared" ca="1" si="23"/>
        <v>-880.43333333333339</v>
      </c>
      <c r="O38" s="4">
        <f t="shared" ca="1" si="24"/>
        <v>2.7777777777777776E-2</v>
      </c>
      <c r="P38" s="4">
        <f t="shared" ca="1" si="25"/>
        <v>3580</v>
      </c>
      <c r="Q38" s="67">
        <f t="shared" ca="1" si="16"/>
        <v>1531581557.3899999</v>
      </c>
      <c r="R38">
        <f t="shared" si="26"/>
        <v>13</v>
      </c>
      <c r="S38" s="69" t="str">
        <f t="shared" si="27"/>
        <v>4_[Búzafarm]</v>
      </c>
      <c r="T38" t="str">
        <f t="shared" ca="1" si="28"/>
        <v>setTask('0','1531581558','13','4_[Búzafarm],5524');</v>
      </c>
      <c r="W38"/>
    </row>
    <row r="39" spans="3:27" x14ac:dyDescent="0.25">
      <c r="C39" s="68">
        <v>14</v>
      </c>
      <c r="D39" s="68" t="str">
        <f t="shared" si="0"/>
        <v>Fa</v>
      </c>
      <c r="E39" s="68">
        <v>2</v>
      </c>
      <c r="F39">
        <f t="shared" ca="1" si="1"/>
        <v>65</v>
      </c>
      <c r="G39">
        <f t="shared" ca="1" si="2"/>
        <v>165</v>
      </c>
      <c r="H39">
        <f t="shared" ca="1" si="3"/>
        <v>85</v>
      </c>
      <c r="I39">
        <f t="shared" ca="1" si="4"/>
        <v>100</v>
      </c>
      <c r="J39" s="3">
        <f t="array" aca="1" ref="J39" ca="1">INDEX(INDIRECT(D39&amp;"!$F$1:$Y$20"),$E39,MAX($D$6,($D$8:D39="Főépület")*$E$8:E39))</f>
        <v>1.6203703703703703E-3</v>
      </c>
      <c r="K39" s="4">
        <f t="shared" ca="1" si="20"/>
        <v>-2165.7777777777783</v>
      </c>
      <c r="L39" s="4">
        <f t="shared" ca="1" si="21"/>
        <v>-2500.7777777777778</v>
      </c>
      <c r="M39" s="4">
        <f t="shared" ca="1" si="22"/>
        <v>-1525.7777777777783</v>
      </c>
      <c r="N39" s="4">
        <f t="shared" ca="1" si="23"/>
        <v>-978.26666666666677</v>
      </c>
      <c r="O39" s="4">
        <f t="shared" ca="1" si="24"/>
        <v>2.7777777777777776E-2</v>
      </c>
      <c r="P39" s="4">
        <f t="shared" ca="1" si="25"/>
        <v>3700</v>
      </c>
      <c r="Q39" s="67">
        <f t="shared" ca="1" si="16"/>
        <v>1531581677.3899999</v>
      </c>
      <c r="R39">
        <f t="shared" si="26"/>
        <v>14</v>
      </c>
      <c r="S39" s="69" t="str">
        <f t="shared" si="27"/>
        <v>1_[Favágó]</v>
      </c>
      <c r="T39" t="str">
        <f t="shared" ca="1" si="28"/>
        <v>setTask('0','1531581678','14','1_[Favágó],5524');</v>
      </c>
      <c r="W39"/>
    </row>
    <row r="40" spans="3:27" x14ac:dyDescent="0.25">
      <c r="C40" s="68">
        <v>15</v>
      </c>
      <c r="D40" s="68" t="str">
        <f t="shared" si="0"/>
        <v>Búza</v>
      </c>
      <c r="E40" s="68">
        <v>2</v>
      </c>
      <c r="F40">
        <f t="shared" ca="1" si="1"/>
        <v>115</v>
      </c>
      <c r="G40">
        <f t="shared" ca="1" si="2"/>
        <v>150</v>
      </c>
      <c r="H40">
        <f t="shared" ca="1" si="3"/>
        <v>115</v>
      </c>
      <c r="I40">
        <f t="shared" ca="1" si="4"/>
        <v>35</v>
      </c>
      <c r="J40" s="3">
        <f t="array" aca="1" ref="J40" ca="1">INDEX(INDIRECT(D40&amp;"!$F$1:$Y$20"),$E40,MAX($D$6,($D$8:D40="Főépület")*$E$8:E40))</f>
        <v>1.1574074074074073E-3</v>
      </c>
      <c r="K40" s="4">
        <f t="shared" ca="1" si="20"/>
        <v>-2279.2222222222226</v>
      </c>
      <c r="L40" s="4">
        <f t="shared" ca="1" si="21"/>
        <v>-2649.2222222222222</v>
      </c>
      <c r="M40" s="4">
        <f t="shared" ca="1" si="22"/>
        <v>-1639.2222222222226</v>
      </c>
      <c r="N40" s="4">
        <f t="shared" ca="1" si="23"/>
        <v>-1010.2333333333335</v>
      </c>
      <c r="O40" s="4">
        <f t="shared" ca="1" si="24"/>
        <v>3.888888888888889E-2</v>
      </c>
      <c r="P40" s="4">
        <f t="shared" ca="1" si="25"/>
        <v>3860</v>
      </c>
      <c r="Q40" s="67">
        <f t="shared" ca="1" si="16"/>
        <v>1531581837.3899999</v>
      </c>
      <c r="R40">
        <f t="shared" si="26"/>
        <v>15</v>
      </c>
      <c r="S40" s="69" t="str">
        <f t="shared" si="27"/>
        <v>4_[Búzafarm]</v>
      </c>
      <c r="T40" t="str">
        <f t="shared" ca="1" si="28"/>
        <v>setTask('0','1531581838','15','4_[Búzafarm],5524');</v>
      </c>
      <c r="W40"/>
    </row>
    <row r="41" spans="3:27" x14ac:dyDescent="0.25">
      <c r="C41" s="68">
        <v>16</v>
      </c>
      <c r="D41" s="68" t="str">
        <f t="shared" si="0"/>
        <v>Agyag</v>
      </c>
      <c r="E41" s="68">
        <v>2</v>
      </c>
      <c r="F41">
        <f t="shared" ca="1" si="1"/>
        <v>135</v>
      </c>
      <c r="G41">
        <f t="shared" ca="1" si="2"/>
        <v>65</v>
      </c>
      <c r="H41">
        <f t="shared" ca="1" si="3"/>
        <v>135</v>
      </c>
      <c r="I41">
        <f t="shared" ca="1" si="4"/>
        <v>85</v>
      </c>
      <c r="J41" s="3">
        <f t="array" aca="1" ref="J41" ca="1">INDEX(INDIRECT(D41&amp;"!$F$1:$Y$20"),$E41,MAX($D$6,($D$8:D41="Főépület")*$E$8:E41))</f>
        <v>1.3888888888888889E-3</v>
      </c>
      <c r="K41" s="4">
        <f t="shared" ca="1" si="20"/>
        <v>-2413.1111111111113</v>
      </c>
      <c r="L41" s="4">
        <f t="shared" ca="1" si="21"/>
        <v>-2713.1111111111109</v>
      </c>
      <c r="M41" s="4">
        <f t="shared" ca="1" si="22"/>
        <v>-1773.1111111111115</v>
      </c>
      <c r="N41" s="4">
        <f t="shared" ca="1" si="23"/>
        <v>-1093.0666666666668</v>
      </c>
      <c r="O41" s="4">
        <f t="shared" ca="1" si="24"/>
        <v>2.7777777777777776E-2</v>
      </c>
      <c r="P41" s="4">
        <f t="shared" ca="1" si="25"/>
        <v>3980</v>
      </c>
      <c r="Q41" s="67">
        <f t="shared" ca="1" si="16"/>
        <v>1531581957.3899999</v>
      </c>
      <c r="R41">
        <f t="shared" si="26"/>
        <v>16</v>
      </c>
      <c r="S41" s="69" t="str">
        <f t="shared" si="27"/>
        <v>2_[Agyagbánya]</v>
      </c>
      <c r="T41" t="str">
        <f t="shared" ca="1" si="28"/>
        <v>setTask('0','1531581958','16','2_[Agyagbánya],5524');</v>
      </c>
      <c r="V41" s="3"/>
      <c r="W41" s="3"/>
      <c r="X41" s="3"/>
    </row>
    <row r="42" spans="3:27" x14ac:dyDescent="0.25">
      <c r="C42" s="68">
        <v>17</v>
      </c>
      <c r="D42" s="68" t="str">
        <f t="shared" si="0"/>
        <v>Fa</v>
      </c>
      <c r="E42" s="68">
        <v>2</v>
      </c>
      <c r="F42">
        <f t="shared" ca="1" si="1"/>
        <v>65</v>
      </c>
      <c r="G42">
        <f t="shared" ca="1" si="2"/>
        <v>165</v>
      </c>
      <c r="H42">
        <f t="shared" ca="1" si="3"/>
        <v>85</v>
      </c>
      <c r="I42">
        <f t="shared" ca="1" si="4"/>
        <v>100</v>
      </c>
      <c r="J42" s="3">
        <f t="array" aca="1" ref="J42" ca="1">INDEX(INDIRECT(D42&amp;"!$F$1:$Y$20"),$E42,MAX($D$6,($D$8:D42="Főépület")*$E$8:E42))</f>
        <v>1.6203703703703703E-3</v>
      </c>
      <c r="K42" s="4">
        <f t="shared" ca="1" si="20"/>
        <v>-2476.7777777777778</v>
      </c>
      <c r="L42" s="4">
        <f t="shared" ca="1" si="21"/>
        <v>-2876.7777777777774</v>
      </c>
      <c r="M42" s="4">
        <f t="shared" ca="1" si="22"/>
        <v>-1856.7777777777783</v>
      </c>
      <c r="N42" s="4">
        <f t="shared" ca="1" si="23"/>
        <v>-1190.4666666666669</v>
      </c>
      <c r="O42" s="4">
        <f t="shared" ca="1" si="24"/>
        <v>3.3333333333333333E-2</v>
      </c>
      <c r="P42" s="4">
        <f t="shared" ca="1" si="25"/>
        <v>4120</v>
      </c>
      <c r="Q42" s="67">
        <f t="shared" ca="1" si="16"/>
        <v>1531582097.3899999</v>
      </c>
      <c r="R42">
        <f t="shared" si="26"/>
        <v>17</v>
      </c>
      <c r="S42" s="69" t="str">
        <f t="shared" si="27"/>
        <v>1_[Favágó]</v>
      </c>
      <c r="T42" t="str">
        <f t="shared" ca="1" si="28"/>
        <v>setTask('0','1531582098','17','1_[Favágó],5524');</v>
      </c>
      <c r="V42" s="3"/>
      <c r="W42" s="3"/>
      <c r="X42" s="3"/>
    </row>
    <row r="43" spans="3:27" x14ac:dyDescent="0.25">
      <c r="C43" s="68">
        <v>18</v>
      </c>
      <c r="D43" s="68" t="str">
        <f t="shared" si="0"/>
        <v>Agyag</v>
      </c>
      <c r="E43" s="68">
        <v>2</v>
      </c>
      <c r="F43">
        <f t="shared" ca="1" si="1"/>
        <v>135</v>
      </c>
      <c r="G43">
        <f t="shared" ca="1" si="2"/>
        <v>65</v>
      </c>
      <c r="H43">
        <f t="shared" ca="1" si="3"/>
        <v>135</v>
      </c>
      <c r="I43">
        <f t="shared" ca="1" si="4"/>
        <v>85</v>
      </c>
      <c r="J43" s="3">
        <f t="array" aca="1" ref="J43" ca="1">INDEX(INDIRECT(D43&amp;"!$F$1:$Y$20"),$E43,MAX($D$6,($D$8:D43="Főépület")*$E$8:E43))</f>
        <v>1.3888888888888889E-3</v>
      </c>
      <c r="K43" s="4">
        <f t="shared" ca="1" si="20"/>
        <v>-2610.2222222222222</v>
      </c>
      <c r="L43" s="4">
        <f t="shared" ca="1" si="21"/>
        <v>-2940.2222222222217</v>
      </c>
      <c r="M43" s="4">
        <f t="shared" ca="1" si="22"/>
        <v>-1990.2222222222226</v>
      </c>
      <c r="N43" s="4">
        <f t="shared" ca="1" si="23"/>
        <v>-1272.4333333333336</v>
      </c>
      <c r="O43" s="4">
        <f t="shared" ca="1" si="24"/>
        <v>3.888888888888889E-2</v>
      </c>
      <c r="P43" s="4">
        <f t="shared" ca="1" si="25"/>
        <v>4280</v>
      </c>
      <c r="Q43" s="67">
        <f t="shared" ca="1" si="16"/>
        <v>1531582257.3899999</v>
      </c>
      <c r="R43">
        <f t="shared" si="26"/>
        <v>18</v>
      </c>
      <c r="S43" s="69" t="str">
        <f t="shared" si="27"/>
        <v>2_[Agyagbánya]</v>
      </c>
      <c r="T43" t="str">
        <f t="shared" ca="1" si="28"/>
        <v>setTask('0','1531582258','18','2_[Agyagbánya],5524');</v>
      </c>
      <c r="V43" s="3"/>
      <c r="W43" s="3"/>
      <c r="X43" s="3"/>
    </row>
    <row r="44" spans="3:27" x14ac:dyDescent="0.25">
      <c r="C44" s="68">
        <v>1</v>
      </c>
      <c r="D44" s="68" t="str">
        <f t="shared" si="0"/>
        <v>Fa</v>
      </c>
      <c r="E44" s="68">
        <v>1</v>
      </c>
      <c r="F44">
        <f t="shared" ca="1" si="1"/>
        <v>40</v>
      </c>
      <c r="G44">
        <f t="shared" ca="1" si="2"/>
        <v>100</v>
      </c>
      <c r="H44">
        <f t="shared" ca="1" si="3"/>
        <v>50</v>
      </c>
      <c r="I44">
        <f t="shared" ca="1" si="4"/>
        <v>60</v>
      </c>
      <c r="J44" s="3">
        <f t="array" aca="1" ref="J44" ca="1">INDEX(INDIRECT(D44&amp;"!$F$1:$Y$20"),$E44,MAX($D$6,($D$8:D44="Főépület")*$E$8:E44))</f>
        <v>6.9444444444444447E-4</v>
      </c>
      <c r="K44" s="4">
        <f t="shared" ca="1" si="20"/>
        <v>-2648.8888888888887</v>
      </c>
      <c r="L44" s="4">
        <f t="shared" ca="1" si="21"/>
        <v>-3038.8888888888882</v>
      </c>
      <c r="M44" s="4">
        <f t="shared" ca="1" si="22"/>
        <v>-2038.8888888888894</v>
      </c>
      <c r="N44" s="4">
        <f t="shared" ca="1" si="23"/>
        <v>-1329.8333333333337</v>
      </c>
      <c r="O44" s="4">
        <f t="shared" ca="1" si="24"/>
        <v>3.3333333333333333E-2</v>
      </c>
      <c r="P44" s="4">
        <f t="shared" ca="1" si="25"/>
        <v>4420</v>
      </c>
      <c r="Q44" s="67">
        <f t="shared" ca="1" si="16"/>
        <v>1531582397.3899999</v>
      </c>
      <c r="R44">
        <f t="shared" si="26"/>
        <v>1</v>
      </c>
      <c r="S44" s="69" t="str">
        <f t="shared" si="27"/>
        <v>1_[Favágó]</v>
      </c>
      <c r="T44" t="str">
        <f t="shared" ca="1" si="28"/>
        <v>setTask('0','1531582398','1','1_[Favágó],5524');</v>
      </c>
      <c r="V44" s="3"/>
      <c r="W44" s="3"/>
      <c r="X44" s="3"/>
    </row>
    <row r="45" spans="3:27" x14ac:dyDescent="0.25">
      <c r="C45" s="68">
        <v>1</v>
      </c>
      <c r="D45" s="68" t="str">
        <f t="shared" si="0"/>
        <v>Fa</v>
      </c>
      <c r="E45" s="68">
        <v>1</v>
      </c>
      <c r="F45">
        <f t="shared" ca="1" si="1"/>
        <v>40</v>
      </c>
      <c r="G45">
        <f t="shared" ca="1" si="2"/>
        <v>100</v>
      </c>
      <c r="H45">
        <f t="shared" ca="1" si="3"/>
        <v>50</v>
      </c>
      <c r="I45">
        <f t="shared" ca="1" si="4"/>
        <v>60</v>
      </c>
      <c r="J45" s="3">
        <f t="array" aca="1" ref="J45" ca="1">INDEX(INDIRECT(D45&amp;"!$F$1:$Y$20"),$E45,MAX($D$6,($D$8:D45="Főépület")*$E$8:E45))</f>
        <v>6.9444444444444447E-4</v>
      </c>
      <c r="K45" s="4">
        <f t="shared" ca="1" si="20"/>
        <v>-2688.2222222222222</v>
      </c>
      <c r="L45" s="4">
        <f t="shared" ca="1" si="21"/>
        <v>-3138.2222222222217</v>
      </c>
      <c r="M45" s="4">
        <f t="shared" ca="1" si="22"/>
        <v>-2088.2222222222226</v>
      </c>
      <c r="N45" s="4">
        <f t="shared" ca="1" si="23"/>
        <v>-1388.5333333333338</v>
      </c>
      <c r="O45" s="4">
        <f t="shared" ca="1" si="24"/>
        <v>1.6666666666666666E-2</v>
      </c>
      <c r="P45" s="4">
        <f t="shared" ca="1" si="25"/>
        <v>4500</v>
      </c>
      <c r="Q45" s="67">
        <f t="shared" ca="1" si="16"/>
        <v>1531582477.3899999</v>
      </c>
      <c r="R45">
        <f t="shared" si="26"/>
        <v>1</v>
      </c>
      <c r="S45" s="69" t="str">
        <f t="shared" si="27"/>
        <v>1_[Favágó]</v>
      </c>
      <c r="T45" t="str">
        <f t="shared" ca="1" si="28"/>
        <v>setTask('0','1531582478','1','1_[Favágó],5524');</v>
      </c>
      <c r="V45" s="3"/>
      <c r="W45" s="3"/>
      <c r="X45" s="3"/>
    </row>
    <row r="46" spans="3:27" x14ac:dyDescent="0.25">
      <c r="C46" s="68">
        <v>1</v>
      </c>
      <c r="D46" s="68" t="str">
        <f t="shared" si="0"/>
        <v>Fa</v>
      </c>
      <c r="E46" s="68">
        <v>1</v>
      </c>
      <c r="F46">
        <f t="shared" ca="1" si="1"/>
        <v>40</v>
      </c>
      <c r="G46">
        <f t="shared" ca="1" si="2"/>
        <v>100</v>
      </c>
      <c r="H46">
        <f t="shared" ca="1" si="3"/>
        <v>50</v>
      </c>
      <c r="I46">
        <f t="shared" ca="1" si="4"/>
        <v>60</v>
      </c>
      <c r="J46" s="3">
        <f t="array" aca="1" ref="J46" ca="1">INDEX(INDIRECT(D46&amp;"!$F$1:$Y$20"),$E46,MAX($D$6,($D$8:D46="Főépület")*$E$8:E46))</f>
        <v>6.9444444444444447E-4</v>
      </c>
      <c r="K46" s="4">
        <f t="shared" ca="1" si="20"/>
        <v>-2727.5555555555557</v>
      </c>
      <c r="L46" s="4">
        <f t="shared" ca="1" si="21"/>
        <v>-3237.5555555555552</v>
      </c>
      <c r="M46" s="4">
        <f t="shared" ca="1" si="22"/>
        <v>-2137.5555555555561</v>
      </c>
      <c r="N46" s="4">
        <f t="shared" ca="1" si="23"/>
        <v>-1447.2333333333338</v>
      </c>
      <c r="O46" s="4">
        <f t="shared" ca="1" si="24"/>
        <v>1.6666666666666666E-2</v>
      </c>
      <c r="P46" s="4">
        <f t="shared" ca="1" si="25"/>
        <v>4580</v>
      </c>
      <c r="Q46" s="67">
        <f t="shared" ca="1" si="16"/>
        <v>1531582557.3899999</v>
      </c>
      <c r="R46">
        <f t="shared" si="26"/>
        <v>1</v>
      </c>
      <c r="S46" s="69" t="str">
        <f t="shared" si="27"/>
        <v>1_[Favágó]</v>
      </c>
      <c r="T46" t="str">
        <f t="shared" ca="1" si="28"/>
        <v>setTask('0','1531582558','1','1_[Favágó],5524');</v>
      </c>
      <c r="W46"/>
    </row>
    <row r="47" spans="3:27" x14ac:dyDescent="0.25">
      <c r="C47" s="68">
        <v>1</v>
      </c>
      <c r="D47" s="68" t="str">
        <f t="shared" si="0"/>
        <v>Fa</v>
      </c>
      <c r="E47" s="68">
        <v>1</v>
      </c>
      <c r="F47">
        <f t="shared" ca="1" si="1"/>
        <v>40</v>
      </c>
      <c r="G47">
        <f t="shared" ca="1" si="2"/>
        <v>100</v>
      </c>
      <c r="H47">
        <f t="shared" ca="1" si="3"/>
        <v>50</v>
      </c>
      <c r="I47">
        <f t="shared" ca="1" si="4"/>
        <v>60</v>
      </c>
      <c r="J47" s="3">
        <f t="array" aca="1" ref="J47" ca="1">INDEX(INDIRECT(D47&amp;"!$F$1:$Y$20"),$E47,MAX($D$6,($D$8:D47="Főépület")*$E$8:E47))</f>
        <v>6.9444444444444447E-4</v>
      </c>
      <c r="K47" s="4">
        <f t="shared" ca="1" si="20"/>
        <v>-2766.8888888888891</v>
      </c>
      <c r="L47" s="4">
        <f t="shared" ca="1" si="21"/>
        <v>-3336.8888888888887</v>
      </c>
      <c r="M47" s="4">
        <f t="shared" ca="1" si="22"/>
        <v>-2186.8888888888896</v>
      </c>
      <c r="N47" s="4">
        <f t="shared" ca="1" si="23"/>
        <v>-1505.9333333333338</v>
      </c>
      <c r="O47" s="4">
        <f t="shared" ca="1" si="24"/>
        <v>1.6666666666666666E-2</v>
      </c>
      <c r="P47" s="4">
        <f t="shared" ca="1" si="25"/>
        <v>4660</v>
      </c>
      <c r="Q47" s="67">
        <f t="shared" ca="1" si="16"/>
        <v>1531582637.3899999</v>
      </c>
      <c r="R47">
        <f t="shared" si="26"/>
        <v>1</v>
      </c>
      <c r="S47" s="69" t="str">
        <f t="shared" si="27"/>
        <v>1_[Favágó]</v>
      </c>
      <c r="T47" t="str">
        <f t="shared" ca="1" si="28"/>
        <v>setTask('0','1531582638','1','1_[Favágó],5524');</v>
      </c>
      <c r="W47"/>
    </row>
    <row r="48" spans="3:27" x14ac:dyDescent="0.25">
      <c r="C48" s="68">
        <v>1</v>
      </c>
      <c r="D48" s="68" t="str">
        <f t="shared" si="0"/>
        <v>Fa</v>
      </c>
      <c r="E48" s="68">
        <v>1</v>
      </c>
      <c r="F48">
        <f t="shared" ca="1" si="1"/>
        <v>40</v>
      </c>
      <c r="G48">
        <f t="shared" ca="1" si="2"/>
        <v>100</v>
      </c>
      <c r="H48">
        <f t="shared" ca="1" si="3"/>
        <v>50</v>
      </c>
      <c r="I48">
        <f t="shared" ca="1" si="4"/>
        <v>60</v>
      </c>
      <c r="J48" s="3">
        <f t="array" aca="1" ref="J48" ca="1">INDEX(INDIRECT(D48&amp;"!$F$1:$Y$20"),$E48,MAX($D$6,($D$8:D48="Főépület")*$E$8:E48))</f>
        <v>6.9444444444444447E-4</v>
      </c>
      <c r="K48" s="4">
        <f t="shared" ca="1" si="20"/>
        <v>-2806.2222222222226</v>
      </c>
      <c r="L48" s="4">
        <f t="shared" ca="1" si="21"/>
        <v>-3436.2222222222222</v>
      </c>
      <c r="M48" s="4">
        <f t="shared" ca="1" si="22"/>
        <v>-2236.2222222222231</v>
      </c>
      <c r="N48" s="4">
        <f t="shared" ca="1" si="23"/>
        <v>-1564.6333333333339</v>
      </c>
      <c r="O48" s="4">
        <f t="shared" ca="1" si="24"/>
        <v>1.6666666666666666E-2</v>
      </c>
      <c r="P48" s="4">
        <f t="shared" ca="1" si="25"/>
        <v>4740</v>
      </c>
      <c r="Q48" s="67">
        <f t="shared" ca="1" si="16"/>
        <v>1531582717.3899999</v>
      </c>
      <c r="R48">
        <f t="shared" si="26"/>
        <v>1</v>
      </c>
      <c r="S48" s="69" t="str">
        <f t="shared" si="27"/>
        <v>1_[Favágó]</v>
      </c>
      <c r="T48" t="str">
        <f t="shared" ca="1" si="28"/>
        <v>setTask('0','1531582718','1','1_[Favágó],5524');</v>
      </c>
      <c r="W48"/>
    </row>
    <row r="49" spans="3:33" x14ac:dyDescent="0.25">
      <c r="C49" s="68">
        <v>1</v>
      </c>
      <c r="D49" s="68" t="str">
        <f t="shared" si="0"/>
        <v>Fa</v>
      </c>
      <c r="E49" s="68">
        <v>1</v>
      </c>
      <c r="F49">
        <f t="shared" ca="1" si="1"/>
        <v>40</v>
      </c>
      <c r="G49">
        <f t="shared" ca="1" si="2"/>
        <v>100</v>
      </c>
      <c r="H49">
        <f t="shared" ca="1" si="3"/>
        <v>50</v>
      </c>
      <c r="I49">
        <f t="shared" ca="1" si="4"/>
        <v>60</v>
      </c>
      <c r="J49" s="3">
        <f t="array" aca="1" ref="J49" ca="1">INDEX(INDIRECT(D49&amp;"!$F$1:$Y$20"),$E49,MAX($D$6,($D$8:D49="Főépület")*$E$8:E49))</f>
        <v>6.9444444444444447E-4</v>
      </c>
      <c r="K49" s="4">
        <f t="shared" ca="1" si="20"/>
        <v>-2845.5555555555561</v>
      </c>
      <c r="L49" s="4">
        <f t="shared" ca="1" si="21"/>
        <v>-3535.5555555555557</v>
      </c>
      <c r="M49" s="4">
        <f t="shared" ca="1" si="22"/>
        <v>-2285.5555555555566</v>
      </c>
      <c r="N49" s="4">
        <f t="shared" ca="1" si="23"/>
        <v>-1623.3333333333339</v>
      </c>
      <c r="O49" s="4">
        <f t="shared" ca="1" si="24"/>
        <v>1.6666666666666666E-2</v>
      </c>
      <c r="P49" s="4">
        <f t="shared" ca="1" si="25"/>
        <v>4820</v>
      </c>
      <c r="Q49" s="67">
        <f t="shared" ca="1" si="16"/>
        <v>1531582797.3899999</v>
      </c>
      <c r="R49">
        <f t="shared" si="26"/>
        <v>1</v>
      </c>
      <c r="S49" s="69" t="str">
        <f t="shared" si="27"/>
        <v>1_[Favágó]</v>
      </c>
      <c r="T49" t="str">
        <f t="shared" ca="1" si="28"/>
        <v>setTask('0','1531582798','1','1_[Favágó],5524');</v>
      </c>
      <c r="W49"/>
    </row>
    <row r="50" spans="3:33" x14ac:dyDescent="0.25">
      <c r="C50" s="68">
        <v>1</v>
      </c>
      <c r="D50" s="68" t="str">
        <f t="shared" si="0"/>
        <v>Fa</v>
      </c>
      <c r="E50" s="68">
        <v>1</v>
      </c>
      <c r="F50">
        <f t="shared" ca="1" si="1"/>
        <v>40</v>
      </c>
      <c r="G50">
        <f t="shared" ca="1" si="2"/>
        <v>100</v>
      </c>
      <c r="H50">
        <f t="shared" ca="1" si="3"/>
        <v>50</v>
      </c>
      <c r="I50">
        <f t="shared" ca="1" si="4"/>
        <v>60</v>
      </c>
      <c r="J50" s="3">
        <f t="array" aca="1" ref="J50" ca="1">INDEX(INDIRECT(D50&amp;"!$F$1:$Y$20"),$E50,MAX($D$6,($D$8:D50="Főépület")*$E$8:E50))</f>
        <v>6.9444444444444447E-4</v>
      </c>
      <c r="K50" s="4">
        <f t="shared" ca="1" si="20"/>
        <v>-2884.8888888888896</v>
      </c>
      <c r="L50" s="4">
        <f t="shared" ca="1" si="21"/>
        <v>-3634.8888888888891</v>
      </c>
      <c r="M50" s="4">
        <f t="shared" ca="1" si="22"/>
        <v>-2334.8888888888901</v>
      </c>
      <c r="N50" s="4">
        <f t="shared" ca="1" si="23"/>
        <v>-1682.033333333334</v>
      </c>
      <c r="O50" s="4">
        <f t="shared" ca="1" si="24"/>
        <v>1.6666666666666666E-2</v>
      </c>
      <c r="P50" s="4">
        <f t="shared" ca="1" si="25"/>
        <v>4900</v>
      </c>
      <c r="Q50" s="67">
        <f t="shared" ca="1" si="16"/>
        <v>1531582877.3899999</v>
      </c>
      <c r="R50">
        <f t="shared" si="26"/>
        <v>1</v>
      </c>
      <c r="S50" s="69" t="str">
        <f t="shared" si="27"/>
        <v>1_[Favágó]</v>
      </c>
      <c r="T50" t="str">
        <f t="shared" ca="1" si="28"/>
        <v>setTask('0','1531582878','1','1_[Favágó],5524');</v>
      </c>
      <c r="W50"/>
    </row>
    <row r="51" spans="3:33" x14ac:dyDescent="0.25">
      <c r="C51" s="68">
        <v>1</v>
      </c>
      <c r="D51" s="68" t="str">
        <f t="shared" si="0"/>
        <v>Fa</v>
      </c>
      <c r="E51" s="68">
        <v>1</v>
      </c>
      <c r="F51">
        <f t="shared" ca="1" si="1"/>
        <v>40</v>
      </c>
      <c r="G51">
        <f t="shared" ca="1" si="2"/>
        <v>100</v>
      </c>
      <c r="H51">
        <f t="shared" ca="1" si="3"/>
        <v>50</v>
      </c>
      <c r="I51">
        <f t="shared" ca="1" si="4"/>
        <v>60</v>
      </c>
      <c r="J51" s="3">
        <f t="array" aca="1" ref="J51" ca="1">INDEX(INDIRECT(D51&amp;"!$F$1:$Y$20"),$E51,MAX($D$6,($D$8:D51="Főépület")*$E$8:E51))</f>
        <v>6.9444444444444447E-4</v>
      </c>
      <c r="K51" s="4">
        <f t="shared" ca="1" si="20"/>
        <v>-2924.2222222222231</v>
      </c>
      <c r="L51" s="4">
        <f t="shared" ca="1" si="21"/>
        <v>-3734.2222222222226</v>
      </c>
      <c r="M51" s="4">
        <f t="shared" ca="1" si="22"/>
        <v>-2384.2222222222235</v>
      </c>
      <c r="N51" s="4">
        <f t="shared" ca="1" si="23"/>
        <v>-1740.733333333334</v>
      </c>
      <c r="O51" s="4">
        <f t="shared" ca="1" si="24"/>
        <v>1.6666666666666666E-2</v>
      </c>
      <c r="P51" s="4">
        <f t="shared" ca="1" si="25"/>
        <v>4980</v>
      </c>
      <c r="Q51" s="67">
        <f t="shared" ca="1" si="16"/>
        <v>1531582957.3899999</v>
      </c>
      <c r="R51">
        <f t="shared" si="26"/>
        <v>1</v>
      </c>
      <c r="S51" s="69" t="str">
        <f t="shared" si="27"/>
        <v>1_[Favágó]</v>
      </c>
      <c r="T51" t="str">
        <f t="shared" ca="1" si="28"/>
        <v>setTask('0','1531582958','1','1_[Favágó],5524');</v>
      </c>
      <c r="W51"/>
    </row>
    <row r="52" spans="3:33" x14ac:dyDescent="0.25">
      <c r="C52" s="68">
        <v>1</v>
      </c>
      <c r="D52" s="68" t="str">
        <f t="shared" si="0"/>
        <v>Fa</v>
      </c>
      <c r="E52" s="68">
        <v>1</v>
      </c>
      <c r="F52">
        <f t="shared" ca="1" si="1"/>
        <v>40</v>
      </c>
      <c r="G52">
        <f t="shared" ca="1" si="2"/>
        <v>100</v>
      </c>
      <c r="H52">
        <f t="shared" ca="1" si="3"/>
        <v>50</v>
      </c>
      <c r="I52">
        <f t="shared" ca="1" si="4"/>
        <v>60</v>
      </c>
      <c r="J52" s="3">
        <f t="array" aca="1" ref="J52" ca="1">INDEX(INDIRECT(D52&amp;"!$F$1:$Y$20"),$E52,MAX($D$6,($D$8:D52="Főépület")*$E$8:E52))</f>
        <v>6.9444444444444447E-4</v>
      </c>
      <c r="K52" s="4">
        <f t="shared" ca="1" si="20"/>
        <v>-2963.5555555555566</v>
      </c>
      <c r="L52" s="4">
        <f t="shared" ca="1" si="21"/>
        <v>-3833.5555555555561</v>
      </c>
      <c r="M52" s="4">
        <f t="shared" ca="1" si="22"/>
        <v>-2433.555555555557</v>
      </c>
      <c r="N52" s="4">
        <f t="shared" ca="1" si="23"/>
        <v>-1799.4333333333341</v>
      </c>
      <c r="O52" s="4">
        <f t="shared" ca="1" si="24"/>
        <v>1.6666666666666666E-2</v>
      </c>
      <c r="P52" s="4">
        <f t="shared" ca="1" si="25"/>
        <v>5060</v>
      </c>
      <c r="Q52" s="67">
        <f t="shared" ca="1" si="16"/>
        <v>1531583037.3899999</v>
      </c>
      <c r="R52">
        <f t="shared" si="26"/>
        <v>1</v>
      </c>
      <c r="S52" s="69" t="str">
        <f t="shared" si="27"/>
        <v>1_[Favágó]</v>
      </c>
      <c r="T52" t="str">
        <f t="shared" ca="1" si="28"/>
        <v>setTask('0','1531583038','1','1_[Favágó],5524');</v>
      </c>
      <c r="W52"/>
    </row>
    <row r="53" spans="3:33" x14ac:dyDescent="0.25">
      <c r="C53" s="68">
        <v>1</v>
      </c>
      <c r="D53" s="68" t="str">
        <f t="shared" si="0"/>
        <v>Fa</v>
      </c>
      <c r="E53" s="68">
        <v>1</v>
      </c>
      <c r="F53">
        <f t="shared" ca="1" si="1"/>
        <v>40</v>
      </c>
      <c r="G53">
        <f t="shared" ca="1" si="2"/>
        <v>100</v>
      </c>
      <c r="H53">
        <f t="shared" ca="1" si="3"/>
        <v>50</v>
      </c>
      <c r="I53">
        <f t="shared" ca="1" si="4"/>
        <v>60</v>
      </c>
      <c r="J53" s="3">
        <f t="array" aca="1" ref="J53" ca="1">INDEX(INDIRECT(D53&amp;"!$F$1:$Y$20"),$E53,MAX($D$6,($D$8:D53="Főépület")*$E$8:E53))</f>
        <v>6.9444444444444447E-4</v>
      </c>
      <c r="K53" s="4">
        <f t="shared" ca="1" si="20"/>
        <v>-3002.8888888888901</v>
      </c>
      <c r="L53" s="4">
        <f t="shared" ca="1" si="21"/>
        <v>-3932.8888888888896</v>
      </c>
      <c r="M53" s="4">
        <f t="shared" ca="1" si="22"/>
        <v>-2482.8888888888905</v>
      </c>
      <c r="N53" s="4">
        <f t="shared" ca="1" si="23"/>
        <v>-1858.1333333333341</v>
      </c>
      <c r="O53" s="4">
        <f t="shared" ca="1" si="24"/>
        <v>1.6666666666666666E-2</v>
      </c>
      <c r="P53" s="4">
        <f t="shared" ca="1" si="25"/>
        <v>5140</v>
      </c>
      <c r="Q53" s="67">
        <f t="shared" ca="1" si="16"/>
        <v>1531583117.3899999</v>
      </c>
      <c r="R53">
        <f t="shared" si="26"/>
        <v>1</v>
      </c>
      <c r="S53" s="69" t="str">
        <f t="shared" si="27"/>
        <v>1_[Favágó]</v>
      </c>
      <c r="T53" t="str">
        <f t="shared" ca="1" si="28"/>
        <v>setTask('0','1531583118','1','1_[Favágó],5524');</v>
      </c>
      <c r="W53"/>
    </row>
    <row r="54" spans="3:33" x14ac:dyDescent="0.25">
      <c r="C54" s="68">
        <v>1</v>
      </c>
      <c r="D54" s="68" t="str">
        <f t="shared" si="0"/>
        <v>Fa</v>
      </c>
      <c r="E54" s="68">
        <v>1</v>
      </c>
      <c r="F54">
        <f t="shared" ca="1" si="1"/>
        <v>40</v>
      </c>
      <c r="G54">
        <f t="shared" ca="1" si="2"/>
        <v>100</v>
      </c>
      <c r="H54">
        <f t="shared" ca="1" si="3"/>
        <v>50</v>
      </c>
      <c r="I54">
        <f t="shared" ca="1" si="4"/>
        <v>60</v>
      </c>
      <c r="J54" s="3">
        <f t="array" aca="1" ref="J54" ca="1">INDEX(INDIRECT(D54&amp;"!$F$1:$Y$20"),$E54,MAX($D$6,($D$8:D54="Főépület")*$E$8:E54))</f>
        <v>6.9444444444444447E-4</v>
      </c>
      <c r="K54" s="4">
        <f t="shared" ca="1" si="20"/>
        <v>-3042.2222222222235</v>
      </c>
      <c r="L54" s="4">
        <f t="shared" ca="1" si="21"/>
        <v>-4032.2222222222231</v>
      </c>
      <c r="M54" s="4">
        <f t="shared" ca="1" si="22"/>
        <v>-2532.222222222224</v>
      </c>
      <c r="N54" s="4">
        <f t="shared" ca="1" si="23"/>
        <v>-1916.8333333333342</v>
      </c>
      <c r="O54" s="4">
        <f t="shared" ca="1" si="24"/>
        <v>1.6666666666666666E-2</v>
      </c>
      <c r="P54" s="4">
        <f t="shared" ca="1" si="25"/>
        <v>5220</v>
      </c>
      <c r="Q54" s="67">
        <f t="shared" ca="1" si="16"/>
        <v>1531583197.3899999</v>
      </c>
      <c r="R54">
        <f t="shared" si="26"/>
        <v>1</v>
      </c>
      <c r="S54" s="69" t="str">
        <f t="shared" si="27"/>
        <v>1_[Favágó]</v>
      </c>
      <c r="T54" t="str">
        <f t="shared" ca="1" si="28"/>
        <v>setTask('0','1531583198','1','1_[Favágó],5524');</v>
      </c>
      <c r="W54"/>
    </row>
    <row r="55" spans="3:33" x14ac:dyDescent="0.25">
      <c r="C55" s="68">
        <v>1</v>
      </c>
      <c r="D55" s="68" t="str">
        <f t="shared" si="0"/>
        <v>Fa</v>
      </c>
      <c r="E55" s="68">
        <v>1</v>
      </c>
      <c r="F55">
        <f t="shared" ca="1" si="1"/>
        <v>40</v>
      </c>
      <c r="G55">
        <f t="shared" ca="1" si="2"/>
        <v>100</v>
      </c>
      <c r="H55">
        <f t="shared" ca="1" si="3"/>
        <v>50</v>
      </c>
      <c r="I55">
        <f t="shared" ca="1" si="4"/>
        <v>60</v>
      </c>
      <c r="J55" s="3">
        <f t="array" aca="1" ref="J55" ca="1">INDEX(INDIRECT(D55&amp;"!$F$1:$Y$20"),$E55,MAX($D$6,($D$8:D55="Főépület")*$E$8:E55))</f>
        <v>6.9444444444444447E-4</v>
      </c>
      <c r="K55" s="4">
        <f t="shared" ca="1" si="20"/>
        <v>-3081.555555555557</v>
      </c>
      <c r="L55" s="4">
        <f t="shared" ca="1" si="21"/>
        <v>-4131.5555555555566</v>
      </c>
      <c r="M55" s="4">
        <f t="shared" ca="1" si="22"/>
        <v>-2581.5555555555575</v>
      </c>
      <c r="N55" s="4">
        <f t="shared" ca="1" si="23"/>
        <v>-1975.5333333333342</v>
      </c>
      <c r="O55" s="4">
        <f t="shared" ca="1" si="24"/>
        <v>1.6666666666666666E-2</v>
      </c>
      <c r="P55" s="4">
        <f t="shared" ca="1" si="25"/>
        <v>5300</v>
      </c>
      <c r="Q55" s="67">
        <f t="shared" ca="1" si="16"/>
        <v>1531583277.3899999</v>
      </c>
      <c r="R55">
        <f t="shared" si="26"/>
        <v>1</v>
      </c>
      <c r="S55" s="69" t="str">
        <f t="shared" si="27"/>
        <v>1_[Favágó]</v>
      </c>
      <c r="T55" t="str">
        <f t="shared" ca="1" si="28"/>
        <v>setTask('0','1531583278','1','1_[Favágó],5524');</v>
      </c>
    </row>
    <row r="56" spans="3:33" x14ac:dyDescent="0.25">
      <c r="C56" s="68">
        <v>1</v>
      </c>
      <c r="D56" s="68" t="str">
        <f t="shared" si="0"/>
        <v>Fa</v>
      </c>
      <c r="E56" s="68">
        <v>1</v>
      </c>
      <c r="F56">
        <f t="shared" ca="1" si="1"/>
        <v>40</v>
      </c>
      <c r="G56">
        <f t="shared" ca="1" si="2"/>
        <v>100</v>
      </c>
      <c r="H56">
        <f t="shared" ca="1" si="3"/>
        <v>50</v>
      </c>
      <c r="I56">
        <f t="shared" ca="1" si="4"/>
        <v>60</v>
      </c>
      <c r="J56" s="3">
        <f t="array" aca="1" ref="J56" ca="1">INDEX(INDIRECT(D56&amp;"!$F$1:$Y$20"),$E56,MAX($D$6,($D$8:D56="Főépület")*$E$8:E56))</f>
        <v>6.9444444444444447E-4</v>
      </c>
      <c r="K56" s="4">
        <f t="shared" ca="1" si="20"/>
        <v>-3120.8888888888905</v>
      </c>
      <c r="L56" s="4">
        <f t="shared" ca="1" si="21"/>
        <v>-4230.8888888888896</v>
      </c>
      <c r="M56" s="4">
        <f t="shared" ca="1" si="22"/>
        <v>-2630.888888888891</v>
      </c>
      <c r="N56" s="4">
        <f t="shared" ca="1" si="23"/>
        <v>-2034.2333333333343</v>
      </c>
      <c r="O56" s="4">
        <f t="shared" ca="1" si="24"/>
        <v>1.6666666666666666E-2</v>
      </c>
      <c r="P56" s="4">
        <f t="shared" ca="1" si="25"/>
        <v>5380</v>
      </c>
      <c r="Q56" s="67">
        <f t="shared" ca="1" si="16"/>
        <v>1531583357.3899999</v>
      </c>
      <c r="R56">
        <f t="shared" si="26"/>
        <v>1</v>
      </c>
      <c r="S56" s="69" t="str">
        <f t="shared" si="27"/>
        <v>1_[Favágó]</v>
      </c>
      <c r="T56" t="str">
        <f t="shared" ca="1" si="28"/>
        <v>setTask('0','1531583358','1','1_[Favágó],5524');</v>
      </c>
    </row>
    <row r="57" spans="3:33" x14ac:dyDescent="0.25">
      <c r="C57" s="68">
        <v>1</v>
      </c>
      <c r="D57" s="68" t="str">
        <f t="shared" si="0"/>
        <v>Fa</v>
      </c>
      <c r="E57" s="68">
        <v>1</v>
      </c>
      <c r="F57">
        <f t="shared" ca="1" si="1"/>
        <v>40</v>
      </c>
      <c r="G57">
        <f t="shared" ca="1" si="2"/>
        <v>100</v>
      </c>
      <c r="H57">
        <f t="shared" ca="1" si="3"/>
        <v>50</v>
      </c>
      <c r="I57">
        <f t="shared" ca="1" si="4"/>
        <v>60</v>
      </c>
      <c r="J57" s="3">
        <f t="array" aca="1" ref="J57" ca="1">INDEX(INDIRECT(D57&amp;"!$F$1:$Y$20"),$E57,MAX($D$6,($D$8:D57="Főépület")*$E$8:E57))</f>
        <v>6.9444444444444447E-4</v>
      </c>
      <c r="K57" s="4">
        <f t="shared" ca="1" si="20"/>
        <v>-3160.222222222224</v>
      </c>
      <c r="L57" s="4">
        <f t="shared" ca="1" si="21"/>
        <v>-4330.2222222222226</v>
      </c>
      <c r="M57" s="4">
        <f t="shared" ca="1" si="22"/>
        <v>-2680.2222222222244</v>
      </c>
      <c r="N57" s="4">
        <f t="shared" ca="1" si="23"/>
        <v>-2092.9333333333343</v>
      </c>
      <c r="O57" s="4">
        <f t="shared" ca="1" si="24"/>
        <v>1.6666666666666666E-2</v>
      </c>
      <c r="P57" s="4">
        <f t="shared" ca="1" si="25"/>
        <v>5460</v>
      </c>
      <c r="Q57" s="67">
        <f t="shared" ca="1" si="16"/>
        <v>1531583437.3899999</v>
      </c>
      <c r="R57">
        <f t="shared" si="26"/>
        <v>1</v>
      </c>
      <c r="S57" s="69" t="str">
        <f t="shared" si="27"/>
        <v>1_[Favágó]</v>
      </c>
      <c r="T57" t="str">
        <f t="shared" ca="1" si="28"/>
        <v>setTask('0','1531583438','1','1_[Favágó],5524');</v>
      </c>
    </row>
    <row r="58" spans="3:33" x14ac:dyDescent="0.25">
      <c r="C58" s="68">
        <v>1</v>
      </c>
      <c r="D58" s="68" t="str">
        <f t="shared" si="0"/>
        <v>Fa</v>
      </c>
      <c r="E58" s="68">
        <v>1</v>
      </c>
      <c r="F58">
        <f t="shared" ca="1" si="1"/>
        <v>40</v>
      </c>
      <c r="G58">
        <f t="shared" ca="1" si="2"/>
        <v>100</v>
      </c>
      <c r="H58">
        <f t="shared" ca="1" si="3"/>
        <v>50</v>
      </c>
      <c r="I58">
        <f t="shared" ca="1" si="4"/>
        <v>60</v>
      </c>
      <c r="J58" s="3">
        <f t="array" aca="1" ref="J58" ca="1">INDEX(INDIRECT(D58&amp;"!$F$1:$Y$20"),$E58,MAX($D$6,($D$8:D58="Főépület")*$E$8:E58))</f>
        <v>6.9444444444444447E-4</v>
      </c>
      <c r="K58" s="4">
        <f t="shared" ca="1" si="20"/>
        <v>-3199.5555555555575</v>
      </c>
      <c r="L58" s="4">
        <f t="shared" ca="1" si="21"/>
        <v>-4429.5555555555557</v>
      </c>
      <c r="M58" s="4">
        <f t="shared" ca="1" si="22"/>
        <v>-2729.5555555555579</v>
      </c>
      <c r="N58" s="4">
        <f t="shared" ca="1" si="23"/>
        <v>-2151.6333333333341</v>
      </c>
      <c r="O58" s="4">
        <f t="shared" ca="1" si="24"/>
        <v>1.6666666666666666E-2</v>
      </c>
      <c r="P58" s="4">
        <f t="shared" ca="1" si="25"/>
        <v>5540</v>
      </c>
      <c r="Q58" s="67">
        <f t="shared" ca="1" si="16"/>
        <v>1531583517.3899999</v>
      </c>
      <c r="R58">
        <f t="shared" si="26"/>
        <v>1</v>
      </c>
      <c r="S58" s="69" t="str">
        <f t="shared" si="27"/>
        <v>1_[Favágó]</v>
      </c>
      <c r="T58" t="str">
        <f t="shared" ca="1" si="28"/>
        <v>setTask('0','1531583518','1','1_[Favágó],5524');</v>
      </c>
    </row>
    <row r="59" spans="3:33" x14ac:dyDescent="0.25">
      <c r="C59" s="68">
        <v>1</v>
      </c>
      <c r="D59" s="68" t="str">
        <f t="shared" si="0"/>
        <v>Fa</v>
      </c>
      <c r="E59" s="68">
        <v>1</v>
      </c>
      <c r="F59">
        <f t="shared" ca="1" si="1"/>
        <v>40</v>
      </c>
      <c r="G59">
        <f t="shared" ca="1" si="2"/>
        <v>100</v>
      </c>
      <c r="H59">
        <f t="shared" ca="1" si="3"/>
        <v>50</v>
      </c>
      <c r="I59">
        <f t="shared" ca="1" si="4"/>
        <v>60</v>
      </c>
      <c r="J59" s="3">
        <f t="array" aca="1" ref="J59" ca="1">INDEX(INDIRECT(D59&amp;"!$F$1:$Y$20"),$E59,MAX($D$6,($D$8:D59="Főépület")*$E$8:E59))</f>
        <v>6.9444444444444447E-4</v>
      </c>
      <c r="K59" s="4">
        <f t="shared" ca="1" si="20"/>
        <v>-3238.888888888891</v>
      </c>
      <c r="L59" s="4">
        <f t="shared" ca="1" si="21"/>
        <v>-4528.8888888888887</v>
      </c>
      <c r="M59" s="4">
        <f t="shared" ca="1" si="22"/>
        <v>-2778.8888888888914</v>
      </c>
      <c r="N59" s="4">
        <f t="shared" ca="1" si="23"/>
        <v>-2210.3333333333339</v>
      </c>
      <c r="O59" s="4">
        <f t="shared" ca="1" si="24"/>
        <v>1.6666666666666666E-2</v>
      </c>
      <c r="P59" s="4">
        <f t="shared" ca="1" si="25"/>
        <v>5620</v>
      </c>
      <c r="Q59" s="67">
        <f t="shared" ca="1" si="16"/>
        <v>1531583597.3899999</v>
      </c>
      <c r="R59">
        <f t="shared" si="26"/>
        <v>1</v>
      </c>
      <c r="S59" s="69" t="str">
        <f t="shared" si="27"/>
        <v>1_[Favágó]</v>
      </c>
      <c r="T59" t="str">
        <f t="shared" ca="1" si="28"/>
        <v>setTask('0','1531583598','1','1_[Favágó],5524');</v>
      </c>
    </row>
    <row r="60" spans="3:33" x14ac:dyDescent="0.25">
      <c r="C60" s="68">
        <v>1</v>
      </c>
      <c r="D60" s="68" t="str">
        <f t="shared" si="0"/>
        <v>Fa</v>
      </c>
      <c r="E60" s="68">
        <v>1</v>
      </c>
      <c r="F60">
        <f t="shared" ca="1" si="1"/>
        <v>40</v>
      </c>
      <c r="G60">
        <f t="shared" ca="1" si="2"/>
        <v>100</v>
      </c>
      <c r="H60">
        <f t="shared" ca="1" si="3"/>
        <v>50</v>
      </c>
      <c r="I60">
        <f t="shared" ca="1" si="4"/>
        <v>60</v>
      </c>
      <c r="J60" s="3">
        <f t="array" aca="1" ref="J60" ca="1">INDEX(INDIRECT(D60&amp;"!$F$1:$Y$20"),$E60,MAX($D$6,($D$8:D60="Főépület")*$E$8:E60))</f>
        <v>6.9444444444444447E-4</v>
      </c>
      <c r="K60" s="4">
        <f t="shared" ca="1" si="20"/>
        <v>-3278.2222222222244</v>
      </c>
      <c r="L60" s="4">
        <f t="shared" ca="1" si="21"/>
        <v>-4628.2222222222217</v>
      </c>
      <c r="M60" s="4">
        <f t="shared" ca="1" si="22"/>
        <v>-2828.2222222222249</v>
      </c>
      <c r="N60" s="4">
        <f t="shared" ca="1" si="23"/>
        <v>-2269.0333333333338</v>
      </c>
      <c r="O60" s="4">
        <f t="shared" ca="1" si="24"/>
        <v>1.6666666666666666E-2</v>
      </c>
      <c r="P60" s="4">
        <f t="shared" ca="1" si="25"/>
        <v>5700</v>
      </c>
      <c r="Q60" s="67">
        <f t="shared" ca="1" si="16"/>
        <v>1531583677.3899999</v>
      </c>
      <c r="R60">
        <f t="shared" si="26"/>
        <v>1</v>
      </c>
      <c r="S60" s="69" t="str">
        <f t="shared" si="27"/>
        <v>1_[Favágó]</v>
      </c>
      <c r="T60" t="str">
        <f t="shared" ca="1" si="28"/>
        <v>setTask('0','1531583678','1','1_[Favágó],5524');</v>
      </c>
    </row>
    <row r="61" spans="3:33" x14ac:dyDescent="0.25">
      <c r="C61" s="68">
        <v>1</v>
      </c>
      <c r="D61" s="68" t="str">
        <f t="shared" si="0"/>
        <v>Fa</v>
      </c>
      <c r="E61" s="68">
        <v>1</v>
      </c>
      <c r="F61">
        <f t="shared" ca="1" si="1"/>
        <v>40</v>
      </c>
      <c r="G61">
        <f t="shared" ca="1" si="2"/>
        <v>100</v>
      </c>
      <c r="H61">
        <f t="shared" ca="1" si="3"/>
        <v>50</v>
      </c>
      <c r="I61">
        <f t="shared" ca="1" si="4"/>
        <v>60</v>
      </c>
      <c r="J61" s="3">
        <f t="array" aca="1" ref="J61" ca="1">INDEX(INDIRECT(D61&amp;"!$F$1:$Y$20"),$E61,MAX($D$6,($D$8:D61="Főépület")*$E$8:E61))</f>
        <v>6.9444444444444447E-4</v>
      </c>
      <c r="K61" s="4">
        <f t="shared" ca="1" si="20"/>
        <v>-3317.5555555555579</v>
      </c>
      <c r="L61" s="4">
        <f t="shared" ca="1" si="21"/>
        <v>-4727.5555555555547</v>
      </c>
      <c r="M61" s="4">
        <f t="shared" ca="1" si="22"/>
        <v>-2877.5555555555584</v>
      </c>
      <c r="N61" s="4">
        <f t="shared" ca="1" si="23"/>
        <v>-2327.7333333333336</v>
      </c>
      <c r="O61" s="4">
        <f t="shared" ca="1" si="24"/>
        <v>1.6666666666666666E-2</v>
      </c>
      <c r="P61" s="4">
        <f t="shared" ca="1" si="25"/>
        <v>5780</v>
      </c>
      <c r="Q61" s="67">
        <f t="shared" ca="1" si="16"/>
        <v>1531583757.4000003</v>
      </c>
      <c r="R61">
        <f t="shared" si="26"/>
        <v>1</v>
      </c>
      <c r="S61" s="69" t="str">
        <f t="shared" si="27"/>
        <v>1_[Favágó]</v>
      </c>
      <c r="T61" t="str">
        <f t="shared" ca="1" si="28"/>
        <v>setTask('0','1531583758','1','1_[Favágó],5524');</v>
      </c>
    </row>
    <row r="62" spans="3:33" x14ac:dyDescent="0.25">
      <c r="C62" s="68">
        <v>1</v>
      </c>
      <c r="D62" s="68" t="str">
        <f t="shared" si="0"/>
        <v>Fa</v>
      </c>
      <c r="E62" s="68">
        <v>1</v>
      </c>
      <c r="F62">
        <f t="shared" ca="1" si="1"/>
        <v>40</v>
      </c>
      <c r="G62">
        <f t="shared" ca="1" si="2"/>
        <v>100</v>
      </c>
      <c r="H62">
        <f t="shared" ca="1" si="3"/>
        <v>50</v>
      </c>
      <c r="I62">
        <f t="shared" ca="1" si="4"/>
        <v>60</v>
      </c>
      <c r="J62" s="3">
        <f t="array" aca="1" ref="J62" ca="1">INDEX(INDIRECT(D62&amp;"!$F$1:$Y$20"),$E62,MAX($D$6,($D$8:D62="Főépület")*$E$8:E62))</f>
        <v>6.9444444444444447E-4</v>
      </c>
      <c r="K62" s="4">
        <f t="shared" ca="1" si="20"/>
        <v>-3356.8888888888914</v>
      </c>
      <c r="L62" s="4">
        <f t="shared" ca="1" si="21"/>
        <v>-4826.8888888888878</v>
      </c>
      <c r="M62" s="4">
        <f t="shared" ca="1" si="22"/>
        <v>-2926.8888888888919</v>
      </c>
      <c r="N62" s="4">
        <f t="shared" ca="1" si="23"/>
        <v>-2386.4333333333334</v>
      </c>
      <c r="O62" s="4">
        <f t="shared" ca="1" si="24"/>
        <v>1.6666666666666666E-2</v>
      </c>
      <c r="P62" s="4">
        <f t="shared" ca="1" si="25"/>
        <v>5860</v>
      </c>
      <c r="Q62" s="67">
        <f t="shared" ca="1" si="16"/>
        <v>1531583837.4000003</v>
      </c>
      <c r="R62">
        <f t="shared" si="26"/>
        <v>1</v>
      </c>
      <c r="S62" s="69" t="str">
        <f t="shared" si="27"/>
        <v>1_[Favágó]</v>
      </c>
      <c r="T62" t="str">
        <f t="shared" ca="1" si="28"/>
        <v>setTask('0','1531583838','1','1_[Favágó],5524');</v>
      </c>
    </row>
    <row r="63" spans="3:33" x14ac:dyDescent="0.25">
      <c r="C63" s="68">
        <v>1</v>
      </c>
      <c r="D63" s="68" t="str">
        <f t="shared" si="0"/>
        <v>Fa</v>
      </c>
      <c r="E63" s="68">
        <v>1</v>
      </c>
      <c r="F63">
        <f t="shared" ca="1" si="1"/>
        <v>40</v>
      </c>
      <c r="G63">
        <f t="shared" ca="1" si="2"/>
        <v>100</v>
      </c>
      <c r="H63">
        <f t="shared" ca="1" si="3"/>
        <v>50</v>
      </c>
      <c r="I63">
        <f t="shared" ca="1" si="4"/>
        <v>60</v>
      </c>
      <c r="J63" s="3">
        <f t="array" aca="1" ref="J63" ca="1">INDEX(INDIRECT(D63&amp;"!$F$1:$Y$20"),$E63,MAX($D$6,($D$8:D63="Főépület")*$E$8:E63))</f>
        <v>6.9444444444444447E-4</v>
      </c>
      <c r="K63" s="4">
        <f t="shared" ca="1" si="20"/>
        <v>-3396.2222222222249</v>
      </c>
      <c r="L63" s="4">
        <f t="shared" ca="1" si="21"/>
        <v>-4926.2222222222208</v>
      </c>
      <c r="M63" s="4">
        <f t="shared" ca="1" si="22"/>
        <v>-2976.2222222222254</v>
      </c>
      <c r="N63" s="4">
        <f t="shared" ca="1" si="23"/>
        <v>-2445.1333333333332</v>
      </c>
      <c r="O63" s="4">
        <f t="shared" ca="1" si="24"/>
        <v>1.6666666666666666E-2</v>
      </c>
      <c r="P63" s="4">
        <f t="shared" ca="1" si="25"/>
        <v>5940</v>
      </c>
      <c r="Q63" s="67">
        <f t="shared" ca="1" si="16"/>
        <v>1531583917.4000003</v>
      </c>
      <c r="R63">
        <f t="shared" si="26"/>
        <v>1</v>
      </c>
      <c r="S63" s="69" t="str">
        <f t="shared" si="27"/>
        <v>1_[Favágó]</v>
      </c>
      <c r="T63" t="str">
        <f t="shared" ca="1" si="28"/>
        <v>setTask('0','1531583918','1','1_[Favágó],5524');</v>
      </c>
      <c r="X63" s="10"/>
      <c r="Y63" s="13"/>
      <c r="Z63" s="13"/>
      <c r="AA63" s="14"/>
      <c r="AB63" s="11"/>
      <c r="AC63" s="12"/>
      <c r="AD63" s="6"/>
    </row>
    <row r="64" spans="3:33" x14ac:dyDescent="0.25">
      <c r="C64" s="68">
        <v>1</v>
      </c>
      <c r="D64" s="68" t="str">
        <f t="shared" si="0"/>
        <v>Fa</v>
      </c>
      <c r="E64" s="68">
        <v>1</v>
      </c>
      <c r="F64">
        <f t="shared" ca="1" si="1"/>
        <v>40</v>
      </c>
      <c r="G64">
        <f t="shared" ca="1" si="2"/>
        <v>100</v>
      </c>
      <c r="H64">
        <f t="shared" ca="1" si="3"/>
        <v>50</v>
      </c>
      <c r="I64">
        <f t="shared" ca="1" si="4"/>
        <v>60</v>
      </c>
      <c r="J64" s="3">
        <f t="array" aca="1" ref="J64" ca="1">INDEX(INDIRECT(D64&amp;"!$F$1:$Y$20"),$E64,MAX($D$6,($D$8:D64="Főépület")*$E$8:E64))</f>
        <v>6.9444444444444447E-4</v>
      </c>
      <c r="K64" s="4">
        <f t="shared" ca="1" si="20"/>
        <v>-3435.5555555555584</v>
      </c>
      <c r="L64" s="4">
        <f t="shared" ca="1" si="21"/>
        <v>-5025.5555555555538</v>
      </c>
      <c r="M64" s="4">
        <f t="shared" ca="1" si="22"/>
        <v>-3025.5555555555588</v>
      </c>
      <c r="N64" s="4">
        <f t="shared" ca="1" si="23"/>
        <v>-2503.833333333333</v>
      </c>
      <c r="O64" s="4">
        <f t="shared" ca="1" si="24"/>
        <v>1.6666666666666666E-2</v>
      </c>
      <c r="P64" s="4">
        <f t="shared" ca="1" si="25"/>
        <v>6020</v>
      </c>
      <c r="Q64" s="67">
        <f t="shared" ca="1" si="16"/>
        <v>1531583997.4000003</v>
      </c>
      <c r="R64">
        <f t="shared" si="26"/>
        <v>1</v>
      </c>
      <c r="S64" s="69" t="str">
        <f t="shared" si="27"/>
        <v>1_[Favágó]</v>
      </c>
      <c r="T64" t="str">
        <f t="shared" ca="1" si="28"/>
        <v>setTask('0','1531583998','1','1_[Favágó],5524');</v>
      </c>
      <c r="X64" s="13"/>
      <c r="Y64" s="10"/>
      <c r="Z64" s="13"/>
      <c r="AA64" s="13"/>
      <c r="AB64" s="14"/>
      <c r="AC64" s="11"/>
      <c r="AD64" s="12"/>
      <c r="AG64" t="e">
        <f ca="1">_xlfn.CONCAT(AA64,",",AB64,",")</f>
        <v>#NAME?</v>
      </c>
    </row>
    <row r="65" spans="3:33" x14ac:dyDescent="0.25">
      <c r="C65" s="68">
        <v>1</v>
      </c>
      <c r="D65" s="68" t="str">
        <f t="shared" si="0"/>
        <v>Fa</v>
      </c>
      <c r="E65" s="68">
        <v>1</v>
      </c>
      <c r="F65">
        <f t="shared" ca="1" si="1"/>
        <v>40</v>
      </c>
      <c r="G65">
        <f t="shared" ca="1" si="2"/>
        <v>100</v>
      </c>
      <c r="H65">
        <f t="shared" ca="1" si="3"/>
        <v>50</v>
      </c>
      <c r="I65">
        <f t="shared" ca="1" si="4"/>
        <v>60</v>
      </c>
      <c r="J65" s="3">
        <f t="array" aca="1" ref="J65" ca="1">INDEX(INDIRECT(D65&amp;"!$F$1:$Y$20"),$E65,MAX($D$6,($D$8:D65="Főépület")*$E$8:E65))</f>
        <v>6.9444444444444447E-4</v>
      </c>
      <c r="K65" s="4">
        <f t="shared" ca="1" si="20"/>
        <v>-3474.8888888888919</v>
      </c>
      <c r="L65" s="4">
        <f t="shared" ca="1" si="21"/>
        <v>-5124.8888888888869</v>
      </c>
      <c r="M65" s="4">
        <f t="shared" ca="1" si="22"/>
        <v>-3074.8888888888923</v>
      </c>
      <c r="N65" s="4">
        <f t="shared" ca="1" si="23"/>
        <v>-2562.5333333333328</v>
      </c>
      <c r="O65" s="4">
        <f t="shared" ca="1" si="24"/>
        <v>1.6666666666666666E-2</v>
      </c>
      <c r="P65" s="4">
        <f t="shared" ca="1" si="25"/>
        <v>6100</v>
      </c>
      <c r="Q65" s="67">
        <f t="shared" ca="1" si="16"/>
        <v>1531584077.4000003</v>
      </c>
      <c r="R65">
        <f t="shared" si="26"/>
        <v>1</v>
      </c>
      <c r="S65" s="69" t="str">
        <f t="shared" si="27"/>
        <v>1_[Favágó]</v>
      </c>
      <c r="T65" t="str">
        <f t="shared" ca="1" si="28"/>
        <v>setTask('0','1531584078','1','1_[Favágó],5524');</v>
      </c>
      <c r="X65" s="13"/>
      <c r="Y65" s="10"/>
      <c r="Z65" s="13"/>
      <c r="AA65" s="13"/>
      <c r="AB65" s="14"/>
      <c r="AC65" s="11"/>
      <c r="AD65" s="12"/>
      <c r="AG65" t="e">
        <f t="shared" ref="AG65:AG75" ca="1" si="29">_xlfn.CONCAT(AA65,",",AB65,",")</f>
        <v>#NAME?</v>
      </c>
    </row>
    <row r="66" spans="3:33" x14ac:dyDescent="0.25">
      <c r="C66" s="68">
        <v>1</v>
      </c>
      <c r="D66" s="68" t="str">
        <f t="shared" si="0"/>
        <v>Fa</v>
      </c>
      <c r="E66" s="68">
        <v>1</v>
      </c>
      <c r="F66">
        <f t="shared" ca="1" si="1"/>
        <v>40</v>
      </c>
      <c r="G66">
        <f t="shared" ca="1" si="2"/>
        <v>100</v>
      </c>
      <c r="H66">
        <f t="shared" ca="1" si="3"/>
        <v>50</v>
      </c>
      <c r="I66">
        <f t="shared" ca="1" si="4"/>
        <v>60</v>
      </c>
      <c r="J66" s="3">
        <f t="array" aca="1" ref="J66" ca="1">INDEX(INDIRECT(D66&amp;"!$F$1:$Y$20"),$E66,MAX($D$6,($D$8:D66="Főépület")*$E$8:E66))</f>
        <v>6.9444444444444447E-4</v>
      </c>
      <c r="K66" s="4">
        <f t="shared" ca="1" si="20"/>
        <v>-3514.2222222222254</v>
      </c>
      <c r="L66" s="4">
        <f t="shared" ca="1" si="21"/>
        <v>-5224.2222222222199</v>
      </c>
      <c r="M66" s="4">
        <f t="shared" ca="1" si="22"/>
        <v>-3124.2222222222258</v>
      </c>
      <c r="N66" s="4">
        <f t="shared" ca="1" si="23"/>
        <v>-2621.2333333333327</v>
      </c>
      <c r="O66" s="4">
        <f t="shared" ca="1" si="24"/>
        <v>1.6666666666666666E-2</v>
      </c>
      <c r="P66" s="4">
        <f t="shared" ca="1" si="25"/>
        <v>6180</v>
      </c>
      <c r="Q66" s="67">
        <f t="shared" ca="1" si="16"/>
        <v>1531584157.4000003</v>
      </c>
      <c r="R66">
        <f t="shared" si="26"/>
        <v>1</v>
      </c>
      <c r="S66" s="69" t="str">
        <f t="shared" si="27"/>
        <v>1_[Favágó]</v>
      </c>
      <c r="T66" t="str">
        <f t="shared" ca="1" si="28"/>
        <v>setTask('0','1531584158','1','1_[Favágó],5524');</v>
      </c>
      <c r="X66" s="13"/>
      <c r="Y66" s="10"/>
      <c r="Z66" s="13"/>
      <c r="AA66" s="13"/>
      <c r="AB66" s="14"/>
      <c r="AC66" s="11"/>
      <c r="AD66" s="12"/>
      <c r="AG66" t="e">
        <f t="shared" ca="1" si="29"/>
        <v>#NAME?</v>
      </c>
    </row>
    <row r="67" spans="3:33" x14ac:dyDescent="0.25">
      <c r="C67" s="68">
        <v>1</v>
      </c>
      <c r="D67" s="68" t="str">
        <f t="shared" si="0"/>
        <v>Fa</v>
      </c>
      <c r="E67" s="68">
        <v>1</v>
      </c>
      <c r="F67">
        <f t="shared" ca="1" si="1"/>
        <v>40</v>
      </c>
      <c r="G67">
        <f t="shared" ca="1" si="2"/>
        <v>100</v>
      </c>
      <c r="H67">
        <f t="shared" ca="1" si="3"/>
        <v>50</v>
      </c>
      <c r="I67">
        <f t="shared" ca="1" si="4"/>
        <v>60</v>
      </c>
      <c r="J67" s="3">
        <f t="array" aca="1" ref="J67" ca="1">INDEX(INDIRECT(D67&amp;"!$F$1:$Y$20"),$E67,MAX($D$6,($D$8:D67="Főépület")*$E$8:E67))</f>
        <v>6.9444444444444447E-4</v>
      </c>
      <c r="K67" s="4">
        <f t="shared" ca="1" si="20"/>
        <v>-3553.5555555555588</v>
      </c>
      <c r="L67" s="4">
        <f t="shared" ca="1" si="21"/>
        <v>-5323.5555555555529</v>
      </c>
      <c r="M67" s="4">
        <f t="shared" ca="1" si="22"/>
        <v>-3173.5555555555593</v>
      </c>
      <c r="N67" s="4">
        <f t="shared" ca="1" si="23"/>
        <v>-2679.9333333333325</v>
      </c>
      <c r="O67" s="4">
        <f t="shared" ca="1" si="24"/>
        <v>1.6666666666666666E-2</v>
      </c>
      <c r="P67" s="4">
        <f t="shared" ca="1" si="25"/>
        <v>6260</v>
      </c>
      <c r="Q67" s="67">
        <f t="shared" ca="1" si="16"/>
        <v>1531584237.4000003</v>
      </c>
      <c r="R67">
        <f t="shared" si="26"/>
        <v>1</v>
      </c>
      <c r="S67" s="69" t="str">
        <f t="shared" si="27"/>
        <v>1_[Favágó]</v>
      </c>
      <c r="T67" t="str">
        <f t="shared" ca="1" si="28"/>
        <v>setTask('0','1531584238','1','1_[Favágó],5524');</v>
      </c>
      <c r="X67" s="13"/>
      <c r="Y67" s="10"/>
      <c r="Z67" s="13"/>
      <c r="AA67" s="13"/>
      <c r="AB67" s="14"/>
      <c r="AC67" s="11"/>
      <c r="AD67" s="12"/>
      <c r="AG67" t="e">
        <f t="shared" ca="1" si="29"/>
        <v>#NAME?</v>
      </c>
    </row>
    <row r="68" spans="3:33" x14ac:dyDescent="0.25">
      <c r="C68" s="68">
        <v>1</v>
      </c>
      <c r="D68" s="68" t="str">
        <f t="shared" si="0"/>
        <v>Fa</v>
      </c>
      <c r="E68" s="68">
        <v>1</v>
      </c>
      <c r="F68">
        <f t="shared" ca="1" si="1"/>
        <v>40</v>
      </c>
      <c r="G68">
        <f t="shared" ca="1" si="2"/>
        <v>100</v>
      </c>
      <c r="H68">
        <f t="shared" ca="1" si="3"/>
        <v>50</v>
      </c>
      <c r="I68">
        <f t="shared" ca="1" si="4"/>
        <v>60</v>
      </c>
      <c r="J68" s="3">
        <f t="array" aca="1" ref="J68" ca="1">INDEX(INDIRECT(D68&amp;"!$F$1:$Y$20"),$E68,MAX($D$6,($D$8:D68="Főépület")*$E$8:E68))</f>
        <v>6.9444444444444447E-4</v>
      </c>
      <c r="K68" s="4">
        <f t="shared" ca="1" si="20"/>
        <v>-3592.8888888888923</v>
      </c>
      <c r="L68" s="4">
        <f t="shared" ca="1" si="21"/>
        <v>-5422.888888888886</v>
      </c>
      <c r="M68" s="4">
        <f t="shared" ca="1" si="22"/>
        <v>-3222.8888888888928</v>
      </c>
      <c r="N68" s="4">
        <f t="shared" ca="1" si="23"/>
        <v>-2738.6333333333323</v>
      </c>
      <c r="O68" s="4">
        <f t="shared" ca="1" si="24"/>
        <v>1.6666666666666666E-2</v>
      </c>
      <c r="P68" s="4">
        <f t="shared" ca="1" si="25"/>
        <v>6340</v>
      </c>
      <c r="Q68" s="67">
        <f t="shared" ca="1" si="16"/>
        <v>1531584317.4000003</v>
      </c>
      <c r="R68">
        <f t="shared" si="26"/>
        <v>1</v>
      </c>
      <c r="S68" s="69" t="str">
        <f t="shared" si="27"/>
        <v>1_[Favágó]</v>
      </c>
      <c r="T68" t="str">
        <f t="shared" ca="1" si="28"/>
        <v>setTask('0','1531584318','1','1_[Favágó],5524');</v>
      </c>
      <c r="X68" s="13"/>
      <c r="Y68" s="10"/>
      <c r="Z68" s="13"/>
      <c r="AA68" s="13"/>
      <c r="AB68" s="14"/>
      <c r="AC68" s="11"/>
      <c r="AD68" s="12"/>
      <c r="AG68" t="e">
        <f t="shared" ca="1" si="29"/>
        <v>#NAME?</v>
      </c>
    </row>
    <row r="69" spans="3:33" x14ac:dyDescent="0.25">
      <c r="C69" s="68">
        <v>1</v>
      </c>
      <c r="D69" s="68" t="str">
        <f t="shared" si="0"/>
        <v>Fa</v>
      </c>
      <c r="E69" s="68">
        <v>1</v>
      </c>
      <c r="F69">
        <f t="shared" ca="1" si="1"/>
        <v>40</v>
      </c>
      <c r="G69">
        <f t="shared" ca="1" si="2"/>
        <v>100</v>
      </c>
      <c r="H69">
        <f t="shared" ca="1" si="3"/>
        <v>50</v>
      </c>
      <c r="I69">
        <f t="shared" ca="1" si="4"/>
        <v>60</v>
      </c>
      <c r="J69" s="3">
        <f t="array" aca="1" ref="J69" ca="1">INDEX(INDIRECT(D69&amp;"!$F$1:$Y$20"),$E69,MAX($D$6,($D$8:D69="Főépület")*$E$8:E69))</f>
        <v>6.9444444444444447E-4</v>
      </c>
      <c r="K69" s="4">
        <f t="shared" ca="1" si="20"/>
        <v>-3632.2222222222258</v>
      </c>
      <c r="L69" s="4">
        <f t="shared" ca="1" si="21"/>
        <v>-5522.222222222219</v>
      </c>
      <c r="M69" s="4">
        <f t="shared" ca="1" si="22"/>
        <v>-3272.2222222222263</v>
      </c>
      <c r="N69" s="4">
        <f t="shared" ca="1" si="23"/>
        <v>-2797.3333333333321</v>
      </c>
      <c r="O69" s="4">
        <f t="shared" ca="1" si="24"/>
        <v>1.6666666666666666E-2</v>
      </c>
      <c r="P69" s="4">
        <f t="shared" ca="1" si="25"/>
        <v>6420</v>
      </c>
      <c r="Q69" s="67">
        <f t="shared" ca="1" si="16"/>
        <v>1531584397.4000003</v>
      </c>
      <c r="R69">
        <f t="shared" si="26"/>
        <v>1</v>
      </c>
      <c r="S69" s="69" t="str">
        <f t="shared" si="27"/>
        <v>1_[Favágó]</v>
      </c>
      <c r="T69" t="str">
        <f t="shared" ca="1" si="28"/>
        <v>setTask('0','1531584398','1','1_[Favágó],5524');</v>
      </c>
      <c r="X69" s="13"/>
      <c r="Y69" s="10"/>
      <c r="Z69" s="13"/>
      <c r="AA69" s="13"/>
      <c r="AB69" s="14"/>
      <c r="AC69" s="11"/>
      <c r="AD69" s="12"/>
      <c r="AG69" t="e">
        <f t="shared" ca="1" si="29"/>
        <v>#NAME?</v>
      </c>
    </row>
    <row r="70" spans="3:33" x14ac:dyDescent="0.25">
      <c r="C70" s="68">
        <v>1</v>
      </c>
      <c r="D70" s="68" t="str">
        <f t="shared" si="0"/>
        <v>Fa</v>
      </c>
      <c r="E70" s="68">
        <v>1</v>
      </c>
      <c r="F70">
        <f t="shared" ca="1" si="1"/>
        <v>40</v>
      </c>
      <c r="G70">
        <f t="shared" ca="1" si="2"/>
        <v>100</v>
      </c>
      <c r="H70">
        <f t="shared" ca="1" si="3"/>
        <v>50</v>
      </c>
      <c r="I70">
        <f t="shared" ca="1" si="4"/>
        <v>60</v>
      </c>
      <c r="J70" s="3">
        <f t="array" aca="1" ref="J70" ca="1">INDEX(INDIRECT(D70&amp;"!$F$1:$Y$20"),$E70,MAX($D$6,($D$8:D70="Főépület")*$E$8:E70))</f>
        <v>6.9444444444444447E-4</v>
      </c>
      <c r="K70" s="4">
        <f t="shared" ca="1" si="20"/>
        <v>-3671.5555555555593</v>
      </c>
      <c r="L70" s="4">
        <f t="shared" ca="1" si="21"/>
        <v>-5621.555555555552</v>
      </c>
      <c r="M70" s="4">
        <f t="shared" ca="1" si="22"/>
        <v>-3321.5555555555597</v>
      </c>
      <c r="N70" s="4">
        <f t="shared" ca="1" si="23"/>
        <v>-2856.0333333333319</v>
      </c>
      <c r="O70" s="4">
        <f t="shared" ca="1" si="24"/>
        <v>1.6666666666666666E-2</v>
      </c>
      <c r="P70" s="4">
        <f t="shared" ca="1" si="25"/>
        <v>6500</v>
      </c>
      <c r="Q70" s="67">
        <f t="shared" ca="1" si="16"/>
        <v>1531584477.4000003</v>
      </c>
      <c r="R70">
        <f t="shared" si="26"/>
        <v>1</v>
      </c>
      <c r="S70" s="69" t="str">
        <f t="shared" si="27"/>
        <v>1_[Favágó]</v>
      </c>
      <c r="T70" t="str">
        <f t="shared" ca="1" si="28"/>
        <v>setTask('0','1531584478','1','1_[Favágó],5524');</v>
      </c>
      <c r="X70" s="13"/>
      <c r="Y70" s="10"/>
      <c r="Z70" s="13"/>
      <c r="AA70" s="13"/>
      <c r="AB70" s="14"/>
      <c r="AC70" s="11"/>
      <c r="AD70" s="12"/>
      <c r="AG70" t="e">
        <f t="shared" ca="1" si="29"/>
        <v>#NAME?</v>
      </c>
    </row>
    <row r="71" spans="3:33" x14ac:dyDescent="0.25">
      <c r="C71" s="68">
        <v>1</v>
      </c>
      <c r="D71" s="68" t="str">
        <f t="shared" si="0"/>
        <v>Fa</v>
      </c>
      <c r="E71" s="68">
        <v>1</v>
      </c>
      <c r="F71">
        <f t="shared" ca="1" si="1"/>
        <v>40</v>
      </c>
      <c r="G71">
        <f t="shared" ca="1" si="2"/>
        <v>100</v>
      </c>
      <c r="H71">
        <f t="shared" ca="1" si="3"/>
        <v>50</v>
      </c>
      <c r="I71">
        <f t="shared" ca="1" si="4"/>
        <v>60</v>
      </c>
      <c r="J71" s="3">
        <f t="array" aca="1" ref="J71" ca="1">INDEX(INDIRECT(D71&amp;"!$F$1:$Y$20"),$E71,MAX($D$6,($D$8:D71="Főépület")*$E$8:E71))</f>
        <v>6.9444444444444447E-4</v>
      </c>
      <c r="K71" s="4">
        <f t="shared" ca="1" si="20"/>
        <v>-3710.8888888888928</v>
      </c>
      <c r="L71" s="4">
        <f t="shared" ca="1" si="21"/>
        <v>-5720.888888888885</v>
      </c>
      <c r="M71" s="4">
        <f t="shared" ca="1" si="22"/>
        <v>-3370.8888888888932</v>
      </c>
      <c r="N71" s="4">
        <f t="shared" ca="1" si="23"/>
        <v>-2914.7333333333318</v>
      </c>
      <c r="O71" s="4">
        <f t="shared" ca="1" si="24"/>
        <v>1.6666666666666666E-2</v>
      </c>
      <c r="P71" s="4">
        <f t="shared" ca="1" si="25"/>
        <v>6580</v>
      </c>
      <c r="Q71" s="67">
        <f t="shared" ca="1" si="16"/>
        <v>1531584557.4000003</v>
      </c>
      <c r="R71">
        <f t="shared" si="26"/>
        <v>1</v>
      </c>
      <c r="S71" s="69" t="str">
        <f t="shared" si="27"/>
        <v>1_[Favágó]</v>
      </c>
      <c r="T71" t="str">
        <f t="shared" ca="1" si="28"/>
        <v>setTask('0','1531584558','1','1_[Favágó],5524');</v>
      </c>
      <c r="X71" s="13"/>
      <c r="Y71" s="10"/>
      <c r="Z71" s="13"/>
      <c r="AA71" s="13"/>
      <c r="AB71" s="14"/>
      <c r="AC71" s="11"/>
      <c r="AD71" s="12"/>
      <c r="AG71" t="e">
        <f t="shared" ca="1" si="29"/>
        <v>#NAME?</v>
      </c>
    </row>
    <row r="72" spans="3:33" x14ac:dyDescent="0.25">
      <c r="C72" s="68">
        <v>1</v>
      </c>
      <c r="D72" s="68" t="str">
        <f t="shared" ref="D72:D135" si="30">VLOOKUP(C72,$Y$16:$AA$36,2,0)</f>
        <v>Fa</v>
      </c>
      <c r="E72" s="68">
        <v>1</v>
      </c>
      <c r="F72">
        <f t="shared" ca="1" si="1"/>
        <v>40</v>
      </c>
      <c r="G72">
        <f t="shared" ca="1" si="2"/>
        <v>100</v>
      </c>
      <c r="H72">
        <f t="shared" ca="1" si="3"/>
        <v>50</v>
      </c>
      <c r="I72">
        <f t="shared" ca="1" si="4"/>
        <v>60</v>
      </c>
      <c r="J72" s="3">
        <f t="array" aca="1" ref="J72" ca="1">INDEX(INDIRECT(D72&amp;"!$F$1:$Y$20"),$E72,MAX($D$6,($D$8:D72="Főépület")*$E$8:E72))</f>
        <v>6.9444444444444447E-4</v>
      </c>
      <c r="K72" s="4">
        <f t="shared" ca="1" si="20"/>
        <v>-3750.2222222222263</v>
      </c>
      <c r="L72" s="4">
        <f t="shared" ca="1" si="21"/>
        <v>-5820.2222222222181</v>
      </c>
      <c r="M72" s="4">
        <f t="shared" ca="1" si="22"/>
        <v>-3420.2222222222267</v>
      </c>
      <c r="N72" s="4">
        <f t="shared" ca="1" si="23"/>
        <v>-2973.4333333333316</v>
      </c>
      <c r="O72" s="4">
        <f t="shared" ca="1" si="24"/>
        <v>1.6666666666666666E-2</v>
      </c>
      <c r="P72" s="4">
        <f t="shared" ca="1" si="25"/>
        <v>6660</v>
      </c>
      <c r="Q72" s="67">
        <f t="shared" ca="1" si="16"/>
        <v>1531584637.4000003</v>
      </c>
      <c r="R72">
        <f t="shared" si="26"/>
        <v>1</v>
      </c>
      <c r="S72" s="69" t="str">
        <f t="shared" si="27"/>
        <v>1_[Favágó]</v>
      </c>
      <c r="T72" t="str">
        <f t="shared" ca="1" si="28"/>
        <v>setTask('0','1531584638','1','1_[Favágó],5524');</v>
      </c>
      <c r="X72" s="13"/>
      <c r="Y72" s="10"/>
      <c r="Z72" s="13"/>
      <c r="AA72" s="13"/>
      <c r="AB72" s="14"/>
      <c r="AC72" s="11"/>
      <c r="AD72" s="12"/>
      <c r="AG72" t="e">
        <f t="shared" ca="1" si="29"/>
        <v>#NAME?</v>
      </c>
    </row>
    <row r="73" spans="3:33" x14ac:dyDescent="0.25">
      <c r="C73" s="68">
        <v>1</v>
      </c>
      <c r="D73" s="68" t="str">
        <f t="shared" si="30"/>
        <v>Fa</v>
      </c>
      <c r="E73" s="68">
        <v>1</v>
      </c>
      <c r="F73">
        <f t="shared" ca="1" si="1"/>
        <v>40</v>
      </c>
      <c r="G73">
        <f t="shared" ca="1" si="2"/>
        <v>100</v>
      </c>
      <c r="H73">
        <f t="shared" ca="1" si="3"/>
        <v>50</v>
      </c>
      <c r="I73">
        <f t="shared" ca="1" si="4"/>
        <v>60</v>
      </c>
      <c r="J73" s="3">
        <f t="array" aca="1" ref="J73" ca="1">INDEX(INDIRECT(D73&amp;"!$F$1:$Y$20"),$E73,MAX($D$6,($D$8:D73="Főépület")*$E$8:E73))</f>
        <v>6.9444444444444447E-4</v>
      </c>
      <c r="K73" s="4">
        <f t="shared" ca="1" si="20"/>
        <v>-3789.5555555555597</v>
      </c>
      <c r="L73" s="4">
        <f t="shared" ca="1" si="21"/>
        <v>-5919.5555555555511</v>
      </c>
      <c r="M73" s="4">
        <f t="shared" ca="1" si="22"/>
        <v>-3469.5555555555602</v>
      </c>
      <c r="N73" s="4">
        <f t="shared" ca="1" si="23"/>
        <v>-3032.1333333333314</v>
      </c>
      <c r="O73" s="4">
        <f t="shared" ca="1" si="24"/>
        <v>1.6666666666666666E-2</v>
      </c>
      <c r="P73" s="4">
        <f t="shared" ca="1" si="25"/>
        <v>6740</v>
      </c>
      <c r="Q73" s="67">
        <f t="shared" ca="1" si="16"/>
        <v>1531584717.4000003</v>
      </c>
      <c r="R73">
        <f t="shared" si="26"/>
        <v>1</v>
      </c>
      <c r="S73" s="69" t="str">
        <f t="shared" si="27"/>
        <v>1_[Favágó]</v>
      </c>
      <c r="T73" t="str">
        <f t="shared" ca="1" si="28"/>
        <v>setTask('0','1531584718','1','1_[Favágó],5524');</v>
      </c>
      <c r="X73" s="13"/>
      <c r="Y73" s="10"/>
      <c r="Z73" s="13"/>
      <c r="AA73" s="13"/>
      <c r="AB73" s="14"/>
      <c r="AC73" s="11"/>
      <c r="AD73" s="12"/>
      <c r="AG73" t="e">
        <f t="shared" ca="1" si="29"/>
        <v>#NAME?</v>
      </c>
    </row>
    <row r="74" spans="3:33" x14ac:dyDescent="0.25">
      <c r="C74" s="68">
        <v>1</v>
      </c>
      <c r="D74" s="68" t="str">
        <f t="shared" si="30"/>
        <v>Fa</v>
      </c>
      <c r="E74" s="68">
        <v>1</v>
      </c>
      <c r="F74">
        <f t="shared" ca="1" si="1"/>
        <v>40</v>
      </c>
      <c r="G74">
        <f t="shared" ca="1" si="2"/>
        <v>100</v>
      </c>
      <c r="H74">
        <f t="shared" ca="1" si="3"/>
        <v>50</v>
      </c>
      <c r="I74">
        <f t="shared" ca="1" si="4"/>
        <v>60</v>
      </c>
      <c r="J74" s="3">
        <f t="array" aca="1" ref="J74" ca="1">INDEX(INDIRECT(D74&amp;"!$F$1:$Y$20"),$E74,MAX($D$6,($D$8:D74="Főépület")*$E$8:E74))</f>
        <v>6.9444444444444447E-4</v>
      </c>
      <c r="K74" s="4">
        <f t="shared" ca="1" si="20"/>
        <v>-3828.8888888888932</v>
      </c>
      <c r="L74" s="4">
        <f t="shared" ca="1" si="21"/>
        <v>-6018.8888888888841</v>
      </c>
      <c r="M74" s="4">
        <f t="shared" ca="1" si="22"/>
        <v>-3518.8888888888937</v>
      </c>
      <c r="N74" s="4">
        <f t="shared" ca="1" si="23"/>
        <v>-3090.8333333333312</v>
      </c>
      <c r="O74" s="4">
        <f t="shared" ca="1" si="24"/>
        <v>1.6666666666666666E-2</v>
      </c>
      <c r="P74" s="4">
        <f t="shared" ca="1" si="25"/>
        <v>6820</v>
      </c>
      <c r="Q74" s="67">
        <f t="shared" ca="1" si="16"/>
        <v>1531584797.4000003</v>
      </c>
      <c r="R74">
        <f t="shared" si="26"/>
        <v>1</v>
      </c>
      <c r="S74" s="69" t="str">
        <f t="shared" si="27"/>
        <v>1_[Favágó]</v>
      </c>
      <c r="T74" t="str">
        <f t="shared" ca="1" si="28"/>
        <v>setTask('0','1531584798','1','1_[Favágó],5524');</v>
      </c>
      <c r="X74" s="13"/>
      <c r="Y74" s="10"/>
      <c r="Z74" s="13"/>
      <c r="AA74" s="13"/>
      <c r="AB74" s="14"/>
      <c r="AC74" s="11"/>
      <c r="AD74" s="12"/>
      <c r="AG74" t="e">
        <f t="shared" ca="1" si="29"/>
        <v>#NAME?</v>
      </c>
    </row>
    <row r="75" spans="3:33" x14ac:dyDescent="0.25">
      <c r="C75" s="68">
        <v>1</v>
      </c>
      <c r="D75" s="68" t="str">
        <f t="shared" si="30"/>
        <v>Fa</v>
      </c>
      <c r="E75" s="68">
        <v>1</v>
      </c>
      <c r="F75">
        <f t="shared" ca="1" si="1"/>
        <v>40</v>
      </c>
      <c r="G75">
        <f t="shared" ca="1" si="2"/>
        <v>100</v>
      </c>
      <c r="H75">
        <f t="shared" ca="1" si="3"/>
        <v>50</v>
      </c>
      <c r="I75">
        <f t="shared" ca="1" si="4"/>
        <v>60</v>
      </c>
      <c r="J75" s="3">
        <f t="array" aca="1" ref="J75" ca="1">INDEX(INDIRECT(D75&amp;"!$F$1:$Y$20"),$E75,MAX($D$6,($D$8:D75="Főépület")*$E$8:E75))</f>
        <v>6.9444444444444447E-4</v>
      </c>
      <c r="K75" s="4">
        <f t="shared" ca="1" si="20"/>
        <v>-3868.2222222222267</v>
      </c>
      <c r="L75" s="4">
        <f t="shared" ca="1" si="21"/>
        <v>-6118.2222222222172</v>
      </c>
      <c r="M75" s="4">
        <f t="shared" ca="1" si="22"/>
        <v>-3568.2222222222272</v>
      </c>
      <c r="N75" s="4">
        <f t="shared" ca="1" si="23"/>
        <v>-3149.533333333331</v>
      </c>
      <c r="O75" s="4">
        <f t="shared" ca="1" si="24"/>
        <v>1.6666666666666666E-2</v>
      </c>
      <c r="P75" s="4">
        <f t="shared" ca="1" si="25"/>
        <v>6900</v>
      </c>
      <c r="Q75" s="67">
        <f t="shared" ca="1" si="16"/>
        <v>1531584877.4000003</v>
      </c>
      <c r="R75">
        <f t="shared" si="26"/>
        <v>1</v>
      </c>
      <c r="S75" s="69" t="str">
        <f t="shared" si="27"/>
        <v>1_[Favágó]</v>
      </c>
      <c r="T75" t="str">
        <f t="shared" ca="1" si="28"/>
        <v>setTask('0','1531584878','1','1_[Favágó],5524');</v>
      </c>
      <c r="X75" s="13"/>
      <c r="Y75" s="10"/>
      <c r="Z75" s="13"/>
      <c r="AA75" s="13"/>
      <c r="AB75" s="14"/>
      <c r="AC75" s="11"/>
      <c r="AD75" s="12"/>
      <c r="AG75" t="e">
        <f t="shared" ca="1" si="29"/>
        <v>#NAME?</v>
      </c>
    </row>
    <row r="76" spans="3:33" x14ac:dyDescent="0.25">
      <c r="C76" s="68">
        <v>1</v>
      </c>
      <c r="D76" s="68" t="str">
        <f t="shared" si="30"/>
        <v>Fa</v>
      </c>
      <c r="E76" s="68">
        <v>1</v>
      </c>
      <c r="F76">
        <f t="shared" ca="1" si="1"/>
        <v>40</v>
      </c>
      <c r="G76">
        <f t="shared" ca="1" si="2"/>
        <v>100</v>
      </c>
      <c r="H76">
        <f t="shared" ca="1" si="3"/>
        <v>50</v>
      </c>
      <c r="I76">
        <f t="shared" ca="1" si="4"/>
        <v>60</v>
      </c>
      <c r="J76" s="3">
        <f t="array" aca="1" ref="J76" ca="1">INDEX(INDIRECT(D76&amp;"!$F$1:$Y$20"),$E76,MAX($D$6,($D$8:D76="Főépület")*$E$8:E76))</f>
        <v>6.9444444444444447E-4</v>
      </c>
      <c r="K76" s="4">
        <f t="shared" ca="1" si="20"/>
        <v>-3907.5555555555602</v>
      </c>
      <c r="L76" s="4">
        <f t="shared" ca="1" si="21"/>
        <v>-6217.5555555555502</v>
      </c>
      <c r="M76" s="4">
        <f t="shared" ca="1" si="22"/>
        <v>-3617.5555555555607</v>
      </c>
      <c r="N76" s="4">
        <f t="shared" ca="1" si="23"/>
        <v>-3208.2333333333308</v>
      </c>
      <c r="O76" s="4">
        <f t="shared" ca="1" si="24"/>
        <v>1.6666666666666666E-2</v>
      </c>
      <c r="P76" s="4">
        <f t="shared" ca="1" si="25"/>
        <v>6980</v>
      </c>
      <c r="Q76" s="67">
        <f t="shared" ca="1" si="16"/>
        <v>1531584957.4000003</v>
      </c>
      <c r="R76">
        <f t="shared" si="26"/>
        <v>1</v>
      </c>
      <c r="S76" s="69" t="str">
        <f t="shared" si="27"/>
        <v>1_[Favágó]</v>
      </c>
      <c r="T76" t="str">
        <f t="shared" ca="1" si="28"/>
        <v>setTask('0','1531584958','1','1_[Favágó],5524');</v>
      </c>
      <c r="X76" s="15"/>
    </row>
    <row r="77" spans="3:33" x14ac:dyDescent="0.25">
      <c r="C77" s="68">
        <v>1</v>
      </c>
      <c r="D77" s="68" t="str">
        <f t="shared" si="30"/>
        <v>Fa</v>
      </c>
      <c r="E77" s="68">
        <v>1</v>
      </c>
      <c r="F77">
        <f t="shared" ca="1" si="1"/>
        <v>40</v>
      </c>
      <c r="G77">
        <f t="shared" ca="1" si="2"/>
        <v>100</v>
      </c>
      <c r="H77">
        <f t="shared" ca="1" si="3"/>
        <v>50</v>
      </c>
      <c r="I77">
        <f t="shared" ca="1" si="4"/>
        <v>60</v>
      </c>
      <c r="J77" s="3">
        <f t="array" aca="1" ref="J77" ca="1">INDEX(INDIRECT(D77&amp;"!$F$1:$Y$20"),$E77,MAX($D$6,($D$8:D77="Főépület")*$E$8:E77))</f>
        <v>6.9444444444444447E-4</v>
      </c>
      <c r="K77" s="4">
        <f t="shared" ca="1" si="20"/>
        <v>-3946.8888888888937</v>
      </c>
      <c r="L77" s="4">
        <f t="shared" ca="1" si="21"/>
        <v>-6316.8888888888832</v>
      </c>
      <c r="M77" s="4">
        <f t="shared" ca="1" si="22"/>
        <v>-3666.8888888888941</v>
      </c>
      <c r="N77" s="4">
        <f t="shared" ca="1" si="23"/>
        <v>-3266.9333333333307</v>
      </c>
      <c r="O77" s="4">
        <f t="shared" ca="1" si="24"/>
        <v>1.6666666666666666E-2</v>
      </c>
      <c r="P77" s="4">
        <f t="shared" ca="1" si="25"/>
        <v>7060</v>
      </c>
      <c r="Q77" s="67">
        <f t="shared" ca="1" si="16"/>
        <v>1531585037.4000003</v>
      </c>
      <c r="R77">
        <f t="shared" si="26"/>
        <v>1</v>
      </c>
      <c r="S77" s="69" t="str">
        <f t="shared" si="27"/>
        <v>1_[Favágó]</v>
      </c>
      <c r="T77" t="str">
        <f t="shared" ca="1" si="28"/>
        <v>setTask('0','1531585038','1','1_[Favágó],5524');</v>
      </c>
      <c r="X77" s="15"/>
    </row>
    <row r="78" spans="3:33" x14ac:dyDescent="0.25">
      <c r="C78" s="68">
        <v>1</v>
      </c>
      <c r="D78" s="68" t="str">
        <f t="shared" si="30"/>
        <v>Fa</v>
      </c>
      <c r="E78" s="68">
        <v>1</v>
      </c>
      <c r="F78">
        <f t="shared" ca="1" si="1"/>
        <v>40</v>
      </c>
      <c r="G78">
        <f t="shared" ca="1" si="2"/>
        <v>100</v>
      </c>
      <c r="H78">
        <f t="shared" ca="1" si="3"/>
        <v>50</v>
      </c>
      <c r="I78">
        <f t="shared" ca="1" si="4"/>
        <v>60</v>
      </c>
      <c r="J78" s="3">
        <f t="array" aca="1" ref="J78" ca="1">INDEX(INDIRECT(D78&amp;"!$F$1:$Y$20"),$E78,MAX($D$6,($D$8:D78="Főépület")*$E$8:E78))</f>
        <v>6.9444444444444447E-4</v>
      </c>
      <c r="K78" s="4">
        <f t="shared" ca="1" si="20"/>
        <v>-3986.2222222222272</v>
      </c>
      <c r="L78" s="4">
        <f t="shared" ca="1" si="21"/>
        <v>-6416.2222222222163</v>
      </c>
      <c r="M78" s="4">
        <f t="shared" ca="1" si="22"/>
        <v>-3716.2222222222276</v>
      </c>
      <c r="N78" s="4">
        <f t="shared" ca="1" si="23"/>
        <v>-3325.6333333333305</v>
      </c>
      <c r="O78" s="4">
        <f t="shared" ca="1" si="24"/>
        <v>1.6666666666666666E-2</v>
      </c>
      <c r="P78" s="4">
        <f t="shared" ca="1" si="25"/>
        <v>7140</v>
      </c>
      <c r="Q78" s="67">
        <f t="shared" ca="1" si="16"/>
        <v>1531585117.4000003</v>
      </c>
      <c r="R78">
        <f t="shared" si="26"/>
        <v>1</v>
      </c>
      <c r="S78" s="69" t="str">
        <f t="shared" si="27"/>
        <v>1_[Favágó]</v>
      </c>
      <c r="T78" t="str">
        <f t="shared" ca="1" si="28"/>
        <v>setTask('0','1531585118','1','1_[Favágó],5524');</v>
      </c>
      <c r="X78" s="15"/>
    </row>
    <row r="79" spans="3:33" x14ac:dyDescent="0.25">
      <c r="C79" s="68">
        <v>1</v>
      </c>
      <c r="D79" s="68" t="str">
        <f t="shared" si="30"/>
        <v>Fa</v>
      </c>
      <c r="E79" s="68">
        <v>1</v>
      </c>
      <c r="F79">
        <f t="shared" ca="1" si="1"/>
        <v>40</v>
      </c>
      <c r="G79">
        <f t="shared" ca="1" si="2"/>
        <v>100</v>
      </c>
      <c r="H79">
        <f t="shared" ca="1" si="3"/>
        <v>50</v>
      </c>
      <c r="I79">
        <f t="shared" ca="1" si="4"/>
        <v>60</v>
      </c>
      <c r="J79" s="3">
        <f t="array" aca="1" ref="J79" ca="1">INDEX(INDIRECT(D79&amp;"!$F$1:$Y$20"),$E79,MAX($D$6,($D$8:D79="Főépület")*$E$8:E79))</f>
        <v>6.9444444444444447E-4</v>
      </c>
      <c r="K79" s="4">
        <f t="shared" ca="1" si="20"/>
        <v>-4025.5555555555607</v>
      </c>
      <c r="L79" s="4">
        <f t="shared" ca="1" si="21"/>
        <v>-6515.5555555555493</v>
      </c>
      <c r="M79" s="4">
        <f t="shared" ca="1" si="22"/>
        <v>-3765.5555555555611</v>
      </c>
      <c r="N79" s="4">
        <f t="shared" ca="1" si="23"/>
        <v>-3384.3333333333303</v>
      </c>
      <c r="O79" s="4">
        <f t="shared" ca="1" si="24"/>
        <v>1.6666666666666666E-2</v>
      </c>
      <c r="P79" s="4">
        <f t="shared" ca="1" si="25"/>
        <v>7220</v>
      </c>
      <c r="Q79" s="67">
        <f t="shared" ca="1" si="16"/>
        <v>1531585197.4000003</v>
      </c>
      <c r="R79">
        <f t="shared" si="26"/>
        <v>1</v>
      </c>
      <c r="S79" s="69" t="str">
        <f t="shared" si="27"/>
        <v>1_[Favágó]</v>
      </c>
      <c r="T79" t="str">
        <f t="shared" ca="1" si="28"/>
        <v>setTask('0','1531585198','1','1_[Favágó],5524');</v>
      </c>
      <c r="X79" s="15"/>
    </row>
    <row r="80" spans="3:33" x14ac:dyDescent="0.25">
      <c r="C80" s="68">
        <v>1</v>
      </c>
      <c r="D80" s="68" t="str">
        <f t="shared" si="30"/>
        <v>Fa</v>
      </c>
      <c r="E80" s="68">
        <v>1</v>
      </c>
      <c r="F80">
        <f t="shared" ca="1" si="1"/>
        <v>40</v>
      </c>
      <c r="G80">
        <f t="shared" ca="1" si="2"/>
        <v>100</v>
      </c>
      <c r="H80">
        <f t="shared" ca="1" si="3"/>
        <v>50</v>
      </c>
      <c r="I80">
        <f t="shared" ca="1" si="4"/>
        <v>60</v>
      </c>
      <c r="J80" s="3">
        <f t="array" aca="1" ref="J80" ca="1">INDEX(INDIRECT(D80&amp;"!$F$1:$Y$20"),$E80,MAX($D$6,($D$8:D80="Főépület")*$E$8:E80))</f>
        <v>6.9444444444444447E-4</v>
      </c>
      <c r="K80" s="4">
        <f t="shared" ca="1" si="20"/>
        <v>-4064.8888888888941</v>
      </c>
      <c r="L80" s="4">
        <f t="shared" ca="1" si="21"/>
        <v>-6614.8888888888823</v>
      </c>
      <c r="M80" s="4">
        <f t="shared" ca="1" si="22"/>
        <v>-3814.8888888888946</v>
      </c>
      <c r="N80" s="4">
        <f t="shared" ca="1" si="23"/>
        <v>-3443.0333333333301</v>
      </c>
      <c r="O80" s="4">
        <f t="shared" ca="1" si="24"/>
        <v>1.6666666666666666E-2</v>
      </c>
      <c r="P80" s="4">
        <f t="shared" ca="1" si="25"/>
        <v>7300</v>
      </c>
      <c r="Q80" s="67">
        <f t="shared" ca="1" si="16"/>
        <v>1531585277.4000003</v>
      </c>
      <c r="R80">
        <f t="shared" si="26"/>
        <v>1</v>
      </c>
      <c r="S80" s="69" t="str">
        <f t="shared" si="27"/>
        <v>1_[Favágó]</v>
      </c>
      <c r="T80" t="str">
        <f t="shared" ca="1" si="28"/>
        <v>setTask('0','1531585278','1','1_[Favágó],5524');</v>
      </c>
      <c r="X80" s="15"/>
    </row>
    <row r="81" spans="3:30" x14ac:dyDescent="0.25">
      <c r="C81" s="68">
        <v>1</v>
      </c>
      <c r="D81" s="68" t="str">
        <f t="shared" si="30"/>
        <v>Fa</v>
      </c>
      <c r="E81" s="68">
        <v>1</v>
      </c>
      <c r="F81">
        <f t="shared" ca="1" si="1"/>
        <v>40</v>
      </c>
      <c r="G81">
        <f t="shared" ca="1" si="2"/>
        <v>100</v>
      </c>
      <c r="H81">
        <f t="shared" ca="1" si="3"/>
        <v>50</v>
      </c>
      <c r="I81">
        <f t="shared" ca="1" si="4"/>
        <v>60</v>
      </c>
      <c r="J81" s="3">
        <f t="array" aca="1" ref="J81" ca="1">INDEX(INDIRECT(D81&amp;"!$F$1:$Y$20"),$E81,MAX($D$6,($D$8:D81="Főépület")*$E$8:E81))</f>
        <v>6.9444444444444447E-4</v>
      </c>
      <c r="K81" s="4">
        <f t="shared" ca="1" si="20"/>
        <v>-4104.2222222222281</v>
      </c>
      <c r="L81" s="4">
        <f t="shared" ca="1" si="21"/>
        <v>-6714.2222222222154</v>
      </c>
      <c r="M81" s="4">
        <f t="shared" ca="1" si="22"/>
        <v>-3864.2222222222281</v>
      </c>
      <c r="N81" s="4">
        <f t="shared" ca="1" si="23"/>
        <v>-3501.7333333333299</v>
      </c>
      <c r="O81" s="4">
        <f t="shared" ca="1" si="24"/>
        <v>1.6666666666666666E-2</v>
      </c>
      <c r="P81" s="4">
        <f t="shared" ca="1" si="25"/>
        <v>7380</v>
      </c>
      <c r="Q81" s="67">
        <f t="shared" ca="1" si="16"/>
        <v>1531585357.4000003</v>
      </c>
      <c r="R81">
        <f t="shared" si="26"/>
        <v>1</v>
      </c>
      <c r="S81" s="69" t="str">
        <f t="shared" si="27"/>
        <v>1_[Favágó]</v>
      </c>
      <c r="T81" t="str">
        <f t="shared" ca="1" si="28"/>
        <v>setTask('0','1531585358','1','1_[Favágó],5524');</v>
      </c>
      <c r="X81" s="15"/>
    </row>
    <row r="82" spans="3:30" x14ac:dyDescent="0.25">
      <c r="C82" s="68">
        <v>1</v>
      </c>
      <c r="D82" s="68" t="str">
        <f t="shared" si="30"/>
        <v>Fa</v>
      </c>
      <c r="E82" s="68">
        <v>1</v>
      </c>
      <c r="F82">
        <f t="shared" ca="1" si="1"/>
        <v>40</v>
      </c>
      <c r="G82">
        <f t="shared" ca="1" si="2"/>
        <v>100</v>
      </c>
      <c r="H82">
        <f t="shared" ca="1" si="3"/>
        <v>50</v>
      </c>
      <c r="I82">
        <f t="shared" ca="1" si="4"/>
        <v>60</v>
      </c>
      <c r="J82" s="3">
        <f t="array" aca="1" ref="J82" ca="1">INDEX(INDIRECT(D82&amp;"!$F$1:$Y$20"),$E82,MAX($D$6,($D$8:D82="Főépület")*$E$8:E82))</f>
        <v>6.9444444444444447E-4</v>
      </c>
      <c r="K82" s="4">
        <f t="shared" ca="1" si="20"/>
        <v>-4143.5555555555611</v>
      </c>
      <c r="L82" s="4">
        <f t="shared" ca="1" si="21"/>
        <v>-6813.5555555555484</v>
      </c>
      <c r="M82" s="4">
        <f t="shared" ca="1" si="22"/>
        <v>-3913.5555555555616</v>
      </c>
      <c r="N82" s="4">
        <f t="shared" ca="1" si="23"/>
        <v>-3560.4333333333298</v>
      </c>
      <c r="O82" s="4">
        <f t="shared" ca="1" si="24"/>
        <v>1.6666666666666666E-2</v>
      </c>
      <c r="P82" s="4">
        <f t="shared" ca="1" si="25"/>
        <v>7460</v>
      </c>
      <c r="Q82" s="67">
        <f t="shared" ca="1" si="16"/>
        <v>1531585437.4000003</v>
      </c>
      <c r="R82">
        <f t="shared" si="26"/>
        <v>1</v>
      </c>
      <c r="S82" s="69" t="str">
        <f t="shared" si="27"/>
        <v>1_[Favágó]</v>
      </c>
      <c r="T82" t="str">
        <f t="shared" ca="1" si="28"/>
        <v>setTask('0','1531585438','1','1_[Favágó],5524');</v>
      </c>
      <c r="X82" s="15"/>
    </row>
    <row r="83" spans="3:30" x14ac:dyDescent="0.25">
      <c r="C83" s="68">
        <v>1</v>
      </c>
      <c r="D83" s="68" t="str">
        <f t="shared" si="30"/>
        <v>Fa</v>
      </c>
      <c r="E83" s="68">
        <v>1</v>
      </c>
      <c r="F83">
        <f t="shared" ca="1" si="1"/>
        <v>40</v>
      </c>
      <c r="G83">
        <f t="shared" ca="1" si="2"/>
        <v>100</v>
      </c>
      <c r="H83">
        <f t="shared" ca="1" si="3"/>
        <v>50</v>
      </c>
      <c r="I83">
        <f t="shared" ca="1" si="4"/>
        <v>60</v>
      </c>
      <c r="J83" s="3">
        <f t="array" aca="1" ref="J83" ca="1">INDEX(INDIRECT(D83&amp;"!$F$1:$Y$20"),$E83,MAX($D$6,($D$8:D83="Főépület")*$E$8:E83))</f>
        <v>6.9444444444444447E-4</v>
      </c>
      <c r="K83" s="4">
        <f t="shared" ca="1" si="20"/>
        <v>-4182.8888888888941</v>
      </c>
      <c r="L83" s="4">
        <f t="shared" ca="1" si="21"/>
        <v>-6912.8888888888814</v>
      </c>
      <c r="M83" s="4">
        <f t="shared" ca="1" si="22"/>
        <v>-3962.8888888888951</v>
      </c>
      <c r="N83" s="4">
        <f t="shared" ca="1" si="23"/>
        <v>-3619.1333333333296</v>
      </c>
      <c r="O83" s="4">
        <f t="shared" ca="1" si="24"/>
        <v>1.6666666666666666E-2</v>
      </c>
      <c r="P83" s="4">
        <f t="shared" ca="1" si="25"/>
        <v>7540</v>
      </c>
      <c r="Q83" s="67">
        <f t="shared" ca="1" si="16"/>
        <v>1531585517.4000003</v>
      </c>
      <c r="R83">
        <f t="shared" si="26"/>
        <v>1</v>
      </c>
      <c r="S83" s="69" t="str">
        <f t="shared" si="27"/>
        <v>1_[Favágó]</v>
      </c>
      <c r="T83" t="str">
        <f t="shared" ca="1" si="28"/>
        <v>setTask('0','1531585518','1','1_[Favágó],5524');</v>
      </c>
      <c r="X83" s="15"/>
    </row>
    <row r="84" spans="3:30" x14ac:dyDescent="0.25">
      <c r="C84" s="68">
        <v>1</v>
      </c>
      <c r="D84" s="68" t="str">
        <f t="shared" si="30"/>
        <v>Fa</v>
      </c>
      <c r="E84" s="68">
        <v>1</v>
      </c>
      <c r="F84">
        <f t="shared" ca="1" si="1"/>
        <v>40</v>
      </c>
      <c r="G84">
        <f t="shared" ca="1" si="2"/>
        <v>100</v>
      </c>
      <c r="H84">
        <f t="shared" ca="1" si="3"/>
        <v>50</v>
      </c>
      <c r="I84">
        <f t="shared" ca="1" si="4"/>
        <v>60</v>
      </c>
      <c r="J84" s="3">
        <f t="array" aca="1" ref="J84" ca="1">INDEX(INDIRECT(D84&amp;"!$F$1:$Y$20"),$E84,MAX($D$6,($D$8:D84="Főépület")*$E$8:E84))</f>
        <v>6.9444444444444447E-4</v>
      </c>
      <c r="K84" s="4">
        <f t="shared" ca="1" si="20"/>
        <v>-4222.2222222222272</v>
      </c>
      <c r="L84" s="4">
        <f t="shared" ca="1" si="21"/>
        <v>-7012.2222222222144</v>
      </c>
      <c r="M84" s="4">
        <f t="shared" ca="1" si="22"/>
        <v>-4012.2222222222285</v>
      </c>
      <c r="N84" s="4">
        <f t="shared" ca="1" si="23"/>
        <v>-3677.8333333333294</v>
      </c>
      <c r="O84" s="4">
        <f t="shared" ca="1" si="24"/>
        <v>1.6666666666666666E-2</v>
      </c>
      <c r="P84" s="4">
        <f t="shared" ca="1" si="25"/>
        <v>7620</v>
      </c>
      <c r="Q84" s="67">
        <f t="shared" ref="Q84" ca="1" si="31">(NOW()-$R$1/24-DATE(1970,1,1))*86400+P84</f>
        <v>1531585597.4000003</v>
      </c>
      <c r="R84">
        <f t="shared" si="26"/>
        <v>1</v>
      </c>
      <c r="S84" s="69" t="str">
        <f t="shared" si="27"/>
        <v>1_[Favágó]</v>
      </c>
      <c r="T84" t="str">
        <f t="shared" ca="1" si="28"/>
        <v>setTask('0','1531585598','1','1_[Favágó],5524');</v>
      </c>
      <c r="X84" s="15"/>
    </row>
    <row r="85" spans="3:30" x14ac:dyDescent="0.25">
      <c r="C85" s="68">
        <v>1</v>
      </c>
      <c r="D85" s="68" t="str">
        <f t="shared" si="30"/>
        <v>Fa</v>
      </c>
      <c r="E85" s="68">
        <v>1</v>
      </c>
      <c r="F85">
        <f t="shared" ca="1" si="1"/>
        <v>40</v>
      </c>
      <c r="G85">
        <f t="shared" ca="1" si="2"/>
        <v>100</v>
      </c>
      <c r="H85">
        <f t="shared" ca="1" si="3"/>
        <v>50</v>
      </c>
      <c r="I85">
        <f t="shared" ca="1" si="4"/>
        <v>60</v>
      </c>
      <c r="J85" s="3">
        <f t="array" aca="1" ref="J85" ca="1">INDEX(INDIRECT(D85&amp;"!$F$1:$Y$20"),$E85,MAX($D$6,($D$8:D85="Főépület")*$E$8:E85))</f>
        <v>6.9444444444444447E-4</v>
      </c>
      <c r="K85" s="4">
        <f t="shared" ca="1" si="20"/>
        <v>-4261.5555555555602</v>
      </c>
      <c r="L85" s="4">
        <f t="shared" ca="1" si="21"/>
        <v>-7111.5555555555475</v>
      </c>
      <c r="M85" s="4">
        <f t="shared" ca="1" si="22"/>
        <v>-4061.555555555562</v>
      </c>
      <c r="N85" s="4">
        <f t="shared" ca="1" si="23"/>
        <v>-3736.5333333333292</v>
      </c>
      <c r="O85" s="4">
        <f t="shared" ca="1" si="24"/>
        <v>1.6666666666666666E-2</v>
      </c>
      <c r="P85" s="4">
        <f t="shared" ca="1" si="25"/>
        <v>7700</v>
      </c>
      <c r="Q85" s="67">
        <f t="shared" ca="1" si="16"/>
        <v>1531585677.4000003</v>
      </c>
      <c r="R85">
        <f t="shared" si="26"/>
        <v>1</v>
      </c>
      <c r="S85" s="69" t="str">
        <f t="shared" si="27"/>
        <v>1_[Favágó]</v>
      </c>
      <c r="T85" t="str">
        <f t="shared" ca="1" si="28"/>
        <v>setTask('0','1531585678','1','1_[Favágó],5524');</v>
      </c>
      <c r="X85" s="16"/>
    </row>
    <row r="86" spans="3:30" x14ac:dyDescent="0.25">
      <c r="C86" s="68">
        <v>1</v>
      </c>
      <c r="D86" s="68" t="str">
        <f t="shared" si="30"/>
        <v>Fa</v>
      </c>
      <c r="E86" s="68">
        <v>1</v>
      </c>
      <c r="F86">
        <f t="shared" ca="1" si="1"/>
        <v>40</v>
      </c>
      <c r="G86">
        <f t="shared" ca="1" si="2"/>
        <v>100</v>
      </c>
      <c r="H86">
        <f t="shared" ca="1" si="3"/>
        <v>50</v>
      </c>
      <c r="I86">
        <f t="shared" ca="1" si="4"/>
        <v>60</v>
      </c>
      <c r="J86" s="3">
        <f t="array" aca="1" ref="J86" ca="1">INDEX(INDIRECT(D86&amp;"!$F$1:$Y$20"),$E86,MAX($D$6,($D$8:D86="Főépület")*$E$8:E86))</f>
        <v>6.9444444444444447E-4</v>
      </c>
      <c r="K86" s="4">
        <f t="shared" ca="1" si="20"/>
        <v>-4300.8888888888932</v>
      </c>
      <c r="L86" s="4">
        <f t="shared" ca="1" si="21"/>
        <v>-7210.8888888888805</v>
      </c>
      <c r="M86" s="4">
        <f t="shared" ca="1" si="22"/>
        <v>-4110.888888888896</v>
      </c>
      <c r="N86" s="4">
        <f t="shared" ca="1" si="23"/>
        <v>-3795.233333333329</v>
      </c>
      <c r="O86" s="4">
        <f t="shared" ca="1" si="24"/>
        <v>1.6666666666666666E-2</v>
      </c>
      <c r="P86" s="4">
        <f t="shared" ca="1" si="25"/>
        <v>7780</v>
      </c>
      <c r="Q86" s="67">
        <f t="shared" ca="1" si="16"/>
        <v>1531585757.4000003</v>
      </c>
      <c r="R86">
        <f t="shared" si="26"/>
        <v>1</v>
      </c>
      <c r="S86" s="69" t="str">
        <f t="shared" si="27"/>
        <v>1_[Favágó]</v>
      </c>
      <c r="T86" t="str">
        <f t="shared" ca="1" si="28"/>
        <v>setTask('0','1531585758','1','1_[Favágó],5524');</v>
      </c>
      <c r="X86" s="15"/>
    </row>
    <row r="87" spans="3:30" x14ac:dyDescent="0.25">
      <c r="C87" s="68">
        <v>1</v>
      </c>
      <c r="D87" s="68" t="str">
        <f t="shared" si="30"/>
        <v>Fa</v>
      </c>
      <c r="E87" s="68">
        <v>1</v>
      </c>
      <c r="F87">
        <f t="shared" ca="1" si="1"/>
        <v>40</v>
      </c>
      <c r="G87">
        <f t="shared" ca="1" si="2"/>
        <v>100</v>
      </c>
      <c r="H87">
        <f t="shared" ca="1" si="3"/>
        <v>50</v>
      </c>
      <c r="I87">
        <f t="shared" ca="1" si="4"/>
        <v>60</v>
      </c>
      <c r="J87" s="3">
        <f t="array" aca="1" ref="J87" ca="1">INDEX(INDIRECT(D87&amp;"!$F$1:$Y$20"),$E87,MAX($D$6,($D$8:D87="Főépület")*$E$8:E87))</f>
        <v>6.9444444444444447E-4</v>
      </c>
      <c r="K87" s="4">
        <f t="shared" ca="1" si="20"/>
        <v>-4340.2222222222263</v>
      </c>
      <c r="L87" s="4">
        <f t="shared" ca="1" si="21"/>
        <v>-7310.2222222222135</v>
      </c>
      <c r="M87" s="4">
        <f t="shared" ca="1" si="22"/>
        <v>-4160.222222222229</v>
      </c>
      <c r="N87" s="4">
        <f t="shared" ca="1" si="23"/>
        <v>-3853.9333333333288</v>
      </c>
      <c r="O87" s="4">
        <f t="shared" ca="1" si="24"/>
        <v>1.6666666666666666E-2</v>
      </c>
      <c r="P87" s="4">
        <f t="shared" ca="1" si="25"/>
        <v>7860</v>
      </c>
      <c r="Q87" s="67">
        <f t="shared" ca="1" si="16"/>
        <v>1531585837.4000003</v>
      </c>
      <c r="R87">
        <f t="shared" si="26"/>
        <v>1</v>
      </c>
      <c r="S87" s="69" t="str">
        <f t="shared" si="27"/>
        <v>1_[Favágó]</v>
      </c>
      <c r="T87" t="str">
        <f t="shared" ca="1" si="28"/>
        <v>setTask('0','1531585838','1','1_[Favágó],5524');</v>
      </c>
      <c r="X87" s="15"/>
    </row>
    <row r="88" spans="3:30" x14ac:dyDescent="0.25">
      <c r="C88" s="68">
        <v>1</v>
      </c>
      <c r="D88" s="68" t="str">
        <f t="shared" si="30"/>
        <v>Fa</v>
      </c>
      <c r="E88" s="68">
        <v>1</v>
      </c>
      <c r="F88">
        <f t="shared" ca="1" si="1"/>
        <v>40</v>
      </c>
      <c r="G88">
        <f t="shared" ca="1" si="2"/>
        <v>100</v>
      </c>
      <c r="H88">
        <f t="shared" ca="1" si="3"/>
        <v>50</v>
      </c>
      <c r="I88">
        <f t="shared" ca="1" si="4"/>
        <v>60</v>
      </c>
      <c r="J88" s="3">
        <f t="array" aca="1" ref="J88" ca="1">INDEX(INDIRECT(D88&amp;"!$F$1:$Y$20"),$E88,MAX($D$6,($D$8:D88="Főépület")*$E$8:E88))</f>
        <v>6.9444444444444447E-4</v>
      </c>
      <c r="K88" s="4">
        <f t="shared" ca="1" si="20"/>
        <v>-4379.5555555555593</v>
      </c>
      <c r="L88" s="4">
        <f t="shared" ca="1" si="21"/>
        <v>-7409.5555555555466</v>
      </c>
      <c r="M88" s="4">
        <f t="shared" ca="1" si="22"/>
        <v>-4209.555555555562</v>
      </c>
      <c r="N88" s="4">
        <f t="shared" ca="1" si="23"/>
        <v>-3912.6333333333287</v>
      </c>
      <c r="O88" s="4">
        <f t="shared" ca="1" si="24"/>
        <v>1.6666666666666666E-2</v>
      </c>
      <c r="P88" s="4">
        <f t="shared" ca="1" si="25"/>
        <v>7940</v>
      </c>
      <c r="Q88" s="67">
        <f t="shared" ca="1" si="16"/>
        <v>1531585917.4000003</v>
      </c>
      <c r="R88">
        <f t="shared" si="26"/>
        <v>1</v>
      </c>
      <c r="S88" s="69" t="str">
        <f t="shared" si="27"/>
        <v>1_[Favágó]</v>
      </c>
      <c r="T88" t="str">
        <f t="shared" ca="1" si="28"/>
        <v>setTask('0','1531585918','1','1_[Favágó],5524');</v>
      </c>
      <c r="X88" s="16"/>
    </row>
    <row r="89" spans="3:30" x14ac:dyDescent="0.25">
      <c r="C89" s="68">
        <v>1</v>
      </c>
      <c r="D89" s="68" t="str">
        <f t="shared" si="30"/>
        <v>Fa</v>
      </c>
      <c r="E89" s="68">
        <v>1</v>
      </c>
      <c r="F89">
        <f t="shared" ca="1" si="1"/>
        <v>40</v>
      </c>
      <c r="G89">
        <f t="shared" ca="1" si="2"/>
        <v>100</v>
      </c>
      <c r="H89">
        <f t="shared" ca="1" si="3"/>
        <v>50</v>
      </c>
      <c r="I89">
        <f t="shared" ca="1" si="4"/>
        <v>60</v>
      </c>
      <c r="J89" s="3">
        <f t="array" aca="1" ref="J89" ca="1">INDEX(INDIRECT(D89&amp;"!$F$1:$Y$20"),$E89,MAX($D$6,($D$8:D89="Főépület")*$E$8:E89))</f>
        <v>6.9444444444444447E-4</v>
      </c>
      <c r="K89" s="4">
        <f t="shared" ca="1" si="20"/>
        <v>-4418.8888888888923</v>
      </c>
      <c r="L89" s="4">
        <f t="shared" ca="1" si="21"/>
        <v>-7508.8888888888796</v>
      </c>
      <c r="M89" s="4">
        <f t="shared" ca="1" si="22"/>
        <v>-4258.8888888888951</v>
      </c>
      <c r="N89" s="4">
        <f t="shared" ca="1" si="23"/>
        <v>-3971.3333333333285</v>
      </c>
      <c r="O89" s="4">
        <f t="shared" ca="1" si="24"/>
        <v>1.6666666666666666E-2</v>
      </c>
      <c r="P89" s="4">
        <f t="shared" ca="1" si="25"/>
        <v>8020</v>
      </c>
      <c r="Q89" s="67">
        <f t="shared" ca="1" si="16"/>
        <v>1531585997.4000003</v>
      </c>
      <c r="R89">
        <f t="shared" si="26"/>
        <v>1</v>
      </c>
      <c r="S89" s="69" t="str">
        <f t="shared" si="27"/>
        <v>1_[Favágó]</v>
      </c>
      <c r="T89" t="str">
        <f t="shared" ca="1" si="28"/>
        <v>setTask('0','1531585998','1','1_[Favágó],5524');</v>
      </c>
      <c r="X89" s="17"/>
    </row>
    <row r="90" spans="3:30" x14ac:dyDescent="0.25">
      <c r="C90" s="68">
        <v>1</v>
      </c>
      <c r="D90" s="68" t="str">
        <f t="shared" si="30"/>
        <v>Fa</v>
      </c>
      <c r="E90" s="68">
        <v>1</v>
      </c>
      <c r="F90">
        <f t="shared" ca="1" si="1"/>
        <v>40</v>
      </c>
      <c r="G90">
        <f t="shared" ca="1" si="2"/>
        <v>100</v>
      </c>
      <c r="H90">
        <f t="shared" ca="1" si="3"/>
        <v>50</v>
      </c>
      <c r="I90">
        <f t="shared" ca="1" si="4"/>
        <v>60</v>
      </c>
      <c r="J90" s="3">
        <f t="array" aca="1" ref="J90" ca="1">INDEX(INDIRECT(D90&amp;"!$F$1:$Y$20"),$E90,MAX($D$6,($D$8:D90="Főépület")*$E$8:E90))</f>
        <v>6.9444444444444447E-4</v>
      </c>
      <c r="K90" s="4">
        <f t="shared" ca="1" si="20"/>
        <v>-4458.2222222222254</v>
      </c>
      <c r="L90" s="4">
        <f t="shared" ca="1" si="21"/>
        <v>-7608.2222222222126</v>
      </c>
      <c r="M90" s="4">
        <f t="shared" ca="1" si="22"/>
        <v>-4308.2222222222281</v>
      </c>
      <c r="N90" s="4">
        <f t="shared" ca="1" si="23"/>
        <v>-4030.0333333333283</v>
      </c>
      <c r="O90" s="4">
        <f t="shared" ca="1" si="24"/>
        <v>1.6666666666666666E-2</v>
      </c>
      <c r="P90" s="4">
        <f t="shared" ca="1" si="25"/>
        <v>8100</v>
      </c>
      <c r="Q90" s="67">
        <f t="shared" ca="1" si="16"/>
        <v>1531586077.4000003</v>
      </c>
      <c r="R90">
        <f t="shared" si="26"/>
        <v>1</v>
      </c>
      <c r="S90" s="69" t="str">
        <f t="shared" si="27"/>
        <v>1_[Favágó]</v>
      </c>
      <c r="T90" t="str">
        <f t="shared" ca="1" si="28"/>
        <v>setTask('0','1531586078','1','1_[Favágó],5524');</v>
      </c>
      <c r="X90" s="18"/>
    </row>
    <row r="91" spans="3:30" x14ac:dyDescent="0.25">
      <c r="C91" s="68">
        <v>1</v>
      </c>
      <c r="D91" s="68" t="str">
        <f t="shared" si="30"/>
        <v>Fa</v>
      </c>
      <c r="E91" s="68">
        <v>1</v>
      </c>
      <c r="F91">
        <f t="shared" ca="1" si="1"/>
        <v>40</v>
      </c>
      <c r="G91">
        <f t="shared" ca="1" si="2"/>
        <v>100</v>
      </c>
      <c r="H91">
        <f t="shared" ca="1" si="3"/>
        <v>50</v>
      </c>
      <c r="I91">
        <f t="shared" ca="1" si="4"/>
        <v>60</v>
      </c>
      <c r="J91" s="3">
        <f t="array" aca="1" ref="J91" ca="1">INDEX(INDIRECT(D91&amp;"!$F$1:$Y$20"),$E91,MAX($D$6,($D$8:D91="Főépület")*$E$8:E91))</f>
        <v>6.9444444444444447E-4</v>
      </c>
      <c r="K91" s="4">
        <f t="shared" ca="1" si="20"/>
        <v>-4497.5555555555584</v>
      </c>
      <c r="L91" s="4">
        <f t="shared" ca="1" si="21"/>
        <v>-7707.5555555555457</v>
      </c>
      <c r="M91" s="4">
        <f t="shared" ca="1" si="22"/>
        <v>-4357.5555555555611</v>
      </c>
      <c r="N91" s="4">
        <f t="shared" ca="1" si="23"/>
        <v>-4088.7333333333281</v>
      </c>
      <c r="O91" s="4">
        <f t="shared" ca="1" si="24"/>
        <v>1.6666666666666666E-2</v>
      </c>
      <c r="P91" s="4">
        <f t="shared" ca="1" si="25"/>
        <v>8180</v>
      </c>
      <c r="Q91" s="67">
        <f t="shared" ca="1" si="16"/>
        <v>1531586157.4000003</v>
      </c>
      <c r="R91">
        <f t="shared" si="26"/>
        <v>1</v>
      </c>
      <c r="S91" s="69" t="str">
        <f t="shared" si="27"/>
        <v>1_[Favágó]</v>
      </c>
      <c r="T91" t="str">
        <f t="shared" ca="1" si="28"/>
        <v>setTask('0','1531586158','1','1_[Favágó],5524');</v>
      </c>
      <c r="X91" s="18"/>
    </row>
    <row r="92" spans="3:30" x14ac:dyDescent="0.25">
      <c r="C92" s="68">
        <v>1</v>
      </c>
      <c r="D92" s="68" t="str">
        <f t="shared" si="30"/>
        <v>Fa</v>
      </c>
      <c r="E92" s="68">
        <v>1</v>
      </c>
      <c r="F92">
        <f t="shared" ca="1" si="1"/>
        <v>40</v>
      </c>
      <c r="G92">
        <f t="shared" ca="1" si="2"/>
        <v>100</v>
      </c>
      <c r="H92">
        <f t="shared" ca="1" si="3"/>
        <v>50</v>
      </c>
      <c r="I92">
        <f t="shared" ca="1" si="4"/>
        <v>60</v>
      </c>
      <c r="J92" s="3">
        <f t="array" aca="1" ref="J92" ca="1">INDEX(INDIRECT(D92&amp;"!$F$1:$Y$20"),$E92,MAX($D$6,($D$8:D92="Főépület")*$E$8:E92))</f>
        <v>6.9444444444444447E-4</v>
      </c>
      <c r="K92" s="4">
        <f t="shared" ca="1" si="20"/>
        <v>-4536.8888888888914</v>
      </c>
      <c r="L92" s="4">
        <f t="shared" ca="1" si="21"/>
        <v>-7806.8888888888787</v>
      </c>
      <c r="M92" s="4">
        <f t="shared" ca="1" si="22"/>
        <v>-4406.8888888888941</v>
      </c>
      <c r="N92" s="4">
        <f t="shared" ca="1" si="23"/>
        <v>-4147.4333333333279</v>
      </c>
      <c r="O92" s="4">
        <f t="shared" ca="1" si="24"/>
        <v>1.6666666666666666E-2</v>
      </c>
      <c r="P92" s="4">
        <f t="shared" ca="1" si="25"/>
        <v>8260</v>
      </c>
      <c r="Q92" s="67">
        <f t="shared" ca="1" si="16"/>
        <v>1531586237.4000003</v>
      </c>
      <c r="R92">
        <f t="shared" si="26"/>
        <v>1</v>
      </c>
      <c r="S92" s="69" t="str">
        <f t="shared" si="27"/>
        <v>1_[Favágó]</v>
      </c>
      <c r="T92" t="str">
        <f t="shared" ca="1" si="28"/>
        <v>setTask('0','1531586238','1','1_[Favágó],5524');</v>
      </c>
      <c r="X92" s="18"/>
    </row>
    <row r="93" spans="3:30" x14ac:dyDescent="0.25">
      <c r="C93" s="68">
        <v>1</v>
      </c>
      <c r="D93" s="68" t="str">
        <f t="shared" si="30"/>
        <v>Fa</v>
      </c>
      <c r="E93" s="68">
        <v>1</v>
      </c>
      <c r="F93">
        <f t="shared" ca="1" si="1"/>
        <v>40</v>
      </c>
      <c r="G93">
        <f t="shared" ca="1" si="2"/>
        <v>100</v>
      </c>
      <c r="H93">
        <f t="shared" ca="1" si="3"/>
        <v>50</v>
      </c>
      <c r="I93">
        <f t="shared" ca="1" si="4"/>
        <v>60</v>
      </c>
      <c r="J93" s="3">
        <f t="array" aca="1" ref="J93" ca="1">INDEX(INDIRECT(D93&amp;"!$F$1:$Y$20"),$E93,MAX($D$6,($D$8:D93="Főépület")*$E$8:E93))</f>
        <v>6.9444444444444447E-4</v>
      </c>
      <c r="K93" s="4">
        <f t="shared" ca="1" si="20"/>
        <v>-4576.2222222222244</v>
      </c>
      <c r="L93" s="4">
        <f t="shared" ca="1" si="21"/>
        <v>-7906.2222222222117</v>
      </c>
      <c r="M93" s="4">
        <f t="shared" ca="1" si="22"/>
        <v>-4456.2222222222272</v>
      </c>
      <c r="N93" s="4">
        <f t="shared" ca="1" si="23"/>
        <v>-4206.1333333333278</v>
      </c>
      <c r="O93" s="4">
        <f t="shared" ca="1" si="24"/>
        <v>1.6666666666666666E-2</v>
      </c>
      <c r="P93" s="4">
        <f t="shared" ca="1" si="25"/>
        <v>8340</v>
      </c>
      <c r="Q93" s="67">
        <f t="shared" ca="1" si="16"/>
        <v>1531586317.4000003</v>
      </c>
      <c r="R93">
        <f t="shared" si="26"/>
        <v>1</v>
      </c>
      <c r="S93" s="69" t="str">
        <f t="shared" si="27"/>
        <v>1_[Favágó]</v>
      </c>
      <c r="T93" t="str">
        <f t="shared" ca="1" si="28"/>
        <v>setTask('0','1531586318','1','1_[Favágó],5524');</v>
      </c>
      <c r="X93" s="7"/>
      <c r="Y93" s="8"/>
      <c r="Z93" s="7"/>
      <c r="AA93" s="7"/>
      <c r="AB93" s="7"/>
      <c r="AC93" s="9"/>
      <c r="AD93" s="7"/>
    </row>
    <row r="94" spans="3:30" x14ac:dyDescent="0.25">
      <c r="C94" s="68">
        <v>1</v>
      </c>
      <c r="D94" s="68" t="str">
        <f t="shared" si="30"/>
        <v>Fa</v>
      </c>
      <c r="E94" s="68">
        <v>1</v>
      </c>
      <c r="F94">
        <f t="shared" ca="1" si="1"/>
        <v>40</v>
      </c>
      <c r="G94">
        <f t="shared" ca="1" si="2"/>
        <v>100</v>
      </c>
      <c r="H94">
        <f t="shared" ca="1" si="3"/>
        <v>50</v>
      </c>
      <c r="I94">
        <f t="shared" ca="1" si="4"/>
        <v>60</v>
      </c>
      <c r="J94" s="3">
        <f t="array" aca="1" ref="J94" ca="1">INDEX(INDIRECT(D94&amp;"!$F$1:$Y$20"),$E94,MAX($D$6,($D$8:D94="Főépület")*$E$8:E94))</f>
        <v>6.9444444444444447E-4</v>
      </c>
      <c r="K94" s="4">
        <f t="shared" ca="1" si="20"/>
        <v>-4615.5555555555575</v>
      </c>
      <c r="L94" s="4">
        <f t="shared" ca="1" si="21"/>
        <v>-8005.5555555555447</v>
      </c>
      <c r="M94" s="4">
        <f t="shared" ca="1" si="22"/>
        <v>-4505.5555555555602</v>
      </c>
      <c r="N94" s="4">
        <f t="shared" ca="1" si="23"/>
        <v>-4264.8333333333276</v>
      </c>
      <c r="O94" s="4">
        <f t="shared" ca="1" si="24"/>
        <v>1.6666666666666666E-2</v>
      </c>
      <c r="P94" s="4">
        <f t="shared" ca="1" si="25"/>
        <v>8420</v>
      </c>
      <c r="Q94" s="67">
        <f t="shared" ca="1" si="16"/>
        <v>1531586397.4000003</v>
      </c>
      <c r="R94">
        <f t="shared" si="26"/>
        <v>1</v>
      </c>
      <c r="S94" s="69" t="str">
        <f t="shared" si="27"/>
        <v>1_[Favágó]</v>
      </c>
      <c r="T94" t="str">
        <f t="shared" ca="1" si="28"/>
        <v>setTask('0','1531586398','1','1_[Favágó],5524');</v>
      </c>
      <c r="X94" s="13"/>
      <c r="Y94" s="10"/>
      <c r="Z94" s="13"/>
      <c r="AA94" s="13"/>
      <c r="AB94" s="14"/>
      <c r="AC94" s="11"/>
      <c r="AD94" s="12"/>
    </row>
    <row r="95" spans="3:30" x14ac:dyDescent="0.25">
      <c r="C95" s="68">
        <v>1</v>
      </c>
      <c r="D95" s="68" t="str">
        <f t="shared" si="30"/>
        <v>Fa</v>
      </c>
      <c r="E95" s="68">
        <v>1</v>
      </c>
      <c r="F95">
        <f t="shared" ca="1" si="1"/>
        <v>40</v>
      </c>
      <c r="G95">
        <f t="shared" ca="1" si="2"/>
        <v>100</v>
      </c>
      <c r="H95">
        <f t="shared" ca="1" si="3"/>
        <v>50</v>
      </c>
      <c r="I95">
        <f t="shared" ca="1" si="4"/>
        <v>60</v>
      </c>
      <c r="J95" s="3">
        <f t="array" aca="1" ref="J95" ca="1">INDEX(INDIRECT(D95&amp;"!$F$1:$Y$20"),$E95,MAX($D$6,($D$8:D95="Főépület")*$E$8:E95))</f>
        <v>6.9444444444444447E-4</v>
      </c>
      <c r="K95" s="4">
        <f t="shared" ca="1" si="20"/>
        <v>-4654.8888888888905</v>
      </c>
      <c r="L95" s="4">
        <f t="shared" ca="1" si="21"/>
        <v>-8104.8888888888778</v>
      </c>
      <c r="M95" s="4">
        <f t="shared" ca="1" si="22"/>
        <v>-4554.8888888888932</v>
      </c>
      <c r="N95" s="4">
        <f t="shared" ca="1" si="23"/>
        <v>-4323.5333333333274</v>
      </c>
      <c r="O95" s="4">
        <f t="shared" ca="1" si="24"/>
        <v>1.6666666666666666E-2</v>
      </c>
      <c r="P95" s="4">
        <f t="shared" ca="1" si="25"/>
        <v>8500</v>
      </c>
      <c r="Q95" s="67">
        <f t="shared" ca="1" si="16"/>
        <v>1531586477.4000003</v>
      </c>
      <c r="R95">
        <f t="shared" si="26"/>
        <v>1</v>
      </c>
      <c r="S95" s="69" t="str">
        <f t="shared" si="27"/>
        <v>1_[Favágó]</v>
      </c>
      <c r="T95" t="str">
        <f t="shared" ca="1" si="28"/>
        <v>setTask('0','1531586478','1','1_[Favágó],5524');</v>
      </c>
      <c r="X95" s="13"/>
      <c r="Y95" s="10"/>
      <c r="Z95" s="13"/>
      <c r="AA95" s="13"/>
      <c r="AB95" s="14"/>
      <c r="AC95" s="11"/>
      <c r="AD95" s="12"/>
    </row>
    <row r="96" spans="3:30" x14ac:dyDescent="0.25">
      <c r="C96" s="68">
        <v>1</v>
      </c>
      <c r="D96" s="68" t="str">
        <f t="shared" si="30"/>
        <v>Fa</v>
      </c>
      <c r="E96" s="68">
        <v>1</v>
      </c>
      <c r="F96">
        <f t="shared" ca="1" si="1"/>
        <v>40</v>
      </c>
      <c r="G96">
        <f t="shared" ca="1" si="2"/>
        <v>100</v>
      </c>
      <c r="H96">
        <f t="shared" ca="1" si="3"/>
        <v>50</v>
      </c>
      <c r="I96">
        <f t="shared" ca="1" si="4"/>
        <v>60</v>
      </c>
      <c r="J96" s="3">
        <f t="array" aca="1" ref="J96" ca="1">INDEX(INDIRECT(D96&amp;"!$F$1:$Y$20"),$E96,MAX($D$6,($D$8:D96="Főépület")*$E$8:E96))</f>
        <v>6.9444444444444447E-4</v>
      </c>
      <c r="K96" s="4">
        <f t="shared" ca="1" si="20"/>
        <v>-4694.2222222222235</v>
      </c>
      <c r="L96" s="4">
        <f t="shared" ca="1" si="21"/>
        <v>-8204.2222222222117</v>
      </c>
      <c r="M96" s="4">
        <f t="shared" ca="1" si="22"/>
        <v>-4604.2222222222263</v>
      </c>
      <c r="N96" s="4">
        <f t="shared" ca="1" si="23"/>
        <v>-4382.2333333333272</v>
      </c>
      <c r="O96" s="4">
        <f t="shared" ca="1" si="24"/>
        <v>1.6666666666666666E-2</v>
      </c>
      <c r="P96" s="4">
        <f t="shared" ca="1" si="25"/>
        <v>8580</v>
      </c>
      <c r="Q96" s="67">
        <f t="shared" ca="1" si="16"/>
        <v>1531586557.4000003</v>
      </c>
      <c r="R96">
        <f t="shared" si="26"/>
        <v>1</v>
      </c>
      <c r="S96" s="69" t="str">
        <f t="shared" si="27"/>
        <v>1_[Favágó]</v>
      </c>
      <c r="T96" t="str">
        <f t="shared" ca="1" si="28"/>
        <v>setTask('0','1531586558','1','1_[Favágó],5524');</v>
      </c>
      <c r="X96" s="13"/>
      <c r="Y96" s="10"/>
      <c r="Z96" s="13"/>
      <c r="AA96" s="13"/>
      <c r="AB96" s="14"/>
      <c r="AC96" s="11"/>
      <c r="AD96" s="12"/>
    </row>
    <row r="97" spans="3:30" x14ac:dyDescent="0.25">
      <c r="C97" s="68">
        <v>1</v>
      </c>
      <c r="D97" s="68" t="str">
        <f t="shared" si="30"/>
        <v>Fa</v>
      </c>
      <c r="E97" s="68">
        <v>1</v>
      </c>
      <c r="F97">
        <f t="shared" ca="1" si="1"/>
        <v>40</v>
      </c>
      <c r="G97">
        <f t="shared" ca="1" si="2"/>
        <v>100</v>
      </c>
      <c r="H97">
        <f t="shared" ca="1" si="3"/>
        <v>50</v>
      </c>
      <c r="I97">
        <f t="shared" ca="1" si="4"/>
        <v>60</v>
      </c>
      <c r="J97" s="3">
        <f t="array" aca="1" ref="J97" ca="1">INDEX(INDIRECT(D97&amp;"!$F$1:$Y$20"),$E97,MAX($D$6,($D$8:D97="Főépület")*$E$8:E97))</f>
        <v>6.9444444444444447E-4</v>
      </c>
      <c r="K97" s="4">
        <f t="shared" ca="1" si="20"/>
        <v>-4733.5555555555566</v>
      </c>
      <c r="L97" s="4">
        <f t="shared" ca="1" si="21"/>
        <v>-8303.5555555555457</v>
      </c>
      <c r="M97" s="4">
        <f t="shared" ca="1" si="22"/>
        <v>-4653.5555555555593</v>
      </c>
      <c r="N97" s="4">
        <f t="shared" ca="1" si="23"/>
        <v>-4440.933333333327</v>
      </c>
      <c r="O97" s="4">
        <f t="shared" ca="1" si="24"/>
        <v>1.6666666666666666E-2</v>
      </c>
      <c r="P97" s="4">
        <f t="shared" ca="1" si="25"/>
        <v>8660</v>
      </c>
      <c r="Q97" s="67">
        <f t="shared" ca="1" si="16"/>
        <v>1531586637.4000003</v>
      </c>
      <c r="R97">
        <f t="shared" si="26"/>
        <v>1</v>
      </c>
      <c r="S97" s="69" t="str">
        <f t="shared" si="27"/>
        <v>1_[Favágó]</v>
      </c>
      <c r="T97" t="str">
        <f t="shared" ca="1" si="28"/>
        <v>setTask('0','1531586638','1','1_[Favágó],5524');</v>
      </c>
      <c r="X97" s="13"/>
      <c r="Y97" s="10"/>
      <c r="Z97" s="13"/>
      <c r="AA97" s="13"/>
      <c r="AB97" s="14"/>
      <c r="AC97" s="11"/>
      <c r="AD97" s="12"/>
    </row>
    <row r="98" spans="3:30" x14ac:dyDescent="0.25">
      <c r="C98" s="68">
        <v>1</v>
      </c>
      <c r="D98" s="68" t="str">
        <f t="shared" si="30"/>
        <v>Fa</v>
      </c>
      <c r="E98" s="68">
        <v>1</v>
      </c>
      <c r="F98">
        <f t="shared" ca="1" si="1"/>
        <v>40</v>
      </c>
      <c r="G98">
        <f t="shared" ca="1" si="2"/>
        <v>100</v>
      </c>
      <c r="H98">
        <f t="shared" ca="1" si="3"/>
        <v>50</v>
      </c>
      <c r="I98">
        <f t="shared" ca="1" si="4"/>
        <v>60</v>
      </c>
      <c r="J98" s="3">
        <f t="array" aca="1" ref="J98" ca="1">INDEX(INDIRECT(D98&amp;"!$F$1:$Y$20"),$E98,MAX($D$6,($D$8:D98="Főépület")*$E$8:E98))</f>
        <v>6.9444444444444447E-4</v>
      </c>
      <c r="K98" s="4">
        <f t="shared" ca="1" si="20"/>
        <v>-4772.8888888888896</v>
      </c>
      <c r="L98" s="4">
        <f t="shared" ca="1" si="21"/>
        <v>-8402.8888888888796</v>
      </c>
      <c r="M98" s="4">
        <f t="shared" ca="1" si="22"/>
        <v>-4702.8888888888923</v>
      </c>
      <c r="N98" s="4">
        <f t="shared" ca="1" si="23"/>
        <v>-4499.6333333333268</v>
      </c>
      <c r="O98" s="4">
        <f t="shared" ca="1" si="24"/>
        <v>1.6666666666666666E-2</v>
      </c>
      <c r="P98" s="4">
        <f t="shared" ca="1" si="25"/>
        <v>8740</v>
      </c>
      <c r="Q98" s="67">
        <f t="shared" ca="1" si="16"/>
        <v>1531586717.4000003</v>
      </c>
      <c r="R98">
        <f t="shared" si="26"/>
        <v>1</v>
      </c>
      <c r="S98" s="69" t="str">
        <f t="shared" si="27"/>
        <v>1_[Favágó]</v>
      </c>
      <c r="T98" t="str">
        <f t="shared" ca="1" si="28"/>
        <v>setTask('0','1531586718','1','1_[Favágó],5524');</v>
      </c>
      <c r="X98" s="13"/>
      <c r="Y98" s="10"/>
      <c r="Z98" s="13"/>
      <c r="AA98" s="13"/>
      <c r="AB98" s="14"/>
      <c r="AC98" s="11"/>
      <c r="AD98" s="12"/>
    </row>
    <row r="99" spans="3:30" x14ac:dyDescent="0.25">
      <c r="C99" s="68">
        <v>1</v>
      </c>
      <c r="D99" s="68" t="str">
        <f t="shared" si="30"/>
        <v>Fa</v>
      </c>
      <c r="E99" s="68">
        <v>1</v>
      </c>
      <c r="F99">
        <f t="shared" ca="1" si="1"/>
        <v>40</v>
      </c>
      <c r="G99">
        <f t="shared" ca="1" si="2"/>
        <v>100</v>
      </c>
      <c r="H99">
        <f t="shared" ca="1" si="3"/>
        <v>50</v>
      </c>
      <c r="I99">
        <f t="shared" ca="1" si="4"/>
        <v>60</v>
      </c>
      <c r="J99" s="3">
        <f t="array" aca="1" ref="J99" ca="1">INDEX(INDIRECT(D99&amp;"!$F$1:$Y$20"),$E99,MAX($D$6,($D$8:D99="Főépület")*$E$8:E99))</f>
        <v>6.9444444444444447E-4</v>
      </c>
      <c r="K99" s="4">
        <f t="shared" ref="K99:K162" ca="1" si="32">K98+$O99*C$2-F99</f>
        <v>-4812.2222222222226</v>
      </c>
      <c r="L99" s="4">
        <f t="shared" ref="L99:L162" ca="1" si="33">L98+$O99*D$2-G99</f>
        <v>-8502.2222222222135</v>
      </c>
      <c r="M99" s="4">
        <f t="shared" ref="M99:M162" ca="1" si="34">M98+$O99*E$2-H99</f>
        <v>-4752.2222222222254</v>
      </c>
      <c r="N99" s="4">
        <f t="shared" ref="N99:N162" ca="1" si="35">N98+$O99*F$2-I99</f>
        <v>-4558.3333333333267</v>
      </c>
      <c r="O99" s="4">
        <f t="shared" ref="O99:O162" ca="1" si="36">(HOUR($J98)+MINUTE($J98)/60+SECOND($J98)/3600)</f>
        <v>1.6666666666666666E-2</v>
      </c>
      <c r="P99" s="4">
        <f t="shared" ref="P99:P162" ca="1" si="37">P98+ROUNDUP(HOUR(J98)*3600+MINUTE(J98)*60+SECOND(J98),0)+20</f>
        <v>8820</v>
      </c>
      <c r="Q99" s="67">
        <f t="shared" ca="1" si="16"/>
        <v>1531586797.4000003</v>
      </c>
      <c r="R99">
        <f t="shared" ref="R99:R162" si="38">C99</f>
        <v>1</v>
      </c>
      <c r="S99" s="69" t="str">
        <f t="shared" ref="S99:S162" si="39">VLOOKUP(D99,$Z$16:$AA$36,2,0)</f>
        <v>1_[Favágó]</v>
      </c>
      <c r="T99" t="str">
        <f t="shared" ref="T99:T162" ca="1" si="40">CONCATENATE("setTask('",$W$1,"','",ROUNDUP(Q99,0),"','",R99,"','",S99,",",$W$2,"');")</f>
        <v>setTask('0','1531586798','1','1_[Favágó],5524');</v>
      </c>
      <c r="X99" s="13"/>
      <c r="Y99" s="10"/>
      <c r="Z99" s="13"/>
      <c r="AA99" s="13"/>
      <c r="AB99" s="14"/>
      <c r="AC99" s="11"/>
      <c r="AD99" s="12"/>
    </row>
    <row r="100" spans="3:30" x14ac:dyDescent="0.25">
      <c r="C100" s="68">
        <v>1</v>
      </c>
      <c r="D100" s="68" t="str">
        <f t="shared" si="30"/>
        <v>Fa</v>
      </c>
      <c r="E100" s="68">
        <v>1</v>
      </c>
      <c r="F100">
        <f t="shared" ca="1" si="1"/>
        <v>40</v>
      </c>
      <c r="G100">
        <f t="shared" ca="1" si="2"/>
        <v>100</v>
      </c>
      <c r="H100">
        <f t="shared" ca="1" si="3"/>
        <v>50</v>
      </c>
      <c r="I100">
        <f t="shared" ca="1" si="4"/>
        <v>60</v>
      </c>
      <c r="J100" s="3">
        <f t="array" aca="1" ref="J100" ca="1">INDEX(INDIRECT(D100&amp;"!$F$1:$Y$20"),$E100,MAX($D$6,($D$8:D100="Főépület")*$E$8:E100))</f>
        <v>6.9444444444444447E-4</v>
      </c>
      <c r="K100" s="4">
        <f t="shared" ca="1" si="32"/>
        <v>-4851.5555555555557</v>
      </c>
      <c r="L100" s="4">
        <f t="shared" ca="1" si="33"/>
        <v>-8601.5555555555475</v>
      </c>
      <c r="M100" s="4">
        <f t="shared" ca="1" si="34"/>
        <v>-4801.5555555555584</v>
      </c>
      <c r="N100" s="4">
        <f t="shared" ca="1" si="35"/>
        <v>-4617.0333333333265</v>
      </c>
      <c r="O100" s="4">
        <f t="shared" ca="1" si="36"/>
        <v>1.6666666666666666E-2</v>
      </c>
      <c r="P100" s="4">
        <f t="shared" ca="1" si="37"/>
        <v>8900</v>
      </c>
      <c r="Q100" s="67">
        <f t="shared" ca="1" si="16"/>
        <v>1531586877.4000003</v>
      </c>
      <c r="R100">
        <f t="shared" si="38"/>
        <v>1</v>
      </c>
      <c r="S100" s="69" t="str">
        <f t="shared" si="39"/>
        <v>1_[Favágó]</v>
      </c>
      <c r="T100" t="str">
        <f t="shared" ca="1" si="40"/>
        <v>setTask('0','1531586878','1','1_[Favágó],5524');</v>
      </c>
      <c r="X100" s="13"/>
      <c r="Y100" s="10"/>
      <c r="Z100" s="13"/>
      <c r="AA100" s="13"/>
      <c r="AB100" s="14"/>
      <c r="AC100" s="11"/>
      <c r="AD100" s="12"/>
    </row>
    <row r="101" spans="3:30" x14ac:dyDescent="0.25">
      <c r="C101" s="68">
        <v>1</v>
      </c>
      <c r="D101" s="68" t="str">
        <f t="shared" si="30"/>
        <v>Fa</v>
      </c>
      <c r="E101" s="68">
        <v>1</v>
      </c>
      <c r="F101">
        <f t="shared" ca="1" si="1"/>
        <v>40</v>
      </c>
      <c r="G101">
        <f t="shared" ca="1" si="2"/>
        <v>100</v>
      </c>
      <c r="H101">
        <f t="shared" ca="1" si="3"/>
        <v>50</v>
      </c>
      <c r="I101">
        <f t="shared" ca="1" si="4"/>
        <v>60</v>
      </c>
      <c r="J101" s="3">
        <f t="array" aca="1" ref="J101" ca="1">INDEX(INDIRECT(D101&amp;"!$F$1:$Y$20"),$E101,MAX($D$6,($D$8:D101="Főépület")*$E$8:E101))</f>
        <v>6.9444444444444447E-4</v>
      </c>
      <c r="K101" s="4">
        <f t="shared" ca="1" si="32"/>
        <v>-4890.8888888888887</v>
      </c>
      <c r="L101" s="4">
        <f t="shared" ca="1" si="33"/>
        <v>-8700.8888888888814</v>
      </c>
      <c r="M101" s="4">
        <f t="shared" ca="1" si="34"/>
        <v>-4850.8888888888914</v>
      </c>
      <c r="N101" s="4">
        <f t="shared" ca="1" si="35"/>
        <v>-4675.7333333333263</v>
      </c>
      <c r="O101" s="4">
        <f t="shared" ca="1" si="36"/>
        <v>1.6666666666666666E-2</v>
      </c>
      <c r="P101" s="4">
        <f t="shared" ca="1" si="37"/>
        <v>8980</v>
      </c>
      <c r="Q101" s="67">
        <f t="shared" ca="1" si="16"/>
        <v>1531586957.4000003</v>
      </c>
      <c r="R101">
        <f t="shared" si="38"/>
        <v>1</v>
      </c>
      <c r="S101" s="69" t="str">
        <f t="shared" si="39"/>
        <v>1_[Favágó]</v>
      </c>
      <c r="T101" t="str">
        <f t="shared" ca="1" si="40"/>
        <v>setTask('0','1531586958','1','1_[Favágó],5524');</v>
      </c>
      <c r="X101" s="13"/>
      <c r="Y101" s="10"/>
      <c r="Z101" s="13"/>
      <c r="AA101" s="13"/>
      <c r="AB101" s="14"/>
      <c r="AC101" s="11"/>
      <c r="AD101" s="12"/>
    </row>
    <row r="102" spans="3:30" x14ac:dyDescent="0.25">
      <c r="C102" s="68">
        <v>1</v>
      </c>
      <c r="D102" s="68" t="str">
        <f t="shared" si="30"/>
        <v>Fa</v>
      </c>
      <c r="E102" s="68">
        <v>1</v>
      </c>
      <c r="F102">
        <f t="shared" ca="1" si="1"/>
        <v>40</v>
      </c>
      <c r="G102">
        <f t="shared" ca="1" si="2"/>
        <v>100</v>
      </c>
      <c r="H102">
        <f t="shared" ca="1" si="3"/>
        <v>50</v>
      </c>
      <c r="I102">
        <f t="shared" ca="1" si="4"/>
        <v>60</v>
      </c>
      <c r="J102" s="3">
        <f t="array" aca="1" ref="J102" ca="1">INDEX(INDIRECT(D102&amp;"!$F$1:$Y$20"),$E102,MAX($D$6,($D$8:D102="Főépület")*$E$8:E102))</f>
        <v>6.9444444444444447E-4</v>
      </c>
      <c r="K102" s="4">
        <f t="shared" ca="1" si="32"/>
        <v>-4930.2222222222217</v>
      </c>
      <c r="L102" s="4">
        <f t="shared" ca="1" si="33"/>
        <v>-8800.2222222222154</v>
      </c>
      <c r="M102" s="4">
        <f t="shared" ca="1" si="34"/>
        <v>-4900.2222222222244</v>
      </c>
      <c r="N102" s="4">
        <f t="shared" ca="1" si="35"/>
        <v>-4734.4333333333261</v>
      </c>
      <c r="O102" s="4">
        <f t="shared" ca="1" si="36"/>
        <v>1.6666666666666666E-2</v>
      </c>
      <c r="P102" s="4">
        <f t="shared" ca="1" si="37"/>
        <v>9060</v>
      </c>
      <c r="Q102" s="67">
        <f t="shared" ca="1" si="16"/>
        <v>1531587037.4000003</v>
      </c>
      <c r="R102">
        <f t="shared" si="38"/>
        <v>1</v>
      </c>
      <c r="S102" s="69" t="str">
        <f t="shared" si="39"/>
        <v>1_[Favágó]</v>
      </c>
      <c r="T102" t="str">
        <f t="shared" ca="1" si="40"/>
        <v>setTask('0','1531587038','1','1_[Favágó],5524');</v>
      </c>
      <c r="X102" s="13"/>
      <c r="Y102" s="10"/>
      <c r="Z102" s="13"/>
      <c r="AA102" s="13"/>
      <c r="AB102" s="14"/>
      <c r="AC102" s="11"/>
      <c r="AD102" s="12"/>
    </row>
    <row r="103" spans="3:30" x14ac:dyDescent="0.25">
      <c r="C103" s="68">
        <v>1</v>
      </c>
      <c r="D103" s="68" t="str">
        <f t="shared" si="30"/>
        <v>Fa</v>
      </c>
      <c r="E103" s="68">
        <v>1</v>
      </c>
      <c r="F103">
        <f t="shared" ca="1" si="1"/>
        <v>40</v>
      </c>
      <c r="G103">
        <f t="shared" ca="1" si="2"/>
        <v>100</v>
      </c>
      <c r="H103">
        <f t="shared" ca="1" si="3"/>
        <v>50</v>
      </c>
      <c r="I103">
        <f t="shared" ca="1" si="4"/>
        <v>60</v>
      </c>
      <c r="J103" s="3">
        <f t="array" aca="1" ref="J103" ca="1">INDEX(INDIRECT(D103&amp;"!$F$1:$Y$20"),$E103,MAX($D$6,($D$8:D103="Főépület")*$E$8:E103))</f>
        <v>6.9444444444444447E-4</v>
      </c>
      <c r="K103" s="4">
        <f t="shared" ca="1" si="32"/>
        <v>-4969.5555555555547</v>
      </c>
      <c r="L103" s="4">
        <f t="shared" ca="1" si="33"/>
        <v>-8899.5555555555493</v>
      </c>
      <c r="M103" s="4">
        <f t="shared" ca="1" si="34"/>
        <v>-4949.5555555555575</v>
      </c>
      <c r="N103" s="4">
        <f t="shared" ca="1" si="35"/>
        <v>-4793.1333333333259</v>
      </c>
      <c r="O103" s="4">
        <f t="shared" ca="1" si="36"/>
        <v>1.6666666666666666E-2</v>
      </c>
      <c r="P103" s="4">
        <f t="shared" ca="1" si="37"/>
        <v>9140</v>
      </c>
      <c r="Q103" s="67">
        <f t="shared" ca="1" si="16"/>
        <v>1531587117.4000003</v>
      </c>
      <c r="R103">
        <f t="shared" si="38"/>
        <v>1</v>
      </c>
      <c r="S103" s="69" t="str">
        <f t="shared" si="39"/>
        <v>1_[Favágó]</v>
      </c>
      <c r="T103" t="str">
        <f t="shared" ca="1" si="40"/>
        <v>setTask('0','1531587118','1','1_[Favágó],5524');</v>
      </c>
      <c r="X103" s="13"/>
      <c r="Y103" s="10"/>
      <c r="Z103" s="13"/>
      <c r="AA103" s="13"/>
      <c r="AB103" s="14"/>
      <c r="AC103" s="11"/>
      <c r="AD103" s="12"/>
    </row>
    <row r="104" spans="3:30" x14ac:dyDescent="0.25">
      <c r="C104" s="68">
        <v>1</v>
      </c>
      <c r="D104" s="68" t="str">
        <f t="shared" si="30"/>
        <v>Fa</v>
      </c>
      <c r="E104" s="68">
        <v>1</v>
      </c>
      <c r="F104">
        <f t="shared" ca="1" si="1"/>
        <v>40</v>
      </c>
      <c r="G104">
        <f t="shared" ca="1" si="2"/>
        <v>100</v>
      </c>
      <c r="H104">
        <f t="shared" ca="1" si="3"/>
        <v>50</v>
      </c>
      <c r="I104">
        <f t="shared" ca="1" si="4"/>
        <v>60</v>
      </c>
      <c r="J104" s="3">
        <f t="array" aca="1" ref="J104" ca="1">INDEX(INDIRECT(D104&amp;"!$F$1:$Y$20"),$E104,MAX($D$6,($D$8:D104="Főépület")*$E$8:E104))</f>
        <v>6.9444444444444447E-4</v>
      </c>
      <c r="K104" s="4">
        <f t="shared" ca="1" si="32"/>
        <v>-5008.8888888888878</v>
      </c>
      <c r="L104" s="4">
        <f t="shared" ca="1" si="33"/>
        <v>-8998.8888888888832</v>
      </c>
      <c r="M104" s="4">
        <f t="shared" ca="1" si="34"/>
        <v>-4998.8888888888905</v>
      </c>
      <c r="N104" s="4">
        <f t="shared" ca="1" si="35"/>
        <v>-4851.8333333333258</v>
      </c>
      <c r="O104" s="4">
        <f t="shared" ca="1" si="36"/>
        <v>1.6666666666666666E-2</v>
      </c>
      <c r="P104" s="4">
        <f t="shared" ca="1" si="37"/>
        <v>9220</v>
      </c>
      <c r="Q104" s="67">
        <f t="shared" ca="1" si="16"/>
        <v>1531587197.4000003</v>
      </c>
      <c r="R104">
        <f t="shared" si="38"/>
        <v>1</v>
      </c>
      <c r="S104" s="69" t="str">
        <f t="shared" si="39"/>
        <v>1_[Favágó]</v>
      </c>
      <c r="T104" t="str">
        <f t="shared" ca="1" si="40"/>
        <v>setTask('0','1531587198','1','1_[Favágó],5524');</v>
      </c>
      <c r="X104" s="13"/>
      <c r="Y104" s="10"/>
      <c r="Z104" s="13"/>
      <c r="AA104" s="13"/>
      <c r="AB104" s="14"/>
      <c r="AC104" s="11"/>
      <c r="AD104" s="12"/>
    </row>
    <row r="105" spans="3:30" x14ac:dyDescent="0.25">
      <c r="C105" s="68">
        <v>1</v>
      </c>
      <c r="D105" s="68" t="str">
        <f t="shared" si="30"/>
        <v>Fa</v>
      </c>
      <c r="E105" s="68">
        <v>1</v>
      </c>
      <c r="F105">
        <f t="shared" ca="1" si="1"/>
        <v>40</v>
      </c>
      <c r="G105">
        <f t="shared" ca="1" si="2"/>
        <v>100</v>
      </c>
      <c r="H105">
        <f t="shared" ca="1" si="3"/>
        <v>50</v>
      </c>
      <c r="I105">
        <f t="shared" ca="1" si="4"/>
        <v>60</v>
      </c>
      <c r="J105" s="3">
        <f t="array" aca="1" ref="J105" ca="1">INDEX(INDIRECT(D105&amp;"!$F$1:$Y$20"),$E105,MAX($D$6,($D$8:D105="Főépület")*$E$8:E105))</f>
        <v>6.9444444444444447E-4</v>
      </c>
      <c r="K105" s="4">
        <f t="shared" ca="1" si="32"/>
        <v>-5048.2222222222208</v>
      </c>
      <c r="L105" s="4">
        <f t="shared" ca="1" si="33"/>
        <v>-9098.2222222222172</v>
      </c>
      <c r="M105" s="4">
        <f t="shared" ca="1" si="34"/>
        <v>-5048.2222222222235</v>
      </c>
      <c r="N105" s="4">
        <f t="shared" ca="1" si="35"/>
        <v>-4910.5333333333256</v>
      </c>
      <c r="O105" s="4">
        <f t="shared" ca="1" si="36"/>
        <v>1.6666666666666666E-2</v>
      </c>
      <c r="P105" s="4">
        <f t="shared" ca="1" si="37"/>
        <v>9300</v>
      </c>
      <c r="Q105" s="67">
        <f t="shared" ca="1" si="16"/>
        <v>1531587277.4000003</v>
      </c>
      <c r="R105">
        <f t="shared" si="38"/>
        <v>1</v>
      </c>
      <c r="S105" s="69" t="str">
        <f t="shared" si="39"/>
        <v>1_[Favágó]</v>
      </c>
      <c r="T105" t="str">
        <f t="shared" ca="1" si="40"/>
        <v>setTask('0','1531587278','1','1_[Favágó],5524');</v>
      </c>
      <c r="X105" s="13"/>
      <c r="Y105" s="10"/>
      <c r="Z105" s="13"/>
      <c r="AA105" s="13"/>
      <c r="AB105" s="14"/>
      <c r="AC105" s="11"/>
      <c r="AD105" s="12"/>
    </row>
    <row r="106" spans="3:30" x14ac:dyDescent="0.25">
      <c r="C106" s="68">
        <v>1</v>
      </c>
      <c r="D106" s="68" t="str">
        <f t="shared" si="30"/>
        <v>Fa</v>
      </c>
      <c r="E106" s="68">
        <v>1</v>
      </c>
      <c r="F106">
        <f t="shared" ca="1" si="1"/>
        <v>40</v>
      </c>
      <c r="G106">
        <f t="shared" ca="1" si="2"/>
        <v>100</v>
      </c>
      <c r="H106">
        <f t="shared" ca="1" si="3"/>
        <v>50</v>
      </c>
      <c r="I106">
        <f t="shared" ca="1" si="4"/>
        <v>60</v>
      </c>
      <c r="J106" s="3">
        <f t="array" aca="1" ref="J106" ca="1">INDEX(INDIRECT(D106&amp;"!$F$1:$Y$20"),$E106,MAX($D$6,($D$8:D106="Főépület")*$E$8:E106))</f>
        <v>6.9444444444444447E-4</v>
      </c>
      <c r="K106" s="4">
        <f t="shared" ca="1" si="32"/>
        <v>-5087.5555555555538</v>
      </c>
      <c r="L106" s="4">
        <f t="shared" ca="1" si="33"/>
        <v>-9197.5555555555511</v>
      </c>
      <c r="M106" s="4">
        <f t="shared" ca="1" si="34"/>
        <v>-5097.5555555555566</v>
      </c>
      <c r="N106" s="4">
        <f t="shared" ca="1" si="35"/>
        <v>-4969.2333333333254</v>
      </c>
      <c r="O106" s="4">
        <f t="shared" ca="1" si="36"/>
        <v>1.6666666666666666E-2</v>
      </c>
      <c r="P106" s="4">
        <f t="shared" ca="1" si="37"/>
        <v>9380</v>
      </c>
      <c r="Q106" s="67">
        <f t="shared" ca="1" si="16"/>
        <v>1531587357.4000003</v>
      </c>
      <c r="R106">
        <f t="shared" si="38"/>
        <v>1</v>
      </c>
      <c r="S106" s="69" t="str">
        <f t="shared" si="39"/>
        <v>1_[Favágó]</v>
      </c>
      <c r="T106" t="str">
        <f t="shared" ca="1" si="40"/>
        <v>setTask('0','1531587358','1','1_[Favágó],5524');</v>
      </c>
      <c r="X106" s="13"/>
      <c r="Y106" s="10"/>
      <c r="Z106" s="13"/>
      <c r="AA106" s="13"/>
      <c r="AB106" s="14"/>
      <c r="AC106" s="11"/>
      <c r="AD106" s="12"/>
    </row>
    <row r="107" spans="3:30" x14ac:dyDescent="0.25">
      <c r="C107" s="68">
        <v>1</v>
      </c>
      <c r="D107" s="68" t="str">
        <f t="shared" si="30"/>
        <v>Fa</v>
      </c>
      <c r="E107" s="68">
        <v>1</v>
      </c>
      <c r="F107">
        <f t="shared" ca="1" si="1"/>
        <v>40</v>
      </c>
      <c r="G107">
        <f t="shared" ca="1" si="2"/>
        <v>100</v>
      </c>
      <c r="H107">
        <f t="shared" ca="1" si="3"/>
        <v>50</v>
      </c>
      <c r="I107">
        <f t="shared" ca="1" si="4"/>
        <v>60</v>
      </c>
      <c r="J107" s="3">
        <f t="array" aca="1" ref="J107" ca="1">INDEX(INDIRECT(D107&amp;"!$F$1:$Y$20"),$E107,MAX($D$6,($D$8:D107="Főépület")*$E$8:E107))</f>
        <v>6.9444444444444447E-4</v>
      </c>
      <c r="K107" s="4">
        <f t="shared" ca="1" si="32"/>
        <v>-5126.8888888888869</v>
      </c>
      <c r="L107" s="4">
        <f t="shared" ca="1" si="33"/>
        <v>-9296.888888888885</v>
      </c>
      <c r="M107" s="4">
        <f t="shared" ca="1" si="34"/>
        <v>-5146.8888888888896</v>
      </c>
      <c r="N107" s="4">
        <f t="shared" ca="1" si="35"/>
        <v>-5027.9333333333252</v>
      </c>
      <c r="O107" s="4">
        <f t="shared" ca="1" si="36"/>
        <v>1.6666666666666666E-2</v>
      </c>
      <c r="P107" s="4">
        <f t="shared" ca="1" si="37"/>
        <v>9460</v>
      </c>
      <c r="Q107" s="67">
        <f t="shared" ca="1" si="16"/>
        <v>1531587437.4000003</v>
      </c>
      <c r="R107">
        <f t="shared" si="38"/>
        <v>1</v>
      </c>
      <c r="S107" s="69" t="str">
        <f t="shared" si="39"/>
        <v>1_[Favágó]</v>
      </c>
      <c r="T107" t="str">
        <f t="shared" ca="1" si="40"/>
        <v>setTask('0','1531587438','1','1_[Favágó],5524');</v>
      </c>
      <c r="X107" s="13"/>
      <c r="Y107" s="10"/>
      <c r="Z107" s="13"/>
      <c r="AA107" s="13"/>
      <c r="AB107" s="14"/>
      <c r="AC107" s="11"/>
      <c r="AD107" s="12"/>
    </row>
    <row r="108" spans="3:30" x14ac:dyDescent="0.25">
      <c r="C108" s="68">
        <v>1</v>
      </c>
      <c r="D108" s="68" t="str">
        <f t="shared" si="30"/>
        <v>Fa</v>
      </c>
      <c r="E108" s="68">
        <v>1</v>
      </c>
      <c r="F108">
        <f t="shared" ca="1" si="1"/>
        <v>40</v>
      </c>
      <c r="G108">
        <f t="shared" ca="1" si="2"/>
        <v>100</v>
      </c>
      <c r="H108">
        <f t="shared" ca="1" si="3"/>
        <v>50</v>
      </c>
      <c r="I108">
        <f t="shared" ca="1" si="4"/>
        <v>60</v>
      </c>
      <c r="J108" s="3">
        <f t="array" aca="1" ref="J108" ca="1">INDEX(INDIRECT(D108&amp;"!$F$1:$Y$20"),$E108,MAX($D$6,($D$8:D108="Főépület")*$E$8:E108))</f>
        <v>6.9444444444444447E-4</v>
      </c>
      <c r="K108" s="4">
        <f t="shared" ca="1" si="32"/>
        <v>-5166.2222222222199</v>
      </c>
      <c r="L108" s="4">
        <f t="shared" ca="1" si="33"/>
        <v>-9396.222222222219</v>
      </c>
      <c r="M108" s="4">
        <f t="shared" ca="1" si="34"/>
        <v>-5196.2222222222226</v>
      </c>
      <c r="N108" s="4">
        <f t="shared" ca="1" si="35"/>
        <v>-5086.633333333325</v>
      </c>
      <c r="O108" s="4">
        <f t="shared" ca="1" si="36"/>
        <v>1.6666666666666666E-2</v>
      </c>
      <c r="P108" s="4">
        <f t="shared" ca="1" si="37"/>
        <v>9540</v>
      </c>
      <c r="Q108" s="67">
        <f t="shared" ca="1" si="16"/>
        <v>1531587517.4000003</v>
      </c>
      <c r="R108">
        <f t="shared" si="38"/>
        <v>1</v>
      </c>
      <c r="S108" s="69" t="str">
        <f t="shared" si="39"/>
        <v>1_[Favágó]</v>
      </c>
      <c r="T108" t="str">
        <f t="shared" ca="1" si="40"/>
        <v>setTask('0','1531587518','1','1_[Favágó],5524');</v>
      </c>
      <c r="X108" s="13"/>
      <c r="Y108" s="10"/>
      <c r="Z108" s="13"/>
      <c r="AA108" s="13"/>
      <c r="AB108" s="14"/>
      <c r="AC108" s="11"/>
      <c r="AD108" s="12"/>
    </row>
    <row r="109" spans="3:30" x14ac:dyDescent="0.25">
      <c r="C109" s="68">
        <v>1</v>
      </c>
      <c r="D109" s="68" t="str">
        <f t="shared" si="30"/>
        <v>Fa</v>
      </c>
      <c r="E109" s="68">
        <v>1</v>
      </c>
      <c r="F109">
        <f t="shared" ca="1" si="1"/>
        <v>40</v>
      </c>
      <c r="G109">
        <f t="shared" ca="1" si="2"/>
        <v>100</v>
      </c>
      <c r="H109">
        <f t="shared" ca="1" si="3"/>
        <v>50</v>
      </c>
      <c r="I109">
        <f t="shared" ca="1" si="4"/>
        <v>60</v>
      </c>
      <c r="J109" s="3">
        <f t="array" aca="1" ref="J109" ca="1">INDEX(INDIRECT(D109&amp;"!$F$1:$Y$20"),$E109,MAX($D$6,($D$8:D109="Főépület")*$E$8:E109))</f>
        <v>6.9444444444444447E-4</v>
      </c>
      <c r="K109" s="4">
        <f t="shared" ca="1" si="32"/>
        <v>-5205.5555555555529</v>
      </c>
      <c r="L109" s="4">
        <f t="shared" ca="1" si="33"/>
        <v>-9495.5555555555529</v>
      </c>
      <c r="M109" s="4">
        <f t="shared" ca="1" si="34"/>
        <v>-5245.5555555555557</v>
      </c>
      <c r="N109" s="4">
        <f t="shared" ca="1" si="35"/>
        <v>-5145.3333333333248</v>
      </c>
      <c r="O109" s="4">
        <f t="shared" ca="1" si="36"/>
        <v>1.6666666666666666E-2</v>
      </c>
      <c r="P109" s="4">
        <f t="shared" ca="1" si="37"/>
        <v>9620</v>
      </c>
      <c r="Q109" s="67">
        <f t="shared" ref="Q109" ca="1" si="41">(NOW()-$R$1/24-DATE(1970,1,1))*86400+P109</f>
        <v>1531587597.4000003</v>
      </c>
      <c r="R109">
        <f t="shared" si="38"/>
        <v>1</v>
      </c>
      <c r="S109" s="69" t="str">
        <f t="shared" si="39"/>
        <v>1_[Favágó]</v>
      </c>
      <c r="T109" t="str">
        <f t="shared" ca="1" si="40"/>
        <v>setTask('0','1531587598','1','1_[Favágó],5524');</v>
      </c>
      <c r="X109" s="13"/>
      <c r="Y109" s="10"/>
      <c r="Z109" s="13"/>
      <c r="AA109" s="13"/>
      <c r="AB109" s="14"/>
      <c r="AC109" s="11"/>
      <c r="AD109" s="12"/>
    </row>
    <row r="110" spans="3:30" x14ac:dyDescent="0.25">
      <c r="C110" s="68">
        <v>1</v>
      </c>
      <c r="D110" s="68" t="str">
        <f t="shared" si="30"/>
        <v>Fa</v>
      </c>
      <c r="E110" s="68">
        <v>1</v>
      </c>
      <c r="F110">
        <f t="shared" ca="1" si="1"/>
        <v>40</v>
      </c>
      <c r="G110">
        <f t="shared" ca="1" si="2"/>
        <v>100</v>
      </c>
      <c r="H110">
        <f t="shared" ca="1" si="3"/>
        <v>50</v>
      </c>
      <c r="I110">
        <f t="shared" ca="1" si="4"/>
        <v>60</v>
      </c>
      <c r="J110" s="3">
        <f t="array" aca="1" ref="J110" ca="1">INDEX(INDIRECT(D110&amp;"!$F$1:$Y$20"),$E110,MAX($D$6,($D$8:D110="Főépület")*$E$8:E110))</f>
        <v>6.9444444444444447E-4</v>
      </c>
      <c r="K110" s="4">
        <f t="shared" ca="1" si="32"/>
        <v>-5244.888888888886</v>
      </c>
      <c r="L110" s="4">
        <f t="shared" ca="1" si="33"/>
        <v>-9594.8888888888869</v>
      </c>
      <c r="M110" s="4">
        <f t="shared" ca="1" si="34"/>
        <v>-5294.8888888888887</v>
      </c>
      <c r="N110" s="4">
        <f t="shared" ca="1" si="35"/>
        <v>-5204.0333333333247</v>
      </c>
      <c r="O110" s="4">
        <f t="shared" ca="1" si="36"/>
        <v>1.6666666666666666E-2</v>
      </c>
      <c r="P110" s="4">
        <f t="shared" ca="1" si="37"/>
        <v>9700</v>
      </c>
      <c r="Q110" s="67">
        <f t="shared" ca="1" si="16"/>
        <v>1531587677.4000003</v>
      </c>
      <c r="R110">
        <f t="shared" si="38"/>
        <v>1</v>
      </c>
      <c r="S110" s="69" t="str">
        <f t="shared" si="39"/>
        <v>1_[Favágó]</v>
      </c>
      <c r="T110" t="str">
        <f t="shared" ca="1" si="40"/>
        <v>setTask('0','1531587678','1','1_[Favágó],5524');</v>
      </c>
      <c r="X110" s="13"/>
      <c r="Y110" s="10"/>
      <c r="Z110" s="13"/>
      <c r="AA110" s="13"/>
      <c r="AB110" s="14"/>
      <c r="AC110" s="11"/>
      <c r="AD110" s="12"/>
    </row>
    <row r="111" spans="3:30" x14ac:dyDescent="0.25">
      <c r="C111" s="68">
        <v>1</v>
      </c>
      <c r="D111" s="68" t="str">
        <f t="shared" si="30"/>
        <v>Fa</v>
      </c>
      <c r="E111" s="68">
        <v>1</v>
      </c>
      <c r="F111">
        <f t="shared" ca="1" si="1"/>
        <v>40</v>
      </c>
      <c r="G111">
        <f t="shared" ca="1" si="2"/>
        <v>100</v>
      </c>
      <c r="H111">
        <f t="shared" ca="1" si="3"/>
        <v>50</v>
      </c>
      <c r="I111">
        <f t="shared" ca="1" si="4"/>
        <v>60</v>
      </c>
      <c r="J111" s="3">
        <f t="array" aca="1" ref="J111" ca="1">INDEX(INDIRECT(D111&amp;"!$F$1:$Y$20"),$E111,MAX($D$6,($D$8:D111="Főépület")*$E$8:E111))</f>
        <v>6.9444444444444447E-4</v>
      </c>
      <c r="K111" s="4">
        <f t="shared" ca="1" si="32"/>
        <v>-5284.222222222219</v>
      </c>
      <c r="L111" s="4">
        <f t="shared" ca="1" si="33"/>
        <v>-9694.2222222222208</v>
      </c>
      <c r="M111" s="4">
        <f t="shared" ca="1" si="34"/>
        <v>-5344.2222222222217</v>
      </c>
      <c r="N111" s="4">
        <f t="shared" ca="1" si="35"/>
        <v>-5262.7333333333245</v>
      </c>
      <c r="O111" s="4">
        <f t="shared" ca="1" si="36"/>
        <v>1.6666666666666666E-2</v>
      </c>
      <c r="P111" s="4">
        <f t="shared" ca="1" si="37"/>
        <v>9780</v>
      </c>
      <c r="Q111" s="67">
        <f t="shared" ca="1" si="16"/>
        <v>1531587757.4000003</v>
      </c>
      <c r="R111">
        <f t="shared" si="38"/>
        <v>1</v>
      </c>
      <c r="S111" s="69" t="str">
        <f t="shared" si="39"/>
        <v>1_[Favágó]</v>
      </c>
      <c r="T111" t="str">
        <f t="shared" ca="1" si="40"/>
        <v>setTask('0','1531587758','1','1_[Favágó],5524');</v>
      </c>
      <c r="X111" s="13"/>
      <c r="Y111" s="10"/>
      <c r="Z111" s="13"/>
      <c r="AA111" s="13"/>
      <c r="AB111" s="14"/>
      <c r="AC111" s="11"/>
      <c r="AD111" s="12"/>
    </row>
    <row r="112" spans="3:30" x14ac:dyDescent="0.25">
      <c r="C112" s="68">
        <v>1</v>
      </c>
      <c r="D112" s="68" t="str">
        <f t="shared" si="30"/>
        <v>Fa</v>
      </c>
      <c r="E112" s="68">
        <v>1</v>
      </c>
      <c r="F112">
        <f t="shared" ca="1" si="1"/>
        <v>40</v>
      </c>
      <c r="G112">
        <f t="shared" ca="1" si="2"/>
        <v>100</v>
      </c>
      <c r="H112">
        <f t="shared" ca="1" si="3"/>
        <v>50</v>
      </c>
      <c r="I112">
        <f t="shared" ca="1" si="4"/>
        <v>60</v>
      </c>
      <c r="J112" s="3">
        <f t="array" aca="1" ref="J112" ca="1">INDEX(INDIRECT(D112&amp;"!$F$1:$Y$20"),$E112,MAX($D$6,($D$8:D112="Főépület")*$E$8:E112))</f>
        <v>6.9444444444444447E-4</v>
      </c>
      <c r="K112" s="4">
        <f t="shared" ca="1" si="32"/>
        <v>-5323.555555555552</v>
      </c>
      <c r="L112" s="4">
        <f t="shared" ca="1" si="33"/>
        <v>-9793.5555555555547</v>
      </c>
      <c r="M112" s="4">
        <f t="shared" ca="1" si="34"/>
        <v>-5393.5555555555547</v>
      </c>
      <c r="N112" s="4">
        <f t="shared" ca="1" si="35"/>
        <v>-5321.4333333333243</v>
      </c>
      <c r="O112" s="4">
        <f t="shared" ca="1" si="36"/>
        <v>1.6666666666666666E-2</v>
      </c>
      <c r="P112" s="4">
        <f t="shared" ca="1" si="37"/>
        <v>9860</v>
      </c>
      <c r="Q112" s="67">
        <f t="shared" ca="1" si="16"/>
        <v>1531587837.4000003</v>
      </c>
      <c r="R112">
        <f t="shared" si="38"/>
        <v>1</v>
      </c>
      <c r="S112" s="69" t="str">
        <f t="shared" si="39"/>
        <v>1_[Favágó]</v>
      </c>
      <c r="T112" t="str">
        <f t="shared" ca="1" si="40"/>
        <v>setTask('0','1531587838','1','1_[Favágó],5524');</v>
      </c>
      <c r="X112" s="13"/>
      <c r="Y112" s="10"/>
      <c r="Z112" s="13"/>
      <c r="AA112" s="13"/>
      <c r="AB112" s="14"/>
      <c r="AC112" s="11"/>
      <c r="AD112" s="12"/>
    </row>
    <row r="113" spans="3:30" x14ac:dyDescent="0.25">
      <c r="C113" s="68">
        <v>1</v>
      </c>
      <c r="D113" s="68" t="str">
        <f t="shared" si="30"/>
        <v>Fa</v>
      </c>
      <c r="E113" s="68">
        <v>1</v>
      </c>
      <c r="F113">
        <f t="shared" ca="1" si="1"/>
        <v>40</v>
      </c>
      <c r="G113">
        <f t="shared" ca="1" si="2"/>
        <v>100</v>
      </c>
      <c r="H113">
        <f t="shared" ca="1" si="3"/>
        <v>50</v>
      </c>
      <c r="I113">
        <f t="shared" ca="1" si="4"/>
        <v>60</v>
      </c>
      <c r="J113" s="3">
        <f t="array" aca="1" ref="J113" ca="1">INDEX(INDIRECT(D113&amp;"!$F$1:$Y$20"),$E113,MAX($D$6,($D$8:D113="Főépület")*$E$8:E113))</f>
        <v>6.9444444444444447E-4</v>
      </c>
      <c r="K113" s="4">
        <f t="shared" ca="1" si="32"/>
        <v>-5362.888888888885</v>
      </c>
      <c r="L113" s="4">
        <f t="shared" ca="1" si="33"/>
        <v>-9892.8888888888887</v>
      </c>
      <c r="M113" s="4">
        <f t="shared" ca="1" si="34"/>
        <v>-5442.8888888888878</v>
      </c>
      <c r="N113" s="4">
        <f t="shared" ca="1" si="35"/>
        <v>-5380.1333333333241</v>
      </c>
      <c r="O113" s="4">
        <f t="shared" ca="1" si="36"/>
        <v>1.6666666666666666E-2</v>
      </c>
      <c r="P113" s="4">
        <f t="shared" ca="1" si="37"/>
        <v>9940</v>
      </c>
      <c r="Q113" s="67">
        <f t="shared" ca="1" si="16"/>
        <v>1531587917.4000003</v>
      </c>
      <c r="R113">
        <f t="shared" si="38"/>
        <v>1</v>
      </c>
      <c r="S113" s="69" t="str">
        <f t="shared" si="39"/>
        <v>1_[Favágó]</v>
      </c>
      <c r="T113" t="str">
        <f t="shared" ca="1" si="40"/>
        <v>setTask('0','1531587918','1','1_[Favágó],5524');</v>
      </c>
      <c r="X113" s="13"/>
      <c r="Y113" s="10"/>
      <c r="Z113" s="13"/>
      <c r="AA113" s="13"/>
      <c r="AB113" s="14"/>
      <c r="AC113" s="11"/>
      <c r="AD113" s="12"/>
    </row>
    <row r="114" spans="3:30" x14ac:dyDescent="0.25">
      <c r="C114" s="68">
        <v>1</v>
      </c>
      <c r="D114" s="68" t="str">
        <f t="shared" si="30"/>
        <v>Fa</v>
      </c>
      <c r="E114" s="68">
        <v>1</v>
      </c>
      <c r="F114">
        <f t="shared" ca="1" si="1"/>
        <v>40</v>
      </c>
      <c r="G114">
        <f t="shared" ca="1" si="2"/>
        <v>100</v>
      </c>
      <c r="H114">
        <f t="shared" ca="1" si="3"/>
        <v>50</v>
      </c>
      <c r="I114">
        <f t="shared" ca="1" si="4"/>
        <v>60</v>
      </c>
      <c r="J114" s="3">
        <f t="array" aca="1" ref="J114" ca="1">INDEX(INDIRECT(D114&amp;"!$F$1:$Y$20"),$E114,MAX($D$6,($D$8:D114="Főépület")*$E$8:E114))</f>
        <v>6.9444444444444447E-4</v>
      </c>
      <c r="K114" s="4">
        <f t="shared" ca="1" si="32"/>
        <v>-5402.2222222222181</v>
      </c>
      <c r="L114" s="4">
        <f t="shared" ca="1" si="33"/>
        <v>-9992.2222222222226</v>
      </c>
      <c r="M114" s="4">
        <f t="shared" ca="1" si="34"/>
        <v>-5492.2222222222208</v>
      </c>
      <c r="N114" s="4">
        <f t="shared" ca="1" si="35"/>
        <v>-5438.8333333333239</v>
      </c>
      <c r="O114" s="4">
        <f t="shared" ca="1" si="36"/>
        <v>1.6666666666666666E-2</v>
      </c>
      <c r="P114" s="4">
        <f t="shared" ca="1" si="37"/>
        <v>10020</v>
      </c>
      <c r="Q114" s="67">
        <f t="shared" ca="1" si="16"/>
        <v>1531587997.4000003</v>
      </c>
      <c r="R114">
        <f t="shared" si="38"/>
        <v>1</v>
      </c>
      <c r="S114" s="69" t="str">
        <f t="shared" si="39"/>
        <v>1_[Favágó]</v>
      </c>
      <c r="T114" t="str">
        <f t="shared" ca="1" si="40"/>
        <v>setTask('0','1531587998','1','1_[Favágó],5524');</v>
      </c>
      <c r="X114" s="13"/>
      <c r="Y114" s="10"/>
      <c r="Z114" s="13"/>
      <c r="AA114" s="13"/>
      <c r="AB114" s="14"/>
      <c r="AC114" s="11"/>
      <c r="AD114" s="12"/>
    </row>
    <row r="115" spans="3:30" x14ac:dyDescent="0.25">
      <c r="C115" s="68">
        <v>1</v>
      </c>
      <c r="D115" s="68" t="str">
        <f t="shared" si="30"/>
        <v>Fa</v>
      </c>
      <c r="E115" s="68">
        <v>1</v>
      </c>
      <c r="F115">
        <f t="shared" ca="1" si="1"/>
        <v>40</v>
      </c>
      <c r="G115">
        <f t="shared" ca="1" si="2"/>
        <v>100</v>
      </c>
      <c r="H115">
        <f t="shared" ca="1" si="3"/>
        <v>50</v>
      </c>
      <c r="I115">
        <f t="shared" ca="1" si="4"/>
        <v>60</v>
      </c>
      <c r="J115" s="3">
        <f t="array" aca="1" ref="J115" ca="1">INDEX(INDIRECT(D115&amp;"!$F$1:$Y$20"),$E115,MAX($D$6,($D$8:D115="Főépület")*$E$8:E115))</f>
        <v>6.9444444444444447E-4</v>
      </c>
      <c r="K115" s="4">
        <f t="shared" ca="1" si="32"/>
        <v>-5441.5555555555511</v>
      </c>
      <c r="L115" s="4">
        <f t="shared" ca="1" si="33"/>
        <v>-10091.555555555557</v>
      </c>
      <c r="M115" s="4">
        <f t="shared" ca="1" si="34"/>
        <v>-5541.5555555555538</v>
      </c>
      <c r="N115" s="4">
        <f t="shared" ca="1" si="35"/>
        <v>-5497.5333333333238</v>
      </c>
      <c r="O115" s="4">
        <f t="shared" ca="1" si="36"/>
        <v>1.6666666666666666E-2</v>
      </c>
      <c r="P115" s="4">
        <f t="shared" ca="1" si="37"/>
        <v>10100</v>
      </c>
      <c r="Q115" s="67">
        <f t="shared" ca="1" si="16"/>
        <v>1531588077.4000003</v>
      </c>
      <c r="R115">
        <f t="shared" si="38"/>
        <v>1</v>
      </c>
      <c r="S115" s="69" t="str">
        <f t="shared" si="39"/>
        <v>1_[Favágó]</v>
      </c>
      <c r="T115" t="str">
        <f t="shared" ca="1" si="40"/>
        <v>setTask('0','1531588078','1','1_[Favágó],5524');</v>
      </c>
      <c r="X115" s="13"/>
      <c r="Y115" s="10"/>
      <c r="Z115" s="13"/>
      <c r="AA115" s="13"/>
      <c r="AB115" s="14"/>
      <c r="AC115" s="11"/>
      <c r="AD115" s="12"/>
    </row>
    <row r="116" spans="3:30" x14ac:dyDescent="0.25">
      <c r="C116" s="68">
        <v>1</v>
      </c>
      <c r="D116" s="68" t="str">
        <f t="shared" si="30"/>
        <v>Fa</v>
      </c>
      <c r="E116" s="68">
        <v>1</v>
      </c>
      <c r="F116">
        <f t="shared" ca="1" si="1"/>
        <v>40</v>
      </c>
      <c r="G116">
        <f t="shared" ca="1" si="2"/>
        <v>100</v>
      </c>
      <c r="H116">
        <f t="shared" ca="1" si="3"/>
        <v>50</v>
      </c>
      <c r="I116">
        <f t="shared" ca="1" si="4"/>
        <v>60</v>
      </c>
      <c r="J116" s="3">
        <f t="array" aca="1" ref="J116" ca="1">INDEX(INDIRECT(D116&amp;"!$F$1:$Y$20"),$E116,MAX($D$6,($D$8:D116="Főépület")*$E$8:E116))</f>
        <v>6.9444444444444447E-4</v>
      </c>
      <c r="K116" s="4">
        <f t="shared" ca="1" si="32"/>
        <v>-5480.8888888888841</v>
      </c>
      <c r="L116" s="4">
        <f t="shared" ca="1" si="33"/>
        <v>-10190.888888888891</v>
      </c>
      <c r="M116" s="4">
        <f t="shared" ca="1" si="34"/>
        <v>-5590.8888888888869</v>
      </c>
      <c r="N116" s="4">
        <f t="shared" ca="1" si="35"/>
        <v>-5556.2333333333236</v>
      </c>
      <c r="O116" s="4">
        <f t="shared" ca="1" si="36"/>
        <v>1.6666666666666666E-2</v>
      </c>
      <c r="P116" s="4">
        <f t="shared" ca="1" si="37"/>
        <v>10180</v>
      </c>
      <c r="Q116" s="67">
        <f t="shared" ca="1" si="16"/>
        <v>1531588157.4000003</v>
      </c>
      <c r="R116">
        <f t="shared" si="38"/>
        <v>1</v>
      </c>
      <c r="S116" s="69" t="str">
        <f t="shared" si="39"/>
        <v>1_[Favágó]</v>
      </c>
      <c r="T116" t="str">
        <f t="shared" ca="1" si="40"/>
        <v>setTask('0','1531588158','1','1_[Favágó],5524');</v>
      </c>
      <c r="X116" s="13"/>
      <c r="Y116" s="10"/>
      <c r="Z116" s="13"/>
      <c r="AA116" s="13"/>
      <c r="AB116" s="14"/>
      <c r="AC116" s="11"/>
      <c r="AD116" s="12"/>
    </row>
    <row r="117" spans="3:30" x14ac:dyDescent="0.25">
      <c r="C117" s="68">
        <v>1</v>
      </c>
      <c r="D117" s="68" t="str">
        <f t="shared" si="30"/>
        <v>Fa</v>
      </c>
      <c r="E117" s="68">
        <v>1</v>
      </c>
      <c r="F117">
        <f t="shared" ca="1" si="1"/>
        <v>40</v>
      </c>
      <c r="G117">
        <f t="shared" ca="1" si="2"/>
        <v>100</v>
      </c>
      <c r="H117">
        <f t="shared" ca="1" si="3"/>
        <v>50</v>
      </c>
      <c r="I117">
        <f t="shared" ca="1" si="4"/>
        <v>60</v>
      </c>
      <c r="J117" s="3">
        <f t="array" aca="1" ref="J117" ca="1">INDEX(INDIRECT(D117&amp;"!$F$1:$Y$20"),$E117,MAX($D$6,($D$8:D117="Főépület")*$E$8:E117))</f>
        <v>6.9444444444444447E-4</v>
      </c>
      <c r="K117" s="4">
        <f t="shared" ca="1" si="32"/>
        <v>-5520.2222222222172</v>
      </c>
      <c r="L117" s="4">
        <f t="shared" ca="1" si="33"/>
        <v>-10290.222222222224</v>
      </c>
      <c r="M117" s="4">
        <f t="shared" ca="1" si="34"/>
        <v>-5640.2222222222199</v>
      </c>
      <c r="N117" s="4">
        <f t="shared" ca="1" si="35"/>
        <v>-5614.9333333333234</v>
      </c>
      <c r="O117" s="4">
        <f t="shared" ca="1" si="36"/>
        <v>1.6666666666666666E-2</v>
      </c>
      <c r="P117" s="4">
        <f t="shared" ca="1" si="37"/>
        <v>10260</v>
      </c>
      <c r="Q117" s="67">
        <f t="shared" ca="1" si="16"/>
        <v>1531588237.4000003</v>
      </c>
      <c r="R117">
        <f t="shared" si="38"/>
        <v>1</v>
      </c>
      <c r="S117" s="69" t="str">
        <f t="shared" si="39"/>
        <v>1_[Favágó]</v>
      </c>
      <c r="T117" t="str">
        <f t="shared" ca="1" si="40"/>
        <v>setTask('0','1531588238','1','1_[Favágó],5524');</v>
      </c>
      <c r="X117" s="13"/>
      <c r="Y117" s="10"/>
      <c r="Z117" s="13"/>
      <c r="AA117" s="13"/>
      <c r="AB117" s="14"/>
      <c r="AC117" s="11"/>
      <c r="AD117" s="12"/>
    </row>
    <row r="118" spans="3:30" x14ac:dyDescent="0.25">
      <c r="C118" s="68">
        <v>1</v>
      </c>
      <c r="D118" s="68" t="str">
        <f t="shared" si="30"/>
        <v>Fa</v>
      </c>
      <c r="E118" s="68">
        <v>1</v>
      </c>
      <c r="F118">
        <f t="shared" ca="1" si="1"/>
        <v>40</v>
      </c>
      <c r="G118">
        <f t="shared" ca="1" si="2"/>
        <v>100</v>
      </c>
      <c r="H118">
        <f t="shared" ca="1" si="3"/>
        <v>50</v>
      </c>
      <c r="I118">
        <f t="shared" ca="1" si="4"/>
        <v>60</v>
      </c>
      <c r="J118" s="3">
        <f t="array" aca="1" ref="J118" ca="1">INDEX(INDIRECT(D118&amp;"!$F$1:$Y$20"),$E118,MAX($D$6,($D$8:D118="Főépület")*$E$8:E118))</f>
        <v>6.9444444444444447E-4</v>
      </c>
      <c r="K118" s="4">
        <f t="shared" ca="1" si="32"/>
        <v>-5559.5555555555502</v>
      </c>
      <c r="L118" s="4">
        <f t="shared" ca="1" si="33"/>
        <v>-10389.555555555558</v>
      </c>
      <c r="M118" s="4">
        <f t="shared" ca="1" si="34"/>
        <v>-5689.5555555555529</v>
      </c>
      <c r="N118" s="4">
        <f t="shared" ca="1" si="35"/>
        <v>-5673.6333333333232</v>
      </c>
      <c r="O118" s="4">
        <f t="shared" ca="1" si="36"/>
        <v>1.6666666666666666E-2</v>
      </c>
      <c r="P118" s="4">
        <f t="shared" ca="1" si="37"/>
        <v>10340</v>
      </c>
      <c r="Q118" s="67">
        <f t="shared" ca="1" si="16"/>
        <v>1531588317.4000003</v>
      </c>
      <c r="R118">
        <f t="shared" si="38"/>
        <v>1</v>
      </c>
      <c r="S118" s="69" t="str">
        <f t="shared" si="39"/>
        <v>1_[Favágó]</v>
      </c>
      <c r="T118" t="str">
        <f t="shared" ca="1" si="40"/>
        <v>setTask('0','1531588318','1','1_[Favágó],5524');</v>
      </c>
      <c r="X118" s="13"/>
      <c r="Y118" s="10"/>
      <c r="Z118" s="13"/>
      <c r="AA118" s="13"/>
      <c r="AB118" s="14"/>
      <c r="AC118" s="11"/>
      <c r="AD118" s="12"/>
    </row>
    <row r="119" spans="3:30" x14ac:dyDescent="0.25">
      <c r="C119" s="68">
        <v>1</v>
      </c>
      <c r="D119" s="68" t="str">
        <f t="shared" si="30"/>
        <v>Fa</v>
      </c>
      <c r="E119" s="68">
        <v>1</v>
      </c>
      <c r="F119">
        <f t="shared" ca="1" si="1"/>
        <v>40</v>
      </c>
      <c r="G119">
        <f t="shared" ca="1" si="2"/>
        <v>100</v>
      </c>
      <c r="H119">
        <f t="shared" ca="1" si="3"/>
        <v>50</v>
      </c>
      <c r="I119">
        <f t="shared" ca="1" si="4"/>
        <v>60</v>
      </c>
      <c r="J119" s="3">
        <f t="array" aca="1" ref="J119" ca="1">INDEX(INDIRECT(D119&amp;"!$F$1:$Y$20"),$E119,MAX($D$6,($D$8:D119="Főépület")*$E$8:E119))</f>
        <v>6.9444444444444447E-4</v>
      </c>
      <c r="K119" s="4">
        <f t="shared" ca="1" si="32"/>
        <v>-5598.8888888888832</v>
      </c>
      <c r="L119" s="4">
        <f t="shared" ca="1" si="33"/>
        <v>-10488.888888888892</v>
      </c>
      <c r="M119" s="4">
        <f t="shared" ca="1" si="34"/>
        <v>-5738.888888888886</v>
      </c>
      <c r="N119" s="4">
        <f t="shared" ca="1" si="35"/>
        <v>-5732.333333333323</v>
      </c>
      <c r="O119" s="4">
        <f t="shared" ca="1" si="36"/>
        <v>1.6666666666666666E-2</v>
      </c>
      <c r="P119" s="4">
        <f t="shared" ca="1" si="37"/>
        <v>10420</v>
      </c>
      <c r="Q119" s="67">
        <f t="shared" ca="1" si="16"/>
        <v>1531588397.4000003</v>
      </c>
      <c r="R119">
        <f t="shared" si="38"/>
        <v>1</v>
      </c>
      <c r="S119" s="69" t="str">
        <f t="shared" si="39"/>
        <v>1_[Favágó]</v>
      </c>
      <c r="T119" t="str">
        <f t="shared" ca="1" si="40"/>
        <v>setTask('0','1531588398','1','1_[Favágó],5524');</v>
      </c>
      <c r="X119" s="13"/>
      <c r="Y119" s="10"/>
      <c r="Z119" s="13"/>
      <c r="AA119" s="13"/>
      <c r="AB119" s="14"/>
      <c r="AC119" s="11"/>
      <c r="AD119" s="12"/>
    </row>
    <row r="120" spans="3:30" x14ac:dyDescent="0.25">
      <c r="C120" s="68">
        <v>1</v>
      </c>
      <c r="D120" s="68" t="str">
        <f t="shared" si="30"/>
        <v>Fa</v>
      </c>
      <c r="E120" s="68">
        <v>1</v>
      </c>
      <c r="F120">
        <f t="shared" ca="1" si="1"/>
        <v>40</v>
      </c>
      <c r="G120">
        <f t="shared" ca="1" si="2"/>
        <v>100</v>
      </c>
      <c r="H120">
        <f t="shared" ca="1" si="3"/>
        <v>50</v>
      </c>
      <c r="I120">
        <f t="shared" ca="1" si="4"/>
        <v>60</v>
      </c>
      <c r="J120" s="3">
        <f t="array" aca="1" ref="J120" ca="1">INDEX(INDIRECT(D120&amp;"!$F$1:$Y$20"),$E120,MAX($D$6,($D$8:D120="Főépület")*$E$8:E120))</f>
        <v>6.9444444444444447E-4</v>
      </c>
      <c r="K120" s="4">
        <f t="shared" ca="1" si="32"/>
        <v>-5638.2222222222163</v>
      </c>
      <c r="L120" s="4">
        <f t="shared" ca="1" si="33"/>
        <v>-10588.222222222226</v>
      </c>
      <c r="M120" s="4">
        <f t="shared" ca="1" si="34"/>
        <v>-5788.222222222219</v>
      </c>
      <c r="N120" s="4">
        <f t="shared" ca="1" si="35"/>
        <v>-5791.0333333333228</v>
      </c>
      <c r="O120" s="4">
        <f t="shared" ca="1" si="36"/>
        <v>1.6666666666666666E-2</v>
      </c>
      <c r="P120" s="4">
        <f t="shared" ca="1" si="37"/>
        <v>10500</v>
      </c>
      <c r="Q120" s="67">
        <f t="shared" ca="1" si="16"/>
        <v>1531588477.4000003</v>
      </c>
      <c r="R120">
        <f t="shared" si="38"/>
        <v>1</v>
      </c>
      <c r="S120" s="69" t="str">
        <f t="shared" si="39"/>
        <v>1_[Favágó]</v>
      </c>
      <c r="T120" t="str">
        <f t="shared" ca="1" si="40"/>
        <v>setTask('0','1531588478','1','1_[Favágó],5524');</v>
      </c>
      <c r="X120" s="13"/>
      <c r="Y120" s="10"/>
      <c r="Z120" s="13"/>
      <c r="AA120" s="13"/>
      <c r="AB120" s="14"/>
      <c r="AC120" s="11"/>
      <c r="AD120" s="12"/>
    </row>
    <row r="121" spans="3:30" x14ac:dyDescent="0.25">
      <c r="C121" s="68">
        <v>1</v>
      </c>
      <c r="D121" s="68" t="str">
        <f t="shared" si="30"/>
        <v>Fa</v>
      </c>
      <c r="E121" s="68">
        <v>1</v>
      </c>
      <c r="F121">
        <f t="shared" ca="1" si="1"/>
        <v>40</v>
      </c>
      <c r="G121">
        <f t="shared" ca="1" si="2"/>
        <v>100</v>
      </c>
      <c r="H121">
        <f t="shared" ca="1" si="3"/>
        <v>50</v>
      </c>
      <c r="I121">
        <f t="shared" ca="1" si="4"/>
        <v>60</v>
      </c>
      <c r="J121" s="3">
        <f t="array" aca="1" ref="J121" ca="1">INDEX(INDIRECT(D121&amp;"!$F$1:$Y$20"),$E121,MAX($D$6,($D$8:D121="Főépület")*$E$8:E121))</f>
        <v>6.9444444444444447E-4</v>
      </c>
      <c r="K121" s="4">
        <f t="shared" ca="1" si="32"/>
        <v>-5677.5555555555493</v>
      </c>
      <c r="L121" s="4">
        <f t="shared" ca="1" si="33"/>
        <v>-10687.55555555556</v>
      </c>
      <c r="M121" s="4">
        <f t="shared" ca="1" si="34"/>
        <v>-5837.555555555552</v>
      </c>
      <c r="N121" s="4">
        <f t="shared" ca="1" si="35"/>
        <v>-5849.7333333333227</v>
      </c>
      <c r="O121" s="4">
        <f t="shared" ca="1" si="36"/>
        <v>1.6666666666666666E-2</v>
      </c>
      <c r="P121" s="4">
        <f t="shared" ca="1" si="37"/>
        <v>10580</v>
      </c>
      <c r="Q121" s="67">
        <f t="shared" ca="1" si="16"/>
        <v>1531588557.4000003</v>
      </c>
      <c r="R121">
        <f t="shared" si="38"/>
        <v>1</v>
      </c>
      <c r="S121" s="69" t="str">
        <f t="shared" si="39"/>
        <v>1_[Favágó]</v>
      </c>
      <c r="T121" t="str">
        <f t="shared" ca="1" si="40"/>
        <v>setTask('0','1531588558','1','1_[Favágó],5524');</v>
      </c>
    </row>
    <row r="122" spans="3:30" x14ac:dyDescent="0.25">
      <c r="C122" s="68">
        <v>1</v>
      </c>
      <c r="D122" s="68" t="str">
        <f t="shared" si="30"/>
        <v>Fa</v>
      </c>
      <c r="E122" s="68">
        <v>1</v>
      </c>
      <c r="F122">
        <f t="shared" ca="1" si="1"/>
        <v>40</v>
      </c>
      <c r="G122">
        <f t="shared" ca="1" si="2"/>
        <v>100</v>
      </c>
      <c r="H122">
        <f t="shared" ca="1" si="3"/>
        <v>50</v>
      </c>
      <c r="I122">
        <f t="shared" ca="1" si="4"/>
        <v>60</v>
      </c>
      <c r="J122" s="3">
        <f t="array" aca="1" ref="J122" ca="1">INDEX(INDIRECT(D122&amp;"!$F$1:$Y$20"),$E122,MAX($D$6,($D$8:D122="Főépület")*$E$8:E122))</f>
        <v>6.9444444444444447E-4</v>
      </c>
      <c r="K122" s="4">
        <f t="shared" ca="1" si="32"/>
        <v>-5716.8888888888823</v>
      </c>
      <c r="L122" s="4">
        <f t="shared" ca="1" si="33"/>
        <v>-10786.888888888894</v>
      </c>
      <c r="M122" s="4">
        <f t="shared" ca="1" si="34"/>
        <v>-5886.888888888885</v>
      </c>
      <c r="N122" s="4">
        <f t="shared" ca="1" si="35"/>
        <v>-5908.4333333333225</v>
      </c>
      <c r="O122" s="4">
        <f t="shared" ca="1" si="36"/>
        <v>1.6666666666666666E-2</v>
      </c>
      <c r="P122" s="4">
        <f t="shared" ca="1" si="37"/>
        <v>10660</v>
      </c>
      <c r="Q122" s="67">
        <f t="shared" ca="1" si="16"/>
        <v>1531588637.4000003</v>
      </c>
      <c r="R122">
        <f t="shared" si="38"/>
        <v>1</v>
      </c>
      <c r="S122" s="69" t="str">
        <f t="shared" si="39"/>
        <v>1_[Favágó]</v>
      </c>
      <c r="T122" t="str">
        <f t="shared" ca="1" si="40"/>
        <v>setTask('0','1531588638','1','1_[Favágó],5524');</v>
      </c>
    </row>
    <row r="123" spans="3:30" x14ac:dyDescent="0.25">
      <c r="C123" s="68">
        <v>1</v>
      </c>
      <c r="D123" s="68" t="str">
        <f t="shared" si="30"/>
        <v>Fa</v>
      </c>
      <c r="E123" s="68">
        <v>1</v>
      </c>
      <c r="F123">
        <f t="shared" ca="1" si="1"/>
        <v>40</v>
      </c>
      <c r="G123">
        <f t="shared" ca="1" si="2"/>
        <v>100</v>
      </c>
      <c r="H123">
        <f t="shared" ca="1" si="3"/>
        <v>50</v>
      </c>
      <c r="I123">
        <f t="shared" ca="1" si="4"/>
        <v>60</v>
      </c>
      <c r="J123" s="3">
        <f t="array" aca="1" ref="J123" ca="1">INDEX(INDIRECT(D123&amp;"!$F$1:$Y$20"),$E123,MAX($D$6,($D$8:D123="Főépület")*$E$8:E123))</f>
        <v>6.9444444444444447E-4</v>
      </c>
      <c r="K123" s="4">
        <f t="shared" ca="1" si="32"/>
        <v>-5756.2222222222154</v>
      </c>
      <c r="L123" s="4">
        <f t="shared" ca="1" si="33"/>
        <v>-10886.222222222228</v>
      </c>
      <c r="M123" s="4">
        <f t="shared" ca="1" si="34"/>
        <v>-5936.2222222222181</v>
      </c>
      <c r="N123" s="4">
        <f t="shared" ca="1" si="35"/>
        <v>-5967.1333333333223</v>
      </c>
      <c r="O123" s="4">
        <f t="shared" ca="1" si="36"/>
        <v>1.6666666666666666E-2</v>
      </c>
      <c r="P123" s="4">
        <f t="shared" ca="1" si="37"/>
        <v>10740</v>
      </c>
      <c r="Q123" s="67">
        <f t="shared" ca="1" si="16"/>
        <v>1531588717.4000003</v>
      </c>
      <c r="R123">
        <f t="shared" si="38"/>
        <v>1</v>
      </c>
      <c r="S123" s="69" t="str">
        <f t="shared" si="39"/>
        <v>1_[Favágó]</v>
      </c>
      <c r="T123" t="str">
        <f t="shared" ca="1" si="40"/>
        <v>setTask('0','1531588718','1','1_[Favágó],5524');</v>
      </c>
    </row>
    <row r="124" spans="3:30" x14ac:dyDescent="0.25">
      <c r="C124" s="68">
        <v>1</v>
      </c>
      <c r="D124" s="68" t="str">
        <f t="shared" si="30"/>
        <v>Fa</v>
      </c>
      <c r="E124" s="68">
        <v>1</v>
      </c>
      <c r="F124">
        <f t="shared" ca="1" si="1"/>
        <v>40</v>
      </c>
      <c r="G124">
        <f t="shared" ca="1" si="2"/>
        <v>100</v>
      </c>
      <c r="H124">
        <f t="shared" ca="1" si="3"/>
        <v>50</v>
      </c>
      <c r="I124">
        <f t="shared" ca="1" si="4"/>
        <v>60</v>
      </c>
      <c r="J124" s="3">
        <f t="array" aca="1" ref="J124" ca="1">INDEX(INDIRECT(D124&amp;"!$F$1:$Y$20"),$E124,MAX($D$6,($D$8:D124="Főépület")*$E$8:E124))</f>
        <v>6.9444444444444447E-4</v>
      </c>
      <c r="K124" s="4">
        <f t="shared" ca="1" si="32"/>
        <v>-5795.5555555555484</v>
      </c>
      <c r="L124" s="4">
        <f t="shared" ca="1" si="33"/>
        <v>-10985.555555555562</v>
      </c>
      <c r="M124" s="4">
        <f t="shared" ca="1" si="34"/>
        <v>-5985.5555555555511</v>
      </c>
      <c r="N124" s="4">
        <f t="shared" ca="1" si="35"/>
        <v>-6025.8333333333221</v>
      </c>
      <c r="O124" s="4">
        <f t="shared" ca="1" si="36"/>
        <v>1.6666666666666666E-2</v>
      </c>
      <c r="P124" s="4">
        <f t="shared" ca="1" si="37"/>
        <v>10820</v>
      </c>
      <c r="Q124" s="67">
        <f t="shared" ca="1" si="16"/>
        <v>1531588797.4000003</v>
      </c>
      <c r="R124">
        <f t="shared" si="38"/>
        <v>1</v>
      </c>
      <c r="S124" s="69" t="str">
        <f t="shared" si="39"/>
        <v>1_[Favágó]</v>
      </c>
      <c r="T124" t="str">
        <f t="shared" ca="1" si="40"/>
        <v>setTask('0','1531588798','1','1_[Favágó],5524');</v>
      </c>
    </row>
    <row r="125" spans="3:30" x14ac:dyDescent="0.25">
      <c r="C125" s="68">
        <v>1</v>
      </c>
      <c r="D125" s="68" t="str">
        <f t="shared" si="30"/>
        <v>Fa</v>
      </c>
      <c r="E125" s="68">
        <v>1</v>
      </c>
      <c r="F125">
        <f t="shared" ca="1" si="1"/>
        <v>40</v>
      </c>
      <c r="G125">
        <f t="shared" ca="1" si="2"/>
        <v>100</v>
      </c>
      <c r="H125">
        <f t="shared" ca="1" si="3"/>
        <v>50</v>
      </c>
      <c r="I125">
        <f t="shared" ca="1" si="4"/>
        <v>60</v>
      </c>
      <c r="J125" s="3">
        <f t="array" aca="1" ref="J125" ca="1">INDEX(INDIRECT(D125&amp;"!$F$1:$Y$20"),$E125,MAX($D$6,($D$8:D125="Főépület")*$E$8:E125))</f>
        <v>6.9444444444444447E-4</v>
      </c>
      <c r="K125" s="4">
        <f t="shared" ca="1" si="32"/>
        <v>-5834.8888888888814</v>
      </c>
      <c r="L125" s="4">
        <f t="shared" ca="1" si="33"/>
        <v>-11084.888888888896</v>
      </c>
      <c r="M125" s="4">
        <f t="shared" ca="1" si="34"/>
        <v>-6034.8888888888841</v>
      </c>
      <c r="N125" s="4">
        <f t="shared" ca="1" si="35"/>
        <v>-6084.5333333333219</v>
      </c>
      <c r="O125" s="4">
        <f t="shared" ca="1" si="36"/>
        <v>1.6666666666666666E-2</v>
      </c>
      <c r="P125" s="4">
        <f t="shared" ca="1" si="37"/>
        <v>10900</v>
      </c>
      <c r="Q125" s="67">
        <f t="shared" ca="1" si="16"/>
        <v>1531588877.4000003</v>
      </c>
      <c r="R125">
        <f t="shared" si="38"/>
        <v>1</v>
      </c>
      <c r="S125" s="69" t="str">
        <f t="shared" si="39"/>
        <v>1_[Favágó]</v>
      </c>
      <c r="T125" t="str">
        <f t="shared" ca="1" si="40"/>
        <v>setTask('0','1531588878','1','1_[Favágó],5524');</v>
      </c>
    </row>
    <row r="126" spans="3:30" x14ac:dyDescent="0.25">
      <c r="C126" s="68">
        <v>1</v>
      </c>
      <c r="D126" s="68" t="str">
        <f t="shared" si="30"/>
        <v>Fa</v>
      </c>
      <c r="E126" s="68">
        <v>1</v>
      </c>
      <c r="F126">
        <f t="shared" ca="1" si="1"/>
        <v>40</v>
      </c>
      <c r="G126">
        <f t="shared" ca="1" si="2"/>
        <v>100</v>
      </c>
      <c r="H126">
        <f t="shared" ca="1" si="3"/>
        <v>50</v>
      </c>
      <c r="I126">
        <f t="shared" ca="1" si="4"/>
        <v>60</v>
      </c>
      <c r="J126" s="3">
        <f t="array" aca="1" ref="J126" ca="1">INDEX(INDIRECT(D126&amp;"!$F$1:$Y$20"),$E126,MAX($D$6,($D$8:D126="Főépület")*$E$8:E126))</f>
        <v>6.9444444444444447E-4</v>
      </c>
      <c r="K126" s="4">
        <f t="shared" ca="1" si="32"/>
        <v>-5874.2222222222144</v>
      </c>
      <c r="L126" s="4">
        <f t="shared" ca="1" si="33"/>
        <v>-11184.22222222223</v>
      </c>
      <c r="M126" s="4">
        <f t="shared" ca="1" si="34"/>
        <v>-6084.2222222222172</v>
      </c>
      <c r="N126" s="4">
        <f t="shared" ca="1" si="35"/>
        <v>-6143.2333333333218</v>
      </c>
      <c r="O126" s="4">
        <f t="shared" ca="1" si="36"/>
        <v>1.6666666666666666E-2</v>
      </c>
      <c r="P126" s="4">
        <f t="shared" ca="1" si="37"/>
        <v>10980</v>
      </c>
      <c r="Q126" s="67">
        <f t="shared" ca="1" si="16"/>
        <v>1531588957.4000003</v>
      </c>
      <c r="R126">
        <f t="shared" si="38"/>
        <v>1</v>
      </c>
      <c r="S126" s="69" t="str">
        <f t="shared" si="39"/>
        <v>1_[Favágó]</v>
      </c>
      <c r="T126" t="str">
        <f t="shared" ca="1" si="40"/>
        <v>setTask('0','1531588958','1','1_[Favágó],5524');</v>
      </c>
    </row>
    <row r="127" spans="3:30" x14ac:dyDescent="0.25">
      <c r="C127" s="68">
        <v>1</v>
      </c>
      <c r="D127" s="68" t="str">
        <f t="shared" si="30"/>
        <v>Fa</v>
      </c>
      <c r="E127" s="68">
        <v>1</v>
      </c>
      <c r="F127">
        <f t="shared" ca="1" si="1"/>
        <v>40</v>
      </c>
      <c r="G127">
        <f t="shared" ca="1" si="2"/>
        <v>100</v>
      </c>
      <c r="H127">
        <f t="shared" ca="1" si="3"/>
        <v>50</v>
      </c>
      <c r="I127">
        <f t="shared" ca="1" si="4"/>
        <v>60</v>
      </c>
      <c r="J127" s="3">
        <f t="array" aca="1" ref="J127" ca="1">INDEX(INDIRECT(D127&amp;"!$F$1:$Y$20"),$E127,MAX($D$6,($D$8:D127="Főépület")*$E$8:E127))</f>
        <v>6.9444444444444447E-4</v>
      </c>
      <c r="K127" s="4">
        <f t="shared" ca="1" si="32"/>
        <v>-5913.5555555555475</v>
      </c>
      <c r="L127" s="4">
        <f t="shared" ca="1" si="33"/>
        <v>-11283.555555555564</v>
      </c>
      <c r="M127" s="4">
        <f t="shared" ca="1" si="34"/>
        <v>-6133.5555555555502</v>
      </c>
      <c r="N127" s="4">
        <f t="shared" ca="1" si="35"/>
        <v>-6201.9333333333216</v>
      </c>
      <c r="O127" s="4">
        <f t="shared" ca="1" si="36"/>
        <v>1.6666666666666666E-2</v>
      </c>
      <c r="P127" s="4">
        <f t="shared" ca="1" si="37"/>
        <v>11060</v>
      </c>
      <c r="Q127" s="67">
        <f t="shared" ca="1" si="16"/>
        <v>1531589037.4000003</v>
      </c>
      <c r="R127">
        <f t="shared" si="38"/>
        <v>1</v>
      </c>
      <c r="S127" s="69" t="str">
        <f t="shared" si="39"/>
        <v>1_[Favágó]</v>
      </c>
      <c r="T127" t="str">
        <f t="shared" ca="1" si="40"/>
        <v>setTask('0','1531589038','1','1_[Favágó],5524');</v>
      </c>
    </row>
    <row r="128" spans="3:30" x14ac:dyDescent="0.25">
      <c r="C128" s="68">
        <v>1</v>
      </c>
      <c r="D128" s="68" t="str">
        <f t="shared" si="30"/>
        <v>Fa</v>
      </c>
      <c r="E128" s="68">
        <v>1</v>
      </c>
      <c r="F128">
        <f t="shared" ca="1" si="1"/>
        <v>40</v>
      </c>
      <c r="G128">
        <f t="shared" ca="1" si="2"/>
        <v>100</v>
      </c>
      <c r="H128">
        <f t="shared" ca="1" si="3"/>
        <v>50</v>
      </c>
      <c r="I128">
        <f t="shared" ca="1" si="4"/>
        <v>60</v>
      </c>
      <c r="J128" s="3">
        <f t="array" aca="1" ref="J128" ca="1">INDEX(INDIRECT(D128&amp;"!$F$1:$Y$20"),$E128,MAX($D$6,($D$8:D128="Főépület")*$E$8:E128))</f>
        <v>6.9444444444444447E-4</v>
      </c>
      <c r="K128" s="4">
        <f t="shared" ca="1" si="32"/>
        <v>-5952.8888888888805</v>
      </c>
      <c r="L128" s="4">
        <f t="shared" ca="1" si="33"/>
        <v>-11382.888888888898</v>
      </c>
      <c r="M128" s="4">
        <f t="shared" ca="1" si="34"/>
        <v>-6182.8888888888832</v>
      </c>
      <c r="N128" s="4">
        <f t="shared" ca="1" si="35"/>
        <v>-6260.6333333333214</v>
      </c>
      <c r="O128" s="4">
        <f t="shared" ca="1" si="36"/>
        <v>1.6666666666666666E-2</v>
      </c>
      <c r="P128" s="4">
        <f t="shared" ca="1" si="37"/>
        <v>11140</v>
      </c>
      <c r="Q128" s="67">
        <f t="shared" ca="1" si="16"/>
        <v>1531589117.4000003</v>
      </c>
      <c r="R128">
        <f t="shared" si="38"/>
        <v>1</v>
      </c>
      <c r="S128" s="69" t="str">
        <f t="shared" si="39"/>
        <v>1_[Favágó]</v>
      </c>
      <c r="T128" t="str">
        <f t="shared" ca="1" si="40"/>
        <v>setTask('0','1531589118','1','1_[Favágó],5524');</v>
      </c>
    </row>
    <row r="129" spans="3:20" x14ac:dyDescent="0.25">
      <c r="C129" s="68">
        <v>1</v>
      </c>
      <c r="D129" s="68" t="str">
        <f t="shared" si="30"/>
        <v>Fa</v>
      </c>
      <c r="E129" s="68">
        <v>1</v>
      </c>
      <c r="F129">
        <f t="shared" ca="1" si="1"/>
        <v>40</v>
      </c>
      <c r="G129">
        <f t="shared" ca="1" si="2"/>
        <v>100</v>
      </c>
      <c r="H129">
        <f t="shared" ca="1" si="3"/>
        <v>50</v>
      </c>
      <c r="I129">
        <f t="shared" ca="1" si="4"/>
        <v>60</v>
      </c>
      <c r="J129" s="3">
        <f t="array" aca="1" ref="J129" ca="1">INDEX(INDIRECT(D129&amp;"!$F$1:$Y$20"),$E129,MAX($D$6,($D$8:D129="Főépület")*$E$8:E129))</f>
        <v>6.9444444444444447E-4</v>
      </c>
      <c r="K129" s="4">
        <f t="shared" ca="1" si="32"/>
        <v>-5992.2222222222135</v>
      </c>
      <c r="L129" s="4">
        <f t="shared" ca="1" si="33"/>
        <v>-11482.222222222232</v>
      </c>
      <c r="M129" s="4">
        <f t="shared" ca="1" si="34"/>
        <v>-6232.2222222222163</v>
      </c>
      <c r="N129" s="4">
        <f t="shared" ca="1" si="35"/>
        <v>-6319.3333333333212</v>
      </c>
      <c r="O129" s="4">
        <f t="shared" ca="1" si="36"/>
        <v>1.6666666666666666E-2</v>
      </c>
      <c r="P129" s="4">
        <f t="shared" ca="1" si="37"/>
        <v>11220</v>
      </c>
      <c r="Q129" s="67">
        <f t="shared" ca="1" si="16"/>
        <v>1531589197.4000003</v>
      </c>
      <c r="R129">
        <f t="shared" si="38"/>
        <v>1</v>
      </c>
      <c r="S129" s="69" t="str">
        <f t="shared" si="39"/>
        <v>1_[Favágó]</v>
      </c>
      <c r="T129" t="str">
        <f t="shared" ca="1" si="40"/>
        <v>setTask('0','1531589198','1','1_[Favágó],5524');</v>
      </c>
    </row>
    <row r="130" spans="3:20" x14ac:dyDescent="0.25">
      <c r="C130" s="68">
        <v>1</v>
      </c>
      <c r="D130" s="68" t="str">
        <f t="shared" si="30"/>
        <v>Fa</v>
      </c>
      <c r="E130" s="68">
        <v>1</v>
      </c>
      <c r="F130">
        <f t="shared" ca="1" si="1"/>
        <v>40</v>
      </c>
      <c r="G130">
        <f t="shared" ca="1" si="2"/>
        <v>100</v>
      </c>
      <c r="H130">
        <f t="shared" ca="1" si="3"/>
        <v>50</v>
      </c>
      <c r="I130">
        <f t="shared" ca="1" si="4"/>
        <v>60</v>
      </c>
      <c r="J130" s="3">
        <f t="array" aca="1" ref="J130" ca="1">INDEX(INDIRECT(D130&amp;"!$F$1:$Y$20"),$E130,MAX($D$6,($D$8:D130="Főépület")*$E$8:E130))</f>
        <v>6.9444444444444447E-4</v>
      </c>
      <c r="K130" s="4">
        <f t="shared" ca="1" si="32"/>
        <v>-6031.5555555555466</v>
      </c>
      <c r="L130" s="4">
        <f t="shared" ca="1" si="33"/>
        <v>-11581.555555555566</v>
      </c>
      <c r="M130" s="4">
        <f t="shared" ca="1" si="34"/>
        <v>-6281.5555555555493</v>
      </c>
      <c r="N130" s="4">
        <f t="shared" ca="1" si="35"/>
        <v>-6378.033333333321</v>
      </c>
      <c r="O130" s="4">
        <f t="shared" ca="1" si="36"/>
        <v>1.6666666666666666E-2</v>
      </c>
      <c r="P130" s="4">
        <f t="shared" ca="1" si="37"/>
        <v>11300</v>
      </c>
      <c r="Q130" s="67">
        <f t="shared" ca="1" si="16"/>
        <v>1531589277.4000003</v>
      </c>
      <c r="R130">
        <f t="shared" si="38"/>
        <v>1</v>
      </c>
      <c r="S130" s="69" t="str">
        <f t="shared" si="39"/>
        <v>1_[Favágó]</v>
      </c>
      <c r="T130" t="str">
        <f t="shared" ca="1" si="40"/>
        <v>setTask('0','1531589278','1','1_[Favágó],5524');</v>
      </c>
    </row>
    <row r="131" spans="3:20" x14ac:dyDescent="0.25">
      <c r="C131" s="68">
        <v>1</v>
      </c>
      <c r="D131" s="68" t="str">
        <f t="shared" si="30"/>
        <v>Fa</v>
      </c>
      <c r="E131" s="68">
        <v>1</v>
      </c>
      <c r="F131">
        <f t="shared" ca="1" si="1"/>
        <v>40</v>
      </c>
      <c r="G131">
        <f t="shared" ca="1" si="2"/>
        <v>100</v>
      </c>
      <c r="H131">
        <f t="shared" ca="1" si="3"/>
        <v>50</v>
      </c>
      <c r="I131">
        <f t="shared" ca="1" si="4"/>
        <v>60</v>
      </c>
      <c r="J131" s="3">
        <f t="array" aca="1" ref="J131" ca="1">INDEX(INDIRECT(D131&amp;"!$F$1:$Y$20"),$E131,MAX($D$6,($D$8:D131="Főépület")*$E$8:E131))</f>
        <v>6.9444444444444447E-4</v>
      </c>
      <c r="K131" s="4">
        <f t="shared" ca="1" si="32"/>
        <v>-6070.8888888888796</v>
      </c>
      <c r="L131" s="4">
        <f t="shared" ca="1" si="33"/>
        <v>-11680.8888888889</v>
      </c>
      <c r="M131" s="4">
        <f t="shared" ca="1" si="34"/>
        <v>-6330.8888888888823</v>
      </c>
      <c r="N131" s="4">
        <f t="shared" ca="1" si="35"/>
        <v>-6436.7333333333208</v>
      </c>
      <c r="O131" s="4">
        <f t="shared" ca="1" si="36"/>
        <v>1.6666666666666666E-2</v>
      </c>
      <c r="P131" s="4">
        <f t="shared" ca="1" si="37"/>
        <v>11380</v>
      </c>
      <c r="Q131" s="67">
        <f t="shared" ca="1" si="16"/>
        <v>1531589357.4000003</v>
      </c>
      <c r="R131">
        <f t="shared" si="38"/>
        <v>1</v>
      </c>
      <c r="S131" s="69" t="str">
        <f t="shared" si="39"/>
        <v>1_[Favágó]</v>
      </c>
      <c r="T131" t="str">
        <f t="shared" ca="1" si="40"/>
        <v>setTask('0','1531589358','1','1_[Favágó],5524');</v>
      </c>
    </row>
    <row r="132" spans="3:20" x14ac:dyDescent="0.25">
      <c r="C132" s="68">
        <v>1</v>
      </c>
      <c r="D132" s="68" t="str">
        <f t="shared" si="30"/>
        <v>Fa</v>
      </c>
      <c r="E132" s="68">
        <v>1</v>
      </c>
      <c r="F132">
        <f t="shared" ca="1" si="1"/>
        <v>40</v>
      </c>
      <c r="G132">
        <f t="shared" ca="1" si="2"/>
        <v>100</v>
      </c>
      <c r="H132">
        <f t="shared" ca="1" si="3"/>
        <v>50</v>
      </c>
      <c r="I132">
        <f t="shared" ca="1" si="4"/>
        <v>60</v>
      </c>
      <c r="J132" s="3">
        <f t="array" aca="1" ref="J132" ca="1">INDEX(INDIRECT(D132&amp;"!$F$1:$Y$20"),$E132,MAX($D$6,($D$8:D132="Főépület")*$E$8:E132))</f>
        <v>6.9444444444444447E-4</v>
      </c>
      <c r="K132" s="4">
        <f t="shared" ca="1" si="32"/>
        <v>-6110.2222222222126</v>
      </c>
      <c r="L132" s="4">
        <f t="shared" ca="1" si="33"/>
        <v>-11780.222222222234</v>
      </c>
      <c r="M132" s="4">
        <f t="shared" ca="1" si="34"/>
        <v>-6380.2222222222154</v>
      </c>
      <c r="N132" s="4">
        <f t="shared" ca="1" si="35"/>
        <v>-6495.4333333333207</v>
      </c>
      <c r="O132" s="4">
        <f t="shared" ca="1" si="36"/>
        <v>1.6666666666666666E-2</v>
      </c>
      <c r="P132" s="4">
        <f t="shared" ca="1" si="37"/>
        <v>11460</v>
      </c>
      <c r="Q132" s="67">
        <f t="shared" ca="1" si="16"/>
        <v>1531589437.4000003</v>
      </c>
      <c r="R132">
        <f t="shared" si="38"/>
        <v>1</v>
      </c>
      <c r="S132" s="69" t="str">
        <f t="shared" si="39"/>
        <v>1_[Favágó]</v>
      </c>
      <c r="T132" t="str">
        <f t="shared" ca="1" si="40"/>
        <v>setTask('0','1531589438','1','1_[Favágó],5524');</v>
      </c>
    </row>
    <row r="133" spans="3:20" x14ac:dyDescent="0.25">
      <c r="C133" s="68">
        <v>1</v>
      </c>
      <c r="D133" s="68" t="str">
        <f t="shared" si="30"/>
        <v>Fa</v>
      </c>
      <c r="E133" s="68">
        <v>1</v>
      </c>
      <c r="F133">
        <f t="shared" ca="1" si="1"/>
        <v>40</v>
      </c>
      <c r="G133">
        <f t="shared" ca="1" si="2"/>
        <v>100</v>
      </c>
      <c r="H133">
        <f t="shared" ca="1" si="3"/>
        <v>50</v>
      </c>
      <c r="I133">
        <f t="shared" ca="1" si="4"/>
        <v>60</v>
      </c>
      <c r="J133" s="3">
        <f t="array" aca="1" ref="J133" ca="1">INDEX(INDIRECT(D133&amp;"!$F$1:$Y$20"),$E133,MAX($D$6,($D$8:D133="Főépület")*$E$8:E133))</f>
        <v>6.9444444444444447E-4</v>
      </c>
      <c r="K133" s="4">
        <f t="shared" ca="1" si="32"/>
        <v>-6149.5555555555457</v>
      </c>
      <c r="L133" s="4">
        <f t="shared" ca="1" si="33"/>
        <v>-11879.555555555567</v>
      </c>
      <c r="M133" s="4">
        <f t="shared" ca="1" si="34"/>
        <v>-6429.5555555555484</v>
      </c>
      <c r="N133" s="4">
        <f t="shared" ca="1" si="35"/>
        <v>-6554.1333333333205</v>
      </c>
      <c r="O133" s="4">
        <f t="shared" ca="1" si="36"/>
        <v>1.6666666666666666E-2</v>
      </c>
      <c r="P133" s="4">
        <f t="shared" ca="1" si="37"/>
        <v>11540</v>
      </c>
      <c r="Q133" s="67">
        <f t="shared" ca="1" si="16"/>
        <v>1531589517.4000003</v>
      </c>
      <c r="R133">
        <f t="shared" si="38"/>
        <v>1</v>
      </c>
      <c r="S133" s="69" t="str">
        <f t="shared" si="39"/>
        <v>1_[Favágó]</v>
      </c>
      <c r="T133" t="str">
        <f t="shared" ca="1" si="40"/>
        <v>setTask('0','1531589518','1','1_[Favágó],5524');</v>
      </c>
    </row>
    <row r="134" spans="3:20" x14ac:dyDescent="0.25">
      <c r="C134" s="68">
        <v>1</v>
      </c>
      <c r="D134" s="68" t="str">
        <f t="shared" si="30"/>
        <v>Fa</v>
      </c>
      <c r="E134" s="68">
        <v>1</v>
      </c>
      <c r="F134">
        <f t="shared" ca="1" si="1"/>
        <v>40</v>
      </c>
      <c r="G134">
        <f t="shared" ca="1" si="2"/>
        <v>100</v>
      </c>
      <c r="H134">
        <f t="shared" ca="1" si="3"/>
        <v>50</v>
      </c>
      <c r="I134">
        <f t="shared" ca="1" si="4"/>
        <v>60</v>
      </c>
      <c r="J134" s="3">
        <f t="array" aca="1" ref="J134" ca="1">INDEX(INDIRECT(D134&amp;"!$F$1:$Y$20"),$E134,MAX($D$6,($D$8:D134="Főépület")*$E$8:E134))</f>
        <v>6.9444444444444447E-4</v>
      </c>
      <c r="K134" s="4">
        <f t="shared" ca="1" si="32"/>
        <v>-6188.8888888888787</v>
      </c>
      <c r="L134" s="4">
        <f t="shared" ca="1" si="33"/>
        <v>-11978.888888888901</v>
      </c>
      <c r="M134" s="4">
        <f t="shared" ca="1" si="34"/>
        <v>-6478.8888888888814</v>
      </c>
      <c r="N134" s="4">
        <f t="shared" ca="1" si="35"/>
        <v>-6612.8333333333203</v>
      </c>
      <c r="O134" s="4">
        <f t="shared" ca="1" si="36"/>
        <v>1.6666666666666666E-2</v>
      </c>
      <c r="P134" s="4">
        <f t="shared" ca="1" si="37"/>
        <v>11620</v>
      </c>
      <c r="Q134" s="67">
        <f t="shared" ref="Q134" ca="1" si="42">(NOW()-$R$1/24-DATE(1970,1,1))*86400+P134</f>
        <v>1531589597.4000003</v>
      </c>
      <c r="R134">
        <f t="shared" si="38"/>
        <v>1</v>
      </c>
      <c r="S134" s="69" t="str">
        <f t="shared" si="39"/>
        <v>1_[Favágó]</v>
      </c>
      <c r="T134" t="str">
        <f t="shared" ca="1" si="40"/>
        <v>setTask('0','1531589598','1','1_[Favágó],5524');</v>
      </c>
    </row>
    <row r="135" spans="3:20" x14ac:dyDescent="0.25">
      <c r="C135" s="68">
        <v>1</v>
      </c>
      <c r="D135" s="68" t="str">
        <f t="shared" si="30"/>
        <v>Fa</v>
      </c>
      <c r="E135" s="68">
        <v>1</v>
      </c>
      <c r="F135">
        <f t="shared" ca="1" si="1"/>
        <v>40</v>
      </c>
      <c r="G135">
        <f t="shared" ca="1" si="2"/>
        <v>100</v>
      </c>
      <c r="H135">
        <f t="shared" ca="1" si="3"/>
        <v>50</v>
      </c>
      <c r="I135">
        <f t="shared" ca="1" si="4"/>
        <v>60</v>
      </c>
      <c r="J135" s="3">
        <f t="array" aca="1" ref="J135" ca="1">INDEX(INDIRECT(D135&amp;"!$F$1:$Y$20"),$E135,MAX($D$6,($D$8:D135="Főépület")*$E$8:E135))</f>
        <v>6.9444444444444447E-4</v>
      </c>
      <c r="K135" s="4">
        <f t="shared" ca="1" si="32"/>
        <v>-6228.2222222222117</v>
      </c>
      <c r="L135" s="4">
        <f t="shared" ca="1" si="33"/>
        <v>-12078.222222222235</v>
      </c>
      <c r="M135" s="4">
        <f t="shared" ca="1" si="34"/>
        <v>-6528.2222222222144</v>
      </c>
      <c r="N135" s="4">
        <f t="shared" ca="1" si="35"/>
        <v>-6671.5333333333201</v>
      </c>
      <c r="O135" s="4">
        <f t="shared" ca="1" si="36"/>
        <v>1.6666666666666666E-2</v>
      </c>
      <c r="P135" s="4">
        <f t="shared" ca="1" si="37"/>
        <v>11700</v>
      </c>
      <c r="Q135" s="67">
        <f t="shared" ca="1" si="16"/>
        <v>1531589677.4000003</v>
      </c>
      <c r="R135">
        <f t="shared" si="38"/>
        <v>1</v>
      </c>
      <c r="S135" s="69" t="str">
        <f t="shared" si="39"/>
        <v>1_[Favágó]</v>
      </c>
      <c r="T135" t="str">
        <f t="shared" ca="1" si="40"/>
        <v>setTask('0','1531589678','1','1_[Favágó],5524');</v>
      </c>
    </row>
    <row r="136" spans="3:20" x14ac:dyDescent="0.25">
      <c r="C136" s="68">
        <v>1</v>
      </c>
      <c r="D136" s="68" t="str">
        <f t="shared" ref="D136:D167" si="43">VLOOKUP(C136,$Y$16:$AA$36,2,0)</f>
        <v>Fa</v>
      </c>
      <c r="E136" s="68">
        <v>1</v>
      </c>
      <c r="F136">
        <f t="shared" ca="1" si="1"/>
        <v>40</v>
      </c>
      <c r="G136">
        <f t="shared" ca="1" si="2"/>
        <v>100</v>
      </c>
      <c r="H136">
        <f t="shared" ca="1" si="3"/>
        <v>50</v>
      </c>
      <c r="I136">
        <f t="shared" ca="1" si="4"/>
        <v>60</v>
      </c>
      <c r="J136" s="3">
        <f t="array" aca="1" ref="J136" ca="1">INDEX(INDIRECT(D136&amp;"!$F$1:$Y$20"),$E136,MAX($D$6,($D$8:D136="Főépület")*$E$8:E136))</f>
        <v>6.9444444444444447E-4</v>
      </c>
      <c r="K136" s="4">
        <f t="shared" ca="1" si="32"/>
        <v>-6267.5555555555447</v>
      </c>
      <c r="L136" s="4">
        <f t="shared" ca="1" si="33"/>
        <v>-12177.555555555569</v>
      </c>
      <c r="M136" s="4">
        <f t="shared" ca="1" si="34"/>
        <v>-6577.5555555555475</v>
      </c>
      <c r="N136" s="4">
        <f t="shared" ca="1" si="35"/>
        <v>-6730.2333333333199</v>
      </c>
      <c r="O136" s="4">
        <f t="shared" ca="1" si="36"/>
        <v>1.6666666666666666E-2</v>
      </c>
      <c r="P136" s="4">
        <f t="shared" ca="1" si="37"/>
        <v>11780</v>
      </c>
      <c r="Q136" s="67">
        <f t="shared" ca="1" si="16"/>
        <v>1531589757.4000003</v>
      </c>
      <c r="R136">
        <f t="shared" si="38"/>
        <v>1</v>
      </c>
      <c r="S136" s="69" t="str">
        <f t="shared" si="39"/>
        <v>1_[Favágó]</v>
      </c>
      <c r="T136" t="str">
        <f t="shared" ca="1" si="40"/>
        <v>setTask('0','1531589758','1','1_[Favágó],5524');</v>
      </c>
    </row>
    <row r="137" spans="3:20" x14ac:dyDescent="0.25">
      <c r="C137" s="68">
        <v>1</v>
      </c>
      <c r="D137" s="68" t="str">
        <f t="shared" si="43"/>
        <v>Fa</v>
      </c>
      <c r="E137" s="68">
        <v>1</v>
      </c>
      <c r="F137">
        <f t="shared" ca="1" si="1"/>
        <v>40</v>
      </c>
      <c r="G137">
        <f t="shared" ca="1" si="2"/>
        <v>100</v>
      </c>
      <c r="H137">
        <f t="shared" ca="1" si="3"/>
        <v>50</v>
      </c>
      <c r="I137">
        <f t="shared" ca="1" si="4"/>
        <v>60</v>
      </c>
      <c r="J137" s="3">
        <f t="array" aca="1" ref="J137" ca="1">INDEX(INDIRECT(D137&amp;"!$F$1:$Y$20"),$E137,MAX($D$6,($D$8:D137="Főépület")*$E$8:E137))</f>
        <v>6.9444444444444447E-4</v>
      </c>
      <c r="K137" s="4">
        <f t="shared" ca="1" si="32"/>
        <v>-6306.8888888888778</v>
      </c>
      <c r="L137" s="4">
        <f t="shared" ca="1" si="33"/>
        <v>-12276.888888888903</v>
      </c>
      <c r="M137" s="4">
        <f t="shared" ca="1" si="34"/>
        <v>-6626.8888888888805</v>
      </c>
      <c r="N137" s="4">
        <f t="shared" ca="1" si="35"/>
        <v>-6788.9333333333198</v>
      </c>
      <c r="O137" s="4">
        <f t="shared" ca="1" si="36"/>
        <v>1.6666666666666666E-2</v>
      </c>
      <c r="P137" s="4">
        <f t="shared" ca="1" si="37"/>
        <v>11860</v>
      </c>
      <c r="Q137" s="67">
        <f t="shared" ca="1" si="16"/>
        <v>1531589837.4000003</v>
      </c>
      <c r="R137">
        <f t="shared" si="38"/>
        <v>1</v>
      </c>
      <c r="S137" s="69" t="str">
        <f t="shared" si="39"/>
        <v>1_[Favágó]</v>
      </c>
      <c r="T137" t="str">
        <f t="shared" ca="1" si="40"/>
        <v>setTask('0','1531589838','1','1_[Favágó],5524');</v>
      </c>
    </row>
    <row r="138" spans="3:20" x14ac:dyDescent="0.25">
      <c r="C138" s="68">
        <v>1</v>
      </c>
      <c r="D138" s="68" t="str">
        <f t="shared" si="43"/>
        <v>Fa</v>
      </c>
      <c r="E138" s="68">
        <v>1</v>
      </c>
      <c r="F138">
        <f t="shared" ca="1" si="1"/>
        <v>40</v>
      </c>
      <c r="G138">
        <f t="shared" ca="1" si="2"/>
        <v>100</v>
      </c>
      <c r="H138">
        <f t="shared" ca="1" si="3"/>
        <v>50</v>
      </c>
      <c r="I138">
        <f t="shared" ca="1" si="4"/>
        <v>60</v>
      </c>
      <c r="J138" s="3">
        <f t="array" aca="1" ref="J138" ca="1">INDEX(INDIRECT(D138&amp;"!$F$1:$Y$20"),$E138,MAX($D$6,($D$8:D138="Főépület")*$E$8:E138))</f>
        <v>6.9444444444444447E-4</v>
      </c>
      <c r="K138" s="4">
        <f t="shared" ca="1" si="32"/>
        <v>-6346.2222222222108</v>
      </c>
      <c r="L138" s="4">
        <f t="shared" ca="1" si="33"/>
        <v>-12376.222222222237</v>
      </c>
      <c r="M138" s="4">
        <f t="shared" ca="1" si="34"/>
        <v>-6676.2222222222135</v>
      </c>
      <c r="N138" s="4">
        <f t="shared" ca="1" si="35"/>
        <v>-6847.6333333333196</v>
      </c>
      <c r="O138" s="4">
        <f t="shared" ca="1" si="36"/>
        <v>1.6666666666666666E-2</v>
      </c>
      <c r="P138" s="4">
        <f t="shared" ca="1" si="37"/>
        <v>11940</v>
      </c>
      <c r="Q138" s="67">
        <f t="shared" ca="1" si="16"/>
        <v>1531589917.4000003</v>
      </c>
      <c r="R138">
        <f t="shared" si="38"/>
        <v>1</v>
      </c>
      <c r="S138" s="69" t="str">
        <f t="shared" si="39"/>
        <v>1_[Favágó]</v>
      </c>
      <c r="T138" t="str">
        <f t="shared" ca="1" si="40"/>
        <v>setTask('0','1531589918','1','1_[Favágó],5524');</v>
      </c>
    </row>
    <row r="139" spans="3:20" x14ac:dyDescent="0.25">
      <c r="C139" s="68">
        <v>1</v>
      </c>
      <c r="D139" s="68" t="str">
        <f t="shared" si="43"/>
        <v>Fa</v>
      </c>
      <c r="E139" s="68">
        <v>1</v>
      </c>
      <c r="F139">
        <f t="shared" ca="1" si="1"/>
        <v>40</v>
      </c>
      <c r="G139">
        <f t="shared" ca="1" si="2"/>
        <v>100</v>
      </c>
      <c r="H139">
        <f t="shared" ca="1" si="3"/>
        <v>50</v>
      </c>
      <c r="I139">
        <f t="shared" ca="1" si="4"/>
        <v>60</v>
      </c>
      <c r="J139" s="3">
        <f t="array" aca="1" ref="J139" ca="1">INDEX(INDIRECT(D139&amp;"!$F$1:$Y$20"),$E139,MAX($D$6,($D$8:D139="Főépület")*$E$8:E139))</f>
        <v>6.9444444444444447E-4</v>
      </c>
      <c r="K139" s="4">
        <f t="shared" ca="1" si="32"/>
        <v>-6385.5555555555438</v>
      </c>
      <c r="L139" s="4">
        <f t="shared" ca="1" si="33"/>
        <v>-12475.555555555571</v>
      </c>
      <c r="M139" s="4">
        <f t="shared" ca="1" si="34"/>
        <v>-6725.5555555555466</v>
      </c>
      <c r="N139" s="4">
        <f t="shared" ca="1" si="35"/>
        <v>-6906.3333333333194</v>
      </c>
      <c r="O139" s="4">
        <f t="shared" ca="1" si="36"/>
        <v>1.6666666666666666E-2</v>
      </c>
      <c r="P139" s="4">
        <f t="shared" ca="1" si="37"/>
        <v>12020</v>
      </c>
      <c r="Q139" s="67">
        <f t="shared" ca="1" si="16"/>
        <v>1531589997.4000003</v>
      </c>
      <c r="R139">
        <f t="shared" si="38"/>
        <v>1</v>
      </c>
      <c r="S139" s="69" t="str">
        <f t="shared" si="39"/>
        <v>1_[Favágó]</v>
      </c>
      <c r="T139" t="str">
        <f t="shared" ca="1" si="40"/>
        <v>setTask('0','1531589998','1','1_[Favágó],5524');</v>
      </c>
    </row>
    <row r="140" spans="3:20" x14ac:dyDescent="0.25">
      <c r="C140" s="68">
        <v>1</v>
      </c>
      <c r="D140" s="68" t="str">
        <f t="shared" si="43"/>
        <v>Fa</v>
      </c>
      <c r="E140" s="68">
        <v>1</v>
      </c>
      <c r="F140">
        <f t="shared" ca="1" si="1"/>
        <v>40</v>
      </c>
      <c r="G140">
        <f t="shared" ca="1" si="2"/>
        <v>100</v>
      </c>
      <c r="H140">
        <f t="shared" ca="1" si="3"/>
        <v>50</v>
      </c>
      <c r="I140">
        <f t="shared" ca="1" si="4"/>
        <v>60</v>
      </c>
      <c r="J140" s="3">
        <f t="array" aca="1" ref="J140" ca="1">INDEX(INDIRECT(D140&amp;"!$F$1:$Y$20"),$E140,MAX($D$6,($D$8:D140="Főépület")*$E$8:E140))</f>
        <v>6.9444444444444447E-4</v>
      </c>
      <c r="K140" s="4">
        <f t="shared" ca="1" si="32"/>
        <v>-6424.8888888888769</v>
      </c>
      <c r="L140" s="4">
        <f t="shared" ca="1" si="33"/>
        <v>-12574.888888888905</v>
      </c>
      <c r="M140" s="4">
        <f t="shared" ca="1" si="34"/>
        <v>-6774.8888888888796</v>
      </c>
      <c r="N140" s="4">
        <f t="shared" ca="1" si="35"/>
        <v>-6965.0333333333192</v>
      </c>
      <c r="O140" s="4">
        <f t="shared" ca="1" si="36"/>
        <v>1.6666666666666666E-2</v>
      </c>
      <c r="P140" s="4">
        <f t="shared" ca="1" si="37"/>
        <v>12100</v>
      </c>
      <c r="Q140" s="67">
        <f t="shared" ca="1" si="16"/>
        <v>1531590077.4000003</v>
      </c>
      <c r="R140">
        <f t="shared" si="38"/>
        <v>1</v>
      </c>
      <c r="S140" s="69" t="str">
        <f t="shared" si="39"/>
        <v>1_[Favágó]</v>
      </c>
      <c r="T140" t="str">
        <f t="shared" ca="1" si="40"/>
        <v>setTask('0','1531590078','1','1_[Favágó],5524');</v>
      </c>
    </row>
    <row r="141" spans="3:20" x14ac:dyDescent="0.25">
      <c r="C141" s="68">
        <v>1</v>
      </c>
      <c r="D141" s="68" t="str">
        <f t="shared" si="43"/>
        <v>Fa</v>
      </c>
      <c r="E141" s="68">
        <v>1</v>
      </c>
      <c r="F141">
        <f t="shared" ca="1" si="1"/>
        <v>40</v>
      </c>
      <c r="G141">
        <f t="shared" ca="1" si="2"/>
        <v>100</v>
      </c>
      <c r="H141">
        <f t="shared" ca="1" si="3"/>
        <v>50</v>
      </c>
      <c r="I141">
        <f t="shared" ca="1" si="4"/>
        <v>60</v>
      </c>
      <c r="J141" s="3">
        <f t="array" aca="1" ref="J141" ca="1">INDEX(INDIRECT(D141&amp;"!$F$1:$Y$20"),$E141,MAX($D$6,($D$8:D141="Főépület")*$E$8:E141))</f>
        <v>6.9444444444444447E-4</v>
      </c>
      <c r="K141" s="4">
        <f t="shared" ca="1" si="32"/>
        <v>-6464.2222222222099</v>
      </c>
      <c r="L141" s="4">
        <f t="shared" ca="1" si="33"/>
        <v>-12674.222222222239</v>
      </c>
      <c r="M141" s="4">
        <f t="shared" ca="1" si="34"/>
        <v>-6824.2222222222126</v>
      </c>
      <c r="N141" s="4">
        <f t="shared" ca="1" si="35"/>
        <v>-7023.733333333319</v>
      </c>
      <c r="O141" s="4">
        <f t="shared" ca="1" si="36"/>
        <v>1.6666666666666666E-2</v>
      </c>
      <c r="P141" s="4">
        <f t="shared" ca="1" si="37"/>
        <v>12180</v>
      </c>
      <c r="Q141" s="67">
        <f t="shared" ca="1" si="16"/>
        <v>1531590157.4000003</v>
      </c>
      <c r="R141">
        <f t="shared" si="38"/>
        <v>1</v>
      </c>
      <c r="S141" s="69" t="str">
        <f t="shared" si="39"/>
        <v>1_[Favágó]</v>
      </c>
      <c r="T141" t="str">
        <f t="shared" ca="1" si="40"/>
        <v>setTask('0','1531590158','1','1_[Favágó],5524');</v>
      </c>
    </row>
    <row r="142" spans="3:20" x14ac:dyDescent="0.25">
      <c r="C142" s="68">
        <v>1</v>
      </c>
      <c r="D142" s="68" t="str">
        <f t="shared" si="43"/>
        <v>Fa</v>
      </c>
      <c r="E142" s="68">
        <v>1</v>
      </c>
      <c r="F142">
        <f t="shared" ca="1" si="1"/>
        <v>40</v>
      </c>
      <c r="G142">
        <f t="shared" ca="1" si="2"/>
        <v>100</v>
      </c>
      <c r="H142">
        <f t="shared" ca="1" si="3"/>
        <v>50</v>
      </c>
      <c r="I142">
        <f t="shared" ca="1" si="4"/>
        <v>60</v>
      </c>
      <c r="J142" s="3">
        <f t="array" aca="1" ref="J142" ca="1">INDEX(INDIRECT(D142&amp;"!$F$1:$Y$20"),$E142,MAX($D$6,($D$8:D142="Főépület")*$E$8:E142))</f>
        <v>6.9444444444444447E-4</v>
      </c>
      <c r="K142" s="4">
        <f t="shared" ca="1" si="32"/>
        <v>-6503.5555555555429</v>
      </c>
      <c r="L142" s="4">
        <f t="shared" ca="1" si="33"/>
        <v>-12773.555555555573</v>
      </c>
      <c r="M142" s="4">
        <f t="shared" ca="1" si="34"/>
        <v>-6873.5555555555457</v>
      </c>
      <c r="N142" s="4">
        <f t="shared" ca="1" si="35"/>
        <v>-7082.4333333333188</v>
      </c>
      <c r="O142" s="4">
        <f t="shared" ca="1" si="36"/>
        <v>1.6666666666666666E-2</v>
      </c>
      <c r="P142" s="4">
        <f t="shared" ca="1" si="37"/>
        <v>12260</v>
      </c>
      <c r="Q142" s="67">
        <f t="shared" ca="1" si="16"/>
        <v>1531590237.4000003</v>
      </c>
      <c r="R142">
        <f t="shared" si="38"/>
        <v>1</v>
      </c>
      <c r="S142" s="69" t="str">
        <f t="shared" si="39"/>
        <v>1_[Favágó]</v>
      </c>
      <c r="T142" t="str">
        <f t="shared" ca="1" si="40"/>
        <v>setTask('0','1531590238','1','1_[Favágó],5524');</v>
      </c>
    </row>
    <row r="143" spans="3:20" x14ac:dyDescent="0.25">
      <c r="C143" s="68">
        <v>1</v>
      </c>
      <c r="D143" s="68" t="str">
        <f t="shared" si="43"/>
        <v>Fa</v>
      </c>
      <c r="E143" s="68">
        <v>1</v>
      </c>
      <c r="F143">
        <f t="shared" ca="1" si="1"/>
        <v>40</v>
      </c>
      <c r="G143">
        <f t="shared" ca="1" si="2"/>
        <v>100</v>
      </c>
      <c r="H143">
        <f t="shared" ca="1" si="3"/>
        <v>50</v>
      </c>
      <c r="I143">
        <f t="shared" ca="1" si="4"/>
        <v>60</v>
      </c>
      <c r="J143" s="3">
        <f t="array" aca="1" ref="J143" ca="1">INDEX(INDIRECT(D143&amp;"!$F$1:$Y$20"),$E143,MAX($D$6,($D$8:D143="Főépület")*$E$8:E143))</f>
        <v>6.9444444444444447E-4</v>
      </c>
      <c r="K143" s="4">
        <f t="shared" ca="1" si="32"/>
        <v>-6542.888888888876</v>
      </c>
      <c r="L143" s="4">
        <f t="shared" ca="1" si="33"/>
        <v>-12872.888888888907</v>
      </c>
      <c r="M143" s="4">
        <f t="shared" ca="1" si="34"/>
        <v>-6922.8888888888787</v>
      </c>
      <c r="N143" s="4">
        <f t="shared" ca="1" si="35"/>
        <v>-7141.1333333333187</v>
      </c>
      <c r="O143" s="4">
        <f t="shared" ca="1" si="36"/>
        <v>1.6666666666666666E-2</v>
      </c>
      <c r="P143" s="4">
        <f t="shared" ca="1" si="37"/>
        <v>12340</v>
      </c>
      <c r="Q143" s="67">
        <f t="shared" ca="1" si="16"/>
        <v>1531590317.4000003</v>
      </c>
      <c r="R143">
        <f t="shared" si="38"/>
        <v>1</v>
      </c>
      <c r="S143" s="69" t="str">
        <f t="shared" si="39"/>
        <v>1_[Favágó]</v>
      </c>
      <c r="T143" t="str">
        <f t="shared" ca="1" si="40"/>
        <v>setTask('0','1531590318','1','1_[Favágó],5524');</v>
      </c>
    </row>
    <row r="144" spans="3:20" x14ac:dyDescent="0.25">
      <c r="C144" s="68">
        <v>1</v>
      </c>
      <c r="D144" s="68" t="str">
        <f t="shared" si="43"/>
        <v>Fa</v>
      </c>
      <c r="E144" s="68">
        <v>1</v>
      </c>
      <c r="F144">
        <f t="shared" ca="1" si="1"/>
        <v>40</v>
      </c>
      <c r="G144">
        <f t="shared" ca="1" si="2"/>
        <v>100</v>
      </c>
      <c r="H144">
        <f t="shared" ca="1" si="3"/>
        <v>50</v>
      </c>
      <c r="I144">
        <f t="shared" ca="1" si="4"/>
        <v>60</v>
      </c>
      <c r="J144" s="3">
        <f t="array" aca="1" ref="J144" ca="1">INDEX(INDIRECT(D144&amp;"!$F$1:$Y$20"),$E144,MAX($D$6,($D$8:D144="Főépület")*$E$8:E144))</f>
        <v>6.9444444444444447E-4</v>
      </c>
      <c r="K144" s="4">
        <f t="shared" ca="1" si="32"/>
        <v>-6582.222222222209</v>
      </c>
      <c r="L144" s="4">
        <f t="shared" ca="1" si="33"/>
        <v>-12972.222222222241</v>
      </c>
      <c r="M144" s="4">
        <f t="shared" ca="1" si="34"/>
        <v>-6972.2222222222117</v>
      </c>
      <c r="N144" s="4">
        <f t="shared" ca="1" si="35"/>
        <v>-7199.8333333333185</v>
      </c>
      <c r="O144" s="4">
        <f t="shared" ca="1" si="36"/>
        <v>1.6666666666666666E-2</v>
      </c>
      <c r="P144" s="4">
        <f t="shared" ca="1" si="37"/>
        <v>12420</v>
      </c>
      <c r="Q144" s="67">
        <f t="shared" ca="1" si="16"/>
        <v>1531590397.4000003</v>
      </c>
      <c r="R144">
        <f t="shared" si="38"/>
        <v>1</v>
      </c>
      <c r="S144" s="69" t="str">
        <f t="shared" si="39"/>
        <v>1_[Favágó]</v>
      </c>
      <c r="T144" t="str">
        <f t="shared" ca="1" si="40"/>
        <v>setTask('0','1531590398','1','1_[Favágó],5524');</v>
      </c>
    </row>
    <row r="145" spans="3:20" x14ac:dyDescent="0.25">
      <c r="C145" s="68">
        <v>1</v>
      </c>
      <c r="D145" s="68" t="str">
        <f t="shared" si="43"/>
        <v>Fa</v>
      </c>
      <c r="E145" s="68">
        <v>1</v>
      </c>
      <c r="F145">
        <f t="shared" ca="1" si="1"/>
        <v>40</v>
      </c>
      <c r="G145">
        <f t="shared" ca="1" si="2"/>
        <v>100</v>
      </c>
      <c r="H145">
        <f t="shared" ca="1" si="3"/>
        <v>50</v>
      </c>
      <c r="I145">
        <f t="shared" ca="1" si="4"/>
        <v>60</v>
      </c>
      <c r="J145" s="3">
        <f t="array" aca="1" ref="J145" ca="1">INDEX(INDIRECT(D145&amp;"!$F$1:$Y$20"),$E145,MAX($D$6,($D$8:D145="Főépület")*$E$8:E145))</f>
        <v>6.9444444444444447E-4</v>
      </c>
      <c r="K145" s="4">
        <f t="shared" ca="1" si="32"/>
        <v>-6621.555555555542</v>
      </c>
      <c r="L145" s="4">
        <f t="shared" ca="1" si="33"/>
        <v>-13071.555555555575</v>
      </c>
      <c r="M145" s="4">
        <f t="shared" ca="1" si="34"/>
        <v>-7021.5555555555447</v>
      </c>
      <c r="N145" s="4">
        <f t="shared" ca="1" si="35"/>
        <v>-7258.5333333333183</v>
      </c>
      <c r="O145" s="4">
        <f t="shared" ca="1" si="36"/>
        <v>1.6666666666666666E-2</v>
      </c>
      <c r="P145" s="4">
        <f t="shared" ca="1" si="37"/>
        <v>12500</v>
      </c>
      <c r="Q145" s="67">
        <f t="shared" ca="1" si="16"/>
        <v>1531590477.4000003</v>
      </c>
      <c r="R145">
        <f t="shared" si="38"/>
        <v>1</v>
      </c>
      <c r="S145" s="69" t="str">
        <f t="shared" si="39"/>
        <v>1_[Favágó]</v>
      </c>
      <c r="T145" t="str">
        <f t="shared" ca="1" si="40"/>
        <v>setTask('0','1531590478','1','1_[Favágó],5524');</v>
      </c>
    </row>
    <row r="146" spans="3:20" x14ac:dyDescent="0.25">
      <c r="C146" s="68">
        <v>1</v>
      </c>
      <c r="D146" s="68" t="str">
        <f t="shared" si="43"/>
        <v>Fa</v>
      </c>
      <c r="E146" s="68">
        <v>1</v>
      </c>
      <c r="F146">
        <f t="shared" ca="1" si="1"/>
        <v>40</v>
      </c>
      <c r="G146">
        <f t="shared" ca="1" si="2"/>
        <v>100</v>
      </c>
      <c r="H146">
        <f t="shared" ca="1" si="3"/>
        <v>50</v>
      </c>
      <c r="I146">
        <f t="shared" ca="1" si="4"/>
        <v>60</v>
      </c>
      <c r="J146" s="3">
        <f t="array" aca="1" ref="J146" ca="1">INDEX(INDIRECT(D146&amp;"!$F$1:$Y$20"),$E146,MAX($D$6,($D$8:D146="Főépület")*$E$8:E146))</f>
        <v>6.9444444444444447E-4</v>
      </c>
      <c r="K146" s="4">
        <f t="shared" ca="1" si="32"/>
        <v>-6660.888888888875</v>
      </c>
      <c r="L146" s="4">
        <f t="shared" ca="1" si="33"/>
        <v>-13170.888888888909</v>
      </c>
      <c r="M146" s="4">
        <f t="shared" ca="1" si="34"/>
        <v>-7070.8888888888778</v>
      </c>
      <c r="N146" s="4">
        <f t="shared" ca="1" si="35"/>
        <v>-7317.2333333333181</v>
      </c>
      <c r="O146" s="4">
        <f t="shared" ca="1" si="36"/>
        <v>1.6666666666666666E-2</v>
      </c>
      <c r="P146" s="4">
        <f t="shared" ca="1" si="37"/>
        <v>12580</v>
      </c>
      <c r="Q146" s="67">
        <f t="shared" ca="1" si="16"/>
        <v>1531590557.4000003</v>
      </c>
      <c r="R146">
        <f t="shared" si="38"/>
        <v>1</v>
      </c>
      <c r="S146" s="69" t="str">
        <f t="shared" si="39"/>
        <v>1_[Favágó]</v>
      </c>
      <c r="T146" t="str">
        <f t="shared" ca="1" si="40"/>
        <v>setTask('0','1531590558','1','1_[Favágó],5524');</v>
      </c>
    </row>
    <row r="147" spans="3:20" x14ac:dyDescent="0.25">
      <c r="C147" s="68">
        <v>1</v>
      </c>
      <c r="D147" s="68" t="str">
        <f t="shared" si="43"/>
        <v>Fa</v>
      </c>
      <c r="E147" s="68">
        <v>1</v>
      </c>
      <c r="F147">
        <f t="shared" ca="1" si="1"/>
        <v>40</v>
      </c>
      <c r="G147">
        <f t="shared" ca="1" si="2"/>
        <v>100</v>
      </c>
      <c r="H147">
        <f t="shared" ca="1" si="3"/>
        <v>50</v>
      </c>
      <c r="I147">
        <f t="shared" ca="1" si="4"/>
        <v>60</v>
      </c>
      <c r="J147" s="3">
        <f t="array" aca="1" ref="J147" ca="1">INDEX(INDIRECT(D147&amp;"!$F$1:$Y$20"),$E147,MAX($D$6,($D$8:D147="Főépület")*$E$8:E147))</f>
        <v>6.9444444444444447E-4</v>
      </c>
      <c r="K147" s="4">
        <f t="shared" ca="1" si="32"/>
        <v>-6700.2222222222081</v>
      </c>
      <c r="L147" s="4">
        <f t="shared" ca="1" si="33"/>
        <v>-13270.222222222243</v>
      </c>
      <c r="M147" s="4">
        <f t="shared" ca="1" si="34"/>
        <v>-7120.2222222222108</v>
      </c>
      <c r="N147" s="4">
        <f t="shared" ca="1" si="35"/>
        <v>-7375.9333333333179</v>
      </c>
      <c r="O147" s="4">
        <f t="shared" ca="1" si="36"/>
        <v>1.6666666666666666E-2</v>
      </c>
      <c r="P147" s="4">
        <f t="shared" ca="1" si="37"/>
        <v>12660</v>
      </c>
      <c r="Q147" s="67">
        <f t="shared" ca="1" si="16"/>
        <v>1531590637.4000003</v>
      </c>
      <c r="R147">
        <f t="shared" si="38"/>
        <v>1</v>
      </c>
      <c r="S147" s="69" t="str">
        <f t="shared" si="39"/>
        <v>1_[Favágó]</v>
      </c>
      <c r="T147" t="str">
        <f t="shared" ca="1" si="40"/>
        <v>setTask('0','1531590638','1','1_[Favágó],5524');</v>
      </c>
    </row>
    <row r="148" spans="3:20" x14ac:dyDescent="0.25">
      <c r="C148" s="68">
        <v>1</v>
      </c>
      <c r="D148" s="68" t="str">
        <f t="shared" si="43"/>
        <v>Fa</v>
      </c>
      <c r="E148" s="68">
        <v>1</v>
      </c>
      <c r="F148">
        <f t="shared" ca="1" si="1"/>
        <v>40</v>
      </c>
      <c r="G148">
        <f t="shared" ca="1" si="2"/>
        <v>100</v>
      </c>
      <c r="H148">
        <f t="shared" ca="1" si="3"/>
        <v>50</v>
      </c>
      <c r="I148">
        <f t="shared" ca="1" si="4"/>
        <v>60</v>
      </c>
      <c r="J148" s="3">
        <f t="array" aca="1" ref="J148" ca="1">INDEX(INDIRECT(D148&amp;"!$F$1:$Y$20"),$E148,MAX($D$6,($D$8:D148="Főépület")*$E$8:E148))</f>
        <v>6.9444444444444447E-4</v>
      </c>
      <c r="K148" s="4">
        <f t="shared" ca="1" si="32"/>
        <v>-6739.5555555555411</v>
      </c>
      <c r="L148" s="4">
        <f t="shared" ca="1" si="33"/>
        <v>-13369.555555555577</v>
      </c>
      <c r="M148" s="4">
        <f t="shared" ca="1" si="34"/>
        <v>-7169.5555555555438</v>
      </c>
      <c r="N148" s="4">
        <f t="shared" ca="1" si="35"/>
        <v>-7434.6333333333178</v>
      </c>
      <c r="O148" s="4">
        <f t="shared" ca="1" si="36"/>
        <v>1.6666666666666666E-2</v>
      </c>
      <c r="P148" s="4">
        <f t="shared" ca="1" si="37"/>
        <v>12740</v>
      </c>
      <c r="Q148" s="67">
        <f t="shared" ca="1" si="16"/>
        <v>1531590717.4000003</v>
      </c>
      <c r="R148">
        <f t="shared" si="38"/>
        <v>1</v>
      </c>
      <c r="S148" s="69" t="str">
        <f t="shared" si="39"/>
        <v>1_[Favágó]</v>
      </c>
      <c r="T148" t="str">
        <f t="shared" ca="1" si="40"/>
        <v>setTask('0','1531590718','1','1_[Favágó],5524');</v>
      </c>
    </row>
    <row r="149" spans="3:20" x14ac:dyDescent="0.25">
      <c r="C149" s="68">
        <v>1</v>
      </c>
      <c r="D149" s="68" t="str">
        <f t="shared" si="43"/>
        <v>Fa</v>
      </c>
      <c r="E149" s="68">
        <v>1</v>
      </c>
      <c r="F149">
        <f t="shared" ca="1" si="1"/>
        <v>40</v>
      </c>
      <c r="G149">
        <f t="shared" ca="1" si="2"/>
        <v>100</v>
      </c>
      <c r="H149">
        <f t="shared" ca="1" si="3"/>
        <v>50</v>
      </c>
      <c r="I149">
        <f t="shared" ca="1" si="4"/>
        <v>60</v>
      </c>
      <c r="J149" s="3">
        <f t="array" aca="1" ref="J149" ca="1">INDEX(INDIRECT(D149&amp;"!$F$1:$Y$20"),$E149,MAX($D$6,($D$8:D149="Főépület")*$E$8:E149))</f>
        <v>6.9444444444444447E-4</v>
      </c>
      <c r="K149" s="4">
        <f t="shared" ca="1" si="32"/>
        <v>-6778.8888888888741</v>
      </c>
      <c r="L149" s="4">
        <f t="shared" ca="1" si="33"/>
        <v>-13468.888888888911</v>
      </c>
      <c r="M149" s="4">
        <f t="shared" ca="1" si="34"/>
        <v>-7218.8888888888769</v>
      </c>
      <c r="N149" s="4">
        <f t="shared" ca="1" si="35"/>
        <v>-7493.3333333333176</v>
      </c>
      <c r="O149" s="4">
        <f t="shared" ca="1" si="36"/>
        <v>1.6666666666666666E-2</v>
      </c>
      <c r="P149" s="4">
        <f t="shared" ca="1" si="37"/>
        <v>12820</v>
      </c>
      <c r="Q149" s="67">
        <f t="shared" ca="1" si="16"/>
        <v>1531590797.4000003</v>
      </c>
      <c r="R149">
        <f t="shared" si="38"/>
        <v>1</v>
      </c>
      <c r="S149" s="69" t="str">
        <f t="shared" si="39"/>
        <v>1_[Favágó]</v>
      </c>
      <c r="T149" t="str">
        <f t="shared" ca="1" si="40"/>
        <v>setTask('0','1531590798','1','1_[Favágó],5524');</v>
      </c>
    </row>
    <row r="150" spans="3:20" x14ac:dyDescent="0.25">
      <c r="C150" s="68">
        <v>1</v>
      </c>
      <c r="D150" s="68" t="str">
        <f t="shared" si="43"/>
        <v>Fa</v>
      </c>
      <c r="E150" s="68">
        <v>1</v>
      </c>
      <c r="F150">
        <f t="shared" ca="1" si="1"/>
        <v>40</v>
      </c>
      <c r="G150">
        <f t="shared" ca="1" si="2"/>
        <v>100</v>
      </c>
      <c r="H150">
        <f t="shared" ca="1" si="3"/>
        <v>50</v>
      </c>
      <c r="I150">
        <f t="shared" ca="1" si="4"/>
        <v>60</v>
      </c>
      <c r="J150" s="3">
        <f t="array" aca="1" ref="J150" ca="1">INDEX(INDIRECT(D150&amp;"!$F$1:$Y$20"),$E150,MAX($D$6,($D$8:D150="Főépület")*$E$8:E150))</f>
        <v>6.9444444444444447E-4</v>
      </c>
      <c r="K150" s="4">
        <f t="shared" ca="1" si="32"/>
        <v>-6818.2222222222072</v>
      </c>
      <c r="L150" s="4">
        <f t="shared" ca="1" si="33"/>
        <v>-13568.222222222244</v>
      </c>
      <c r="M150" s="4">
        <f t="shared" ca="1" si="34"/>
        <v>-7268.2222222222099</v>
      </c>
      <c r="N150" s="4">
        <f t="shared" ca="1" si="35"/>
        <v>-7552.0333333333174</v>
      </c>
      <c r="O150" s="4">
        <f t="shared" ca="1" si="36"/>
        <v>1.6666666666666666E-2</v>
      </c>
      <c r="P150" s="4">
        <f t="shared" ca="1" si="37"/>
        <v>12900</v>
      </c>
      <c r="Q150" s="67">
        <f t="shared" ca="1" si="16"/>
        <v>1531590877.4000003</v>
      </c>
      <c r="R150">
        <f t="shared" si="38"/>
        <v>1</v>
      </c>
      <c r="S150" s="69" t="str">
        <f t="shared" si="39"/>
        <v>1_[Favágó]</v>
      </c>
      <c r="T150" t="str">
        <f t="shared" ca="1" si="40"/>
        <v>setTask('0','1531590878','1','1_[Favágó],5524');</v>
      </c>
    </row>
    <row r="151" spans="3:20" x14ac:dyDescent="0.25">
      <c r="C151" s="68">
        <v>1</v>
      </c>
      <c r="D151" s="68" t="str">
        <f t="shared" si="43"/>
        <v>Fa</v>
      </c>
      <c r="E151" s="68">
        <v>1</v>
      </c>
      <c r="F151">
        <f t="shared" ca="1" si="1"/>
        <v>40</v>
      </c>
      <c r="G151">
        <f t="shared" ca="1" si="2"/>
        <v>100</v>
      </c>
      <c r="H151">
        <f t="shared" ca="1" si="3"/>
        <v>50</v>
      </c>
      <c r="I151">
        <f t="shared" ca="1" si="4"/>
        <v>60</v>
      </c>
      <c r="J151" s="3">
        <f t="array" aca="1" ref="J151" ca="1">INDEX(INDIRECT(D151&amp;"!$F$1:$Y$20"),$E151,MAX($D$6,($D$8:D151="Főépület")*$E$8:E151))</f>
        <v>6.9444444444444447E-4</v>
      </c>
      <c r="K151" s="4">
        <f t="shared" ca="1" si="32"/>
        <v>-6857.5555555555402</v>
      </c>
      <c r="L151" s="4">
        <f t="shared" ca="1" si="33"/>
        <v>-13667.555555555578</v>
      </c>
      <c r="M151" s="4">
        <f t="shared" ca="1" si="34"/>
        <v>-7317.5555555555429</v>
      </c>
      <c r="N151" s="4">
        <f t="shared" ca="1" si="35"/>
        <v>-7610.7333333333172</v>
      </c>
      <c r="O151" s="4">
        <f t="shared" ca="1" si="36"/>
        <v>1.6666666666666666E-2</v>
      </c>
      <c r="P151" s="4">
        <f t="shared" ca="1" si="37"/>
        <v>12980</v>
      </c>
      <c r="Q151" s="67">
        <f t="shared" ca="1" si="16"/>
        <v>1531590957.4000003</v>
      </c>
      <c r="R151">
        <f t="shared" si="38"/>
        <v>1</v>
      </c>
      <c r="S151" s="69" t="str">
        <f t="shared" si="39"/>
        <v>1_[Favágó]</v>
      </c>
      <c r="T151" t="str">
        <f t="shared" ca="1" si="40"/>
        <v>setTask('0','1531590958','1','1_[Favágó],5524');</v>
      </c>
    </row>
    <row r="152" spans="3:20" x14ac:dyDescent="0.25">
      <c r="C152" s="68">
        <v>1</v>
      </c>
      <c r="D152" s="68" t="str">
        <f t="shared" si="43"/>
        <v>Fa</v>
      </c>
      <c r="E152" s="68">
        <v>1</v>
      </c>
      <c r="F152">
        <f t="shared" ca="1" si="1"/>
        <v>40</v>
      </c>
      <c r="G152">
        <f t="shared" ca="1" si="2"/>
        <v>100</v>
      </c>
      <c r="H152">
        <f t="shared" ca="1" si="3"/>
        <v>50</v>
      </c>
      <c r="I152">
        <f t="shared" ca="1" si="4"/>
        <v>60</v>
      </c>
      <c r="J152" s="3">
        <f t="array" aca="1" ref="J152" ca="1">INDEX(INDIRECT(D152&amp;"!$F$1:$Y$20"),$E152,MAX($D$6,($D$8:D152="Főépület")*$E$8:E152))</f>
        <v>6.9444444444444447E-4</v>
      </c>
      <c r="K152" s="4">
        <f t="shared" ca="1" si="32"/>
        <v>-6896.8888888888732</v>
      </c>
      <c r="L152" s="4">
        <f t="shared" ca="1" si="33"/>
        <v>-13766.888888888912</v>
      </c>
      <c r="M152" s="4">
        <f t="shared" ca="1" si="34"/>
        <v>-7366.888888888876</v>
      </c>
      <c r="N152" s="4">
        <f t="shared" ca="1" si="35"/>
        <v>-7669.433333333317</v>
      </c>
      <c r="O152" s="4">
        <f t="shared" ca="1" si="36"/>
        <v>1.6666666666666666E-2</v>
      </c>
      <c r="P152" s="4">
        <f t="shared" ca="1" si="37"/>
        <v>13060</v>
      </c>
      <c r="Q152" s="67">
        <f t="shared" ca="1" si="16"/>
        <v>1531591037.4000003</v>
      </c>
      <c r="R152">
        <f t="shared" si="38"/>
        <v>1</v>
      </c>
      <c r="S152" s="69" t="str">
        <f t="shared" si="39"/>
        <v>1_[Favágó]</v>
      </c>
      <c r="T152" t="str">
        <f t="shared" ca="1" si="40"/>
        <v>setTask('0','1531591038','1','1_[Favágó],5524');</v>
      </c>
    </row>
    <row r="153" spans="3:20" x14ac:dyDescent="0.25">
      <c r="C153" s="68">
        <v>1</v>
      </c>
      <c r="D153" s="68" t="str">
        <f t="shared" si="43"/>
        <v>Fa</v>
      </c>
      <c r="E153" s="68">
        <v>1</v>
      </c>
      <c r="F153">
        <f t="shared" ca="1" si="1"/>
        <v>40</v>
      </c>
      <c r="G153">
        <f t="shared" ca="1" si="2"/>
        <v>100</v>
      </c>
      <c r="H153">
        <f t="shared" ca="1" si="3"/>
        <v>50</v>
      </c>
      <c r="I153">
        <f t="shared" ca="1" si="4"/>
        <v>60</v>
      </c>
      <c r="J153" s="3">
        <f t="array" aca="1" ref="J153" ca="1">INDEX(INDIRECT(D153&amp;"!$F$1:$Y$20"),$E153,MAX($D$6,($D$8:D153="Főépület")*$E$8:E153))</f>
        <v>6.9444444444444447E-4</v>
      </c>
      <c r="K153" s="4">
        <f t="shared" ca="1" si="32"/>
        <v>-6936.2222222222063</v>
      </c>
      <c r="L153" s="4">
        <f t="shared" ca="1" si="33"/>
        <v>-13866.222222222246</v>
      </c>
      <c r="M153" s="4">
        <f t="shared" ca="1" si="34"/>
        <v>-7416.222222222209</v>
      </c>
      <c r="N153" s="4">
        <f t="shared" ca="1" si="35"/>
        <v>-7728.1333333333168</v>
      </c>
      <c r="O153" s="4">
        <f t="shared" ca="1" si="36"/>
        <v>1.6666666666666666E-2</v>
      </c>
      <c r="P153" s="4">
        <f t="shared" ca="1" si="37"/>
        <v>13140</v>
      </c>
      <c r="Q153" s="67">
        <f t="shared" ca="1" si="16"/>
        <v>1531591117.4000003</v>
      </c>
      <c r="R153">
        <f t="shared" si="38"/>
        <v>1</v>
      </c>
      <c r="S153" s="69" t="str">
        <f t="shared" si="39"/>
        <v>1_[Favágó]</v>
      </c>
      <c r="T153" t="str">
        <f t="shared" ca="1" si="40"/>
        <v>setTask('0','1531591118','1','1_[Favágó],5524');</v>
      </c>
    </row>
    <row r="154" spans="3:20" x14ac:dyDescent="0.25">
      <c r="C154" s="68">
        <v>1</v>
      </c>
      <c r="D154" s="68" t="str">
        <f t="shared" si="43"/>
        <v>Fa</v>
      </c>
      <c r="E154" s="68">
        <v>1</v>
      </c>
      <c r="F154">
        <f t="shared" ca="1" si="1"/>
        <v>40</v>
      </c>
      <c r="G154">
        <f t="shared" ca="1" si="2"/>
        <v>100</v>
      </c>
      <c r="H154">
        <f t="shared" ca="1" si="3"/>
        <v>50</v>
      </c>
      <c r="I154">
        <f t="shared" ca="1" si="4"/>
        <v>60</v>
      </c>
      <c r="J154" s="3">
        <f t="array" aca="1" ref="J154" ca="1">INDEX(INDIRECT(D154&amp;"!$F$1:$Y$20"),$E154,MAX($D$6,($D$8:D154="Főépület")*$E$8:E154))</f>
        <v>6.9444444444444447E-4</v>
      </c>
      <c r="K154" s="4">
        <f t="shared" ca="1" si="32"/>
        <v>-6975.5555555555393</v>
      </c>
      <c r="L154" s="4">
        <f t="shared" ca="1" si="33"/>
        <v>-13965.55555555558</v>
      </c>
      <c r="M154" s="4">
        <f t="shared" ca="1" si="34"/>
        <v>-7465.555555555542</v>
      </c>
      <c r="N154" s="4">
        <f t="shared" ca="1" si="35"/>
        <v>-7786.8333333333167</v>
      </c>
      <c r="O154" s="4">
        <f t="shared" ca="1" si="36"/>
        <v>1.6666666666666666E-2</v>
      </c>
      <c r="P154" s="4">
        <f t="shared" ca="1" si="37"/>
        <v>13220</v>
      </c>
      <c r="Q154" s="67">
        <f t="shared" ca="1" si="16"/>
        <v>1531591197.4000003</v>
      </c>
      <c r="R154">
        <f t="shared" si="38"/>
        <v>1</v>
      </c>
      <c r="S154" s="69" t="str">
        <f t="shared" si="39"/>
        <v>1_[Favágó]</v>
      </c>
      <c r="T154" t="str">
        <f t="shared" ca="1" si="40"/>
        <v>setTask('0','1531591198','1','1_[Favágó],5524');</v>
      </c>
    </row>
    <row r="155" spans="3:20" x14ac:dyDescent="0.25">
      <c r="C155" s="68">
        <v>1</v>
      </c>
      <c r="D155" s="68" t="str">
        <f t="shared" si="43"/>
        <v>Fa</v>
      </c>
      <c r="E155" s="68">
        <v>1</v>
      </c>
      <c r="F155">
        <f t="shared" ca="1" si="1"/>
        <v>40</v>
      </c>
      <c r="G155">
        <f t="shared" ca="1" si="2"/>
        <v>100</v>
      </c>
      <c r="H155">
        <f t="shared" ca="1" si="3"/>
        <v>50</v>
      </c>
      <c r="I155">
        <f t="shared" ca="1" si="4"/>
        <v>60</v>
      </c>
      <c r="J155" s="3">
        <f t="array" aca="1" ref="J155" ca="1">INDEX(INDIRECT(D155&amp;"!$F$1:$Y$20"),$E155,MAX($D$6,($D$8:D155="Főépület")*$E$8:E155))</f>
        <v>6.9444444444444447E-4</v>
      </c>
      <c r="K155" s="4">
        <f t="shared" ca="1" si="32"/>
        <v>-7014.8888888888723</v>
      </c>
      <c r="L155" s="4">
        <f t="shared" ca="1" si="33"/>
        <v>-14064.888888888914</v>
      </c>
      <c r="M155" s="4">
        <f t="shared" ca="1" si="34"/>
        <v>-7514.888888888875</v>
      </c>
      <c r="N155" s="4">
        <f t="shared" ca="1" si="35"/>
        <v>-7845.5333333333165</v>
      </c>
      <c r="O155" s="4">
        <f t="shared" ca="1" si="36"/>
        <v>1.6666666666666666E-2</v>
      </c>
      <c r="P155" s="4">
        <f t="shared" ca="1" si="37"/>
        <v>13300</v>
      </c>
      <c r="Q155" s="67">
        <f t="shared" ca="1" si="16"/>
        <v>1531591277.4000003</v>
      </c>
      <c r="R155">
        <f t="shared" si="38"/>
        <v>1</v>
      </c>
      <c r="S155" s="69" t="str">
        <f t="shared" si="39"/>
        <v>1_[Favágó]</v>
      </c>
      <c r="T155" t="str">
        <f t="shared" ca="1" si="40"/>
        <v>setTask('0','1531591278','1','1_[Favágó],5524');</v>
      </c>
    </row>
    <row r="156" spans="3:20" x14ac:dyDescent="0.25">
      <c r="C156" s="68">
        <v>1</v>
      </c>
      <c r="D156" s="68" t="str">
        <f t="shared" si="43"/>
        <v>Fa</v>
      </c>
      <c r="E156" s="68">
        <v>1</v>
      </c>
      <c r="F156">
        <f t="shared" ca="1" si="1"/>
        <v>40</v>
      </c>
      <c r="G156">
        <f t="shared" ca="1" si="2"/>
        <v>100</v>
      </c>
      <c r="H156">
        <f t="shared" ca="1" si="3"/>
        <v>50</v>
      </c>
      <c r="I156">
        <f t="shared" ca="1" si="4"/>
        <v>60</v>
      </c>
      <c r="J156" s="3">
        <f t="array" aca="1" ref="J156" ca="1">INDEX(INDIRECT(D156&amp;"!$F$1:$Y$20"),$E156,MAX($D$6,($D$8:D156="Főépület")*$E$8:E156))</f>
        <v>6.9444444444444447E-4</v>
      </c>
      <c r="K156" s="4">
        <f t="shared" ca="1" si="32"/>
        <v>-7054.2222222222053</v>
      </c>
      <c r="L156" s="4">
        <f t="shared" ca="1" si="33"/>
        <v>-14164.222222222248</v>
      </c>
      <c r="M156" s="4">
        <f t="shared" ca="1" si="34"/>
        <v>-7564.2222222222081</v>
      </c>
      <c r="N156" s="4">
        <f t="shared" ca="1" si="35"/>
        <v>-7904.2333333333163</v>
      </c>
      <c r="O156" s="4">
        <f t="shared" ca="1" si="36"/>
        <v>1.6666666666666666E-2</v>
      </c>
      <c r="P156" s="4">
        <f t="shared" ca="1" si="37"/>
        <v>13380</v>
      </c>
      <c r="Q156" s="67">
        <f t="shared" ca="1" si="16"/>
        <v>1531591357.4000003</v>
      </c>
      <c r="R156">
        <f t="shared" si="38"/>
        <v>1</v>
      </c>
      <c r="S156" s="69" t="str">
        <f t="shared" si="39"/>
        <v>1_[Favágó]</v>
      </c>
      <c r="T156" t="str">
        <f t="shared" ca="1" si="40"/>
        <v>setTask('0','1531591358','1','1_[Favágó],5524');</v>
      </c>
    </row>
    <row r="157" spans="3:20" x14ac:dyDescent="0.25">
      <c r="C157" s="68">
        <v>1</v>
      </c>
      <c r="D157" s="68" t="str">
        <f t="shared" si="43"/>
        <v>Fa</v>
      </c>
      <c r="E157" s="68">
        <v>1</v>
      </c>
      <c r="F157">
        <f t="shared" ca="1" si="1"/>
        <v>40</v>
      </c>
      <c r="G157">
        <f t="shared" ca="1" si="2"/>
        <v>100</v>
      </c>
      <c r="H157">
        <f t="shared" ca="1" si="3"/>
        <v>50</v>
      </c>
      <c r="I157">
        <f t="shared" ca="1" si="4"/>
        <v>60</v>
      </c>
      <c r="J157" s="3">
        <f t="array" aca="1" ref="J157" ca="1">INDEX(INDIRECT(D157&amp;"!$F$1:$Y$20"),$E157,MAX($D$6,($D$8:D157="Főépület")*$E$8:E157))</f>
        <v>6.9444444444444447E-4</v>
      </c>
      <c r="K157" s="4">
        <f t="shared" ca="1" si="32"/>
        <v>-7093.5555555555384</v>
      </c>
      <c r="L157" s="4">
        <f t="shared" ca="1" si="33"/>
        <v>-14263.555555555582</v>
      </c>
      <c r="M157" s="4">
        <f t="shared" ca="1" si="34"/>
        <v>-7613.5555555555411</v>
      </c>
      <c r="N157" s="4">
        <f t="shared" ca="1" si="35"/>
        <v>-7962.9333333333161</v>
      </c>
      <c r="O157" s="4">
        <f t="shared" ca="1" si="36"/>
        <v>1.6666666666666666E-2</v>
      </c>
      <c r="P157" s="4">
        <f t="shared" ca="1" si="37"/>
        <v>13460</v>
      </c>
      <c r="Q157" s="67">
        <f t="shared" ca="1" si="16"/>
        <v>1531591437.4000003</v>
      </c>
      <c r="R157">
        <f t="shared" si="38"/>
        <v>1</v>
      </c>
      <c r="S157" s="69" t="str">
        <f t="shared" si="39"/>
        <v>1_[Favágó]</v>
      </c>
      <c r="T157" t="str">
        <f t="shared" ca="1" si="40"/>
        <v>setTask('0','1531591438','1','1_[Favágó],5524');</v>
      </c>
    </row>
    <row r="158" spans="3:20" x14ac:dyDescent="0.25">
      <c r="C158" s="68">
        <v>1</v>
      </c>
      <c r="D158" s="68" t="str">
        <f t="shared" si="43"/>
        <v>Fa</v>
      </c>
      <c r="E158" s="68">
        <v>1</v>
      </c>
      <c r="F158">
        <f t="shared" ca="1" si="1"/>
        <v>40</v>
      </c>
      <c r="G158">
        <f t="shared" ca="1" si="2"/>
        <v>100</v>
      </c>
      <c r="H158">
        <f t="shared" ca="1" si="3"/>
        <v>50</v>
      </c>
      <c r="I158">
        <f t="shared" ca="1" si="4"/>
        <v>60</v>
      </c>
      <c r="J158" s="3">
        <f t="array" aca="1" ref="J158" ca="1">INDEX(INDIRECT(D158&amp;"!$F$1:$Y$20"),$E158,MAX($D$6,($D$8:D158="Főépület")*$E$8:E158))</f>
        <v>6.9444444444444447E-4</v>
      </c>
      <c r="K158" s="4">
        <f t="shared" ca="1" si="32"/>
        <v>-7132.8888888888714</v>
      </c>
      <c r="L158" s="4">
        <f t="shared" ca="1" si="33"/>
        <v>-14362.888888888916</v>
      </c>
      <c r="M158" s="4">
        <f t="shared" ca="1" si="34"/>
        <v>-7662.8888888888741</v>
      </c>
      <c r="N158" s="4">
        <f t="shared" ca="1" si="35"/>
        <v>-8021.6333333333159</v>
      </c>
      <c r="O158" s="4">
        <f t="shared" ca="1" si="36"/>
        <v>1.6666666666666666E-2</v>
      </c>
      <c r="P158" s="4">
        <f t="shared" ca="1" si="37"/>
        <v>13540</v>
      </c>
      <c r="Q158" s="67">
        <f t="shared" ca="1" si="16"/>
        <v>1531591517.4000003</v>
      </c>
      <c r="R158">
        <f t="shared" si="38"/>
        <v>1</v>
      </c>
      <c r="S158" s="69" t="str">
        <f t="shared" si="39"/>
        <v>1_[Favágó]</v>
      </c>
      <c r="T158" t="str">
        <f t="shared" ca="1" si="40"/>
        <v>setTask('0','1531591518','1','1_[Favágó],5524');</v>
      </c>
    </row>
    <row r="159" spans="3:20" x14ac:dyDescent="0.25">
      <c r="C159" s="68">
        <v>1</v>
      </c>
      <c r="D159" s="68" t="str">
        <f t="shared" si="43"/>
        <v>Fa</v>
      </c>
      <c r="E159" s="68">
        <v>1</v>
      </c>
      <c r="F159">
        <f t="shared" ca="1" si="1"/>
        <v>40</v>
      </c>
      <c r="G159">
        <f t="shared" ca="1" si="2"/>
        <v>100</v>
      </c>
      <c r="H159">
        <f t="shared" ca="1" si="3"/>
        <v>50</v>
      </c>
      <c r="I159">
        <f t="shared" ca="1" si="4"/>
        <v>60</v>
      </c>
      <c r="J159" s="3">
        <f t="array" aca="1" ref="J159" ca="1">INDEX(INDIRECT(D159&amp;"!$F$1:$Y$20"),$E159,MAX($D$6,($D$8:D159="Főépület")*$E$8:E159))</f>
        <v>6.9444444444444447E-4</v>
      </c>
      <c r="K159" s="4">
        <f t="shared" ca="1" si="32"/>
        <v>-7172.2222222222044</v>
      </c>
      <c r="L159" s="4">
        <f t="shared" ca="1" si="33"/>
        <v>-14462.22222222225</v>
      </c>
      <c r="M159" s="4">
        <f t="shared" ca="1" si="34"/>
        <v>-7712.2222222222072</v>
      </c>
      <c r="N159" s="4">
        <f t="shared" ca="1" si="35"/>
        <v>-8080.3333333333157</v>
      </c>
      <c r="O159" s="4">
        <f t="shared" ca="1" si="36"/>
        <v>1.6666666666666666E-2</v>
      </c>
      <c r="P159" s="4">
        <f t="shared" ca="1" si="37"/>
        <v>13620</v>
      </c>
      <c r="Q159" s="67">
        <f t="shared" ref="Q159" ca="1" si="44">(NOW()-$R$1/24-DATE(1970,1,1))*86400+P159</f>
        <v>1531591597.4000003</v>
      </c>
      <c r="R159">
        <f t="shared" si="38"/>
        <v>1</v>
      </c>
      <c r="S159" s="69" t="str">
        <f t="shared" si="39"/>
        <v>1_[Favágó]</v>
      </c>
      <c r="T159" t="str">
        <f t="shared" ca="1" si="40"/>
        <v>setTask('0','1531591598','1','1_[Favágó],5524');</v>
      </c>
    </row>
    <row r="160" spans="3:20" x14ac:dyDescent="0.25">
      <c r="C160" s="68">
        <v>1</v>
      </c>
      <c r="D160" s="68" t="str">
        <f t="shared" si="43"/>
        <v>Fa</v>
      </c>
      <c r="E160" s="68">
        <v>1</v>
      </c>
      <c r="F160">
        <f t="shared" ca="1" si="1"/>
        <v>40</v>
      </c>
      <c r="G160">
        <f t="shared" ca="1" si="2"/>
        <v>100</v>
      </c>
      <c r="H160">
        <f t="shared" ca="1" si="3"/>
        <v>50</v>
      </c>
      <c r="I160">
        <f t="shared" ca="1" si="4"/>
        <v>60</v>
      </c>
      <c r="J160" s="3">
        <f t="array" aca="1" ref="J160" ca="1">INDEX(INDIRECT(D160&amp;"!$F$1:$Y$20"),$E160,MAX($D$6,($D$8:D160="Főépület")*$E$8:E160))</f>
        <v>6.9444444444444447E-4</v>
      </c>
      <c r="K160" s="4">
        <f t="shared" ca="1" si="32"/>
        <v>-7211.5555555555375</v>
      </c>
      <c r="L160" s="4">
        <f t="shared" ca="1" si="33"/>
        <v>-14561.555555555584</v>
      </c>
      <c r="M160" s="4">
        <f t="shared" ca="1" si="34"/>
        <v>-7761.5555555555402</v>
      </c>
      <c r="N160" s="4">
        <f t="shared" ca="1" si="35"/>
        <v>-8139.0333333333156</v>
      </c>
      <c r="O160" s="4">
        <f t="shared" ca="1" si="36"/>
        <v>1.6666666666666666E-2</v>
      </c>
      <c r="P160" s="4">
        <f t="shared" ca="1" si="37"/>
        <v>13700</v>
      </c>
      <c r="Q160" s="67">
        <f t="shared" ca="1" si="16"/>
        <v>1531591677.4000003</v>
      </c>
      <c r="R160">
        <f t="shared" si="38"/>
        <v>1</v>
      </c>
      <c r="S160" s="69" t="str">
        <f t="shared" si="39"/>
        <v>1_[Favágó]</v>
      </c>
      <c r="T160" t="str">
        <f t="shared" ca="1" si="40"/>
        <v>setTask('0','1531591678','1','1_[Favágó],5524');</v>
      </c>
    </row>
    <row r="161" spans="3:20" x14ac:dyDescent="0.25">
      <c r="C161" s="68">
        <v>1</v>
      </c>
      <c r="D161" s="68" t="str">
        <f t="shared" si="43"/>
        <v>Fa</v>
      </c>
      <c r="E161" s="68">
        <v>1</v>
      </c>
      <c r="F161">
        <f t="shared" ca="1" si="1"/>
        <v>40</v>
      </c>
      <c r="G161">
        <f t="shared" ca="1" si="2"/>
        <v>100</v>
      </c>
      <c r="H161">
        <f t="shared" ca="1" si="3"/>
        <v>50</v>
      </c>
      <c r="I161">
        <f t="shared" ca="1" si="4"/>
        <v>60</v>
      </c>
      <c r="J161" s="3">
        <f t="array" aca="1" ref="J161" ca="1">INDEX(INDIRECT(D161&amp;"!$F$1:$Y$20"),$E161,MAX($D$6,($D$8:D161="Főépület")*$E$8:E161))</f>
        <v>6.9444444444444447E-4</v>
      </c>
      <c r="K161" s="4">
        <f t="shared" ca="1" si="32"/>
        <v>-7250.8888888888705</v>
      </c>
      <c r="L161" s="4">
        <f t="shared" ca="1" si="33"/>
        <v>-14660.888888888918</v>
      </c>
      <c r="M161" s="4">
        <f t="shared" ca="1" si="34"/>
        <v>-7810.8888888888732</v>
      </c>
      <c r="N161" s="4">
        <f t="shared" ca="1" si="35"/>
        <v>-8197.7333333333154</v>
      </c>
      <c r="O161" s="4">
        <f t="shared" ca="1" si="36"/>
        <v>1.6666666666666666E-2</v>
      </c>
      <c r="P161" s="4">
        <f t="shared" ca="1" si="37"/>
        <v>13780</v>
      </c>
      <c r="Q161" s="67">
        <f t="shared" ca="1" si="16"/>
        <v>1531591757.4000003</v>
      </c>
      <c r="R161">
        <f t="shared" si="38"/>
        <v>1</v>
      </c>
      <c r="S161" s="69" t="str">
        <f t="shared" si="39"/>
        <v>1_[Favágó]</v>
      </c>
      <c r="T161" t="str">
        <f t="shared" ca="1" si="40"/>
        <v>setTask('0','1531591758','1','1_[Favágó],5524');</v>
      </c>
    </row>
    <row r="162" spans="3:20" x14ac:dyDescent="0.25">
      <c r="C162" s="68">
        <v>1</v>
      </c>
      <c r="D162" s="68" t="str">
        <f t="shared" si="43"/>
        <v>Fa</v>
      </c>
      <c r="E162" s="68">
        <v>1</v>
      </c>
      <c r="F162">
        <f t="shared" ca="1" si="1"/>
        <v>40</v>
      </c>
      <c r="G162">
        <f t="shared" ca="1" si="2"/>
        <v>100</v>
      </c>
      <c r="H162">
        <f t="shared" ca="1" si="3"/>
        <v>50</v>
      </c>
      <c r="I162">
        <f t="shared" ca="1" si="4"/>
        <v>60</v>
      </c>
      <c r="J162" s="3">
        <f t="array" aca="1" ref="J162" ca="1">INDEX(INDIRECT(D162&amp;"!$F$1:$Y$20"),$E162,MAX($D$6,($D$8:D162="Főépület")*$E$8:E162))</f>
        <v>6.9444444444444447E-4</v>
      </c>
      <c r="K162" s="4">
        <f t="shared" ca="1" si="32"/>
        <v>-7290.2222222222035</v>
      </c>
      <c r="L162" s="4">
        <f t="shared" ca="1" si="33"/>
        <v>-14760.222222222252</v>
      </c>
      <c r="M162" s="4">
        <f t="shared" ca="1" si="34"/>
        <v>-7860.2222222222063</v>
      </c>
      <c r="N162" s="4">
        <f t="shared" ca="1" si="35"/>
        <v>-8256.4333333333161</v>
      </c>
      <c r="O162" s="4">
        <f t="shared" ca="1" si="36"/>
        <v>1.6666666666666666E-2</v>
      </c>
      <c r="P162" s="4">
        <f t="shared" ca="1" si="37"/>
        <v>13860</v>
      </c>
      <c r="Q162" s="67">
        <f t="shared" ca="1" si="16"/>
        <v>1531591837.4000003</v>
      </c>
      <c r="R162">
        <f t="shared" si="38"/>
        <v>1</v>
      </c>
      <c r="S162" s="69" t="str">
        <f t="shared" si="39"/>
        <v>1_[Favágó]</v>
      </c>
      <c r="T162" t="str">
        <f t="shared" ca="1" si="40"/>
        <v>setTask('0','1531591838','1','1_[Favágó],5524');</v>
      </c>
    </row>
    <row r="163" spans="3:20" x14ac:dyDescent="0.25">
      <c r="C163" s="68">
        <v>1</v>
      </c>
      <c r="D163" s="68" t="str">
        <f t="shared" si="43"/>
        <v>Fa</v>
      </c>
      <c r="E163" s="68">
        <v>1</v>
      </c>
      <c r="F163">
        <f t="shared" ca="1" si="1"/>
        <v>40</v>
      </c>
      <c r="G163">
        <f t="shared" ca="1" si="2"/>
        <v>100</v>
      </c>
      <c r="H163">
        <f t="shared" ca="1" si="3"/>
        <v>50</v>
      </c>
      <c r="I163">
        <f t="shared" ca="1" si="4"/>
        <v>60</v>
      </c>
      <c r="J163" s="3">
        <f t="array" aca="1" ref="J163" ca="1">INDEX(INDIRECT(D163&amp;"!$F$1:$Y$20"),$E163,MAX($D$6,($D$8:D163="Főépület")*$E$8:E163))</f>
        <v>6.9444444444444447E-4</v>
      </c>
      <c r="K163" s="4">
        <f t="shared" ref="K163:K168" ca="1" si="45">K162+$O163*C$2-F163</f>
        <v>-7329.5555555555366</v>
      </c>
      <c r="L163" s="4">
        <f t="shared" ref="L163:L168" ca="1" si="46">L162+$O163*D$2-G163</f>
        <v>-14859.555555555586</v>
      </c>
      <c r="M163" s="4">
        <f t="shared" ref="M163:M168" ca="1" si="47">M162+$O163*E$2-H163</f>
        <v>-7909.5555555555393</v>
      </c>
      <c r="N163" s="4">
        <f t="shared" ref="N163:N168" ca="1" si="48">N162+$O163*F$2-I163</f>
        <v>-8315.1333333333168</v>
      </c>
      <c r="O163" s="4">
        <f t="shared" ref="O163:O168" ca="1" si="49">(HOUR($J162)+MINUTE($J162)/60+SECOND($J162)/3600)</f>
        <v>1.6666666666666666E-2</v>
      </c>
      <c r="P163" s="4">
        <f t="shared" ref="P163:P168" ca="1" si="50">P162+ROUNDUP(HOUR(J162)*3600+MINUTE(J162)*60+SECOND(J162),0)+20</f>
        <v>13940</v>
      </c>
      <c r="Q163" s="67">
        <f t="shared" ca="1" si="16"/>
        <v>1531591917.4000003</v>
      </c>
      <c r="R163">
        <f t="shared" ref="R163:R168" si="51">C163</f>
        <v>1</v>
      </c>
      <c r="S163" s="69" t="str">
        <f t="shared" ref="S163:S168" si="52">VLOOKUP(D163,$Z$16:$AA$36,2,0)</f>
        <v>1_[Favágó]</v>
      </c>
      <c r="T163" t="str">
        <f t="shared" ref="T163:T168" ca="1" si="53">CONCATENATE("setTask('",$W$1,"','",ROUNDUP(Q163,0),"','",R163,"','",S163,",",$W$2,"');")</f>
        <v>setTask('0','1531591918','1','1_[Favágó],5524');</v>
      </c>
    </row>
    <row r="164" spans="3:20" x14ac:dyDescent="0.25">
      <c r="C164" s="68">
        <v>1</v>
      </c>
      <c r="D164" s="68" t="str">
        <f t="shared" si="43"/>
        <v>Fa</v>
      </c>
      <c r="E164" s="68">
        <v>1</v>
      </c>
      <c r="F164">
        <f t="shared" ca="1" si="1"/>
        <v>40</v>
      </c>
      <c r="G164">
        <f t="shared" ca="1" si="2"/>
        <v>100</v>
      </c>
      <c r="H164">
        <f t="shared" ca="1" si="3"/>
        <v>50</v>
      </c>
      <c r="I164">
        <f t="shared" ca="1" si="4"/>
        <v>60</v>
      </c>
      <c r="J164" s="3">
        <f t="array" aca="1" ref="J164" ca="1">INDEX(INDIRECT(D164&amp;"!$F$1:$Y$20"),$E164,MAX($D$6,($D$8:D164="Főépület")*$E$8:E164))</f>
        <v>6.9444444444444447E-4</v>
      </c>
      <c r="K164" s="4">
        <f t="shared" ca="1" si="45"/>
        <v>-7368.8888888888696</v>
      </c>
      <c r="L164" s="4">
        <f t="shared" ca="1" si="46"/>
        <v>-14958.88888888892</v>
      </c>
      <c r="M164" s="4">
        <f t="shared" ca="1" si="47"/>
        <v>-7958.8888888888723</v>
      </c>
      <c r="N164" s="4">
        <f t="shared" ca="1" si="48"/>
        <v>-8373.8333333333176</v>
      </c>
      <c r="O164" s="4">
        <f t="shared" ca="1" si="49"/>
        <v>1.6666666666666666E-2</v>
      </c>
      <c r="P164" s="4">
        <f t="shared" ca="1" si="50"/>
        <v>14020</v>
      </c>
      <c r="Q164" s="67">
        <f t="shared" ca="1" si="16"/>
        <v>1531591997.4000003</v>
      </c>
      <c r="R164">
        <f t="shared" si="51"/>
        <v>1</v>
      </c>
      <c r="S164" s="69" t="str">
        <f t="shared" si="52"/>
        <v>1_[Favágó]</v>
      </c>
      <c r="T164" t="str">
        <f t="shared" ca="1" si="53"/>
        <v>setTask('0','1531591998','1','1_[Favágó],5524');</v>
      </c>
    </row>
    <row r="165" spans="3:20" x14ac:dyDescent="0.25">
      <c r="C165" s="68">
        <v>1</v>
      </c>
      <c r="D165" s="68" t="str">
        <f t="shared" si="43"/>
        <v>Fa</v>
      </c>
      <c r="E165" s="68">
        <v>1</v>
      </c>
      <c r="F165">
        <f t="shared" ca="1" si="1"/>
        <v>40</v>
      </c>
      <c r="G165">
        <f t="shared" ca="1" si="2"/>
        <v>100</v>
      </c>
      <c r="H165">
        <f t="shared" ca="1" si="3"/>
        <v>50</v>
      </c>
      <c r="I165">
        <f t="shared" ca="1" si="4"/>
        <v>60</v>
      </c>
      <c r="J165" s="3">
        <f t="array" aca="1" ref="J165" ca="1">INDEX(INDIRECT(D165&amp;"!$F$1:$Y$20"),$E165,MAX($D$6,($D$8:D165="Főépület")*$E$8:E165))</f>
        <v>6.9444444444444447E-4</v>
      </c>
      <c r="K165" s="4">
        <f t="shared" ca="1" si="45"/>
        <v>-7408.2222222222026</v>
      </c>
      <c r="L165" s="4">
        <f t="shared" ca="1" si="46"/>
        <v>-15058.222222222254</v>
      </c>
      <c r="M165" s="4">
        <f t="shared" ca="1" si="47"/>
        <v>-8008.2222222222053</v>
      </c>
      <c r="N165" s="4">
        <f t="shared" ca="1" si="48"/>
        <v>-8432.5333333333183</v>
      </c>
      <c r="O165" s="4">
        <f t="shared" ca="1" si="49"/>
        <v>1.6666666666666666E-2</v>
      </c>
      <c r="P165" s="4">
        <f t="shared" ca="1" si="50"/>
        <v>14100</v>
      </c>
      <c r="Q165" s="67">
        <f t="shared" ca="1" si="16"/>
        <v>1531592077.4000003</v>
      </c>
      <c r="R165">
        <f t="shared" si="51"/>
        <v>1</v>
      </c>
      <c r="S165" s="69" t="str">
        <f t="shared" si="52"/>
        <v>1_[Favágó]</v>
      </c>
      <c r="T165" t="str">
        <f t="shared" ca="1" si="53"/>
        <v>setTask('0','1531592078','1','1_[Favágó],5524');</v>
      </c>
    </row>
    <row r="166" spans="3:20" x14ac:dyDescent="0.25">
      <c r="C166" s="68">
        <v>1</v>
      </c>
      <c r="D166" s="68" t="str">
        <f t="shared" si="43"/>
        <v>Fa</v>
      </c>
      <c r="E166" s="68">
        <v>1</v>
      </c>
      <c r="F166">
        <f t="shared" ca="1" si="1"/>
        <v>40</v>
      </c>
      <c r="G166">
        <f t="shared" ca="1" si="2"/>
        <v>100</v>
      </c>
      <c r="H166">
        <f t="shared" ca="1" si="3"/>
        <v>50</v>
      </c>
      <c r="I166">
        <f t="shared" ca="1" si="4"/>
        <v>60</v>
      </c>
      <c r="J166" s="3">
        <f t="array" aca="1" ref="J166" ca="1">INDEX(INDIRECT(D166&amp;"!$F$1:$Y$20"),$E166,MAX($D$6,($D$8:D166="Főépület")*$E$8:E166))</f>
        <v>6.9444444444444447E-4</v>
      </c>
      <c r="K166" s="4">
        <f t="shared" ca="1" si="45"/>
        <v>-7447.5555555555356</v>
      </c>
      <c r="L166" s="4">
        <f t="shared" ca="1" si="46"/>
        <v>-15157.555555555587</v>
      </c>
      <c r="M166" s="4">
        <f t="shared" ca="1" si="47"/>
        <v>-8057.5555555555384</v>
      </c>
      <c r="N166" s="4">
        <f t="shared" ca="1" si="48"/>
        <v>-8491.233333333319</v>
      </c>
      <c r="O166" s="4">
        <f t="shared" ca="1" si="49"/>
        <v>1.6666666666666666E-2</v>
      </c>
      <c r="P166" s="4">
        <f t="shared" ca="1" si="50"/>
        <v>14180</v>
      </c>
      <c r="Q166" s="67">
        <f t="shared" ca="1" si="16"/>
        <v>1531592157.4000003</v>
      </c>
      <c r="R166">
        <f t="shared" si="51"/>
        <v>1</v>
      </c>
      <c r="S166" s="69" t="str">
        <f t="shared" si="52"/>
        <v>1_[Favágó]</v>
      </c>
      <c r="T166" t="str">
        <f t="shared" ca="1" si="53"/>
        <v>setTask('0','1531592158','1','1_[Favágó],5524');</v>
      </c>
    </row>
    <row r="167" spans="3:20" x14ac:dyDescent="0.25">
      <c r="C167" s="68">
        <v>1</v>
      </c>
      <c r="D167" s="68" t="str">
        <f t="shared" si="43"/>
        <v>Fa</v>
      </c>
      <c r="E167" s="68">
        <v>1</v>
      </c>
      <c r="F167">
        <f t="shared" ca="1" si="1"/>
        <v>40</v>
      </c>
      <c r="G167">
        <f t="shared" ca="1" si="2"/>
        <v>100</v>
      </c>
      <c r="H167">
        <f t="shared" ca="1" si="3"/>
        <v>50</v>
      </c>
      <c r="I167">
        <f t="shared" ca="1" si="4"/>
        <v>60</v>
      </c>
      <c r="J167" s="3">
        <f t="array" aca="1" ref="J167" ca="1">INDEX(INDIRECT(D167&amp;"!$F$1:$Y$20"),$E167,MAX($D$6,($D$8:D167="Főépület")*$E$8:E167))</f>
        <v>6.9444444444444447E-4</v>
      </c>
      <c r="K167" s="4">
        <f t="shared" ca="1" si="45"/>
        <v>-7486.8888888888687</v>
      </c>
      <c r="L167" s="4">
        <f t="shared" ca="1" si="46"/>
        <v>-15256.888888888921</v>
      </c>
      <c r="M167" s="4">
        <f t="shared" ca="1" si="47"/>
        <v>-8106.8888888888714</v>
      </c>
      <c r="N167" s="4">
        <f t="shared" ca="1" si="48"/>
        <v>-8549.9333333333198</v>
      </c>
      <c r="O167" s="4">
        <f t="shared" ca="1" si="49"/>
        <v>1.6666666666666666E-2</v>
      </c>
      <c r="P167" s="4">
        <f t="shared" ca="1" si="50"/>
        <v>14260</v>
      </c>
      <c r="Q167" s="67">
        <f t="shared" ca="1" si="16"/>
        <v>1531592237.4000003</v>
      </c>
      <c r="R167">
        <f t="shared" si="51"/>
        <v>1</v>
      </c>
      <c r="S167" s="69" t="str">
        <f t="shared" si="52"/>
        <v>1_[Favágó]</v>
      </c>
      <c r="T167" t="str">
        <f t="shared" ca="1" si="53"/>
        <v>setTask('0','1531592238','1','1_[Favágó],5524');</v>
      </c>
    </row>
    <row r="168" spans="3:20" x14ac:dyDescent="0.25">
      <c r="F168" t="e">
        <f t="shared" ca="1" si="1"/>
        <v>#REF!</v>
      </c>
      <c r="G168" t="e">
        <f t="shared" ca="1" si="2"/>
        <v>#REF!</v>
      </c>
      <c r="H168" t="e">
        <f t="shared" ca="1" si="3"/>
        <v>#REF!</v>
      </c>
      <c r="I168" t="e">
        <f t="shared" ca="1" si="4"/>
        <v>#REF!</v>
      </c>
      <c r="J168" s="3" t="e">
        <f t="array" aca="1" ref="J168" ca="1">INDEX(INDIRECT(D168&amp;"!$F$1:$Y$20"),$E168,MAX($D$6,($D$8:D168="Főépület")*$E$8:E168))</f>
        <v>#REF!</v>
      </c>
      <c r="K168" s="4" t="e">
        <f t="shared" ca="1" si="45"/>
        <v>#REF!</v>
      </c>
      <c r="L168" s="4" t="e">
        <f t="shared" ca="1" si="46"/>
        <v>#REF!</v>
      </c>
      <c r="M168" s="4" t="e">
        <f t="shared" ca="1" si="47"/>
        <v>#REF!</v>
      </c>
      <c r="N168" s="4" t="e">
        <f t="shared" ca="1" si="48"/>
        <v>#REF!</v>
      </c>
      <c r="O168" s="4">
        <f t="shared" ca="1" si="49"/>
        <v>1.6666666666666666E-2</v>
      </c>
      <c r="P168" s="4">
        <f t="shared" ca="1" si="50"/>
        <v>14340</v>
      </c>
      <c r="Q168" s="67">
        <f t="shared" ca="1" si="16"/>
        <v>1531592317.4000003</v>
      </c>
      <c r="R168">
        <f t="shared" si="51"/>
        <v>0</v>
      </c>
      <c r="S168" s="69" t="e">
        <f t="shared" si="52"/>
        <v>#N/A</v>
      </c>
      <c r="T168" t="e">
        <f t="shared" ca="1" si="53"/>
        <v>#N/A</v>
      </c>
    </row>
    <row r="169" spans="3:20" x14ac:dyDescent="0.25">
      <c r="I169" s="7"/>
      <c r="J169" s="10"/>
      <c r="K169" s="7"/>
      <c r="L169" s="7"/>
      <c r="M169" s="9"/>
      <c r="N169" s="11"/>
      <c r="O169" s="57"/>
    </row>
    <row r="170" spans="3:20" x14ac:dyDescent="0.25">
      <c r="I170" s="7"/>
      <c r="J170" s="10"/>
      <c r="K170" s="7"/>
      <c r="L170" s="7"/>
      <c r="M170" s="9"/>
      <c r="N170" s="11"/>
      <c r="O170" s="57"/>
    </row>
    <row r="171" spans="3:20" x14ac:dyDescent="0.25">
      <c r="I171" s="7"/>
      <c r="J171" s="10"/>
      <c r="K171" s="7"/>
      <c r="L171" s="7"/>
      <c r="M171" s="9"/>
      <c r="N171" s="6"/>
      <c r="O171" s="58"/>
    </row>
  </sheetData>
  <conditionalFormatting sqref="K7:N1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G171"/>
  <sheetViews>
    <sheetView topLeftCell="C1" workbookViewId="0">
      <selection activeCell="K21" sqref="K21"/>
    </sheetView>
  </sheetViews>
  <sheetFormatPr defaultRowHeight="15" x14ac:dyDescent="0.25"/>
  <cols>
    <col min="4" max="4" width="13.5703125" bestFit="1" customWidth="1"/>
    <col min="5" max="5" width="12" bestFit="1" customWidth="1"/>
    <col min="15" max="15" width="9.140625" style="4"/>
    <col min="16" max="16" width="19.5703125" style="4" bestFit="1" customWidth="1"/>
    <col min="17" max="17" width="30.7109375" bestFit="1" customWidth="1"/>
    <col min="18" max="18" width="12.42578125" bestFit="1" customWidth="1"/>
    <col min="19" max="19" width="15.85546875" bestFit="1" customWidth="1"/>
    <col min="20" max="20" width="13.7109375" bestFit="1" customWidth="1"/>
    <col min="21" max="21" width="14.7109375" bestFit="1" customWidth="1"/>
    <col min="23" max="23" width="9.140625" style="4"/>
    <col min="30" max="30" width="10.28515625" bestFit="1" customWidth="1"/>
  </cols>
  <sheetData>
    <row r="1" spans="2:30" x14ac:dyDescent="0.25">
      <c r="C1" t="s">
        <v>1</v>
      </c>
      <c r="D1" t="s">
        <v>2</v>
      </c>
      <c r="E1" t="s">
        <v>3</v>
      </c>
      <c r="F1" t="s">
        <v>4</v>
      </c>
      <c r="I1" t="s">
        <v>1</v>
      </c>
      <c r="J1" t="s">
        <v>2</v>
      </c>
      <c r="K1" t="s">
        <v>3</v>
      </c>
      <c r="L1" t="s">
        <v>4</v>
      </c>
      <c r="Q1" t="s">
        <v>89</v>
      </c>
      <c r="R1" s="68">
        <v>1</v>
      </c>
      <c r="V1" t="s">
        <v>85</v>
      </c>
      <c r="W1" s="69">
        <v>7</v>
      </c>
    </row>
    <row r="2" spans="2:30" x14ac:dyDescent="0.25">
      <c r="B2" t="s">
        <v>0</v>
      </c>
      <c r="C2">
        <v>1448</v>
      </c>
      <c r="D2">
        <v>1448</v>
      </c>
      <c r="E2">
        <v>1163</v>
      </c>
      <c r="F2">
        <v>1180</v>
      </c>
      <c r="H2" t="s">
        <v>6</v>
      </c>
      <c r="I2">
        <v>1090</v>
      </c>
      <c r="J2">
        <v>1668</v>
      </c>
      <c r="K2">
        <v>1520</v>
      </c>
      <c r="L2">
        <v>4564</v>
      </c>
      <c r="W2" s="71"/>
    </row>
    <row r="3" spans="2:30" x14ac:dyDescent="0.25">
      <c r="Q3" t="s">
        <v>90</v>
      </c>
    </row>
    <row r="4" spans="2:30" x14ac:dyDescent="0.25">
      <c r="C4" t="s">
        <v>101</v>
      </c>
      <c r="D4" s="68">
        <v>33</v>
      </c>
      <c r="F4" t="s">
        <v>103</v>
      </c>
      <c r="G4" s="68">
        <v>-82</v>
      </c>
      <c r="H4" t="s">
        <v>105</v>
      </c>
      <c r="I4" s="68">
        <v>1462</v>
      </c>
      <c r="Q4" t="s">
        <v>91</v>
      </c>
    </row>
    <row r="5" spans="2:30" x14ac:dyDescent="0.25">
      <c r="C5" t="s">
        <v>102</v>
      </c>
      <c r="D5" s="68">
        <v>0</v>
      </c>
      <c r="E5" t="s">
        <v>106</v>
      </c>
      <c r="F5" t="s">
        <v>104</v>
      </c>
      <c r="G5" s="68">
        <v>44</v>
      </c>
      <c r="M5" s="71"/>
    </row>
    <row r="6" spans="2:30" x14ac:dyDescent="0.25">
      <c r="C6" t="s">
        <v>42</v>
      </c>
      <c r="D6">
        <v>4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1</v>
      </c>
      <c r="L6" t="s">
        <v>2</v>
      </c>
      <c r="M6" t="s">
        <v>3</v>
      </c>
      <c r="N6" s="4" t="s">
        <v>4</v>
      </c>
      <c r="P6" s="4" t="s">
        <v>83</v>
      </c>
      <c r="R6" t="s">
        <v>86</v>
      </c>
      <c r="S6" t="s">
        <v>87</v>
      </c>
      <c r="V6" s="3"/>
      <c r="AA6" s="4"/>
    </row>
    <row r="7" spans="2:30" x14ac:dyDescent="0.25">
      <c r="C7" t="s">
        <v>41</v>
      </c>
      <c r="D7" t="s">
        <v>40</v>
      </c>
      <c r="E7" t="s">
        <v>39</v>
      </c>
      <c r="J7" s="70">
        <v>2.0833333333333332E-2</v>
      </c>
      <c r="K7">
        <f>I2</f>
        <v>1090</v>
      </c>
      <c r="L7">
        <f>J2</f>
        <v>1668</v>
      </c>
      <c r="M7">
        <f>K2</f>
        <v>1520</v>
      </c>
      <c r="N7">
        <f>L2</f>
        <v>4564</v>
      </c>
      <c r="V7" s="3"/>
      <c r="AA7" s="4"/>
    </row>
    <row r="8" spans="2:30" x14ac:dyDescent="0.25">
      <c r="C8" s="68">
        <v>1</v>
      </c>
      <c r="D8" s="68" t="e">
        <f>VLOOKUP(C8,$Y$16:$AA$36,2,0)</f>
        <v>#N/A</v>
      </c>
      <c r="E8" s="68">
        <v>3</v>
      </c>
      <c r="F8">
        <v>200</v>
      </c>
      <c r="G8">
        <v>200</v>
      </c>
      <c r="H8">
        <v>200</v>
      </c>
      <c r="I8">
        <v>200</v>
      </c>
      <c r="J8" s="3">
        <v>0</v>
      </c>
      <c r="K8" s="4">
        <f t="shared" ref="K8:N8" si="0">K7+$O8*C$2-F8</f>
        <v>1614</v>
      </c>
      <c r="L8" s="4">
        <f t="shared" si="0"/>
        <v>2192</v>
      </c>
      <c r="M8" s="4">
        <f t="shared" si="0"/>
        <v>1901.5</v>
      </c>
      <c r="N8" s="4">
        <f t="shared" si="0"/>
        <v>4954</v>
      </c>
      <c r="O8" s="4">
        <f>(HOUR($J7)+MINUTE($J7)/60+SECOND($J7)/3600)</f>
        <v>0.5</v>
      </c>
      <c r="P8" s="4">
        <f>P7+ROUNDUP(HOUR(J7)*3600+MINUTE(J7)*60+SECOND(J7),0)</f>
        <v>1800</v>
      </c>
      <c r="Q8" s="67">
        <f ca="1">(NOW()-$R$1/24-DATE(1970,1,1))*86400+P8</f>
        <v>1531579777.3899999</v>
      </c>
      <c r="R8">
        <f>C8</f>
        <v>1</v>
      </c>
      <c r="S8" s="69" t="e">
        <f>VLOOKUP(D8,$Z$16:$AA$36,2,0)</f>
        <v>#N/A</v>
      </c>
      <c r="T8" t="str">
        <f ca="1">CONCATENATE("setTask('",$W$1,"','",ROUNDUP(Q8,0),"','",D5,"'",",","'",G4,"_",G5,"_",F8,"_",G8,"_",H8,"_",I8,"_",D4,"'",",","'",I4,"'",")")</f>
        <v>setTask('7','1531579778','0','-82_44_200_200_200_200_33','1462')</v>
      </c>
      <c r="V8" s="3"/>
      <c r="X8" s="4"/>
      <c r="Y8" s="4"/>
      <c r="Z8" s="4" t="s">
        <v>1</v>
      </c>
      <c r="AA8" s="4" t="s">
        <v>94</v>
      </c>
      <c r="AD8" t="e">
        <f>VLOOKUP("Vas",Z8:AA13,2,0)</f>
        <v>#N/A</v>
      </c>
    </row>
    <row r="9" spans="2:30" x14ac:dyDescent="0.25">
      <c r="C9" s="68"/>
      <c r="D9" s="68"/>
      <c r="E9" s="68"/>
      <c r="J9" s="3"/>
      <c r="K9" s="4"/>
      <c r="L9" s="4"/>
      <c r="M9" s="4"/>
      <c r="N9" s="4"/>
      <c r="Q9" s="67"/>
      <c r="S9" s="69"/>
      <c r="V9" s="3"/>
      <c r="X9" s="4"/>
      <c r="Y9" s="4"/>
      <c r="Z9" s="4"/>
      <c r="AA9" s="69"/>
    </row>
    <row r="10" spans="2:30" x14ac:dyDescent="0.25">
      <c r="C10" s="68"/>
      <c r="D10" s="68"/>
      <c r="E10" s="68"/>
      <c r="J10" s="3"/>
      <c r="K10" s="4"/>
      <c r="L10" s="4"/>
      <c r="M10" s="4"/>
      <c r="N10" s="4"/>
      <c r="Q10" s="67"/>
      <c r="S10" s="69"/>
      <c r="V10" s="3"/>
      <c r="X10" s="4"/>
      <c r="Y10" s="4"/>
      <c r="Z10" s="4"/>
      <c r="AA10" s="69"/>
    </row>
    <row r="11" spans="2:30" x14ac:dyDescent="0.25">
      <c r="C11" s="68"/>
      <c r="D11" s="68"/>
      <c r="E11" s="68"/>
      <c r="J11" s="3"/>
      <c r="K11" s="4"/>
      <c r="L11" s="4"/>
      <c r="M11" s="4"/>
      <c r="N11" s="4"/>
      <c r="Q11" s="67"/>
      <c r="S11" s="69"/>
      <c r="V11" s="3"/>
      <c r="X11" s="4"/>
      <c r="Y11" s="4"/>
      <c r="Z11" s="4"/>
      <c r="AA11" s="69"/>
    </row>
    <row r="12" spans="2:30" x14ac:dyDescent="0.25">
      <c r="C12" s="68"/>
      <c r="D12" s="68"/>
      <c r="E12" s="68"/>
      <c r="J12" s="3"/>
      <c r="K12" s="4"/>
      <c r="L12" s="4"/>
      <c r="M12" s="4"/>
      <c r="N12" s="4"/>
      <c r="Q12" s="67"/>
      <c r="S12" s="69"/>
      <c r="V12" s="3"/>
      <c r="X12" s="4"/>
      <c r="Y12" s="4"/>
      <c r="Z12" s="4"/>
      <c r="AA12" s="69"/>
    </row>
    <row r="13" spans="2:30" x14ac:dyDescent="0.25">
      <c r="C13" s="68"/>
      <c r="D13" s="68"/>
      <c r="E13" s="68"/>
      <c r="J13" s="3"/>
      <c r="K13" s="4"/>
      <c r="L13" s="4"/>
      <c r="M13" s="4"/>
      <c r="N13" s="4"/>
      <c r="Q13" s="67"/>
      <c r="S13" s="69"/>
      <c r="V13" s="3"/>
      <c r="X13" s="4"/>
      <c r="Y13" s="4"/>
      <c r="Z13" s="4"/>
      <c r="AA13" s="69"/>
    </row>
    <row r="14" spans="2:30" x14ac:dyDescent="0.25">
      <c r="C14" s="68"/>
      <c r="D14" s="68"/>
      <c r="E14" s="68"/>
      <c r="J14" s="3"/>
      <c r="K14" s="4"/>
      <c r="L14" s="4"/>
      <c r="M14" s="4"/>
      <c r="N14" s="4"/>
      <c r="Q14" s="67"/>
      <c r="S14" s="69"/>
      <c r="X14" s="4"/>
      <c r="Y14" s="4"/>
      <c r="Z14" s="4"/>
      <c r="AA14" s="71"/>
    </row>
    <row r="15" spans="2:30" x14ac:dyDescent="0.25">
      <c r="C15" s="68"/>
      <c r="D15" s="68"/>
      <c r="E15" s="68"/>
      <c r="J15" s="3"/>
      <c r="K15" s="4"/>
      <c r="L15" s="4"/>
      <c r="M15" s="4"/>
      <c r="N15" s="4"/>
      <c r="Q15" s="67"/>
      <c r="S15" s="69"/>
      <c r="X15" s="4"/>
      <c r="Y15" s="4"/>
      <c r="Z15" s="4"/>
      <c r="AA15" s="4"/>
    </row>
    <row r="16" spans="2:30" x14ac:dyDescent="0.25">
      <c r="C16" s="68"/>
      <c r="D16" s="68"/>
      <c r="E16" s="68"/>
      <c r="J16" s="3"/>
      <c r="K16" s="4"/>
      <c r="L16" s="4"/>
      <c r="M16" s="4"/>
      <c r="N16" s="4"/>
      <c r="Q16" s="67"/>
      <c r="S16" s="69"/>
      <c r="X16" s="4"/>
      <c r="Y16" s="4"/>
      <c r="Z16" s="4"/>
      <c r="AA16" s="4"/>
    </row>
    <row r="17" spans="3:27" x14ac:dyDescent="0.25">
      <c r="C17" s="68"/>
      <c r="D17" s="68"/>
      <c r="E17" s="68"/>
      <c r="J17" s="3"/>
      <c r="K17" s="4"/>
      <c r="L17" s="4"/>
      <c r="M17" s="4"/>
      <c r="N17" s="4"/>
      <c r="Q17" s="67"/>
      <c r="S17" s="69"/>
      <c r="X17" s="4"/>
      <c r="Y17" s="4"/>
      <c r="Z17" s="4"/>
      <c r="AA17" s="69"/>
    </row>
    <row r="18" spans="3:27" x14ac:dyDescent="0.25">
      <c r="C18" s="68"/>
      <c r="D18" s="68"/>
      <c r="E18" s="68"/>
      <c r="J18" s="3"/>
      <c r="K18" s="4"/>
      <c r="L18" s="4"/>
      <c r="M18" s="4"/>
      <c r="N18" s="4"/>
      <c r="Q18" s="67"/>
      <c r="S18" s="69"/>
      <c r="X18" s="4"/>
      <c r="Y18" s="4"/>
      <c r="Z18" s="4"/>
      <c r="AA18" s="4"/>
    </row>
    <row r="19" spans="3:27" x14ac:dyDescent="0.25">
      <c r="C19" s="68"/>
      <c r="D19" s="68"/>
      <c r="E19" s="68"/>
      <c r="J19" s="3"/>
      <c r="K19" s="4"/>
      <c r="L19" s="4"/>
      <c r="M19" s="4"/>
      <c r="N19" s="4"/>
      <c r="Q19" s="67"/>
      <c r="S19" s="69"/>
      <c r="X19" s="4"/>
      <c r="Y19" s="4"/>
      <c r="Z19" s="4"/>
      <c r="AA19" s="69"/>
    </row>
    <row r="20" spans="3:27" x14ac:dyDescent="0.25">
      <c r="C20" s="68"/>
      <c r="D20" s="68"/>
      <c r="E20" s="68"/>
      <c r="J20" s="3"/>
      <c r="K20" s="4"/>
      <c r="L20" s="4"/>
      <c r="M20" s="4"/>
      <c r="N20" s="4"/>
      <c r="Q20" s="67"/>
      <c r="S20" s="69"/>
      <c r="X20" s="4"/>
      <c r="Y20" s="4"/>
      <c r="Z20" s="4"/>
      <c r="AA20" s="69"/>
    </row>
    <row r="21" spans="3:27" x14ac:dyDescent="0.25">
      <c r="C21" s="68"/>
      <c r="D21" s="68"/>
      <c r="E21" s="68"/>
      <c r="J21" s="3"/>
      <c r="K21" s="4"/>
      <c r="L21" s="4"/>
      <c r="M21" s="4"/>
      <c r="N21" s="4"/>
      <c r="Q21" s="67"/>
      <c r="S21" s="69"/>
      <c r="X21" s="4"/>
      <c r="Y21" s="4"/>
      <c r="Z21" s="4"/>
      <c r="AA21" s="69"/>
    </row>
    <row r="22" spans="3:27" x14ac:dyDescent="0.25">
      <c r="C22" s="68"/>
      <c r="D22" s="68"/>
      <c r="E22" s="68"/>
      <c r="J22" s="3"/>
      <c r="K22" s="4"/>
      <c r="L22" s="4"/>
      <c r="M22" s="4"/>
      <c r="N22" s="4"/>
      <c r="Q22" s="67"/>
      <c r="S22" s="69"/>
      <c r="X22" s="4"/>
      <c r="Y22" s="4"/>
      <c r="Z22" s="4"/>
      <c r="AA22" s="69"/>
    </row>
    <row r="23" spans="3:27" x14ac:dyDescent="0.25">
      <c r="C23" s="68"/>
      <c r="D23" s="68"/>
      <c r="E23" s="68"/>
      <c r="J23" s="3"/>
      <c r="K23" s="4"/>
      <c r="L23" s="4"/>
      <c r="M23" s="4"/>
      <c r="N23" s="4"/>
      <c r="Q23" s="67"/>
      <c r="S23" s="69"/>
      <c r="Y23" s="4"/>
      <c r="Z23" s="4"/>
      <c r="AA23" s="69"/>
    </row>
    <row r="24" spans="3:27" x14ac:dyDescent="0.25">
      <c r="C24" s="68"/>
      <c r="D24" s="68"/>
      <c r="E24" s="68"/>
      <c r="J24" s="3"/>
      <c r="K24" s="4"/>
      <c r="L24" s="4"/>
      <c r="M24" s="4"/>
      <c r="N24" s="4"/>
      <c r="Q24" s="67"/>
      <c r="S24" s="69"/>
      <c r="Y24" s="4"/>
      <c r="Z24" s="4"/>
      <c r="AA24" s="69"/>
    </row>
    <row r="25" spans="3:27" x14ac:dyDescent="0.25">
      <c r="C25" s="68"/>
      <c r="D25" s="68"/>
      <c r="E25" s="68"/>
      <c r="J25" s="3"/>
      <c r="K25" s="4"/>
      <c r="L25" s="4"/>
      <c r="M25" s="4"/>
      <c r="N25" s="4"/>
      <c r="Q25" s="67"/>
      <c r="S25" s="69"/>
      <c r="Y25" s="4"/>
      <c r="Z25" s="4"/>
      <c r="AA25" s="69"/>
    </row>
    <row r="26" spans="3:27" x14ac:dyDescent="0.25">
      <c r="C26" s="68"/>
      <c r="D26" s="68"/>
      <c r="E26" s="68"/>
      <c r="J26" s="3"/>
      <c r="K26" s="4"/>
      <c r="L26" s="4"/>
      <c r="M26" s="4"/>
      <c r="N26" s="4"/>
      <c r="Q26" s="67"/>
      <c r="S26" s="69"/>
      <c r="Y26" s="4"/>
      <c r="Z26" s="4"/>
      <c r="AA26" s="69"/>
    </row>
    <row r="27" spans="3:27" x14ac:dyDescent="0.25">
      <c r="C27" s="68"/>
      <c r="D27" s="68"/>
      <c r="E27" s="68"/>
      <c r="J27" s="3"/>
      <c r="K27" s="4"/>
      <c r="L27" s="4"/>
      <c r="M27" s="4"/>
      <c r="N27" s="4"/>
      <c r="Q27" s="67"/>
      <c r="S27" s="69"/>
      <c r="Y27" s="4"/>
      <c r="Z27" s="4"/>
      <c r="AA27" s="69"/>
    </row>
    <row r="28" spans="3:27" x14ac:dyDescent="0.25">
      <c r="C28" s="68"/>
      <c r="D28" s="68"/>
      <c r="E28" s="68"/>
      <c r="J28" s="3"/>
      <c r="K28" s="4"/>
      <c r="L28" s="4"/>
      <c r="M28" s="4"/>
      <c r="N28" s="4"/>
      <c r="Q28" s="67"/>
      <c r="S28" s="69"/>
      <c r="Y28" s="4"/>
      <c r="Z28" s="4"/>
      <c r="AA28" s="69"/>
    </row>
    <row r="29" spans="3:27" x14ac:dyDescent="0.25">
      <c r="C29" s="68"/>
      <c r="D29" s="68"/>
      <c r="E29" s="68"/>
      <c r="J29" s="3"/>
      <c r="K29" s="4"/>
      <c r="L29" s="4"/>
      <c r="M29" s="4"/>
      <c r="N29" s="4"/>
      <c r="Q29" s="67"/>
      <c r="S29" s="69"/>
      <c r="U29" s="72"/>
      <c r="Y29" s="4"/>
      <c r="Z29" s="4"/>
      <c r="AA29" s="4"/>
    </row>
    <row r="30" spans="3:27" x14ac:dyDescent="0.25">
      <c r="C30" s="68"/>
      <c r="D30" s="68"/>
      <c r="E30" s="68"/>
      <c r="J30" s="3"/>
      <c r="K30" s="4"/>
      <c r="L30" s="4"/>
      <c r="M30" s="4"/>
      <c r="N30" s="4"/>
      <c r="Q30" s="67"/>
      <c r="S30" s="69"/>
      <c r="U30" s="72"/>
      <c r="Y30" s="4"/>
      <c r="Z30" s="4"/>
      <c r="AA30" s="69"/>
    </row>
    <row r="31" spans="3:27" x14ac:dyDescent="0.25">
      <c r="C31" s="68"/>
      <c r="D31" s="68"/>
      <c r="E31" s="68"/>
      <c r="J31" s="3"/>
      <c r="K31" s="4"/>
      <c r="L31" s="4"/>
      <c r="M31" s="4"/>
      <c r="N31" s="4"/>
      <c r="Q31" s="67"/>
      <c r="S31" s="69"/>
      <c r="Y31" s="4"/>
      <c r="Z31" s="4"/>
      <c r="AA31" s="69"/>
    </row>
    <row r="32" spans="3:27" x14ac:dyDescent="0.25">
      <c r="C32" s="68"/>
      <c r="D32" s="68"/>
      <c r="E32" s="68"/>
      <c r="J32" s="3"/>
      <c r="K32" s="4"/>
      <c r="L32" s="4"/>
      <c r="M32" s="4"/>
      <c r="N32" s="4"/>
      <c r="Q32" s="67"/>
      <c r="S32" s="69"/>
      <c r="Y32" s="4"/>
      <c r="Z32" s="4"/>
      <c r="AA32" s="4"/>
    </row>
    <row r="33" spans="3:27" x14ac:dyDescent="0.25">
      <c r="C33" s="68"/>
      <c r="D33" s="68"/>
      <c r="E33" s="68"/>
      <c r="J33" s="3"/>
      <c r="K33" s="4"/>
      <c r="L33" s="4"/>
      <c r="M33" s="4"/>
      <c r="N33" s="4"/>
      <c r="Q33" s="67"/>
      <c r="S33" s="69"/>
      <c r="Y33" s="4"/>
      <c r="Z33" s="4"/>
      <c r="AA33" s="69"/>
    </row>
    <row r="34" spans="3:27" x14ac:dyDescent="0.25">
      <c r="C34" s="68"/>
      <c r="D34" s="68"/>
      <c r="E34" s="68"/>
      <c r="J34" s="3"/>
      <c r="K34" s="4"/>
      <c r="L34" s="4"/>
      <c r="M34" s="4"/>
      <c r="N34" s="4"/>
      <c r="Q34" s="67"/>
      <c r="S34" s="69"/>
      <c r="Z34" s="4"/>
      <c r="AA34" s="69"/>
    </row>
    <row r="35" spans="3:27" x14ac:dyDescent="0.25">
      <c r="C35" s="68"/>
      <c r="D35" s="68"/>
      <c r="E35" s="68"/>
      <c r="J35" s="3"/>
      <c r="K35" s="4"/>
      <c r="L35" s="4"/>
      <c r="M35" s="4"/>
      <c r="N35" s="4"/>
      <c r="Q35" s="67"/>
      <c r="S35" s="69"/>
      <c r="Z35" s="4"/>
      <c r="AA35" s="69"/>
    </row>
    <row r="36" spans="3:27" x14ac:dyDescent="0.25">
      <c r="C36" s="68"/>
      <c r="D36" s="68"/>
      <c r="E36" s="68"/>
      <c r="J36" s="3"/>
      <c r="K36" s="4"/>
      <c r="L36" s="4"/>
      <c r="M36" s="4"/>
      <c r="N36" s="4"/>
      <c r="Q36" s="67"/>
      <c r="S36" s="69"/>
      <c r="Z36" s="4"/>
      <c r="AA36" s="71"/>
    </row>
    <row r="37" spans="3:27" x14ac:dyDescent="0.25">
      <c r="C37" s="68"/>
      <c r="D37" s="68"/>
      <c r="E37" s="68"/>
      <c r="J37" s="3"/>
      <c r="K37" s="4"/>
      <c r="L37" s="4"/>
      <c r="M37" s="4"/>
      <c r="N37" s="4"/>
      <c r="Q37" s="67"/>
      <c r="S37" s="69"/>
    </row>
    <row r="38" spans="3:27" x14ac:dyDescent="0.25">
      <c r="C38" s="68"/>
      <c r="D38" s="68"/>
      <c r="E38" s="68"/>
      <c r="J38" s="3"/>
      <c r="K38" s="4"/>
      <c r="L38" s="4"/>
      <c r="M38" s="4"/>
      <c r="N38" s="4"/>
      <c r="Q38" s="67"/>
      <c r="S38" s="69"/>
      <c r="W38"/>
    </row>
    <row r="39" spans="3:27" x14ac:dyDescent="0.25">
      <c r="C39" s="68"/>
      <c r="D39" s="68"/>
      <c r="E39" s="68"/>
      <c r="J39" s="3"/>
      <c r="K39" s="4"/>
      <c r="L39" s="4"/>
      <c r="M39" s="4"/>
      <c r="N39" s="4"/>
      <c r="Q39" s="67"/>
      <c r="S39" s="69"/>
      <c r="W39"/>
    </row>
    <row r="40" spans="3:27" x14ac:dyDescent="0.25">
      <c r="C40" s="68"/>
      <c r="D40" s="68"/>
      <c r="E40" s="68"/>
      <c r="J40" s="3"/>
      <c r="K40" s="4"/>
      <c r="L40" s="4"/>
      <c r="M40" s="4"/>
      <c r="N40" s="4"/>
      <c r="Q40" s="67"/>
      <c r="S40" s="69"/>
      <c r="W40"/>
    </row>
    <row r="41" spans="3:27" x14ac:dyDescent="0.25">
      <c r="C41" s="68"/>
      <c r="D41" s="68"/>
      <c r="E41" s="68"/>
      <c r="J41" s="3"/>
      <c r="K41" s="4"/>
      <c r="L41" s="4"/>
      <c r="M41" s="4"/>
      <c r="N41" s="4"/>
      <c r="Q41" s="67"/>
      <c r="S41" s="69"/>
      <c r="V41" s="3"/>
      <c r="W41" s="3"/>
      <c r="X41" s="3"/>
    </row>
    <row r="42" spans="3:27" x14ac:dyDescent="0.25">
      <c r="C42" s="68"/>
      <c r="D42" s="68"/>
      <c r="E42" s="68"/>
      <c r="J42" s="3"/>
      <c r="K42" s="4"/>
      <c r="L42" s="4"/>
      <c r="M42" s="4"/>
      <c r="N42" s="4"/>
      <c r="Q42" s="67"/>
      <c r="S42" s="69"/>
      <c r="V42" s="3"/>
      <c r="W42" s="3"/>
      <c r="X42" s="3"/>
    </row>
    <row r="43" spans="3:27" x14ac:dyDescent="0.25">
      <c r="C43" s="68"/>
      <c r="D43" s="68"/>
      <c r="E43" s="68"/>
      <c r="J43" s="3"/>
      <c r="K43" s="4"/>
      <c r="L43" s="4"/>
      <c r="M43" s="4"/>
      <c r="N43" s="4"/>
      <c r="Q43" s="67"/>
      <c r="S43" s="69"/>
      <c r="V43" s="3"/>
      <c r="W43" s="3"/>
      <c r="X43" s="3"/>
    </row>
    <row r="44" spans="3:27" x14ac:dyDescent="0.25">
      <c r="C44" s="68"/>
      <c r="D44" s="68"/>
      <c r="E44" s="68"/>
      <c r="J44" s="3"/>
      <c r="K44" s="4"/>
      <c r="L44" s="4"/>
      <c r="M44" s="4"/>
      <c r="N44" s="4"/>
      <c r="Q44" s="67"/>
      <c r="S44" s="69"/>
      <c r="V44" s="3"/>
      <c r="W44" s="3"/>
      <c r="X44" s="3"/>
    </row>
    <row r="45" spans="3:27" x14ac:dyDescent="0.25">
      <c r="C45" s="68"/>
      <c r="D45" s="68"/>
      <c r="E45" s="68"/>
      <c r="J45" s="3"/>
      <c r="K45" s="4"/>
      <c r="L45" s="4"/>
      <c r="M45" s="4"/>
      <c r="N45" s="4"/>
      <c r="Q45" s="67"/>
      <c r="S45" s="69"/>
      <c r="V45" s="3"/>
      <c r="W45" s="3"/>
      <c r="X45" s="3"/>
    </row>
    <row r="46" spans="3:27" x14ac:dyDescent="0.25">
      <c r="C46" s="68"/>
      <c r="D46" s="68"/>
      <c r="E46" s="68"/>
      <c r="J46" s="3"/>
      <c r="K46" s="4"/>
      <c r="L46" s="4"/>
      <c r="M46" s="4"/>
      <c r="N46" s="4"/>
      <c r="Q46" s="67"/>
      <c r="W46"/>
    </row>
    <row r="47" spans="3:27" x14ac:dyDescent="0.25">
      <c r="C47" s="68"/>
      <c r="D47" s="68"/>
      <c r="E47" s="68"/>
      <c r="J47" s="3"/>
      <c r="K47" s="4"/>
      <c r="L47" s="4"/>
      <c r="M47" s="4"/>
      <c r="N47" s="4"/>
      <c r="Q47" s="67"/>
      <c r="W47"/>
    </row>
    <row r="48" spans="3:27" x14ac:dyDescent="0.25">
      <c r="C48" s="68"/>
      <c r="D48" s="68"/>
      <c r="E48" s="68"/>
      <c r="J48" s="3"/>
      <c r="K48" s="4"/>
      <c r="L48" s="4"/>
      <c r="M48" s="4"/>
      <c r="N48" s="4"/>
      <c r="O48" s="35"/>
      <c r="Q48" s="67"/>
      <c r="W48"/>
    </row>
    <row r="49" spans="3:33" x14ac:dyDescent="0.25">
      <c r="C49" s="68"/>
      <c r="D49" s="68"/>
      <c r="E49" s="68"/>
      <c r="J49" s="3"/>
      <c r="K49" s="4"/>
      <c r="L49" s="4"/>
      <c r="M49" s="4"/>
      <c r="N49" s="4"/>
      <c r="O49" s="35"/>
      <c r="Q49" s="67"/>
      <c r="W49"/>
    </row>
    <row r="50" spans="3:33" x14ac:dyDescent="0.25">
      <c r="C50" s="68"/>
      <c r="D50" s="68"/>
      <c r="E50" s="68"/>
      <c r="J50" s="3"/>
      <c r="K50" s="4"/>
      <c r="L50" s="4"/>
      <c r="M50" s="4"/>
      <c r="N50" s="4"/>
      <c r="O50" s="35"/>
      <c r="Q50" s="12"/>
      <c r="W50"/>
    </row>
    <row r="51" spans="3:33" x14ac:dyDescent="0.25">
      <c r="C51" s="68"/>
      <c r="D51" s="68"/>
      <c r="E51" s="68"/>
      <c r="J51" s="3"/>
      <c r="K51" s="4"/>
      <c r="L51" s="4"/>
      <c r="M51" s="4"/>
      <c r="N51" s="4"/>
      <c r="O51" s="35"/>
      <c r="Q51" s="12"/>
      <c r="W51"/>
    </row>
    <row r="52" spans="3:33" x14ac:dyDescent="0.25">
      <c r="C52" s="68"/>
      <c r="D52" s="68"/>
      <c r="E52" s="68"/>
      <c r="J52" s="3"/>
      <c r="K52" s="4"/>
      <c r="L52" s="4"/>
      <c r="M52" s="4"/>
      <c r="N52" s="4"/>
      <c r="O52" s="35"/>
      <c r="Q52" s="12"/>
      <c r="W52"/>
    </row>
    <row r="53" spans="3:33" x14ac:dyDescent="0.25">
      <c r="C53" s="68"/>
      <c r="D53" s="68"/>
      <c r="E53" s="68"/>
      <c r="J53" s="3"/>
      <c r="K53" s="4"/>
      <c r="L53" s="4"/>
      <c r="M53" s="4"/>
      <c r="N53" s="4"/>
      <c r="W53"/>
    </row>
    <row r="54" spans="3:33" x14ac:dyDescent="0.25">
      <c r="C54" s="68"/>
      <c r="D54" s="68"/>
      <c r="E54" s="68"/>
      <c r="J54" s="3"/>
      <c r="K54" s="4"/>
      <c r="L54" s="4"/>
      <c r="M54" s="4"/>
      <c r="N54" s="4"/>
      <c r="W54"/>
    </row>
    <row r="55" spans="3:33" x14ac:dyDescent="0.25">
      <c r="C55" s="68"/>
      <c r="D55" s="68"/>
      <c r="E55" s="68"/>
      <c r="J55" s="3"/>
      <c r="K55" s="4"/>
      <c r="L55" s="4"/>
      <c r="M55" s="4"/>
      <c r="N55" s="4"/>
    </row>
    <row r="56" spans="3:33" x14ac:dyDescent="0.25">
      <c r="C56" s="68"/>
      <c r="D56" s="68"/>
      <c r="E56" s="68"/>
      <c r="J56" s="3"/>
      <c r="K56" s="4"/>
      <c r="L56" s="4"/>
      <c r="M56" s="4"/>
      <c r="N56" s="4"/>
    </row>
    <row r="57" spans="3:33" x14ac:dyDescent="0.25">
      <c r="C57" s="68"/>
      <c r="D57" s="68"/>
      <c r="E57" s="68"/>
      <c r="J57" s="3"/>
      <c r="K57" s="4"/>
      <c r="L57" s="4"/>
      <c r="M57" s="4"/>
      <c r="N57" s="4"/>
    </row>
    <row r="58" spans="3:33" x14ac:dyDescent="0.25">
      <c r="C58" s="68"/>
      <c r="D58" s="68"/>
      <c r="E58" s="68"/>
      <c r="J58" s="3"/>
      <c r="K58" s="4"/>
      <c r="L58" s="4"/>
      <c r="M58" s="4"/>
      <c r="N58" s="4"/>
    </row>
    <row r="59" spans="3:33" x14ac:dyDescent="0.25">
      <c r="C59" s="68"/>
      <c r="D59" s="68"/>
      <c r="E59" s="68"/>
      <c r="J59" s="3"/>
      <c r="K59" s="4"/>
      <c r="L59" s="4"/>
      <c r="M59" s="4"/>
      <c r="N59" s="4"/>
    </row>
    <row r="60" spans="3:33" x14ac:dyDescent="0.25">
      <c r="C60" s="68"/>
      <c r="D60" s="68"/>
      <c r="E60" s="68"/>
      <c r="J60" s="3"/>
      <c r="K60" s="4"/>
      <c r="L60" s="4"/>
      <c r="M60" s="4"/>
      <c r="N60" s="4"/>
    </row>
    <row r="61" spans="3:33" x14ac:dyDescent="0.25">
      <c r="C61" s="68"/>
      <c r="D61" s="68"/>
      <c r="E61" s="68"/>
      <c r="J61" s="3"/>
      <c r="K61" s="4"/>
      <c r="L61" s="4"/>
      <c r="M61" s="4"/>
      <c r="N61" s="4"/>
    </row>
    <row r="62" spans="3:33" x14ac:dyDescent="0.25">
      <c r="K62" s="4"/>
      <c r="L62" s="4"/>
      <c r="M62" s="4"/>
      <c r="N62" s="4"/>
    </row>
    <row r="63" spans="3:33" x14ac:dyDescent="0.25">
      <c r="K63" s="4"/>
      <c r="L63" s="4"/>
      <c r="M63" s="4"/>
      <c r="N63" s="4"/>
      <c r="X63" s="10"/>
      <c r="Y63" s="13"/>
      <c r="Z63" s="13"/>
      <c r="AA63" s="14"/>
      <c r="AB63" s="11"/>
      <c r="AC63" s="12"/>
      <c r="AD63" s="6"/>
    </row>
    <row r="64" spans="3:33" x14ac:dyDescent="0.25">
      <c r="K64" s="4"/>
      <c r="L64" s="4"/>
      <c r="M64" s="4"/>
      <c r="N64" s="4"/>
      <c r="Q64" s="4"/>
      <c r="R64" s="4"/>
      <c r="S64" s="4"/>
      <c r="X64" s="13"/>
      <c r="Y64" s="10"/>
      <c r="Z64" s="13"/>
      <c r="AA64" s="13"/>
      <c r="AB64" s="14"/>
      <c r="AC64" s="11"/>
      <c r="AD64" s="12"/>
      <c r="AG64" t="e">
        <f ca="1">_xlfn.CONCAT(AA64,",",AB64,",")</f>
        <v>#NAME?</v>
      </c>
    </row>
    <row r="65" spans="9:33" ht="15.75" thickBot="1" x14ac:dyDescent="0.3">
      <c r="K65" s="4"/>
      <c r="L65" s="4"/>
      <c r="M65" s="4"/>
      <c r="N65" s="4"/>
      <c r="X65" s="13"/>
      <c r="Y65" s="10"/>
      <c r="Z65" s="13"/>
      <c r="AA65" s="13"/>
      <c r="AB65" s="14"/>
      <c r="AC65" s="11"/>
      <c r="AD65" s="12"/>
      <c r="AG65" t="e">
        <f t="shared" ref="AG65:AG75" ca="1" si="1">_xlfn.CONCAT(AA65,",",AB65,",")</f>
        <v>#NAME?</v>
      </c>
    </row>
    <row r="66" spans="9:33" ht="17.25" thickBot="1" x14ac:dyDescent="0.3">
      <c r="I66" s="62"/>
      <c r="J66" s="62"/>
      <c r="K66" s="62"/>
      <c r="L66" s="63"/>
      <c r="M66" s="4"/>
      <c r="N66" s="4"/>
      <c r="X66" s="13"/>
      <c r="Y66" s="10"/>
      <c r="Z66" s="13"/>
      <c r="AA66" s="13"/>
      <c r="AB66" s="14"/>
      <c r="AC66" s="11"/>
      <c r="AD66" s="12"/>
      <c r="AG66" t="e">
        <f t="shared" ca="1" si="1"/>
        <v>#NAME?</v>
      </c>
    </row>
    <row r="67" spans="9:33" x14ac:dyDescent="0.25">
      <c r="K67" s="4"/>
      <c r="L67" s="4"/>
      <c r="M67" s="4"/>
      <c r="N67" s="4"/>
      <c r="X67" s="13"/>
      <c r="Y67" s="10"/>
      <c r="Z67" s="13"/>
      <c r="AA67" s="13"/>
      <c r="AB67" s="14"/>
      <c r="AC67" s="11"/>
      <c r="AD67" s="12"/>
      <c r="AG67" t="e">
        <f t="shared" ca="1" si="1"/>
        <v>#NAME?</v>
      </c>
    </row>
    <row r="68" spans="9:33" x14ac:dyDescent="0.25">
      <c r="K68" s="4"/>
      <c r="L68" s="4"/>
      <c r="M68" s="4"/>
      <c r="N68" s="4"/>
      <c r="X68" s="13"/>
      <c r="Y68" s="10"/>
      <c r="Z68" s="13"/>
      <c r="AA68" s="13"/>
      <c r="AB68" s="14"/>
      <c r="AC68" s="11"/>
      <c r="AD68" s="12"/>
      <c r="AG68" t="e">
        <f t="shared" ca="1" si="1"/>
        <v>#NAME?</v>
      </c>
    </row>
    <row r="69" spans="9:33" x14ac:dyDescent="0.25">
      <c r="K69" s="4"/>
      <c r="L69" s="4"/>
      <c r="M69" s="4"/>
      <c r="N69" s="4"/>
      <c r="X69" s="13"/>
      <c r="Y69" s="10"/>
      <c r="Z69" s="13"/>
      <c r="AA69" s="13"/>
      <c r="AB69" s="14"/>
      <c r="AC69" s="11"/>
      <c r="AD69" s="12"/>
      <c r="AG69" t="e">
        <f t="shared" ca="1" si="1"/>
        <v>#NAME?</v>
      </c>
    </row>
    <row r="70" spans="9:33" x14ac:dyDescent="0.25">
      <c r="K70" s="4"/>
      <c r="L70" s="4"/>
      <c r="M70" s="4"/>
      <c r="N70" s="4"/>
      <c r="X70" s="13"/>
      <c r="Y70" s="10"/>
      <c r="Z70" s="13"/>
      <c r="AA70" s="13"/>
      <c r="AB70" s="14"/>
      <c r="AC70" s="11"/>
      <c r="AD70" s="12"/>
      <c r="AG70" t="e">
        <f t="shared" ca="1" si="1"/>
        <v>#NAME?</v>
      </c>
    </row>
    <row r="71" spans="9:33" x14ac:dyDescent="0.25">
      <c r="K71" s="4"/>
      <c r="L71" s="4"/>
      <c r="M71" s="4"/>
      <c r="N71" s="4"/>
      <c r="X71" s="13"/>
      <c r="Y71" s="10"/>
      <c r="Z71" s="13"/>
      <c r="AA71" s="13"/>
      <c r="AB71" s="14"/>
      <c r="AC71" s="11"/>
      <c r="AD71" s="12"/>
      <c r="AG71" t="e">
        <f t="shared" ca="1" si="1"/>
        <v>#NAME?</v>
      </c>
    </row>
    <row r="72" spans="9:33" x14ac:dyDescent="0.25">
      <c r="K72" s="4"/>
      <c r="L72" s="4"/>
      <c r="M72" s="4"/>
      <c r="N72" s="4"/>
      <c r="X72" s="13"/>
      <c r="Y72" s="10"/>
      <c r="Z72" s="13"/>
      <c r="AA72" s="13"/>
      <c r="AB72" s="14"/>
      <c r="AC72" s="11"/>
      <c r="AD72" s="12"/>
      <c r="AG72" t="e">
        <f t="shared" ca="1" si="1"/>
        <v>#NAME?</v>
      </c>
    </row>
    <row r="73" spans="9:33" x14ac:dyDescent="0.25">
      <c r="K73" s="4"/>
      <c r="L73" s="4"/>
      <c r="M73" s="4"/>
      <c r="N73" s="4"/>
      <c r="X73" s="13"/>
      <c r="Y73" s="10"/>
      <c r="Z73" s="13"/>
      <c r="AA73" s="13"/>
      <c r="AB73" s="14"/>
      <c r="AC73" s="11"/>
      <c r="AD73" s="12"/>
      <c r="AG73" t="e">
        <f t="shared" ca="1" si="1"/>
        <v>#NAME?</v>
      </c>
    </row>
    <row r="74" spans="9:33" x14ac:dyDescent="0.25">
      <c r="K74" s="4"/>
      <c r="L74" s="4"/>
      <c r="M74" s="4"/>
      <c r="N74" s="4"/>
      <c r="X74" s="13"/>
      <c r="Y74" s="10"/>
      <c r="Z74" s="13"/>
      <c r="AA74" s="13"/>
      <c r="AB74" s="14"/>
      <c r="AC74" s="11"/>
      <c r="AD74" s="12"/>
      <c r="AG74" t="e">
        <f t="shared" ca="1" si="1"/>
        <v>#NAME?</v>
      </c>
    </row>
    <row r="75" spans="9:33" x14ac:dyDescent="0.25">
      <c r="K75" s="4"/>
      <c r="L75" s="4"/>
      <c r="M75" s="4"/>
      <c r="N75" s="4"/>
      <c r="X75" s="13"/>
      <c r="Y75" s="10"/>
      <c r="Z75" s="13"/>
      <c r="AA75" s="13"/>
      <c r="AB75" s="14"/>
      <c r="AC75" s="11"/>
      <c r="AD75" s="12"/>
      <c r="AG75" t="e">
        <f t="shared" ca="1" si="1"/>
        <v>#NAME?</v>
      </c>
    </row>
    <row r="76" spans="9:33" x14ac:dyDescent="0.25">
      <c r="K76" s="4"/>
      <c r="L76" s="4"/>
      <c r="M76" s="4"/>
      <c r="N76" s="4"/>
      <c r="X76" s="15"/>
    </row>
    <row r="77" spans="9:33" x14ac:dyDescent="0.25">
      <c r="X77" s="15"/>
    </row>
    <row r="78" spans="9:33" x14ac:dyDescent="0.25">
      <c r="X78" s="15"/>
    </row>
    <row r="79" spans="9:33" ht="15.75" thickBot="1" x14ac:dyDescent="0.3">
      <c r="X79" s="15"/>
    </row>
    <row r="80" spans="9:33" ht="17.25" thickBot="1" x14ac:dyDescent="0.3">
      <c r="L80" s="62"/>
      <c r="M80" s="62"/>
      <c r="N80" s="62"/>
      <c r="O80" s="63"/>
      <c r="X80" s="15"/>
    </row>
    <row r="81" spans="6:30" x14ac:dyDescent="0.25">
      <c r="X81" s="15"/>
    </row>
    <row r="82" spans="6:30" x14ac:dyDescent="0.25">
      <c r="X82" s="15"/>
    </row>
    <row r="83" spans="6:30" x14ac:dyDescent="0.25">
      <c r="X83" s="15"/>
    </row>
    <row r="84" spans="6:30" x14ac:dyDescent="0.25">
      <c r="X84" s="15"/>
    </row>
    <row r="85" spans="6:30" x14ac:dyDescent="0.25">
      <c r="X85" s="16"/>
    </row>
    <row r="86" spans="6:30" x14ac:dyDescent="0.25">
      <c r="X86" s="15"/>
    </row>
    <row r="87" spans="6:30" x14ac:dyDescent="0.25">
      <c r="X87" s="15"/>
    </row>
    <row r="88" spans="6:30" x14ac:dyDescent="0.25">
      <c r="X88" s="16"/>
    </row>
    <row r="89" spans="6:30" x14ac:dyDescent="0.25">
      <c r="X89" s="17"/>
    </row>
    <row r="90" spans="6:30" x14ac:dyDescent="0.25">
      <c r="X90" s="18"/>
    </row>
    <row r="91" spans="6:30" x14ac:dyDescent="0.25">
      <c r="X91" s="18"/>
    </row>
    <row r="92" spans="6:30" x14ac:dyDescent="0.25">
      <c r="F92" s="61"/>
      <c r="X92" s="18"/>
    </row>
    <row r="93" spans="6:30" x14ac:dyDescent="0.25">
      <c r="X93" s="7"/>
      <c r="Y93" s="8"/>
      <c r="Z93" s="7"/>
      <c r="AA93" s="7"/>
      <c r="AB93" s="7"/>
      <c r="AC93" s="9"/>
      <c r="AD93" s="7"/>
    </row>
    <row r="94" spans="6:30" x14ac:dyDescent="0.25">
      <c r="X94" s="13"/>
      <c r="Y94" s="10"/>
      <c r="Z94" s="13"/>
      <c r="AA94" s="13"/>
      <c r="AB94" s="14"/>
      <c r="AC94" s="11"/>
      <c r="AD94" s="12"/>
    </row>
    <row r="95" spans="6:30" x14ac:dyDescent="0.25">
      <c r="X95" s="13"/>
      <c r="Y95" s="10"/>
      <c r="Z95" s="13"/>
      <c r="AA95" s="13"/>
      <c r="AB95" s="14"/>
      <c r="AC95" s="11"/>
      <c r="AD95" s="12"/>
    </row>
    <row r="96" spans="6:30" x14ac:dyDescent="0.25">
      <c r="X96" s="13"/>
      <c r="Y96" s="10"/>
      <c r="Z96" s="13"/>
      <c r="AA96" s="13"/>
      <c r="AB96" s="14"/>
      <c r="AC96" s="11"/>
      <c r="AD96" s="12"/>
    </row>
    <row r="97" spans="11:30" x14ac:dyDescent="0.25">
      <c r="X97" s="13"/>
      <c r="Y97" s="10"/>
      <c r="Z97" s="13"/>
      <c r="AA97" s="13"/>
      <c r="AB97" s="14"/>
      <c r="AC97" s="11"/>
      <c r="AD97" s="12"/>
    </row>
    <row r="98" spans="11:30" x14ac:dyDescent="0.25">
      <c r="X98" s="13"/>
      <c r="Y98" s="10"/>
      <c r="Z98" s="13"/>
      <c r="AA98" s="13"/>
      <c r="AB98" s="14"/>
      <c r="AC98" s="11"/>
      <c r="AD98" s="12"/>
    </row>
    <row r="99" spans="11:30" x14ac:dyDescent="0.25">
      <c r="X99" s="13"/>
      <c r="Y99" s="10"/>
      <c r="Z99" s="13"/>
      <c r="AA99" s="13"/>
      <c r="AB99" s="14"/>
      <c r="AC99" s="11"/>
      <c r="AD99" s="12"/>
    </row>
    <row r="100" spans="11:30" x14ac:dyDescent="0.25">
      <c r="X100" s="13"/>
      <c r="Y100" s="10"/>
      <c r="Z100" s="13"/>
      <c r="AA100" s="13"/>
      <c r="AB100" s="14"/>
      <c r="AC100" s="11"/>
      <c r="AD100" s="12"/>
    </row>
    <row r="101" spans="11:30" x14ac:dyDescent="0.25">
      <c r="X101" s="13"/>
      <c r="Y101" s="10"/>
      <c r="Z101" s="13"/>
      <c r="AA101" s="13"/>
      <c r="AB101" s="14"/>
      <c r="AC101" s="11"/>
      <c r="AD101" s="12"/>
    </row>
    <row r="102" spans="11:30" x14ac:dyDescent="0.25">
      <c r="X102" s="13"/>
      <c r="Y102" s="10"/>
      <c r="Z102" s="13"/>
      <c r="AA102" s="13"/>
      <c r="AB102" s="14"/>
      <c r="AC102" s="11"/>
      <c r="AD102" s="12"/>
    </row>
    <row r="103" spans="11:30" x14ac:dyDescent="0.25">
      <c r="X103" s="13"/>
      <c r="Y103" s="10"/>
      <c r="Z103" s="13"/>
      <c r="AA103" s="13"/>
      <c r="AB103" s="14"/>
      <c r="AC103" s="11"/>
      <c r="AD103" s="12"/>
    </row>
    <row r="104" spans="11:30" x14ac:dyDescent="0.25">
      <c r="X104" s="13"/>
      <c r="Y104" s="10"/>
      <c r="Z104" s="13"/>
      <c r="AA104" s="13"/>
      <c r="AB104" s="14"/>
      <c r="AC104" s="11"/>
      <c r="AD104" s="12"/>
    </row>
    <row r="105" spans="11:30" x14ac:dyDescent="0.25">
      <c r="X105" s="13"/>
      <c r="Y105" s="10"/>
      <c r="Z105" s="13"/>
      <c r="AA105" s="13"/>
      <c r="AB105" s="14"/>
      <c r="AC105" s="11"/>
      <c r="AD105" s="12"/>
    </row>
    <row r="106" spans="11:30" x14ac:dyDescent="0.25">
      <c r="X106" s="13"/>
      <c r="Y106" s="10"/>
      <c r="Z106" s="13"/>
      <c r="AA106" s="13"/>
      <c r="AB106" s="14"/>
      <c r="AC106" s="11"/>
      <c r="AD106" s="12"/>
    </row>
    <row r="107" spans="11:30" x14ac:dyDescent="0.25">
      <c r="X107" s="13"/>
      <c r="Y107" s="10"/>
      <c r="Z107" s="13"/>
      <c r="AA107" s="13"/>
      <c r="AB107" s="14"/>
      <c r="AC107" s="11"/>
      <c r="AD107" s="12"/>
    </row>
    <row r="108" spans="11:30" x14ac:dyDescent="0.25">
      <c r="K108" s="4"/>
      <c r="L108" s="4"/>
      <c r="M108" s="4"/>
      <c r="N108" s="4"/>
      <c r="X108" s="13"/>
      <c r="Y108" s="10"/>
      <c r="Z108" s="13"/>
      <c r="AA108" s="13"/>
      <c r="AB108" s="14"/>
      <c r="AC108" s="11"/>
      <c r="AD108" s="12"/>
    </row>
    <row r="109" spans="11:30" x14ac:dyDescent="0.25">
      <c r="K109" s="4"/>
      <c r="L109" s="4"/>
      <c r="M109" s="4"/>
      <c r="N109" s="4"/>
      <c r="X109" s="13"/>
      <c r="Y109" s="10"/>
      <c r="Z109" s="13"/>
      <c r="AA109" s="13"/>
      <c r="AB109" s="14"/>
      <c r="AC109" s="11"/>
      <c r="AD109" s="12"/>
    </row>
    <row r="110" spans="11:30" x14ac:dyDescent="0.25">
      <c r="K110" s="4"/>
      <c r="L110" s="4"/>
      <c r="M110" s="4"/>
      <c r="N110" s="4"/>
      <c r="X110" s="13"/>
      <c r="Y110" s="10"/>
      <c r="Z110" s="13"/>
      <c r="AA110" s="13"/>
      <c r="AB110" s="14"/>
      <c r="AC110" s="11"/>
      <c r="AD110" s="12"/>
    </row>
    <row r="111" spans="11:30" x14ac:dyDescent="0.25">
      <c r="K111" s="4"/>
      <c r="L111" s="4"/>
      <c r="M111" s="4"/>
      <c r="N111" s="4"/>
      <c r="X111" s="13"/>
      <c r="Y111" s="10"/>
      <c r="Z111" s="13"/>
      <c r="AA111" s="13"/>
      <c r="AB111" s="14"/>
      <c r="AC111" s="11"/>
      <c r="AD111" s="12"/>
    </row>
    <row r="112" spans="11:30" x14ac:dyDescent="0.25">
      <c r="K112" s="4"/>
      <c r="L112" s="4"/>
      <c r="M112" s="4"/>
      <c r="N112" s="4"/>
      <c r="X112" s="13"/>
      <c r="Y112" s="10"/>
      <c r="Z112" s="13"/>
      <c r="AA112" s="13"/>
      <c r="AB112" s="14"/>
      <c r="AC112" s="11"/>
      <c r="AD112" s="12"/>
    </row>
    <row r="113" spans="11:30" x14ac:dyDescent="0.25">
      <c r="K113" s="4"/>
      <c r="L113" s="4"/>
      <c r="M113" s="4"/>
      <c r="N113" s="4"/>
      <c r="X113" s="13"/>
      <c r="Y113" s="10"/>
      <c r="Z113" s="13"/>
      <c r="AA113" s="13"/>
      <c r="AB113" s="14"/>
      <c r="AC113" s="11"/>
      <c r="AD113" s="12"/>
    </row>
    <row r="114" spans="11:30" x14ac:dyDescent="0.25">
      <c r="K114" s="4"/>
      <c r="L114" s="4"/>
      <c r="M114" s="4"/>
      <c r="N114" s="4"/>
      <c r="X114" s="13"/>
      <c r="Y114" s="10"/>
      <c r="Z114" s="13"/>
      <c r="AA114" s="13"/>
      <c r="AB114" s="14"/>
      <c r="AC114" s="11"/>
      <c r="AD114" s="12"/>
    </row>
    <row r="115" spans="11:30" x14ac:dyDescent="0.25">
      <c r="K115" s="4"/>
      <c r="L115" s="4"/>
      <c r="M115" s="4"/>
      <c r="N115" s="4"/>
      <c r="X115" s="13"/>
      <c r="Y115" s="10"/>
      <c r="Z115" s="13"/>
      <c r="AA115" s="13"/>
      <c r="AB115" s="14"/>
      <c r="AC115" s="11"/>
      <c r="AD115" s="12"/>
    </row>
    <row r="116" spans="11:30" x14ac:dyDescent="0.25">
      <c r="K116" s="4"/>
      <c r="L116" s="4"/>
      <c r="M116" s="4"/>
      <c r="N116" s="4"/>
      <c r="X116" s="13"/>
      <c r="Y116" s="10"/>
      <c r="Z116" s="13"/>
      <c r="AA116" s="13"/>
      <c r="AB116" s="14"/>
      <c r="AC116" s="11"/>
      <c r="AD116" s="12"/>
    </row>
    <row r="117" spans="11:30" x14ac:dyDescent="0.25">
      <c r="K117" s="4"/>
      <c r="L117" s="4"/>
      <c r="M117" s="4"/>
      <c r="N117" s="4"/>
      <c r="X117" s="13"/>
      <c r="Y117" s="10"/>
      <c r="Z117" s="13"/>
      <c r="AA117" s="13"/>
      <c r="AB117" s="14"/>
      <c r="AC117" s="11"/>
      <c r="AD117" s="12"/>
    </row>
    <row r="118" spans="11:30" x14ac:dyDescent="0.25">
      <c r="K118" s="4"/>
      <c r="L118" s="4"/>
      <c r="M118" s="4"/>
      <c r="N118" s="4"/>
      <c r="X118" s="13"/>
      <c r="Y118" s="10"/>
      <c r="Z118" s="13"/>
      <c r="AA118" s="13"/>
      <c r="AB118" s="14"/>
      <c r="AC118" s="11"/>
      <c r="AD118" s="12"/>
    </row>
    <row r="119" spans="11:30" x14ac:dyDescent="0.25">
      <c r="K119" s="4"/>
      <c r="L119" s="4"/>
      <c r="M119" s="4"/>
      <c r="N119" s="4"/>
      <c r="X119" s="13"/>
      <c r="Y119" s="10"/>
      <c r="Z119" s="13"/>
      <c r="AA119" s="13"/>
      <c r="AB119" s="14"/>
      <c r="AC119" s="11"/>
      <c r="AD119" s="12"/>
    </row>
    <row r="120" spans="11:30" x14ac:dyDescent="0.25">
      <c r="K120" s="4"/>
      <c r="L120" s="4"/>
      <c r="M120" s="4"/>
      <c r="N120" s="4"/>
      <c r="X120" s="13"/>
      <c r="Y120" s="10"/>
      <c r="Z120" s="13"/>
      <c r="AA120" s="13"/>
      <c r="AB120" s="14"/>
      <c r="AC120" s="11"/>
      <c r="AD120" s="12"/>
    </row>
    <row r="121" spans="11:30" x14ac:dyDescent="0.25">
      <c r="K121" s="4"/>
      <c r="L121" s="4"/>
      <c r="M121" s="4"/>
      <c r="N121" s="4"/>
    </row>
    <row r="122" spans="11:30" x14ac:dyDescent="0.25">
      <c r="K122" s="4"/>
      <c r="L122" s="4"/>
      <c r="M122" s="4"/>
      <c r="N122" s="4"/>
    </row>
    <row r="123" spans="11:30" x14ac:dyDescent="0.25">
      <c r="K123" s="4"/>
      <c r="L123" s="4"/>
      <c r="M123" s="4"/>
      <c r="N123" s="4"/>
    </row>
    <row r="124" spans="11:30" x14ac:dyDescent="0.25">
      <c r="K124" s="4"/>
      <c r="L124" s="4"/>
      <c r="M124" s="4"/>
      <c r="N124" s="4"/>
    </row>
    <row r="125" spans="11:30" x14ac:dyDescent="0.25">
      <c r="K125" s="4"/>
      <c r="L125" s="4"/>
      <c r="M125" s="4"/>
      <c r="N125" s="4"/>
    </row>
    <row r="126" spans="11:30" x14ac:dyDescent="0.25">
      <c r="K126" s="4"/>
      <c r="L126" s="4"/>
      <c r="M126" s="4"/>
      <c r="N126" s="4"/>
    </row>
    <row r="127" spans="11:30" x14ac:dyDescent="0.25">
      <c r="K127" s="4"/>
      <c r="L127" s="4"/>
      <c r="M127" s="4"/>
      <c r="N127" s="4"/>
    </row>
    <row r="128" spans="11:30" x14ac:dyDescent="0.25">
      <c r="K128" s="4"/>
      <c r="L128" s="4"/>
      <c r="M128" s="4"/>
      <c r="N128" s="4"/>
    </row>
    <row r="129" spans="11:14" x14ac:dyDescent="0.25">
      <c r="K129" s="4"/>
      <c r="L129" s="4"/>
      <c r="M129" s="4"/>
      <c r="N129" s="4"/>
    </row>
    <row r="130" spans="11:14" x14ac:dyDescent="0.25">
      <c r="K130" s="4"/>
      <c r="L130" s="4"/>
      <c r="M130" s="4"/>
      <c r="N130" s="4"/>
    </row>
    <row r="131" spans="11:14" x14ac:dyDescent="0.25">
      <c r="K131" s="4"/>
      <c r="L131" s="4"/>
      <c r="M131" s="4"/>
      <c r="N131" s="4"/>
    </row>
    <row r="132" spans="11:14" x14ac:dyDescent="0.25">
      <c r="K132" s="4"/>
      <c r="L132" s="4"/>
      <c r="M132" s="4"/>
      <c r="N132" s="4"/>
    </row>
    <row r="133" spans="11:14" x14ac:dyDescent="0.25">
      <c r="K133" s="4"/>
      <c r="L133" s="4"/>
      <c r="M133" s="4"/>
      <c r="N133" s="4"/>
    </row>
    <row r="134" spans="11:14" x14ac:dyDescent="0.25">
      <c r="K134" s="4"/>
      <c r="L134" s="4"/>
      <c r="M134" s="4"/>
      <c r="N134" s="4"/>
    </row>
    <row r="135" spans="11:14" x14ac:dyDescent="0.25">
      <c r="K135" s="4"/>
      <c r="L135" s="4"/>
      <c r="M135" s="4"/>
      <c r="N135" s="4"/>
    </row>
    <row r="136" spans="11:14" x14ac:dyDescent="0.25">
      <c r="K136" s="4"/>
      <c r="L136" s="4"/>
      <c r="M136" s="4"/>
      <c r="N136" s="4"/>
    </row>
    <row r="137" spans="11:14" x14ac:dyDescent="0.25">
      <c r="K137" s="4"/>
      <c r="L137" s="4"/>
      <c r="M137" s="4"/>
      <c r="N137" s="4"/>
    </row>
    <row r="138" spans="11:14" x14ac:dyDescent="0.25">
      <c r="K138" s="4"/>
      <c r="L138" s="4"/>
      <c r="M138" s="4"/>
      <c r="N138" s="4"/>
    </row>
    <row r="139" spans="11:14" x14ac:dyDescent="0.25">
      <c r="K139" s="4"/>
      <c r="L139" s="4"/>
      <c r="M139" s="4"/>
      <c r="N139" s="4"/>
    </row>
    <row r="140" spans="11:14" x14ac:dyDescent="0.25">
      <c r="K140" s="4"/>
      <c r="L140" s="4"/>
      <c r="M140" s="4"/>
      <c r="N140" s="4"/>
    </row>
    <row r="141" spans="11:14" x14ac:dyDescent="0.25">
      <c r="K141" s="4"/>
      <c r="L141" s="4"/>
      <c r="M141" s="4"/>
      <c r="N141" s="4"/>
    </row>
    <row r="142" spans="11:14" x14ac:dyDescent="0.25">
      <c r="K142" s="4"/>
      <c r="L142" s="4"/>
      <c r="M142" s="4"/>
      <c r="N142" s="4"/>
    </row>
    <row r="143" spans="11:14" x14ac:dyDescent="0.25">
      <c r="K143" s="4"/>
      <c r="L143" s="4"/>
      <c r="M143" s="4"/>
      <c r="N143" s="4"/>
    </row>
    <row r="144" spans="11:14" x14ac:dyDescent="0.25">
      <c r="K144" s="4"/>
      <c r="L144" s="4"/>
      <c r="M144" s="4"/>
      <c r="N144" s="4"/>
    </row>
    <row r="145" spans="9:15" x14ac:dyDescent="0.25">
      <c r="K145" s="4"/>
      <c r="L145" s="4"/>
      <c r="M145" s="4"/>
      <c r="N145" s="4"/>
    </row>
    <row r="146" spans="9:15" x14ac:dyDescent="0.25">
      <c r="I146" s="7"/>
      <c r="J146" s="8"/>
      <c r="K146" s="4"/>
      <c r="L146" s="4"/>
      <c r="M146" s="4"/>
      <c r="N146" s="4"/>
      <c r="O146" s="34"/>
    </row>
    <row r="147" spans="9:15" x14ac:dyDescent="0.25">
      <c r="I147" s="7"/>
      <c r="J147" s="10"/>
      <c r="K147" s="4"/>
      <c r="L147" s="4"/>
      <c r="M147" s="4"/>
      <c r="N147" s="4"/>
      <c r="O147" s="57"/>
    </row>
    <row r="148" spans="9:15" x14ac:dyDescent="0.25">
      <c r="I148" s="7"/>
      <c r="J148" s="10"/>
      <c r="K148" s="4"/>
      <c r="L148" s="4"/>
      <c r="M148" s="4"/>
      <c r="N148" s="4"/>
      <c r="O148" s="57"/>
    </row>
    <row r="149" spans="9:15" x14ac:dyDescent="0.25">
      <c r="I149" s="7"/>
      <c r="J149" s="10"/>
      <c r="K149" s="4"/>
      <c r="L149" s="4"/>
      <c r="M149" s="4"/>
      <c r="N149" s="4"/>
      <c r="O149" s="57"/>
    </row>
    <row r="150" spans="9:15" x14ac:dyDescent="0.25">
      <c r="I150" s="7"/>
      <c r="J150" s="10"/>
      <c r="K150" s="4"/>
      <c r="L150" s="4"/>
      <c r="M150" s="4"/>
      <c r="N150" s="4"/>
      <c r="O150" s="57"/>
    </row>
    <row r="151" spans="9:15" x14ac:dyDescent="0.25">
      <c r="I151" s="7"/>
      <c r="J151" s="10"/>
      <c r="K151" s="4"/>
      <c r="L151" s="4"/>
      <c r="M151" s="4"/>
      <c r="N151" s="4"/>
      <c r="O151" s="57"/>
    </row>
    <row r="152" spans="9:15" x14ac:dyDescent="0.25">
      <c r="I152" s="7"/>
      <c r="J152" s="10"/>
      <c r="K152" s="4"/>
      <c r="L152" s="4"/>
      <c r="M152" s="4"/>
      <c r="N152" s="4"/>
      <c r="O152" s="57"/>
    </row>
    <row r="153" spans="9:15" x14ac:dyDescent="0.25">
      <c r="I153" s="7"/>
      <c r="J153" s="10"/>
      <c r="K153" s="4"/>
      <c r="L153" s="4"/>
      <c r="M153" s="4"/>
      <c r="N153" s="4"/>
      <c r="O153" s="57"/>
    </row>
    <row r="154" spans="9:15" x14ac:dyDescent="0.25">
      <c r="I154" s="7"/>
      <c r="J154" s="10"/>
      <c r="K154" s="4"/>
      <c r="L154" s="4"/>
      <c r="M154" s="4"/>
      <c r="N154" s="4"/>
      <c r="O154" s="57"/>
    </row>
    <row r="155" spans="9:15" x14ac:dyDescent="0.25">
      <c r="I155" s="7"/>
      <c r="J155" s="10"/>
      <c r="K155" s="4"/>
      <c r="L155" s="4"/>
      <c r="M155" s="4"/>
      <c r="N155" s="4"/>
      <c r="O155" s="57"/>
    </row>
    <row r="156" spans="9:15" x14ac:dyDescent="0.25">
      <c r="I156" s="7"/>
      <c r="J156" s="10"/>
      <c r="K156" s="4"/>
      <c r="L156" s="4"/>
      <c r="M156" s="4"/>
      <c r="N156" s="4"/>
      <c r="O156" s="57"/>
    </row>
    <row r="157" spans="9:15" x14ac:dyDescent="0.25">
      <c r="I157" s="7"/>
      <c r="J157" s="10"/>
      <c r="K157" s="4"/>
      <c r="L157" s="4"/>
      <c r="M157" s="4"/>
      <c r="N157" s="4"/>
      <c r="O157" s="57"/>
    </row>
    <row r="158" spans="9:15" x14ac:dyDescent="0.25">
      <c r="I158" s="7"/>
      <c r="J158" s="10"/>
      <c r="K158" s="4"/>
      <c r="L158" s="4"/>
      <c r="M158" s="4"/>
      <c r="N158" s="4"/>
      <c r="O158" s="57"/>
    </row>
    <row r="159" spans="9:15" x14ac:dyDescent="0.25">
      <c r="I159" s="7"/>
      <c r="J159" s="10"/>
      <c r="K159" s="4"/>
      <c r="L159" s="4"/>
      <c r="M159" s="4"/>
      <c r="N159" s="4"/>
      <c r="O159" s="57"/>
    </row>
    <row r="160" spans="9:15" x14ac:dyDescent="0.25">
      <c r="I160" s="7"/>
      <c r="J160" s="10"/>
      <c r="K160" s="4"/>
      <c r="L160" s="4"/>
      <c r="M160" s="4"/>
      <c r="N160" s="4"/>
      <c r="O160" s="57"/>
    </row>
    <row r="161" spans="9:15" x14ac:dyDescent="0.25">
      <c r="I161" s="7"/>
      <c r="J161" s="10"/>
      <c r="K161" s="4"/>
      <c r="L161" s="4"/>
      <c r="M161" s="4"/>
      <c r="N161" s="4"/>
      <c r="O161" s="57"/>
    </row>
    <row r="162" spans="9:15" x14ac:dyDescent="0.25">
      <c r="I162" s="7"/>
      <c r="J162" s="10"/>
      <c r="K162" s="7"/>
      <c r="L162" s="7"/>
      <c r="M162" s="9"/>
      <c r="N162" s="11"/>
      <c r="O162" s="57"/>
    </row>
    <row r="163" spans="9:15" x14ac:dyDescent="0.25">
      <c r="I163" s="7"/>
      <c r="J163" s="10"/>
      <c r="K163" s="7"/>
      <c r="L163" s="7"/>
      <c r="M163" s="9"/>
      <c r="N163" s="11"/>
      <c r="O163" s="57"/>
    </row>
    <row r="164" spans="9:15" x14ac:dyDescent="0.25">
      <c r="I164" s="7"/>
      <c r="J164" s="10"/>
      <c r="K164" s="7"/>
      <c r="L164" s="7"/>
      <c r="M164" s="9"/>
      <c r="N164" s="11"/>
      <c r="O164" s="57"/>
    </row>
    <row r="165" spans="9:15" x14ac:dyDescent="0.25">
      <c r="I165" s="7"/>
      <c r="J165" s="10"/>
      <c r="K165" s="7"/>
      <c r="L165" s="7"/>
      <c r="M165" s="9"/>
      <c r="N165" s="11"/>
      <c r="O165" s="57"/>
    </row>
    <row r="166" spans="9:15" x14ac:dyDescent="0.25">
      <c r="I166" s="7"/>
      <c r="J166" s="10"/>
      <c r="K166" s="7"/>
      <c r="L166" s="7"/>
      <c r="M166" s="9"/>
      <c r="N166" s="11"/>
      <c r="O166" s="57"/>
    </row>
    <row r="167" spans="9:15" x14ac:dyDescent="0.25">
      <c r="I167" s="7"/>
      <c r="J167" s="10"/>
      <c r="K167" s="7"/>
      <c r="L167" s="7"/>
      <c r="M167" s="9"/>
      <c r="N167" s="11"/>
      <c r="O167" s="57"/>
    </row>
    <row r="168" spans="9:15" x14ac:dyDescent="0.25">
      <c r="I168" s="7"/>
      <c r="J168" s="10"/>
      <c r="K168" s="7"/>
      <c r="L168" s="7"/>
      <c r="M168" s="9"/>
      <c r="N168" s="11"/>
      <c r="O168" s="57"/>
    </row>
    <row r="169" spans="9:15" x14ac:dyDescent="0.25">
      <c r="I169" s="7"/>
      <c r="J169" s="10"/>
      <c r="K169" s="7"/>
      <c r="L169" s="7"/>
      <c r="M169" s="9"/>
      <c r="N169" s="11"/>
      <c r="O169" s="57"/>
    </row>
    <row r="170" spans="9:15" x14ac:dyDescent="0.25">
      <c r="I170" s="7"/>
      <c r="J170" s="10"/>
      <c r="K170" s="7"/>
      <c r="L170" s="7"/>
      <c r="M170" s="9"/>
      <c r="N170" s="11"/>
      <c r="O170" s="57"/>
    </row>
    <row r="171" spans="9:15" x14ac:dyDescent="0.25">
      <c r="I171" s="7"/>
      <c r="J171" s="10"/>
      <c r="K171" s="7"/>
      <c r="L171" s="7"/>
      <c r="M171" s="9"/>
      <c r="N171" s="6"/>
      <c r="O171" s="58"/>
    </row>
  </sheetData>
  <conditionalFormatting sqref="K7:N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4"/>
  <sheetViews>
    <sheetView workbookViewId="0">
      <selection activeCell="Y1" sqref="Y1"/>
    </sheetView>
  </sheetViews>
  <sheetFormatPr defaultRowHeight="15" x14ac:dyDescent="0.25"/>
  <cols>
    <col min="6" max="15" width="9.85546875" bestFit="1" customWidth="1"/>
    <col min="19" max="19" width="9.85546875" bestFit="1" customWidth="1"/>
  </cols>
  <sheetData>
    <row r="1" spans="1:25" ht="17.25" thickBot="1" x14ac:dyDescent="0.3">
      <c r="A1" s="20">
        <v>1</v>
      </c>
      <c r="B1" s="20">
        <v>40</v>
      </c>
      <c r="C1" s="20">
        <v>100</v>
      </c>
      <c r="D1" s="20">
        <v>50</v>
      </c>
      <c r="E1" s="20">
        <v>60</v>
      </c>
      <c r="F1" s="51">
        <v>1.0416666666666667E-3</v>
      </c>
      <c r="G1" s="51">
        <v>9.2592592592592585E-4</v>
      </c>
      <c r="H1" s="51">
        <v>9.2592592592592585E-4</v>
      </c>
      <c r="I1" s="51">
        <v>9.2592592592592585E-4</v>
      </c>
      <c r="J1" s="51">
        <v>8.1018518518518516E-4</v>
      </c>
      <c r="K1" s="51">
        <v>8.1018518518518516E-4</v>
      </c>
      <c r="L1" s="51">
        <v>8.1018518518518516E-4</v>
      </c>
      <c r="M1" s="51">
        <v>8.1018518518518516E-4</v>
      </c>
      <c r="N1" s="51">
        <v>6.9444444444444447E-4</v>
      </c>
      <c r="O1" s="51">
        <v>6.9444444444444447E-4</v>
      </c>
      <c r="P1" s="51">
        <v>6.9444444444444447E-4</v>
      </c>
      <c r="Q1" s="51">
        <v>6.9444444444444447E-4</v>
      </c>
      <c r="R1" s="51">
        <v>6.9444444444444447E-4</v>
      </c>
      <c r="S1" s="51">
        <v>5.7870370370370378E-4</v>
      </c>
      <c r="T1" s="51">
        <v>5.7870370370370378E-4</v>
      </c>
      <c r="U1" s="51">
        <v>5.7870370370370378E-4</v>
      </c>
      <c r="V1" s="51">
        <v>5.7870370370370378E-4</v>
      </c>
      <c r="W1" s="51">
        <v>5.7870370370370378E-4</v>
      </c>
      <c r="X1" s="51">
        <v>4.6296296296296293E-4</v>
      </c>
      <c r="Y1" s="51">
        <v>4.6296296296296293E-4</v>
      </c>
    </row>
    <row r="2" spans="1:25" ht="17.25" thickBot="1" x14ac:dyDescent="0.3">
      <c r="A2" s="20">
        <v>2</v>
      </c>
      <c r="B2" s="20">
        <v>65</v>
      </c>
      <c r="C2" s="20">
        <v>165</v>
      </c>
      <c r="D2" s="20">
        <v>85</v>
      </c>
      <c r="E2" s="20">
        <v>100</v>
      </c>
      <c r="F2" s="51">
        <v>2.4305555555555556E-3</v>
      </c>
      <c r="G2" s="51">
        <v>2.3148148148148151E-3</v>
      </c>
      <c r="H2" s="51">
        <v>2.1990740740740742E-3</v>
      </c>
      <c r="I2" s="51">
        <v>2.0833333333333333E-3</v>
      </c>
      <c r="J2" s="51">
        <v>2.0833333333333333E-3</v>
      </c>
      <c r="K2" s="51">
        <v>1.9675925925925928E-3</v>
      </c>
      <c r="L2" s="51">
        <v>1.8518518518518517E-3</v>
      </c>
      <c r="M2" s="51">
        <v>1.8518518518518517E-3</v>
      </c>
      <c r="N2" s="51">
        <v>1.736111111111111E-3</v>
      </c>
      <c r="O2" s="51">
        <v>1.736111111111111E-3</v>
      </c>
      <c r="P2" s="51">
        <v>1.6203703703703703E-3</v>
      </c>
      <c r="Q2" s="51">
        <v>1.6203703703703703E-3</v>
      </c>
      <c r="R2" s="51">
        <v>1.5046296296296294E-3</v>
      </c>
      <c r="S2" s="51">
        <v>1.5046296296296294E-3</v>
      </c>
      <c r="T2" s="51">
        <v>1.3888888888888889E-3</v>
      </c>
      <c r="U2" s="51">
        <v>1.3888888888888889E-3</v>
      </c>
      <c r="V2" s="51">
        <v>1.2731481481481483E-3</v>
      </c>
      <c r="W2" s="51">
        <v>1.2731481481481483E-3</v>
      </c>
      <c r="X2" s="51">
        <v>1.2731481481481483E-3</v>
      </c>
      <c r="Y2" s="51">
        <v>1.1574074074074073E-3</v>
      </c>
    </row>
    <row r="3" spans="1:25" ht="17.25" thickBot="1" x14ac:dyDescent="0.3">
      <c r="A3" s="23">
        <v>3</v>
      </c>
      <c r="B3" s="20">
        <v>110</v>
      </c>
      <c r="C3" s="20">
        <v>280</v>
      </c>
      <c r="D3" s="20">
        <v>140</v>
      </c>
      <c r="E3" s="20">
        <v>165</v>
      </c>
      <c r="F3" s="51">
        <v>4.6296296296296302E-3</v>
      </c>
      <c r="G3" s="51">
        <v>4.3981481481481484E-3</v>
      </c>
      <c r="H3" s="51">
        <v>4.2824074074074075E-3</v>
      </c>
      <c r="I3" s="51">
        <v>4.0509259259259257E-3</v>
      </c>
      <c r="J3" s="51">
        <v>3.9351851851851857E-3</v>
      </c>
      <c r="K3" s="51">
        <v>3.8194444444444443E-3</v>
      </c>
      <c r="L3" s="51">
        <v>3.7037037037037034E-3</v>
      </c>
      <c r="M3" s="51">
        <v>3.5879629629629629E-3</v>
      </c>
      <c r="N3" s="51">
        <v>3.3564814814814811E-3</v>
      </c>
      <c r="O3" s="51">
        <v>3.2407407407407406E-3</v>
      </c>
      <c r="P3" s="51">
        <v>3.1249999999999997E-3</v>
      </c>
      <c r="Q3" s="51">
        <v>3.0092592592592588E-3</v>
      </c>
      <c r="R3" s="51">
        <v>2.8935185185185188E-3</v>
      </c>
      <c r="S3" s="51">
        <v>2.8935185185185188E-3</v>
      </c>
      <c r="T3" s="51">
        <v>2.7777777777777779E-3</v>
      </c>
      <c r="U3" s="51">
        <v>2.6620370370370374E-3</v>
      </c>
      <c r="V3" s="51">
        <v>2.5462962962962961E-3</v>
      </c>
      <c r="W3" s="51">
        <v>2.4305555555555556E-3</v>
      </c>
      <c r="X3" s="51">
        <v>2.3148148148148151E-3</v>
      </c>
      <c r="Y3" s="51">
        <v>2.3148148148148151E-3</v>
      </c>
    </row>
    <row r="4" spans="1:25" ht="17.25" thickBot="1" x14ac:dyDescent="0.3">
      <c r="A4" s="24">
        <v>4</v>
      </c>
      <c r="B4" s="20">
        <v>185</v>
      </c>
      <c r="C4" s="20">
        <v>465</v>
      </c>
      <c r="D4" s="20">
        <v>235</v>
      </c>
      <c r="E4" s="20">
        <v>280</v>
      </c>
      <c r="F4" s="51">
        <v>8.1018518518518514E-3</v>
      </c>
      <c r="G4" s="51">
        <v>7.7546296296296287E-3</v>
      </c>
      <c r="H4" s="51">
        <v>7.5231481481481477E-3</v>
      </c>
      <c r="I4" s="51">
        <v>7.2916666666666659E-3</v>
      </c>
      <c r="J4" s="51">
        <v>6.9444444444444441E-3</v>
      </c>
      <c r="K4" s="51">
        <v>6.7129629629629622E-3</v>
      </c>
      <c r="L4" s="51">
        <v>6.4814814814814813E-3</v>
      </c>
      <c r="M4" s="51">
        <v>6.2499999999999995E-3</v>
      </c>
      <c r="N4" s="51">
        <v>6.0185185185185177E-3</v>
      </c>
      <c r="O4" s="51">
        <v>5.7870370370370376E-3</v>
      </c>
      <c r="P4" s="51">
        <v>5.5555555555555558E-3</v>
      </c>
      <c r="Q4" s="51">
        <v>5.4398148148148149E-3</v>
      </c>
      <c r="R4" s="51">
        <v>5.208333333333333E-3</v>
      </c>
      <c r="S4" s="51">
        <v>4.9768518518518521E-3</v>
      </c>
      <c r="T4" s="51">
        <v>4.8611111111111112E-3</v>
      </c>
      <c r="U4" s="51">
        <v>4.6296296296296302E-3</v>
      </c>
      <c r="V4" s="51">
        <v>4.5138888888888893E-3</v>
      </c>
      <c r="W4" s="51">
        <v>4.2824074074074075E-3</v>
      </c>
      <c r="X4" s="51">
        <v>4.1666666666666666E-3</v>
      </c>
      <c r="Y4" s="51">
        <v>4.0509259259259257E-3</v>
      </c>
    </row>
    <row r="5" spans="1:25" ht="17.25" thickBot="1" x14ac:dyDescent="0.3">
      <c r="A5" s="24">
        <v>5</v>
      </c>
      <c r="B5" s="20">
        <v>310</v>
      </c>
      <c r="C5" s="20">
        <v>780</v>
      </c>
      <c r="D5" s="20">
        <v>390</v>
      </c>
      <c r="E5" s="20">
        <v>465</v>
      </c>
      <c r="F5" s="51">
        <v>1.3773148148148147E-2</v>
      </c>
      <c r="G5" s="51">
        <v>1.3194444444444444E-2</v>
      </c>
      <c r="H5" s="51">
        <v>1.2731481481481481E-2</v>
      </c>
      <c r="I5" s="51">
        <v>1.2268518518518519E-2</v>
      </c>
      <c r="J5" s="51">
        <v>1.1805555555555555E-2</v>
      </c>
      <c r="K5" s="51">
        <v>1.1458333333333334E-2</v>
      </c>
      <c r="L5" s="51">
        <v>1.0995370370370371E-2</v>
      </c>
      <c r="M5" s="51">
        <v>1.064814814814815E-2</v>
      </c>
      <c r="N5" s="51">
        <v>1.0185185185185184E-2</v>
      </c>
      <c r="O5" s="51">
        <v>9.8379629629629633E-3</v>
      </c>
      <c r="P5" s="51">
        <v>9.4907407407407406E-3</v>
      </c>
      <c r="Q5" s="51">
        <v>9.1435185185185178E-3</v>
      </c>
      <c r="R5" s="51">
        <v>8.7962962962962968E-3</v>
      </c>
      <c r="S5" s="51">
        <v>8.564814814814815E-3</v>
      </c>
      <c r="T5" s="51">
        <v>8.217592592592594E-3</v>
      </c>
      <c r="U5" s="51">
        <v>7.8703703703703713E-3</v>
      </c>
      <c r="V5" s="51">
        <v>7.6388888888888886E-3</v>
      </c>
      <c r="W5" s="51">
        <v>7.4074074074074068E-3</v>
      </c>
      <c r="X5" s="51">
        <v>7.0601851851851841E-3</v>
      </c>
      <c r="Y5" s="51">
        <v>6.828703703703704E-3</v>
      </c>
    </row>
    <row r="6" spans="1:25" ht="17.25" thickBot="1" x14ac:dyDescent="0.3">
      <c r="A6" s="24">
        <v>6</v>
      </c>
      <c r="B6" s="20">
        <v>520</v>
      </c>
      <c r="C6" s="20">
        <v>1300</v>
      </c>
      <c r="D6" s="20">
        <v>650</v>
      </c>
      <c r="E6" s="20">
        <v>780</v>
      </c>
      <c r="F6" s="51">
        <v>2.2685185185185183E-2</v>
      </c>
      <c r="G6" s="51">
        <v>2.1875000000000002E-2</v>
      </c>
      <c r="H6" s="51">
        <v>2.1064814814814814E-2</v>
      </c>
      <c r="I6" s="51">
        <v>2.0370370370370369E-2</v>
      </c>
      <c r="J6" s="51">
        <v>1.9675925925925927E-2</v>
      </c>
      <c r="K6" s="51">
        <v>1.8865740740740742E-2</v>
      </c>
      <c r="L6" s="51">
        <v>1.8287037037037036E-2</v>
      </c>
      <c r="M6" s="51">
        <v>1.7592592592592594E-2</v>
      </c>
      <c r="N6" s="51">
        <v>1.6898148148148148E-2</v>
      </c>
      <c r="O6" s="51">
        <v>1.6319444444444445E-2</v>
      </c>
      <c r="P6" s="51">
        <v>1.5740740740740743E-2</v>
      </c>
      <c r="Q6" s="51">
        <v>1.5162037037037036E-2</v>
      </c>
      <c r="R6" s="51">
        <v>1.4583333333333332E-2</v>
      </c>
      <c r="S6" s="51">
        <v>1.4120370370370368E-2</v>
      </c>
      <c r="T6" s="51">
        <v>1.3541666666666667E-2</v>
      </c>
      <c r="U6" s="51">
        <v>1.3078703703703703E-2</v>
      </c>
      <c r="V6" s="51">
        <v>1.2615740740740742E-2</v>
      </c>
      <c r="W6" s="51">
        <v>1.2152777777777778E-2</v>
      </c>
      <c r="X6" s="51">
        <v>1.1689814814814814E-2</v>
      </c>
      <c r="Y6" s="51">
        <v>1.1342592592592592E-2</v>
      </c>
    </row>
    <row r="7" spans="1:25" ht="17.25" thickBot="1" x14ac:dyDescent="0.3">
      <c r="A7" s="23">
        <v>7</v>
      </c>
      <c r="B7" s="20">
        <v>870</v>
      </c>
      <c r="C7" s="20">
        <v>2170</v>
      </c>
      <c r="D7" s="20">
        <v>1085</v>
      </c>
      <c r="E7" s="20">
        <v>1300</v>
      </c>
      <c r="F7" s="51">
        <v>3.7152777777777778E-2</v>
      </c>
      <c r="G7" s="51">
        <v>3.5763888888888887E-2</v>
      </c>
      <c r="H7" s="51">
        <v>3.4490740740740738E-2</v>
      </c>
      <c r="I7" s="51">
        <v>3.3217592592592597E-2</v>
      </c>
      <c r="J7" s="51">
        <v>3.2060185185185185E-2</v>
      </c>
      <c r="K7" s="51">
        <v>3.0902777777777779E-2</v>
      </c>
      <c r="L7" s="51">
        <v>2.974537037037037E-2</v>
      </c>
      <c r="M7" s="51">
        <v>2.8703703703703703E-2</v>
      </c>
      <c r="N7" s="51">
        <v>2.7662037037037041E-2</v>
      </c>
      <c r="O7" s="51">
        <v>2.6736111111111113E-2</v>
      </c>
      <c r="P7" s="51">
        <v>2.5694444444444447E-2</v>
      </c>
      <c r="Q7" s="51">
        <v>2.476851851851852E-2</v>
      </c>
      <c r="R7" s="51">
        <v>2.3958333333333331E-2</v>
      </c>
      <c r="S7" s="51">
        <v>2.3032407407407404E-2</v>
      </c>
      <c r="T7" s="51">
        <v>2.2222222222222223E-2</v>
      </c>
      <c r="U7" s="51">
        <v>2.1412037037037035E-2</v>
      </c>
      <c r="V7" s="51">
        <v>2.0601851851851854E-2</v>
      </c>
      <c r="W7" s="51">
        <v>1.9907407407407408E-2</v>
      </c>
      <c r="X7" s="51">
        <v>1.9212962962962963E-2</v>
      </c>
      <c r="Y7" s="51">
        <v>1.8518518518518521E-2</v>
      </c>
    </row>
    <row r="8" spans="1:25" ht="17.25" thickBot="1" x14ac:dyDescent="0.3">
      <c r="A8" s="20">
        <v>8</v>
      </c>
      <c r="B8" s="20">
        <v>1450</v>
      </c>
      <c r="C8" s="20">
        <v>3625</v>
      </c>
      <c r="D8" s="20">
        <v>1810</v>
      </c>
      <c r="E8" s="20">
        <v>2175</v>
      </c>
      <c r="F8" s="51">
        <v>6.0185185185185182E-2</v>
      </c>
      <c r="G8" s="51">
        <v>5.7986111111111106E-2</v>
      </c>
      <c r="H8" s="51">
        <v>5.590277777777778E-2</v>
      </c>
      <c r="I8" s="51">
        <v>5.393518518518519E-2</v>
      </c>
      <c r="J8" s="51">
        <v>5.1967592592592593E-2</v>
      </c>
      <c r="K8" s="51">
        <v>5.0115740740740738E-2</v>
      </c>
      <c r="L8" s="51">
        <v>4.8263888888888884E-2</v>
      </c>
      <c r="M8" s="51">
        <v>4.6527777777777779E-2</v>
      </c>
      <c r="N8" s="51">
        <v>4.4907407407407403E-2</v>
      </c>
      <c r="O8" s="51">
        <v>4.3287037037037041E-2</v>
      </c>
      <c r="P8" s="51">
        <v>4.1666666666666664E-2</v>
      </c>
      <c r="Q8" s="51">
        <v>4.0162037037037038E-2</v>
      </c>
      <c r="R8" s="51">
        <v>3.8773148148148147E-2</v>
      </c>
      <c r="S8" s="51">
        <v>3.7384259259259263E-2</v>
      </c>
      <c r="T8" s="51">
        <v>3.5995370370370372E-2</v>
      </c>
      <c r="U8" s="51">
        <v>3.4722222222222224E-2</v>
      </c>
      <c r="V8" s="51">
        <v>3.3449074074074069E-2</v>
      </c>
      <c r="W8" s="51">
        <v>3.229166666666667E-2</v>
      </c>
      <c r="X8" s="51">
        <v>3.1134259259259261E-2</v>
      </c>
      <c r="Y8" s="51">
        <v>2.9976851851851852E-2</v>
      </c>
    </row>
    <row r="9" spans="1:25" ht="17.25" thickBot="1" x14ac:dyDescent="0.3">
      <c r="A9" s="20">
        <v>9</v>
      </c>
      <c r="B9" s="20">
        <v>2420</v>
      </c>
      <c r="C9" s="20">
        <v>6050</v>
      </c>
      <c r="D9" s="20">
        <v>3025</v>
      </c>
      <c r="E9" s="20">
        <v>3630</v>
      </c>
      <c r="F9" s="51">
        <v>9.6990740740740752E-2</v>
      </c>
      <c r="G9" s="51">
        <v>9.3518518518518515E-2</v>
      </c>
      <c r="H9" s="51">
        <v>9.0162037037037027E-2</v>
      </c>
      <c r="I9" s="51">
        <v>8.6921296296296302E-2</v>
      </c>
      <c r="J9" s="51">
        <v>8.3796296296296299E-2</v>
      </c>
      <c r="K9" s="51">
        <v>8.0787037037037032E-2</v>
      </c>
      <c r="L9" s="51">
        <v>7.7893518518518515E-2</v>
      </c>
      <c r="M9" s="51">
        <v>7.5115740740740733E-2</v>
      </c>
      <c r="N9" s="51">
        <v>7.2337962962962965E-2</v>
      </c>
      <c r="O9" s="51">
        <v>6.9791666666666669E-2</v>
      </c>
      <c r="P9" s="51">
        <v>6.7245370370370372E-2</v>
      </c>
      <c r="Q9" s="51">
        <v>6.4814814814814811E-2</v>
      </c>
      <c r="R9" s="51">
        <v>6.25E-2</v>
      </c>
      <c r="S9" s="51">
        <v>6.0185185185185182E-2</v>
      </c>
      <c r="T9" s="51">
        <v>5.8101851851851849E-2</v>
      </c>
      <c r="U9" s="51">
        <v>5.6018518518518523E-2</v>
      </c>
      <c r="V9" s="51">
        <v>5.393518518518519E-2</v>
      </c>
      <c r="W9" s="51">
        <v>5.1967592592592593E-2</v>
      </c>
      <c r="X9" s="51">
        <v>5.0115740740740738E-2</v>
      </c>
      <c r="Y9" s="51">
        <v>4.8379629629629627E-2</v>
      </c>
    </row>
    <row r="10" spans="1:25" ht="17.25" thickBot="1" x14ac:dyDescent="0.3">
      <c r="A10" s="20">
        <v>10</v>
      </c>
      <c r="B10" s="44">
        <v>4040</v>
      </c>
      <c r="C10" s="44">
        <v>10105</v>
      </c>
      <c r="D10" s="44">
        <v>5050</v>
      </c>
      <c r="E10" s="44">
        <v>6060</v>
      </c>
      <c r="F10" s="51">
        <v>0.15601851851851853</v>
      </c>
      <c r="G10" s="51">
        <v>0.15034722222222222</v>
      </c>
      <c r="H10" s="51">
        <v>0.14502314814814815</v>
      </c>
      <c r="I10" s="51">
        <v>0.13981481481481481</v>
      </c>
      <c r="J10" s="51">
        <v>0.13472222222222222</v>
      </c>
      <c r="K10" s="51">
        <v>0.12986111111111112</v>
      </c>
      <c r="L10" s="51">
        <v>0.12523148148148147</v>
      </c>
      <c r="M10" s="51">
        <v>0.12071759259259258</v>
      </c>
      <c r="N10" s="51">
        <v>0.11631944444444443</v>
      </c>
      <c r="O10" s="51">
        <v>0.11215277777777777</v>
      </c>
      <c r="P10" s="51">
        <v>0.10810185185185185</v>
      </c>
      <c r="Q10" s="51">
        <v>0.10428240740740741</v>
      </c>
      <c r="R10" s="51">
        <v>0.10046296296296296</v>
      </c>
      <c r="S10" s="51">
        <v>9.6875000000000003E-2</v>
      </c>
      <c r="T10" s="51">
        <v>9.3402777777777779E-2</v>
      </c>
      <c r="U10" s="51">
        <v>9.0046296296296291E-2</v>
      </c>
      <c r="V10" s="51">
        <v>8.6805555555555566E-2</v>
      </c>
      <c r="W10" s="51">
        <v>8.368055555555555E-2</v>
      </c>
      <c r="X10" s="51">
        <v>8.0671296296296297E-2</v>
      </c>
      <c r="Y10" s="51">
        <v>7.7777777777777779E-2</v>
      </c>
    </row>
    <row r="11" spans="1:25" ht="17.25" thickBot="1" x14ac:dyDescent="0.3">
      <c r="A11" s="20"/>
      <c r="B11" s="20"/>
      <c r="C11" s="20"/>
      <c r="D11" s="20"/>
      <c r="E11" s="20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25" ht="17.25" thickBot="1" x14ac:dyDescent="0.3">
      <c r="A12" s="20"/>
      <c r="B12" s="20"/>
      <c r="C12" s="20"/>
      <c r="D12" s="20"/>
      <c r="E12" s="20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25" ht="17.25" thickBot="1" x14ac:dyDescent="0.3">
      <c r="A13" s="20"/>
      <c r="B13" s="20"/>
      <c r="C13" s="20"/>
      <c r="D13" s="20"/>
      <c r="E13" s="20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25" ht="17.25" thickBot="1" x14ac:dyDescent="0.3">
      <c r="A14" s="20"/>
      <c r="B14" s="20"/>
      <c r="C14" s="20"/>
      <c r="D14" s="20"/>
      <c r="E14" s="20"/>
      <c r="F14" s="22"/>
      <c r="G14" s="22"/>
      <c r="H14" s="22"/>
      <c r="I14" s="22"/>
      <c r="J14" s="22"/>
      <c r="K14" s="26"/>
      <c r="L14" s="22"/>
      <c r="M14" s="22"/>
      <c r="N14" s="22"/>
      <c r="O14" s="22"/>
    </row>
    <row r="15" spans="1:25" ht="17.25" thickBot="1" x14ac:dyDescent="0.3">
      <c r="A15" s="20"/>
      <c r="B15" s="20"/>
      <c r="C15" s="20"/>
      <c r="D15" s="20"/>
      <c r="E15" s="20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spans="1:25" ht="17.25" thickBot="1" x14ac:dyDescent="0.3">
      <c r="A16" s="20"/>
      <c r="B16" s="20"/>
      <c r="C16" s="20"/>
      <c r="D16" s="20"/>
      <c r="E16" s="20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1:32" ht="17.25" thickBot="1" x14ac:dyDescent="0.3">
      <c r="A17" s="20"/>
      <c r="B17" s="20"/>
      <c r="C17" s="20"/>
      <c r="D17" s="20"/>
      <c r="E17" s="20"/>
      <c r="F17" s="27"/>
      <c r="G17" s="27"/>
      <c r="I17" s="20"/>
      <c r="J17" s="20"/>
      <c r="K17" s="20"/>
      <c r="L17" s="20"/>
      <c r="M17" s="20"/>
      <c r="N17" s="20"/>
      <c r="O17" s="21"/>
      <c r="P17" s="21"/>
      <c r="Q17" s="20"/>
      <c r="R17" s="22"/>
      <c r="S17" s="20"/>
      <c r="T17" s="33"/>
    </row>
    <row r="18" spans="1:32" ht="17.25" thickBot="1" x14ac:dyDescent="0.3">
      <c r="A18" s="20"/>
      <c r="B18" s="20"/>
      <c r="C18" s="20"/>
      <c r="D18" s="20"/>
      <c r="E18" s="50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32" ht="17.25" thickBot="1" x14ac:dyDescent="0.3">
      <c r="A19" s="20"/>
      <c r="B19" s="20"/>
      <c r="C19" s="20"/>
      <c r="D19" s="20"/>
      <c r="E19" s="50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32" ht="17.25" thickBot="1" x14ac:dyDescent="0.3">
      <c r="A20" s="20"/>
      <c r="B20" s="20"/>
      <c r="C20" s="20"/>
      <c r="D20" s="20"/>
      <c r="E20" s="50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32" ht="17.25" thickBot="1" x14ac:dyDescent="0.3">
      <c r="A21" s="30"/>
      <c r="B21" s="30"/>
      <c r="C21" s="30"/>
      <c r="D21" s="30"/>
      <c r="E21" s="50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32" ht="15.75" thickBot="1" x14ac:dyDescent="0.3">
      <c r="E22" s="50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32" ht="15.75" thickBot="1" x14ac:dyDescent="0.3">
      <c r="E23" s="50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32" ht="15.75" thickBot="1" x14ac:dyDescent="0.3">
      <c r="E24" s="50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32" ht="15.75" thickBot="1" x14ac:dyDescent="0.3">
      <c r="E25" s="50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1:32" ht="15.75" thickBot="1" x14ac:dyDescent="0.3">
      <c r="E26" s="50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</row>
    <row r="27" spans="1:32" ht="15.75" thickBot="1" x14ac:dyDescent="0.3">
      <c r="E27" s="50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</row>
    <row r="28" spans="1:32" ht="17.25" thickBot="1" x14ac:dyDescent="0.3">
      <c r="I28" s="20"/>
      <c r="J28" s="20"/>
      <c r="K28" s="50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</row>
    <row r="29" spans="1:32" ht="17.25" thickBot="1" x14ac:dyDescent="0.3">
      <c r="I29" s="20"/>
      <c r="J29" s="20"/>
      <c r="K29" s="50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</row>
    <row r="30" spans="1:32" ht="17.25" thickBot="1" x14ac:dyDescent="0.3">
      <c r="I30" s="20"/>
      <c r="J30" s="20"/>
      <c r="K30" s="50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</row>
    <row r="31" spans="1:32" ht="17.25" thickBot="1" x14ac:dyDescent="0.3">
      <c r="I31" s="20"/>
      <c r="J31" s="20"/>
      <c r="K31" s="50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17.25" thickBot="1" x14ac:dyDescent="0.3">
      <c r="I32" s="20"/>
      <c r="J32" s="20"/>
      <c r="K32" s="50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</row>
    <row r="33" spans="9:32" ht="17.25" thickBot="1" x14ac:dyDescent="0.3">
      <c r="I33" s="20"/>
      <c r="J33" s="20"/>
      <c r="K33" s="50"/>
      <c r="L33" s="52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</row>
    <row r="34" spans="9:32" ht="17.25" thickBot="1" x14ac:dyDescent="0.3">
      <c r="I34" s="20"/>
      <c r="J34" s="20"/>
      <c r="K34" s="50"/>
      <c r="L34" s="52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</row>
    <row r="35" spans="9:32" ht="17.25" thickBot="1" x14ac:dyDescent="0.3">
      <c r="I35" s="20"/>
      <c r="J35" s="20"/>
      <c r="K35" s="20"/>
      <c r="L35" s="20"/>
      <c r="M35" s="20"/>
      <c r="N35" s="20"/>
      <c r="O35" s="20"/>
      <c r="P35" s="21"/>
      <c r="Q35" s="21"/>
      <c r="R35" s="20"/>
      <c r="S35" s="22"/>
      <c r="T35" s="28"/>
    </row>
    <row r="36" spans="9:32" ht="17.25" thickBot="1" x14ac:dyDescent="0.3">
      <c r="I36" s="20"/>
      <c r="J36" s="20"/>
      <c r="K36" s="20"/>
      <c r="L36" s="20"/>
      <c r="M36" s="20"/>
      <c r="N36" s="20"/>
      <c r="O36" s="20"/>
      <c r="P36" s="21"/>
      <c r="Q36" s="21"/>
      <c r="R36" s="20"/>
      <c r="S36" s="22"/>
      <c r="T36" s="28"/>
    </row>
    <row r="37" spans="9:32" ht="17.25" thickBot="1" x14ac:dyDescent="0.3">
      <c r="I37" s="20"/>
      <c r="J37" s="20"/>
      <c r="K37" s="20"/>
      <c r="L37" s="20"/>
      <c r="M37" s="20"/>
      <c r="N37" s="20"/>
      <c r="O37" s="20"/>
      <c r="P37" s="21"/>
      <c r="Q37" s="21"/>
      <c r="R37" s="20"/>
      <c r="S37" s="22"/>
      <c r="T37" s="28"/>
    </row>
    <row r="38" spans="9:32" ht="17.25" thickBot="1" x14ac:dyDescent="0.3">
      <c r="I38" s="20"/>
      <c r="J38" s="20"/>
      <c r="K38" s="20"/>
      <c r="L38" s="20"/>
      <c r="M38" s="20"/>
      <c r="N38" s="20"/>
      <c r="O38" s="20"/>
      <c r="P38" s="21"/>
      <c r="Q38" s="21"/>
      <c r="R38" s="20"/>
      <c r="S38" s="22"/>
      <c r="T38" s="28"/>
    </row>
    <row r="39" spans="9:32" ht="17.25" thickBot="1" x14ac:dyDescent="0.3">
      <c r="I39" s="20"/>
      <c r="J39" s="20"/>
      <c r="K39" s="20"/>
      <c r="L39" s="20"/>
      <c r="M39" s="20"/>
      <c r="N39" s="20"/>
      <c r="O39" s="20"/>
      <c r="P39" s="21"/>
      <c r="Q39" s="21"/>
      <c r="R39" s="20"/>
      <c r="S39" s="22"/>
      <c r="T39" s="28"/>
    </row>
    <row r="40" spans="9:32" ht="17.25" thickBot="1" x14ac:dyDescent="0.3">
      <c r="I40" s="20"/>
      <c r="J40" s="20"/>
      <c r="K40" s="20"/>
      <c r="L40" s="20"/>
      <c r="M40" s="20"/>
      <c r="N40" s="20"/>
      <c r="O40" s="20"/>
      <c r="P40" s="20"/>
      <c r="Q40" s="21"/>
      <c r="R40" s="20"/>
      <c r="S40" s="27"/>
      <c r="T40" s="28"/>
    </row>
    <row r="41" spans="9:32" ht="17.25" thickBot="1" x14ac:dyDescent="0.3"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7"/>
      <c r="T41" s="28"/>
    </row>
    <row r="42" spans="9:32" ht="17.25" thickBot="1" x14ac:dyDescent="0.3"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7"/>
      <c r="T42" s="28"/>
    </row>
    <row r="43" spans="9:32" ht="17.25" thickBot="1" x14ac:dyDescent="0.3"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7"/>
      <c r="T43" s="28"/>
    </row>
    <row r="44" spans="9:32" ht="17.25" thickBot="1" x14ac:dyDescent="0.3"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7"/>
      <c r="T44" s="28"/>
    </row>
    <row r="45" spans="9:32" ht="17.25" thickBot="1" x14ac:dyDescent="0.3"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7"/>
      <c r="T45" s="28"/>
    </row>
    <row r="46" spans="9:32" ht="17.25" thickBot="1" x14ac:dyDescent="0.3"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5"/>
      <c r="T46" s="46"/>
    </row>
    <row r="47" spans="9:32" ht="17.25" thickBot="1" x14ac:dyDescent="0.3"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3"/>
    </row>
    <row r="48" spans="9:32" ht="17.25" thickBot="1" x14ac:dyDescent="0.3">
      <c r="I48" s="20"/>
      <c r="J48" s="20"/>
      <c r="K48" s="20"/>
      <c r="L48" s="20"/>
      <c r="M48" s="20"/>
      <c r="N48" s="20"/>
      <c r="O48" s="20"/>
      <c r="P48" s="21"/>
      <c r="Q48" s="21"/>
      <c r="R48" s="20"/>
      <c r="S48" s="22"/>
      <c r="T48" s="28"/>
    </row>
    <row r="49" spans="9:20" ht="17.25" thickBot="1" x14ac:dyDescent="0.3">
      <c r="I49" s="20"/>
      <c r="J49" s="20"/>
      <c r="K49" s="20"/>
      <c r="L49" s="20"/>
      <c r="M49" s="20"/>
      <c r="N49" s="20"/>
      <c r="O49" s="20"/>
      <c r="P49" s="21"/>
      <c r="Q49" s="21"/>
      <c r="R49" s="20"/>
      <c r="S49" s="22"/>
      <c r="T49" s="28"/>
    </row>
    <row r="50" spans="9:20" ht="17.25" thickBot="1" x14ac:dyDescent="0.3">
      <c r="I50" s="20"/>
      <c r="J50" s="20"/>
      <c r="K50" s="20"/>
      <c r="L50" s="20"/>
      <c r="M50" s="20"/>
      <c r="N50" s="20"/>
      <c r="O50" s="20"/>
      <c r="P50" s="21"/>
      <c r="Q50" s="21"/>
      <c r="R50" s="20"/>
      <c r="S50" s="22"/>
      <c r="T50" s="28"/>
    </row>
    <row r="51" spans="9:20" ht="17.25" thickBot="1" x14ac:dyDescent="0.3">
      <c r="I51" s="20"/>
      <c r="J51" s="20"/>
      <c r="K51" s="20"/>
      <c r="L51" s="20"/>
      <c r="M51" s="20"/>
      <c r="N51" s="20"/>
      <c r="O51" s="20"/>
      <c r="P51" s="21"/>
      <c r="Q51" s="21"/>
      <c r="R51" s="20"/>
      <c r="S51" s="22"/>
      <c r="T51" s="28"/>
    </row>
    <row r="52" spans="9:20" ht="17.25" thickBot="1" x14ac:dyDescent="0.3">
      <c r="I52" s="20"/>
      <c r="J52" s="20"/>
      <c r="K52" s="20"/>
      <c r="L52" s="20"/>
      <c r="M52" s="20"/>
      <c r="N52" s="20"/>
      <c r="O52" s="20"/>
      <c r="P52" s="21"/>
      <c r="Q52" s="21"/>
      <c r="R52" s="20"/>
      <c r="S52" s="22"/>
      <c r="T52" s="28"/>
    </row>
    <row r="53" spans="9:20" ht="17.25" thickBot="1" x14ac:dyDescent="0.3">
      <c r="I53" s="20"/>
      <c r="J53" s="20"/>
      <c r="K53" s="20"/>
      <c r="L53" s="20"/>
      <c r="M53" s="20"/>
      <c r="N53" s="20"/>
      <c r="O53" s="20"/>
      <c r="P53" s="21"/>
      <c r="Q53" s="21"/>
      <c r="R53" s="20"/>
      <c r="S53" s="22"/>
      <c r="T53" s="28"/>
    </row>
    <row r="54" spans="9:20" ht="17.25" thickBot="1" x14ac:dyDescent="0.3">
      <c r="I54" s="20"/>
      <c r="J54" s="20"/>
      <c r="K54" s="20"/>
      <c r="L54" s="20"/>
      <c r="M54" s="20"/>
      <c r="N54" s="20"/>
      <c r="O54" s="20"/>
      <c r="P54" s="21"/>
      <c r="Q54" s="21"/>
      <c r="R54" s="20"/>
      <c r="S54" s="22"/>
      <c r="T54" s="28"/>
    </row>
    <row r="55" spans="9:20" ht="17.25" thickBot="1" x14ac:dyDescent="0.3">
      <c r="I55" s="20"/>
      <c r="J55" s="20"/>
      <c r="K55" s="20"/>
      <c r="L55" s="20"/>
      <c r="M55" s="20"/>
      <c r="N55" s="20"/>
      <c r="O55" s="20"/>
      <c r="P55" s="21"/>
      <c r="Q55" s="21"/>
      <c r="R55" s="20"/>
      <c r="S55" s="22"/>
      <c r="T55" s="28"/>
    </row>
    <row r="56" spans="9:20" ht="17.25" thickBot="1" x14ac:dyDescent="0.3">
      <c r="I56" s="20"/>
      <c r="J56" s="20"/>
      <c r="K56" s="20"/>
      <c r="L56" s="20"/>
      <c r="M56" s="20"/>
      <c r="N56" s="20"/>
      <c r="O56" s="20"/>
      <c r="P56" s="21"/>
      <c r="Q56" s="21"/>
      <c r="R56" s="20"/>
      <c r="S56" s="22"/>
      <c r="T56" s="28"/>
    </row>
    <row r="57" spans="9:20" ht="17.25" thickBot="1" x14ac:dyDescent="0.3">
      <c r="I57" s="20"/>
      <c r="J57" s="20"/>
      <c r="K57" s="20"/>
      <c r="L57" s="20"/>
      <c r="M57" s="20"/>
      <c r="N57" s="20"/>
      <c r="O57" s="20"/>
      <c r="P57" s="21"/>
      <c r="Q57" s="21"/>
      <c r="R57" s="20"/>
      <c r="S57" s="22"/>
      <c r="T57" s="28"/>
    </row>
    <row r="58" spans="9:20" ht="17.25" thickBot="1" x14ac:dyDescent="0.3">
      <c r="I58" s="20"/>
      <c r="J58" s="20"/>
      <c r="K58" s="20"/>
      <c r="L58" s="20"/>
      <c r="M58" s="20"/>
      <c r="N58" s="20"/>
      <c r="O58" s="20"/>
      <c r="P58" s="21"/>
      <c r="Q58" s="21"/>
      <c r="R58" s="20"/>
      <c r="S58" s="22"/>
      <c r="T58" s="28"/>
    </row>
    <row r="59" spans="9:20" ht="17.25" thickBot="1" x14ac:dyDescent="0.3">
      <c r="I59" s="20"/>
      <c r="J59" s="20"/>
      <c r="K59" s="20"/>
      <c r="L59" s="20"/>
      <c r="M59" s="20"/>
      <c r="N59" s="20"/>
      <c r="O59" s="20"/>
      <c r="P59" s="21"/>
      <c r="Q59" s="21"/>
      <c r="R59" s="20"/>
      <c r="S59" s="22"/>
      <c r="T59" s="28"/>
    </row>
    <row r="60" spans="9:20" ht="17.25" thickBot="1" x14ac:dyDescent="0.3">
      <c r="I60" s="20"/>
      <c r="J60" s="20"/>
      <c r="K60" s="20"/>
      <c r="L60" s="20"/>
      <c r="M60" s="20"/>
      <c r="N60" s="20"/>
      <c r="O60" s="20"/>
      <c r="P60" s="21"/>
      <c r="Q60" s="21"/>
      <c r="R60" s="20"/>
      <c r="S60" s="22"/>
      <c r="T60" s="28"/>
    </row>
    <row r="61" spans="9:20" ht="17.25" thickBot="1" x14ac:dyDescent="0.3">
      <c r="I61" s="20"/>
      <c r="J61" s="20"/>
      <c r="K61" s="20"/>
      <c r="L61" s="20"/>
      <c r="M61" s="20"/>
      <c r="N61" s="20"/>
      <c r="O61" s="20"/>
      <c r="P61" s="21"/>
      <c r="Q61" s="21"/>
      <c r="R61" s="20"/>
      <c r="S61" s="22"/>
      <c r="T61" s="28"/>
    </row>
    <row r="62" spans="9:20" ht="17.25" thickBot="1" x14ac:dyDescent="0.3">
      <c r="I62" s="20"/>
      <c r="J62" s="20"/>
      <c r="K62" s="20"/>
      <c r="L62" s="20"/>
      <c r="M62" s="20"/>
      <c r="N62" s="20"/>
      <c r="O62" s="20"/>
      <c r="P62" s="20"/>
      <c r="Q62" s="21"/>
      <c r="R62" s="20"/>
      <c r="S62" s="27"/>
      <c r="T62" s="28"/>
    </row>
    <row r="63" spans="9:20" ht="17.25" thickBot="1" x14ac:dyDescent="0.3"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7"/>
      <c r="T63" s="28"/>
    </row>
    <row r="64" spans="9:20" ht="17.25" thickBot="1" x14ac:dyDescent="0.3"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7"/>
      <c r="T64" s="28"/>
    </row>
    <row r="65" spans="9:20" ht="17.25" thickBot="1" x14ac:dyDescent="0.3"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7"/>
      <c r="T65" s="28"/>
    </row>
    <row r="66" spans="9:20" ht="17.25" thickBot="1" x14ac:dyDescent="0.3"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7"/>
      <c r="T66" s="28"/>
    </row>
    <row r="67" spans="9:20" ht="17.25" thickBot="1" x14ac:dyDescent="0.3"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7"/>
      <c r="T67" s="28"/>
    </row>
    <row r="68" spans="9:20" ht="17.25" thickBot="1" x14ac:dyDescent="0.3"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8"/>
      <c r="T68" s="49"/>
    </row>
    <row r="69" spans="9:20" ht="17.25" thickBot="1" x14ac:dyDescent="0.3"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3"/>
    </row>
    <row r="70" spans="9:20" ht="17.25" thickBot="1" x14ac:dyDescent="0.3">
      <c r="I70" s="20"/>
      <c r="J70" s="20"/>
      <c r="K70" s="20"/>
      <c r="L70" s="20"/>
      <c r="M70" s="20"/>
      <c r="N70" s="20"/>
      <c r="O70" s="20"/>
      <c r="P70" s="21"/>
      <c r="Q70" s="21"/>
      <c r="R70" s="20"/>
      <c r="S70" s="22"/>
      <c r="T70" s="28"/>
    </row>
    <row r="71" spans="9:20" ht="17.25" thickBot="1" x14ac:dyDescent="0.3">
      <c r="I71" s="20"/>
      <c r="J71" s="20"/>
      <c r="K71" s="20"/>
      <c r="L71" s="20"/>
      <c r="M71" s="20"/>
      <c r="N71" s="20"/>
      <c r="O71" s="20"/>
      <c r="P71" s="21"/>
      <c r="Q71" s="21"/>
      <c r="R71" s="20"/>
      <c r="S71" s="22"/>
      <c r="T71" s="28"/>
    </row>
    <row r="72" spans="9:20" ht="17.25" thickBot="1" x14ac:dyDescent="0.3">
      <c r="I72" s="20"/>
      <c r="J72" s="20"/>
      <c r="K72" s="20"/>
      <c r="L72" s="20"/>
      <c r="M72" s="20"/>
      <c r="N72" s="20"/>
      <c r="O72" s="20"/>
      <c r="P72" s="21"/>
      <c r="Q72" s="21"/>
      <c r="R72" s="20"/>
      <c r="S72" s="22"/>
      <c r="T72" s="28"/>
    </row>
    <row r="73" spans="9:20" ht="17.25" thickBot="1" x14ac:dyDescent="0.3">
      <c r="I73" s="20"/>
      <c r="J73" s="20"/>
      <c r="K73" s="20"/>
      <c r="L73" s="20"/>
      <c r="M73" s="20"/>
      <c r="N73" s="20"/>
      <c r="O73" s="20"/>
      <c r="P73" s="21"/>
      <c r="Q73" s="21"/>
      <c r="R73" s="20"/>
      <c r="S73" s="22"/>
      <c r="T73" s="28"/>
    </row>
    <row r="74" spans="9:20" ht="17.25" thickBot="1" x14ac:dyDescent="0.3">
      <c r="I74" s="20"/>
      <c r="J74" s="20"/>
      <c r="K74" s="20"/>
      <c r="L74" s="20"/>
      <c r="M74" s="20"/>
      <c r="N74" s="20"/>
      <c r="O74" s="20"/>
      <c r="P74" s="21"/>
      <c r="Q74" s="21"/>
      <c r="R74" s="20"/>
      <c r="S74" s="22"/>
      <c r="T74" s="28"/>
    </row>
    <row r="75" spans="9:20" ht="17.25" thickBot="1" x14ac:dyDescent="0.3">
      <c r="I75" s="20"/>
      <c r="J75" s="20"/>
      <c r="K75" s="20"/>
      <c r="L75" s="20"/>
      <c r="M75" s="20"/>
      <c r="N75" s="20"/>
      <c r="O75" s="20"/>
      <c r="P75" s="21"/>
      <c r="Q75" s="21"/>
      <c r="R75" s="20"/>
      <c r="S75" s="22"/>
      <c r="T75" s="28"/>
    </row>
    <row r="76" spans="9:20" ht="17.25" thickBot="1" x14ac:dyDescent="0.3">
      <c r="I76" s="20"/>
      <c r="J76" s="20"/>
      <c r="K76" s="20"/>
      <c r="L76" s="20"/>
      <c r="M76" s="20"/>
      <c r="N76" s="20"/>
      <c r="O76" s="20"/>
      <c r="P76" s="21"/>
      <c r="Q76" s="21"/>
      <c r="R76" s="20"/>
      <c r="S76" s="22"/>
      <c r="T76" s="28"/>
    </row>
    <row r="77" spans="9:20" ht="17.25" thickBot="1" x14ac:dyDescent="0.3">
      <c r="I77" s="20"/>
      <c r="J77" s="20"/>
      <c r="K77" s="20"/>
      <c r="L77" s="20"/>
      <c r="M77" s="20"/>
      <c r="N77" s="20"/>
      <c r="O77" s="20"/>
      <c r="P77" s="21"/>
      <c r="Q77" s="21"/>
      <c r="R77" s="20"/>
      <c r="S77" s="22"/>
      <c r="T77" s="28"/>
    </row>
    <row r="78" spans="9:20" ht="17.25" thickBot="1" x14ac:dyDescent="0.3">
      <c r="I78" s="20"/>
      <c r="J78" s="20"/>
      <c r="K78" s="20"/>
      <c r="L78" s="20"/>
      <c r="M78" s="20"/>
      <c r="N78" s="20"/>
      <c r="O78" s="20"/>
      <c r="P78" s="21"/>
      <c r="Q78" s="21"/>
      <c r="R78" s="20"/>
      <c r="S78" s="22"/>
      <c r="T78" s="28"/>
    </row>
    <row r="79" spans="9:20" ht="17.25" thickBot="1" x14ac:dyDescent="0.3">
      <c r="I79" s="20"/>
      <c r="J79" s="20"/>
      <c r="K79" s="20"/>
      <c r="L79" s="20"/>
      <c r="M79" s="20"/>
      <c r="N79" s="20"/>
      <c r="O79" s="20"/>
      <c r="P79" s="21"/>
      <c r="Q79" s="21"/>
      <c r="R79" s="20"/>
      <c r="S79" s="22"/>
      <c r="T79" s="28"/>
    </row>
    <row r="80" spans="9:20" ht="17.25" thickBot="1" x14ac:dyDescent="0.3">
      <c r="I80" s="20"/>
      <c r="J80" s="20"/>
      <c r="K80" s="20"/>
      <c r="L80" s="20"/>
      <c r="M80" s="20"/>
      <c r="N80" s="20"/>
      <c r="O80" s="20"/>
      <c r="P80" s="21"/>
      <c r="Q80" s="21"/>
      <c r="R80" s="20"/>
      <c r="S80" s="22"/>
      <c r="T80" s="28"/>
    </row>
    <row r="81" spans="9:20" ht="17.25" thickBot="1" x14ac:dyDescent="0.3">
      <c r="I81" s="20"/>
      <c r="J81" s="20"/>
      <c r="K81" s="20"/>
      <c r="L81" s="20"/>
      <c r="M81" s="20"/>
      <c r="N81" s="20"/>
      <c r="O81" s="20"/>
      <c r="P81" s="21"/>
      <c r="Q81" s="21"/>
      <c r="R81" s="20"/>
      <c r="S81" s="22"/>
      <c r="T81" s="28"/>
    </row>
    <row r="82" spans="9:20" ht="17.25" thickBot="1" x14ac:dyDescent="0.3">
      <c r="I82" s="20"/>
      <c r="J82" s="20"/>
      <c r="K82" s="20"/>
      <c r="L82" s="20"/>
      <c r="M82" s="20"/>
      <c r="N82" s="20"/>
      <c r="O82" s="20"/>
      <c r="P82" s="21"/>
      <c r="Q82" s="21"/>
      <c r="R82" s="20"/>
      <c r="S82" s="22"/>
      <c r="T82" s="28"/>
    </row>
    <row r="83" spans="9:20" ht="17.25" thickBot="1" x14ac:dyDescent="0.3">
      <c r="I83" s="20"/>
      <c r="J83" s="20"/>
      <c r="K83" s="20"/>
      <c r="L83" s="20"/>
      <c r="M83" s="20"/>
      <c r="N83" s="20"/>
      <c r="O83" s="20"/>
      <c r="P83" s="21"/>
      <c r="Q83" s="21"/>
      <c r="R83" s="20"/>
      <c r="S83" s="22"/>
      <c r="T83" s="28"/>
    </row>
    <row r="84" spans="9:20" ht="17.25" thickBot="1" x14ac:dyDescent="0.3">
      <c r="I84" s="20"/>
      <c r="J84" s="20"/>
      <c r="K84" s="20"/>
      <c r="L84" s="20"/>
      <c r="M84" s="20"/>
      <c r="N84" s="20"/>
      <c r="O84" s="20"/>
      <c r="P84" s="20"/>
      <c r="Q84" s="21"/>
      <c r="R84" s="20"/>
      <c r="S84" s="27"/>
      <c r="T84" s="28"/>
    </row>
    <row r="85" spans="9:20" ht="17.25" thickBot="1" x14ac:dyDescent="0.3"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7"/>
      <c r="T85" s="28"/>
    </row>
    <row r="86" spans="9:20" ht="17.25" thickBot="1" x14ac:dyDescent="0.3"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7"/>
      <c r="T86" s="28"/>
    </row>
    <row r="87" spans="9:20" ht="17.25" thickBot="1" x14ac:dyDescent="0.3"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7"/>
      <c r="T87" s="28"/>
    </row>
    <row r="88" spans="9:20" ht="17.25" thickBot="1" x14ac:dyDescent="0.3"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7"/>
      <c r="T88" s="28"/>
    </row>
    <row r="89" spans="9:20" ht="17.25" thickBot="1" x14ac:dyDescent="0.3"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42"/>
      <c r="T89" s="29"/>
    </row>
    <row r="90" spans="9:20" ht="17.25" thickBot="1" x14ac:dyDescent="0.3"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1"/>
      <c r="T90" s="32"/>
    </row>
    <row r="91" spans="9:20" ht="17.25" thickBot="1" x14ac:dyDescent="0.3"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3"/>
    </row>
    <row r="92" spans="9:20" ht="17.25" thickBot="1" x14ac:dyDescent="0.3">
      <c r="I92" s="20"/>
      <c r="J92" s="20"/>
      <c r="K92" s="20"/>
      <c r="L92" s="20"/>
      <c r="M92" s="20"/>
      <c r="N92" s="20"/>
      <c r="O92" s="20"/>
      <c r="P92" s="21"/>
      <c r="Q92" s="21"/>
      <c r="R92" s="20"/>
      <c r="S92" s="22"/>
      <c r="T92" s="28"/>
    </row>
    <row r="93" spans="9:20" ht="17.25" thickBot="1" x14ac:dyDescent="0.3">
      <c r="I93" s="20"/>
      <c r="J93" s="20"/>
      <c r="K93" s="20"/>
      <c r="L93" s="20"/>
      <c r="M93" s="20"/>
      <c r="N93" s="20"/>
      <c r="O93" s="20"/>
      <c r="P93" s="21"/>
      <c r="Q93" s="21"/>
      <c r="R93" s="20"/>
      <c r="S93" s="22"/>
      <c r="T93" s="28"/>
    </row>
    <row r="94" spans="9:20" ht="17.25" thickBot="1" x14ac:dyDescent="0.3">
      <c r="I94" s="20"/>
      <c r="J94" s="20"/>
      <c r="K94" s="20"/>
      <c r="L94" s="20"/>
      <c r="M94" s="20"/>
      <c r="N94" s="20"/>
      <c r="O94" s="20"/>
      <c r="P94" s="21"/>
      <c r="Q94" s="21"/>
      <c r="R94" s="20"/>
      <c r="S94" s="22"/>
      <c r="T94" s="28"/>
    </row>
    <row r="95" spans="9:20" ht="17.25" thickBot="1" x14ac:dyDescent="0.3">
      <c r="I95" s="20"/>
      <c r="J95" s="20"/>
      <c r="K95" s="20"/>
      <c r="L95" s="20"/>
      <c r="M95" s="20"/>
      <c r="N95" s="20"/>
      <c r="O95" s="20"/>
      <c r="P95" s="21"/>
      <c r="Q95" s="21"/>
      <c r="R95" s="20"/>
      <c r="S95" s="22"/>
      <c r="T95" s="28"/>
    </row>
    <row r="96" spans="9:20" ht="17.25" thickBot="1" x14ac:dyDescent="0.3">
      <c r="I96" s="20"/>
      <c r="J96" s="20"/>
      <c r="K96" s="20"/>
      <c r="L96" s="20"/>
      <c r="M96" s="20"/>
      <c r="N96" s="20"/>
      <c r="O96" s="20"/>
      <c r="P96" s="21"/>
      <c r="Q96" s="21"/>
      <c r="R96" s="20"/>
      <c r="S96" s="22"/>
      <c r="T96" s="28"/>
    </row>
    <row r="97" spans="9:20" ht="17.25" thickBot="1" x14ac:dyDescent="0.3">
      <c r="I97" s="20"/>
      <c r="J97" s="20"/>
      <c r="K97" s="20"/>
      <c r="L97" s="20"/>
      <c r="M97" s="20"/>
      <c r="N97" s="20"/>
      <c r="O97" s="20"/>
      <c r="P97" s="21"/>
      <c r="Q97" s="21"/>
      <c r="R97" s="20"/>
      <c r="S97" s="22"/>
      <c r="T97" s="28"/>
    </row>
    <row r="98" spans="9:20" ht="17.25" thickBot="1" x14ac:dyDescent="0.3">
      <c r="I98" s="20"/>
      <c r="J98" s="20"/>
      <c r="K98" s="20"/>
      <c r="L98" s="20"/>
      <c r="M98" s="20"/>
      <c r="N98" s="20"/>
      <c r="O98" s="20"/>
      <c r="P98" s="21"/>
      <c r="Q98" s="21"/>
      <c r="R98" s="20"/>
      <c r="S98" s="22"/>
      <c r="T98" s="28"/>
    </row>
    <row r="99" spans="9:20" ht="17.25" thickBot="1" x14ac:dyDescent="0.3">
      <c r="I99" s="20"/>
      <c r="J99" s="20"/>
      <c r="K99" s="20"/>
      <c r="L99" s="20"/>
      <c r="M99" s="20"/>
      <c r="N99" s="20"/>
      <c r="O99" s="20"/>
      <c r="P99" s="21"/>
      <c r="Q99" s="21"/>
      <c r="R99" s="20"/>
      <c r="S99" s="22"/>
      <c r="T99" s="28"/>
    </row>
    <row r="100" spans="9:20" ht="17.25" thickBot="1" x14ac:dyDescent="0.3">
      <c r="I100" s="20"/>
      <c r="J100" s="20"/>
      <c r="K100" s="20"/>
      <c r="L100" s="20"/>
      <c r="M100" s="20"/>
      <c r="N100" s="20"/>
      <c r="O100" s="20"/>
      <c r="P100" s="21"/>
      <c r="Q100" s="21"/>
      <c r="R100" s="20"/>
      <c r="S100" s="22"/>
      <c r="T100" s="28"/>
    </row>
    <row r="101" spans="9:20" ht="17.25" thickBot="1" x14ac:dyDescent="0.3">
      <c r="I101" s="20"/>
      <c r="J101" s="20"/>
      <c r="K101" s="20"/>
      <c r="L101" s="20"/>
      <c r="M101" s="20"/>
      <c r="N101" s="20"/>
      <c r="O101" s="20"/>
      <c r="P101" s="21"/>
      <c r="Q101" s="21"/>
      <c r="R101" s="20"/>
      <c r="S101" s="22"/>
      <c r="T101" s="28"/>
    </row>
    <row r="102" spans="9:20" ht="17.25" thickBot="1" x14ac:dyDescent="0.3">
      <c r="I102" s="20"/>
      <c r="J102" s="20"/>
      <c r="K102" s="20"/>
      <c r="L102" s="20"/>
      <c r="M102" s="20"/>
      <c r="N102" s="20"/>
      <c r="O102" s="20"/>
      <c r="P102" s="21"/>
      <c r="Q102" s="21"/>
      <c r="R102" s="20"/>
      <c r="S102" s="22"/>
      <c r="T102" s="28"/>
    </row>
    <row r="103" spans="9:20" ht="17.25" thickBot="1" x14ac:dyDescent="0.3">
      <c r="I103" s="20"/>
      <c r="J103" s="20"/>
      <c r="K103" s="20"/>
      <c r="L103" s="20"/>
      <c r="M103" s="20"/>
      <c r="N103" s="20"/>
      <c r="O103" s="20"/>
      <c r="P103" s="21"/>
      <c r="Q103" s="21"/>
      <c r="R103" s="20"/>
      <c r="S103" s="22"/>
      <c r="T103" s="28"/>
    </row>
    <row r="104" spans="9:20" ht="17.25" thickBot="1" x14ac:dyDescent="0.3">
      <c r="I104" s="20"/>
      <c r="J104" s="20"/>
      <c r="K104" s="20"/>
      <c r="L104" s="20"/>
      <c r="M104" s="20"/>
      <c r="N104" s="20"/>
      <c r="O104" s="20"/>
      <c r="P104" s="21"/>
      <c r="Q104" s="21"/>
      <c r="R104" s="20"/>
      <c r="S104" s="22"/>
      <c r="T104" s="28"/>
    </row>
    <row r="105" spans="9:20" ht="17.25" thickBot="1" x14ac:dyDescent="0.3">
      <c r="I105" s="20"/>
      <c r="J105" s="20"/>
      <c r="K105" s="20"/>
      <c r="L105" s="20"/>
      <c r="M105" s="20"/>
      <c r="N105" s="20"/>
      <c r="O105" s="20"/>
      <c r="P105" s="21"/>
      <c r="Q105" s="21"/>
      <c r="R105" s="20"/>
      <c r="S105" s="22"/>
      <c r="T105" s="28"/>
    </row>
    <row r="106" spans="9:20" ht="17.25" thickBot="1" x14ac:dyDescent="0.3">
      <c r="I106" s="20"/>
      <c r="J106" s="20"/>
      <c r="K106" s="20"/>
      <c r="L106" s="20"/>
      <c r="M106" s="20"/>
      <c r="N106" s="20"/>
      <c r="O106" s="20"/>
      <c r="P106" s="20"/>
      <c r="Q106" s="21"/>
      <c r="R106" s="20"/>
      <c r="S106" s="27"/>
      <c r="T106" s="28"/>
    </row>
    <row r="107" spans="9:20" ht="17.25" thickBot="1" x14ac:dyDescent="0.3"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7"/>
      <c r="T107" s="28"/>
    </row>
    <row r="108" spans="9:20" ht="17.25" thickBot="1" x14ac:dyDescent="0.3"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7"/>
      <c r="T108" s="28"/>
    </row>
    <row r="109" spans="9:20" ht="17.25" thickBot="1" x14ac:dyDescent="0.3"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7"/>
      <c r="T109" s="28"/>
    </row>
    <row r="110" spans="9:20" ht="17.25" thickBot="1" x14ac:dyDescent="0.3"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7"/>
      <c r="T110" s="28"/>
    </row>
    <row r="111" spans="9:20" ht="17.25" thickBot="1" x14ac:dyDescent="0.3"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7"/>
      <c r="T111" s="28"/>
    </row>
    <row r="112" spans="9:20" ht="17.25" thickBot="1" x14ac:dyDescent="0.3"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/>
      <c r="T112" s="46"/>
    </row>
    <row r="113" spans="9:20" ht="17.25" thickBot="1" x14ac:dyDescent="0.3"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3"/>
    </row>
    <row r="114" spans="9:20" ht="17.25" thickBot="1" x14ac:dyDescent="0.3">
      <c r="I114" s="20"/>
      <c r="J114" s="20"/>
      <c r="K114" s="20"/>
      <c r="L114" s="20"/>
      <c r="M114" s="20"/>
      <c r="N114" s="20"/>
      <c r="O114" s="20"/>
      <c r="P114" s="21"/>
      <c r="Q114" s="21"/>
      <c r="R114" s="20"/>
      <c r="S114" s="22"/>
      <c r="T114" s="28"/>
    </row>
    <row r="115" spans="9:20" ht="17.25" thickBot="1" x14ac:dyDescent="0.3">
      <c r="I115" s="20"/>
      <c r="J115" s="20"/>
      <c r="K115" s="20"/>
      <c r="L115" s="20"/>
      <c r="M115" s="20"/>
      <c r="N115" s="20"/>
      <c r="O115" s="20"/>
      <c r="P115" s="21"/>
      <c r="Q115" s="21"/>
      <c r="R115" s="20"/>
      <c r="S115" s="22"/>
      <c r="T115" s="28"/>
    </row>
    <row r="116" spans="9:20" ht="17.25" thickBot="1" x14ac:dyDescent="0.3">
      <c r="I116" s="20"/>
      <c r="J116" s="20"/>
      <c r="K116" s="20"/>
      <c r="L116" s="20"/>
      <c r="M116" s="20"/>
      <c r="N116" s="20"/>
      <c r="O116" s="20"/>
      <c r="P116" s="21"/>
      <c r="Q116" s="21"/>
      <c r="R116" s="20"/>
      <c r="S116" s="22"/>
      <c r="T116" s="28"/>
    </row>
    <row r="117" spans="9:20" ht="17.25" thickBot="1" x14ac:dyDescent="0.3">
      <c r="I117" s="20"/>
      <c r="J117" s="20"/>
      <c r="K117" s="20"/>
      <c r="L117" s="20"/>
      <c r="M117" s="20"/>
      <c r="N117" s="20"/>
      <c r="O117" s="20"/>
      <c r="P117" s="21"/>
      <c r="Q117" s="21"/>
      <c r="R117" s="20"/>
      <c r="S117" s="22"/>
      <c r="T117" s="28"/>
    </row>
    <row r="118" spans="9:20" ht="17.25" thickBot="1" x14ac:dyDescent="0.3">
      <c r="I118" s="20"/>
      <c r="J118" s="20"/>
      <c r="K118" s="20"/>
      <c r="L118" s="20"/>
      <c r="M118" s="20"/>
      <c r="N118" s="20"/>
      <c r="O118" s="20"/>
      <c r="P118" s="21"/>
      <c r="Q118" s="21"/>
      <c r="R118" s="20"/>
      <c r="S118" s="22"/>
      <c r="T118" s="28"/>
    </row>
    <row r="119" spans="9:20" ht="17.25" thickBot="1" x14ac:dyDescent="0.3">
      <c r="I119" s="20"/>
      <c r="J119" s="20"/>
      <c r="K119" s="20"/>
      <c r="L119" s="20"/>
      <c r="M119" s="20"/>
      <c r="N119" s="20"/>
      <c r="O119" s="20"/>
      <c r="P119" s="21"/>
      <c r="Q119" s="21"/>
      <c r="R119" s="20"/>
      <c r="S119" s="22"/>
      <c r="T119" s="28"/>
    </row>
    <row r="120" spans="9:20" ht="17.25" thickBot="1" x14ac:dyDescent="0.3">
      <c r="I120" s="20"/>
      <c r="J120" s="20"/>
      <c r="K120" s="20"/>
      <c r="L120" s="20"/>
      <c r="M120" s="20"/>
      <c r="N120" s="20"/>
      <c r="O120" s="20"/>
      <c r="P120" s="21"/>
      <c r="Q120" s="21"/>
      <c r="R120" s="20"/>
      <c r="S120" s="22"/>
      <c r="T120" s="28"/>
    </row>
    <row r="121" spans="9:20" ht="17.25" thickBot="1" x14ac:dyDescent="0.3">
      <c r="I121" s="20"/>
      <c r="J121" s="20"/>
      <c r="K121" s="20"/>
      <c r="L121" s="20"/>
      <c r="M121" s="20"/>
      <c r="N121" s="20"/>
      <c r="O121" s="20"/>
      <c r="P121" s="21"/>
      <c r="Q121" s="21"/>
      <c r="R121" s="20"/>
      <c r="S121" s="22"/>
      <c r="T121" s="28"/>
    </row>
    <row r="122" spans="9:20" ht="17.25" thickBot="1" x14ac:dyDescent="0.3">
      <c r="I122" s="20"/>
      <c r="J122" s="20"/>
      <c r="K122" s="20"/>
      <c r="L122" s="20"/>
      <c r="M122" s="20"/>
      <c r="N122" s="20"/>
      <c r="O122" s="20"/>
      <c r="P122" s="21"/>
      <c r="Q122" s="21"/>
      <c r="R122" s="20"/>
      <c r="S122" s="22"/>
      <c r="T122" s="28"/>
    </row>
    <row r="123" spans="9:20" ht="17.25" thickBot="1" x14ac:dyDescent="0.3">
      <c r="I123" s="20"/>
      <c r="J123" s="20"/>
      <c r="K123" s="20"/>
      <c r="L123" s="20"/>
      <c r="M123" s="20"/>
      <c r="N123" s="20"/>
      <c r="O123" s="20"/>
      <c r="P123" s="21"/>
      <c r="Q123" s="21"/>
      <c r="R123" s="20"/>
      <c r="S123" s="22"/>
      <c r="T123" s="28"/>
    </row>
    <row r="124" spans="9:20" ht="17.25" thickBot="1" x14ac:dyDescent="0.3">
      <c r="I124" s="20"/>
      <c r="J124" s="20"/>
      <c r="K124" s="20"/>
      <c r="L124" s="20"/>
      <c r="M124" s="20"/>
      <c r="N124" s="20"/>
      <c r="O124" s="20"/>
      <c r="P124" s="21"/>
      <c r="Q124" s="21"/>
      <c r="R124" s="20"/>
      <c r="S124" s="22"/>
      <c r="T124" s="28"/>
    </row>
    <row r="125" spans="9:20" ht="17.25" thickBot="1" x14ac:dyDescent="0.3">
      <c r="I125" s="20"/>
      <c r="J125" s="20"/>
      <c r="K125" s="20"/>
      <c r="L125" s="20"/>
      <c r="M125" s="20"/>
      <c r="N125" s="20"/>
      <c r="O125" s="20"/>
      <c r="P125" s="21"/>
      <c r="Q125" s="21"/>
      <c r="R125" s="20"/>
      <c r="S125" s="22"/>
      <c r="T125" s="28"/>
    </row>
    <row r="126" spans="9:20" ht="17.25" thickBot="1" x14ac:dyDescent="0.3">
      <c r="I126" s="20"/>
      <c r="J126" s="20"/>
      <c r="K126" s="20"/>
      <c r="L126" s="20"/>
      <c r="M126" s="20"/>
      <c r="N126" s="20"/>
      <c r="O126" s="20"/>
      <c r="P126" s="21"/>
      <c r="Q126" s="21"/>
      <c r="R126" s="20"/>
      <c r="S126" s="22"/>
      <c r="T126" s="28"/>
    </row>
    <row r="127" spans="9:20" ht="17.25" thickBot="1" x14ac:dyDescent="0.3">
      <c r="I127" s="20"/>
      <c r="J127" s="20"/>
      <c r="K127" s="20"/>
      <c r="L127" s="20"/>
      <c r="M127" s="20"/>
      <c r="N127" s="20"/>
      <c r="O127" s="20"/>
      <c r="P127" s="21"/>
      <c r="Q127" s="21"/>
      <c r="R127" s="20"/>
      <c r="S127" s="22"/>
      <c r="T127" s="28"/>
    </row>
    <row r="128" spans="9:20" ht="17.25" thickBot="1" x14ac:dyDescent="0.3">
      <c r="I128" s="20"/>
      <c r="J128" s="20"/>
      <c r="K128" s="20"/>
      <c r="L128" s="20"/>
      <c r="M128" s="20"/>
      <c r="N128" s="20"/>
      <c r="O128" s="20"/>
      <c r="P128" s="20"/>
      <c r="Q128" s="21"/>
      <c r="R128" s="20"/>
      <c r="S128" s="27"/>
      <c r="T128" s="28"/>
    </row>
    <row r="129" spans="9:20" ht="17.25" thickBot="1" x14ac:dyDescent="0.3"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7"/>
      <c r="T129" s="28"/>
    </row>
    <row r="130" spans="9:20" ht="17.25" thickBot="1" x14ac:dyDescent="0.3"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7"/>
      <c r="T130" s="28"/>
    </row>
    <row r="131" spans="9:20" ht="17.25" thickBot="1" x14ac:dyDescent="0.3"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7"/>
      <c r="T131" s="28"/>
    </row>
    <row r="132" spans="9:20" ht="17.25" thickBot="1" x14ac:dyDescent="0.3"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7"/>
      <c r="T132" s="28"/>
    </row>
    <row r="133" spans="9:20" ht="17.25" thickBot="1" x14ac:dyDescent="0.3"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7"/>
      <c r="T133" s="28"/>
    </row>
    <row r="134" spans="9:20" ht="17.25" thickBot="1" x14ac:dyDescent="0.3"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5"/>
      <c r="T134" s="46"/>
    </row>
    <row r="135" spans="9:20" ht="17.25" thickBot="1" x14ac:dyDescent="0.3"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3"/>
    </row>
    <row r="136" spans="9:20" ht="17.25" thickBot="1" x14ac:dyDescent="0.3">
      <c r="I136" s="20"/>
      <c r="J136" s="20"/>
      <c r="K136" s="20"/>
      <c r="L136" s="20"/>
      <c r="M136" s="20"/>
      <c r="N136" s="20"/>
      <c r="O136" s="20"/>
      <c r="P136" s="21"/>
      <c r="Q136" s="21"/>
      <c r="R136" s="20"/>
      <c r="S136" s="22"/>
      <c r="T136" s="28"/>
    </row>
    <row r="137" spans="9:20" ht="17.25" thickBot="1" x14ac:dyDescent="0.3">
      <c r="I137" s="20"/>
      <c r="J137" s="20"/>
      <c r="K137" s="20"/>
      <c r="L137" s="20"/>
      <c r="M137" s="20"/>
      <c r="N137" s="20"/>
      <c r="O137" s="20"/>
      <c r="P137" s="21"/>
      <c r="Q137" s="21"/>
      <c r="R137" s="20"/>
      <c r="S137" s="22"/>
      <c r="T137" s="28"/>
    </row>
    <row r="138" spans="9:20" ht="17.25" thickBot="1" x14ac:dyDescent="0.3">
      <c r="I138" s="20"/>
      <c r="J138" s="20"/>
      <c r="K138" s="20"/>
      <c r="L138" s="20"/>
      <c r="M138" s="20"/>
      <c r="N138" s="20"/>
      <c r="O138" s="20"/>
      <c r="P138" s="21"/>
      <c r="Q138" s="21"/>
      <c r="R138" s="20"/>
      <c r="S138" s="22"/>
      <c r="T138" s="28"/>
    </row>
    <row r="139" spans="9:20" ht="17.25" thickBot="1" x14ac:dyDescent="0.3">
      <c r="I139" s="20"/>
      <c r="J139" s="20"/>
      <c r="K139" s="20"/>
      <c r="L139" s="20"/>
      <c r="M139" s="20"/>
      <c r="N139" s="20"/>
      <c r="O139" s="20"/>
      <c r="P139" s="21"/>
      <c r="Q139" s="21"/>
      <c r="R139" s="20"/>
      <c r="S139" s="22"/>
      <c r="T139" s="28"/>
    </row>
    <row r="140" spans="9:20" ht="17.25" thickBot="1" x14ac:dyDescent="0.3">
      <c r="I140" s="20"/>
      <c r="J140" s="20"/>
      <c r="K140" s="20"/>
      <c r="L140" s="20"/>
      <c r="M140" s="20"/>
      <c r="N140" s="20"/>
      <c r="O140" s="20"/>
      <c r="P140" s="21"/>
      <c r="Q140" s="21"/>
      <c r="R140" s="20"/>
      <c r="S140" s="22"/>
      <c r="T140" s="28"/>
    </row>
    <row r="141" spans="9:20" ht="17.25" thickBot="1" x14ac:dyDescent="0.3">
      <c r="I141" s="20"/>
      <c r="J141" s="20"/>
      <c r="K141" s="20"/>
      <c r="L141" s="20"/>
      <c r="M141" s="20"/>
      <c r="N141" s="20"/>
      <c r="O141" s="20"/>
      <c r="P141" s="21"/>
      <c r="Q141" s="21"/>
      <c r="R141" s="20"/>
      <c r="S141" s="22"/>
      <c r="T141" s="28"/>
    </row>
    <row r="142" spans="9:20" ht="17.25" thickBot="1" x14ac:dyDescent="0.3">
      <c r="I142" s="20"/>
      <c r="J142" s="20"/>
      <c r="K142" s="20"/>
      <c r="L142" s="20"/>
      <c r="M142" s="20"/>
      <c r="N142" s="20"/>
      <c r="O142" s="20"/>
      <c r="P142" s="21"/>
      <c r="Q142" s="21"/>
      <c r="R142" s="20"/>
      <c r="S142" s="22"/>
      <c r="T142" s="28"/>
    </row>
    <row r="143" spans="9:20" ht="17.25" thickBot="1" x14ac:dyDescent="0.3">
      <c r="I143" s="20"/>
      <c r="J143" s="20"/>
      <c r="K143" s="20"/>
      <c r="L143" s="20"/>
      <c r="M143" s="20"/>
      <c r="N143" s="20"/>
      <c r="O143" s="20"/>
      <c r="P143" s="21"/>
      <c r="Q143" s="21"/>
      <c r="R143" s="20"/>
      <c r="S143" s="22"/>
      <c r="T143" s="28"/>
    </row>
    <row r="144" spans="9:20" ht="17.25" thickBot="1" x14ac:dyDescent="0.3">
      <c r="I144" s="20"/>
      <c r="J144" s="20"/>
      <c r="K144" s="20"/>
      <c r="L144" s="20"/>
      <c r="M144" s="20"/>
      <c r="N144" s="20"/>
      <c r="O144" s="20"/>
      <c r="P144" s="21"/>
      <c r="Q144" s="21"/>
      <c r="R144" s="20"/>
      <c r="S144" s="22"/>
      <c r="T144" s="28"/>
    </row>
    <row r="145" spans="9:20" ht="17.25" thickBot="1" x14ac:dyDescent="0.3">
      <c r="I145" s="20"/>
      <c r="J145" s="20"/>
      <c r="K145" s="20"/>
      <c r="L145" s="20"/>
      <c r="M145" s="20"/>
      <c r="N145" s="20"/>
      <c r="O145" s="20"/>
      <c r="P145" s="21"/>
      <c r="Q145" s="21"/>
      <c r="R145" s="20"/>
      <c r="S145" s="22"/>
      <c r="T145" s="28"/>
    </row>
    <row r="146" spans="9:20" ht="17.25" thickBot="1" x14ac:dyDescent="0.3">
      <c r="I146" s="20"/>
      <c r="J146" s="20"/>
      <c r="K146" s="20"/>
      <c r="L146" s="20"/>
      <c r="M146" s="20"/>
      <c r="N146" s="20"/>
      <c r="O146" s="20"/>
      <c r="P146" s="21"/>
      <c r="Q146" s="21"/>
      <c r="R146" s="20"/>
      <c r="S146" s="22"/>
      <c r="T146" s="28"/>
    </row>
    <row r="147" spans="9:20" ht="17.25" thickBot="1" x14ac:dyDescent="0.3">
      <c r="I147" s="20"/>
      <c r="J147" s="20"/>
      <c r="K147" s="20"/>
      <c r="L147" s="20"/>
      <c r="M147" s="20"/>
      <c r="N147" s="20"/>
      <c r="O147" s="20"/>
      <c r="P147" s="21"/>
      <c r="Q147" s="21"/>
      <c r="R147" s="20"/>
      <c r="S147" s="22"/>
      <c r="T147" s="28"/>
    </row>
    <row r="148" spans="9:20" ht="17.25" thickBot="1" x14ac:dyDescent="0.3">
      <c r="I148" s="20"/>
      <c r="J148" s="20"/>
      <c r="K148" s="20"/>
      <c r="L148" s="20"/>
      <c r="M148" s="20"/>
      <c r="N148" s="20"/>
      <c r="O148" s="20"/>
      <c r="P148" s="21"/>
      <c r="Q148" s="21"/>
      <c r="R148" s="20"/>
      <c r="S148" s="22"/>
      <c r="T148" s="28"/>
    </row>
    <row r="149" spans="9:20" ht="17.25" thickBot="1" x14ac:dyDescent="0.3">
      <c r="I149" s="24"/>
      <c r="J149" s="24"/>
      <c r="K149" s="24"/>
      <c r="L149" s="24"/>
      <c r="M149" s="24"/>
      <c r="N149" s="24"/>
      <c r="O149" s="24"/>
      <c r="P149" s="25"/>
      <c r="Q149" s="25"/>
      <c r="R149" s="24"/>
      <c r="S149" s="26"/>
      <c r="T149" s="29"/>
    </row>
    <row r="150" spans="9:20" ht="17.25" thickBot="1" x14ac:dyDescent="0.3">
      <c r="I150" s="20"/>
      <c r="J150" s="20"/>
      <c r="K150" s="20"/>
      <c r="L150" s="20"/>
      <c r="M150" s="20"/>
      <c r="N150" s="20"/>
      <c r="O150" s="20"/>
      <c r="P150" s="20"/>
      <c r="Q150" s="21"/>
      <c r="R150" s="20"/>
      <c r="S150" s="27"/>
      <c r="T150" s="28"/>
    </row>
    <row r="151" spans="9:20" ht="17.25" thickBot="1" x14ac:dyDescent="0.3"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7"/>
      <c r="T151" s="28"/>
    </row>
    <row r="152" spans="9:20" ht="17.25" thickBot="1" x14ac:dyDescent="0.3"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7"/>
      <c r="T152" s="28"/>
    </row>
    <row r="153" spans="9:20" ht="17.25" thickBot="1" x14ac:dyDescent="0.3"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7"/>
      <c r="T153" s="28"/>
    </row>
    <row r="154" spans="9:20" ht="17.25" thickBot="1" x14ac:dyDescent="0.3"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7"/>
      <c r="T154" s="28"/>
    </row>
    <row r="155" spans="9:20" ht="17.25" thickBot="1" x14ac:dyDescent="0.3"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7"/>
      <c r="T155" s="28"/>
    </row>
    <row r="156" spans="9:20" ht="17.25" thickBot="1" x14ac:dyDescent="0.3"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1"/>
      <c r="T156" s="32"/>
    </row>
    <row r="157" spans="9:20" ht="17.25" thickBot="1" x14ac:dyDescent="0.3"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3"/>
    </row>
    <row r="158" spans="9:20" ht="17.25" thickBot="1" x14ac:dyDescent="0.3">
      <c r="I158" s="20"/>
      <c r="J158" s="20"/>
      <c r="K158" s="20"/>
      <c r="L158" s="20"/>
      <c r="M158" s="20"/>
      <c r="N158" s="20"/>
      <c r="O158" s="20"/>
      <c r="P158" s="21"/>
      <c r="Q158" s="21"/>
      <c r="R158" s="20"/>
      <c r="S158" s="22"/>
      <c r="T158" s="28"/>
    </row>
    <row r="159" spans="9:20" ht="17.25" thickBot="1" x14ac:dyDescent="0.3">
      <c r="I159" s="20"/>
      <c r="J159" s="20"/>
      <c r="K159" s="20"/>
      <c r="L159" s="20"/>
      <c r="M159" s="20"/>
      <c r="N159" s="20"/>
      <c r="O159" s="20"/>
      <c r="P159" s="21"/>
      <c r="Q159" s="21"/>
      <c r="R159" s="20"/>
      <c r="S159" s="22"/>
      <c r="T159" s="28"/>
    </row>
    <row r="160" spans="9:20" ht="17.25" thickBot="1" x14ac:dyDescent="0.3">
      <c r="I160" s="20"/>
      <c r="J160" s="20"/>
      <c r="K160" s="20"/>
      <c r="L160" s="20"/>
      <c r="M160" s="20"/>
      <c r="N160" s="20"/>
      <c r="O160" s="20"/>
      <c r="P160" s="21"/>
      <c r="Q160" s="21"/>
      <c r="R160" s="20"/>
      <c r="S160" s="22"/>
      <c r="T160" s="28"/>
    </row>
    <row r="161" spans="9:20" ht="17.25" thickBot="1" x14ac:dyDescent="0.3">
      <c r="I161" s="20"/>
      <c r="J161" s="20"/>
      <c r="K161" s="20"/>
      <c r="L161" s="20"/>
      <c r="M161" s="20"/>
      <c r="N161" s="20"/>
      <c r="O161" s="20"/>
      <c r="P161" s="21"/>
      <c r="Q161" s="21"/>
      <c r="R161" s="20"/>
      <c r="S161" s="22"/>
      <c r="T161" s="28"/>
    </row>
    <row r="162" spans="9:20" ht="17.25" thickBot="1" x14ac:dyDescent="0.3">
      <c r="I162" s="20"/>
      <c r="J162" s="20"/>
      <c r="K162" s="20"/>
      <c r="L162" s="20"/>
      <c r="M162" s="20"/>
      <c r="N162" s="20"/>
      <c r="O162" s="20"/>
      <c r="P162" s="21"/>
      <c r="Q162" s="21"/>
      <c r="R162" s="20"/>
      <c r="S162" s="22"/>
      <c r="T162" s="28"/>
    </row>
    <row r="163" spans="9:20" ht="17.25" thickBot="1" x14ac:dyDescent="0.3">
      <c r="I163" s="20"/>
      <c r="J163" s="20"/>
      <c r="K163" s="20"/>
      <c r="L163" s="20"/>
      <c r="M163" s="20"/>
      <c r="N163" s="20"/>
      <c r="O163" s="20"/>
      <c r="P163" s="21"/>
      <c r="Q163" s="21"/>
      <c r="R163" s="20"/>
      <c r="S163" s="22"/>
      <c r="T163" s="28"/>
    </row>
    <row r="164" spans="9:20" ht="17.25" thickBot="1" x14ac:dyDescent="0.3">
      <c r="I164" s="20"/>
      <c r="J164" s="20"/>
      <c r="K164" s="20"/>
      <c r="L164" s="20"/>
      <c r="M164" s="20"/>
      <c r="N164" s="20"/>
      <c r="O164" s="20"/>
      <c r="P164" s="21"/>
      <c r="Q164" s="21"/>
      <c r="R164" s="20"/>
      <c r="S164" s="22"/>
      <c r="T164" s="28"/>
    </row>
    <row r="165" spans="9:20" ht="17.25" thickBot="1" x14ac:dyDescent="0.3">
      <c r="I165" s="20"/>
      <c r="J165" s="20"/>
      <c r="K165" s="20"/>
      <c r="L165" s="20"/>
      <c r="M165" s="20"/>
      <c r="N165" s="20"/>
      <c r="O165" s="20"/>
      <c r="P165" s="21"/>
      <c r="Q165" s="21"/>
      <c r="R165" s="20"/>
      <c r="S165" s="22"/>
      <c r="T165" s="28"/>
    </row>
    <row r="166" spans="9:20" ht="17.25" thickBot="1" x14ac:dyDescent="0.3">
      <c r="I166" s="20"/>
      <c r="J166" s="20"/>
      <c r="K166" s="20"/>
      <c r="L166" s="20"/>
      <c r="M166" s="20"/>
      <c r="N166" s="20"/>
      <c r="O166" s="20"/>
      <c r="P166" s="21"/>
      <c r="Q166" s="21"/>
      <c r="R166" s="20"/>
      <c r="S166" s="22"/>
      <c r="T166" s="28"/>
    </row>
    <row r="167" spans="9:20" ht="17.25" thickBot="1" x14ac:dyDescent="0.3">
      <c r="I167" s="20"/>
      <c r="J167" s="20"/>
      <c r="K167" s="20"/>
      <c r="L167" s="20"/>
      <c r="M167" s="20"/>
      <c r="N167" s="20"/>
      <c r="O167" s="20"/>
      <c r="P167" s="21"/>
      <c r="Q167" s="21"/>
      <c r="R167" s="20"/>
      <c r="S167" s="22"/>
      <c r="T167" s="28"/>
    </row>
    <row r="168" spans="9:20" ht="17.25" thickBot="1" x14ac:dyDescent="0.3">
      <c r="I168" s="20"/>
      <c r="J168" s="20"/>
      <c r="K168" s="20"/>
      <c r="L168" s="20"/>
      <c r="M168" s="20"/>
      <c r="N168" s="20"/>
      <c r="O168" s="20"/>
      <c r="P168" s="21"/>
      <c r="Q168" s="21"/>
      <c r="R168" s="20"/>
      <c r="S168" s="22"/>
      <c r="T168" s="28"/>
    </row>
    <row r="169" spans="9:20" ht="17.25" thickBot="1" x14ac:dyDescent="0.3">
      <c r="I169" s="20"/>
      <c r="J169" s="20"/>
      <c r="K169" s="20"/>
      <c r="L169" s="20"/>
      <c r="M169" s="20"/>
      <c r="N169" s="20"/>
      <c r="O169" s="20"/>
      <c r="P169" s="21"/>
      <c r="Q169" s="21"/>
      <c r="R169" s="20"/>
      <c r="S169" s="22"/>
      <c r="T169" s="28"/>
    </row>
    <row r="170" spans="9:20" ht="17.25" thickBot="1" x14ac:dyDescent="0.3">
      <c r="I170" s="20"/>
      <c r="J170" s="20"/>
      <c r="K170" s="20"/>
      <c r="L170" s="20"/>
      <c r="M170" s="20"/>
      <c r="N170" s="20"/>
      <c r="O170" s="20"/>
      <c r="P170" s="21"/>
      <c r="Q170" s="21"/>
      <c r="R170" s="20"/>
      <c r="S170" s="22"/>
      <c r="T170" s="28"/>
    </row>
    <row r="171" spans="9:20" ht="17.25" thickBot="1" x14ac:dyDescent="0.3">
      <c r="I171" s="20"/>
      <c r="J171" s="20"/>
      <c r="K171" s="20"/>
      <c r="L171" s="20"/>
      <c r="M171" s="20"/>
      <c r="N171" s="20"/>
      <c r="O171" s="20"/>
      <c r="P171" s="21"/>
      <c r="Q171" s="21"/>
      <c r="R171" s="20"/>
      <c r="S171" s="22"/>
      <c r="T171" s="28"/>
    </row>
    <row r="172" spans="9:20" ht="17.25" thickBot="1" x14ac:dyDescent="0.3">
      <c r="I172" s="20"/>
      <c r="J172" s="20"/>
      <c r="K172" s="20"/>
      <c r="L172" s="20"/>
      <c r="M172" s="20"/>
      <c r="N172" s="20"/>
      <c r="O172" s="20"/>
      <c r="P172" s="20"/>
      <c r="Q172" s="21"/>
      <c r="R172" s="20"/>
      <c r="S172" s="27"/>
      <c r="T172" s="28"/>
    </row>
    <row r="173" spans="9:20" ht="17.25" thickBot="1" x14ac:dyDescent="0.3"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7"/>
      <c r="T173" s="28"/>
    </row>
    <row r="174" spans="9:20" ht="17.25" thickBot="1" x14ac:dyDescent="0.3"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7"/>
      <c r="T174" s="28"/>
    </row>
    <row r="175" spans="9:20" ht="17.25" thickBot="1" x14ac:dyDescent="0.3"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7"/>
      <c r="T175" s="28"/>
    </row>
    <row r="176" spans="9:20" ht="17.25" thickBot="1" x14ac:dyDescent="0.3"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7"/>
      <c r="T176" s="28"/>
    </row>
    <row r="177" spans="9:20" ht="17.25" thickBot="1" x14ac:dyDescent="0.3"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7"/>
      <c r="T177" s="28"/>
    </row>
    <row r="178" spans="9:20" ht="17.25" thickBot="1" x14ac:dyDescent="0.3"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5"/>
      <c r="T178" s="46"/>
    </row>
    <row r="179" spans="9:20" ht="17.25" thickBot="1" x14ac:dyDescent="0.3"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3"/>
    </row>
    <row r="180" spans="9:20" ht="17.25" thickBot="1" x14ac:dyDescent="0.3">
      <c r="I180" s="20"/>
      <c r="J180" s="20"/>
      <c r="K180" s="20"/>
      <c r="L180" s="20"/>
      <c r="M180" s="20"/>
      <c r="N180" s="20"/>
      <c r="O180" s="20"/>
      <c r="P180" s="21"/>
      <c r="Q180" s="21"/>
      <c r="R180" s="20"/>
      <c r="S180" s="22"/>
      <c r="T180" s="28"/>
    </row>
    <row r="181" spans="9:20" ht="17.25" thickBot="1" x14ac:dyDescent="0.3">
      <c r="I181" s="20"/>
      <c r="J181" s="20"/>
      <c r="K181" s="20"/>
      <c r="L181" s="20"/>
      <c r="M181" s="20"/>
      <c r="N181" s="20"/>
      <c r="O181" s="20"/>
      <c r="P181" s="21"/>
      <c r="Q181" s="21"/>
      <c r="R181" s="20"/>
      <c r="S181" s="22"/>
      <c r="T181" s="28"/>
    </row>
    <row r="182" spans="9:20" ht="17.25" thickBot="1" x14ac:dyDescent="0.3">
      <c r="I182" s="20"/>
      <c r="J182" s="20"/>
      <c r="K182" s="20"/>
      <c r="L182" s="20"/>
      <c r="M182" s="20"/>
      <c r="N182" s="20"/>
      <c r="O182" s="20"/>
      <c r="P182" s="21"/>
      <c r="Q182" s="21"/>
      <c r="R182" s="20"/>
      <c r="S182" s="22"/>
      <c r="T182" s="28"/>
    </row>
    <row r="183" spans="9:20" ht="17.25" thickBot="1" x14ac:dyDescent="0.3">
      <c r="I183" s="20"/>
      <c r="J183" s="20"/>
      <c r="K183" s="20"/>
      <c r="L183" s="20"/>
      <c r="M183" s="20"/>
      <c r="N183" s="20"/>
      <c r="O183" s="20"/>
      <c r="P183" s="21"/>
      <c r="Q183" s="21"/>
      <c r="R183" s="20"/>
      <c r="S183" s="22"/>
      <c r="T183" s="28"/>
    </row>
    <row r="184" spans="9:20" ht="17.25" thickBot="1" x14ac:dyDescent="0.3">
      <c r="I184" s="20"/>
      <c r="J184" s="20"/>
      <c r="K184" s="20"/>
      <c r="L184" s="20"/>
      <c r="M184" s="20"/>
      <c r="N184" s="20"/>
      <c r="O184" s="20"/>
      <c r="P184" s="21"/>
      <c r="Q184" s="21"/>
      <c r="R184" s="20"/>
      <c r="S184" s="22"/>
      <c r="T184" s="28"/>
    </row>
    <row r="185" spans="9:20" ht="17.25" thickBot="1" x14ac:dyDescent="0.3">
      <c r="I185" s="20"/>
      <c r="J185" s="20"/>
      <c r="K185" s="20"/>
      <c r="L185" s="20"/>
      <c r="M185" s="20"/>
      <c r="N185" s="20"/>
      <c r="O185" s="20"/>
      <c r="P185" s="21"/>
      <c r="Q185" s="21"/>
      <c r="R185" s="20"/>
      <c r="S185" s="22"/>
      <c r="T185" s="28"/>
    </row>
    <row r="186" spans="9:20" ht="17.25" thickBot="1" x14ac:dyDescent="0.3">
      <c r="I186" s="20"/>
      <c r="J186" s="20"/>
      <c r="K186" s="20"/>
      <c r="L186" s="20"/>
      <c r="M186" s="20"/>
      <c r="N186" s="20"/>
      <c r="O186" s="20"/>
      <c r="P186" s="21"/>
      <c r="Q186" s="21"/>
      <c r="R186" s="20"/>
      <c r="S186" s="22"/>
      <c r="T186" s="28"/>
    </row>
    <row r="187" spans="9:20" ht="17.25" thickBot="1" x14ac:dyDescent="0.3">
      <c r="I187" s="20"/>
      <c r="J187" s="20"/>
      <c r="K187" s="20"/>
      <c r="L187" s="20"/>
      <c r="M187" s="20"/>
      <c r="N187" s="20"/>
      <c r="O187" s="20"/>
      <c r="P187" s="21"/>
      <c r="Q187" s="21"/>
      <c r="R187" s="20"/>
      <c r="S187" s="22"/>
      <c r="T187" s="28"/>
    </row>
    <row r="188" spans="9:20" ht="17.25" thickBot="1" x14ac:dyDescent="0.3">
      <c r="I188" s="20"/>
      <c r="J188" s="20"/>
      <c r="K188" s="20"/>
      <c r="L188" s="20"/>
      <c r="M188" s="20"/>
      <c r="N188" s="20"/>
      <c r="O188" s="20"/>
      <c r="P188" s="21"/>
      <c r="Q188" s="21"/>
      <c r="R188" s="20"/>
      <c r="S188" s="22"/>
      <c r="T188" s="28"/>
    </row>
    <row r="189" spans="9:20" ht="17.25" thickBot="1" x14ac:dyDescent="0.3">
      <c r="I189" s="20"/>
      <c r="J189" s="20"/>
      <c r="K189" s="20"/>
      <c r="L189" s="20"/>
      <c r="M189" s="20"/>
      <c r="N189" s="20"/>
      <c r="O189" s="20"/>
      <c r="P189" s="21"/>
      <c r="Q189" s="21"/>
      <c r="R189" s="20"/>
      <c r="S189" s="22"/>
      <c r="T189" s="28"/>
    </row>
    <row r="190" spans="9:20" ht="17.25" thickBot="1" x14ac:dyDescent="0.3">
      <c r="I190" s="20"/>
      <c r="J190" s="20"/>
      <c r="K190" s="20"/>
      <c r="L190" s="20"/>
      <c r="M190" s="20"/>
      <c r="N190" s="20"/>
      <c r="O190" s="20"/>
      <c r="P190" s="21"/>
      <c r="Q190" s="21"/>
      <c r="R190" s="20"/>
      <c r="S190" s="22"/>
      <c r="T190" s="28"/>
    </row>
    <row r="191" spans="9:20" ht="17.25" thickBot="1" x14ac:dyDescent="0.3">
      <c r="I191" s="20"/>
      <c r="J191" s="20"/>
      <c r="K191" s="20"/>
      <c r="L191" s="20"/>
      <c r="M191" s="20"/>
      <c r="N191" s="20"/>
      <c r="O191" s="20"/>
      <c r="P191" s="21"/>
      <c r="Q191" s="21"/>
      <c r="R191" s="20"/>
      <c r="S191" s="22"/>
      <c r="T191" s="28"/>
    </row>
    <row r="192" spans="9:20" ht="17.25" thickBot="1" x14ac:dyDescent="0.3">
      <c r="I192" s="20"/>
      <c r="J192" s="20"/>
      <c r="K192" s="20"/>
      <c r="L192" s="20"/>
      <c r="M192" s="20"/>
      <c r="N192" s="20"/>
      <c r="O192" s="20"/>
      <c r="P192" s="21"/>
      <c r="Q192" s="21"/>
      <c r="R192" s="20"/>
      <c r="S192" s="22"/>
      <c r="T192" s="28"/>
    </row>
    <row r="193" spans="9:20" ht="17.25" thickBot="1" x14ac:dyDescent="0.3">
      <c r="I193" s="20"/>
      <c r="J193" s="20"/>
      <c r="K193" s="20"/>
      <c r="L193" s="20"/>
      <c r="M193" s="20"/>
      <c r="N193" s="20"/>
      <c r="O193" s="20"/>
      <c r="P193" s="21"/>
      <c r="Q193" s="21"/>
      <c r="R193" s="20"/>
      <c r="S193" s="22"/>
      <c r="T193" s="28"/>
    </row>
    <row r="194" spans="9:20" ht="17.25" thickBot="1" x14ac:dyDescent="0.3">
      <c r="I194" s="20"/>
      <c r="J194" s="20"/>
      <c r="K194" s="20"/>
      <c r="L194" s="20"/>
      <c r="M194" s="20"/>
      <c r="N194" s="20"/>
      <c r="O194" s="20"/>
      <c r="P194" s="20"/>
      <c r="Q194" s="21"/>
      <c r="R194" s="20"/>
      <c r="S194" s="27"/>
      <c r="T194" s="28"/>
    </row>
    <row r="195" spans="9:20" ht="17.25" thickBot="1" x14ac:dyDescent="0.3"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7"/>
      <c r="T195" s="28"/>
    </row>
    <row r="196" spans="9:20" ht="17.25" thickBot="1" x14ac:dyDescent="0.3"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7"/>
      <c r="T196" s="28"/>
    </row>
    <row r="197" spans="9:20" ht="17.25" thickBot="1" x14ac:dyDescent="0.3"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7"/>
      <c r="T197" s="28"/>
    </row>
    <row r="198" spans="9:20" ht="17.25" thickBot="1" x14ac:dyDescent="0.3"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7"/>
      <c r="T198" s="28"/>
    </row>
    <row r="199" spans="9:20" ht="17.25" thickBot="1" x14ac:dyDescent="0.3"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7"/>
      <c r="T199" s="28"/>
    </row>
    <row r="200" spans="9:20" ht="17.25" thickBot="1" x14ac:dyDescent="0.3"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5"/>
      <c r="T200" s="46"/>
    </row>
    <row r="201" spans="9:20" ht="17.25" thickBot="1" x14ac:dyDescent="0.3"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3"/>
    </row>
    <row r="202" spans="9:20" ht="17.25" thickBot="1" x14ac:dyDescent="0.3">
      <c r="I202" s="20"/>
      <c r="J202" s="20"/>
      <c r="K202" s="20"/>
      <c r="L202" s="20"/>
      <c r="M202" s="20"/>
      <c r="N202" s="20"/>
      <c r="O202" s="20"/>
      <c r="P202" s="21"/>
      <c r="Q202" s="21"/>
      <c r="R202" s="20"/>
      <c r="S202" s="22"/>
      <c r="T202" s="28"/>
    </row>
    <row r="203" spans="9:20" ht="17.25" thickBot="1" x14ac:dyDescent="0.3">
      <c r="I203" s="20"/>
      <c r="J203" s="20"/>
      <c r="K203" s="20"/>
      <c r="L203" s="20"/>
      <c r="M203" s="20"/>
      <c r="N203" s="20"/>
      <c r="O203" s="20"/>
      <c r="P203" s="21"/>
      <c r="Q203" s="21"/>
      <c r="R203" s="20"/>
      <c r="S203" s="22"/>
      <c r="T203" s="28"/>
    </row>
    <row r="204" spans="9:20" ht="17.25" thickBot="1" x14ac:dyDescent="0.3">
      <c r="I204" s="20"/>
      <c r="J204" s="20"/>
      <c r="K204" s="20"/>
      <c r="L204" s="20"/>
      <c r="M204" s="20"/>
      <c r="N204" s="20"/>
      <c r="O204" s="20"/>
      <c r="P204" s="21"/>
      <c r="Q204" s="21"/>
      <c r="R204" s="20"/>
      <c r="S204" s="22"/>
      <c r="T204" s="28"/>
    </row>
    <row r="205" spans="9:20" ht="17.25" thickBot="1" x14ac:dyDescent="0.3">
      <c r="I205" s="20"/>
      <c r="J205" s="20"/>
      <c r="K205" s="20"/>
      <c r="L205" s="20"/>
      <c r="M205" s="20"/>
      <c r="N205" s="20"/>
      <c r="O205" s="20"/>
      <c r="P205" s="21"/>
      <c r="Q205" s="21"/>
      <c r="R205" s="20"/>
      <c r="S205" s="22"/>
      <c r="T205" s="28"/>
    </row>
    <row r="206" spans="9:20" ht="17.25" thickBot="1" x14ac:dyDescent="0.3">
      <c r="I206" s="20"/>
      <c r="J206" s="20"/>
      <c r="K206" s="20"/>
      <c r="L206" s="20"/>
      <c r="M206" s="20"/>
      <c r="N206" s="20"/>
      <c r="O206" s="20"/>
      <c r="P206" s="21"/>
      <c r="Q206" s="21"/>
      <c r="R206" s="20"/>
      <c r="S206" s="22"/>
      <c r="T206" s="28"/>
    </row>
    <row r="207" spans="9:20" ht="17.25" thickBot="1" x14ac:dyDescent="0.3">
      <c r="I207" s="20"/>
      <c r="J207" s="20"/>
      <c r="K207" s="20"/>
      <c r="L207" s="20"/>
      <c r="M207" s="20"/>
      <c r="N207" s="20"/>
      <c r="O207" s="20"/>
      <c r="P207" s="21"/>
      <c r="Q207" s="21"/>
      <c r="R207" s="20"/>
      <c r="S207" s="22"/>
      <c r="T207" s="28"/>
    </row>
    <row r="208" spans="9:20" ht="17.25" thickBot="1" x14ac:dyDescent="0.3">
      <c r="I208" s="20"/>
      <c r="J208" s="20"/>
      <c r="K208" s="20"/>
      <c r="L208" s="20"/>
      <c r="M208" s="20"/>
      <c r="N208" s="20"/>
      <c r="O208" s="20"/>
      <c r="P208" s="21"/>
      <c r="Q208" s="21"/>
      <c r="R208" s="20"/>
      <c r="S208" s="22"/>
      <c r="T208" s="28"/>
    </row>
    <row r="209" spans="9:20" ht="17.25" thickBot="1" x14ac:dyDescent="0.3">
      <c r="I209" s="20"/>
      <c r="J209" s="20"/>
      <c r="K209" s="20"/>
      <c r="L209" s="20"/>
      <c r="M209" s="20"/>
      <c r="N209" s="20"/>
      <c r="O209" s="20"/>
      <c r="P209" s="21"/>
      <c r="Q209" s="21"/>
      <c r="R209" s="20"/>
      <c r="S209" s="22"/>
      <c r="T209" s="28"/>
    </row>
    <row r="210" spans="9:20" ht="17.25" thickBot="1" x14ac:dyDescent="0.3">
      <c r="I210" s="20"/>
      <c r="J210" s="20"/>
      <c r="K210" s="20"/>
      <c r="L210" s="20"/>
      <c r="M210" s="20"/>
      <c r="N210" s="20"/>
      <c r="O210" s="20"/>
      <c r="P210" s="21"/>
      <c r="Q210" s="21"/>
      <c r="R210" s="20"/>
      <c r="S210" s="22"/>
      <c r="T210" s="28"/>
    </row>
    <row r="211" spans="9:20" ht="17.25" thickBot="1" x14ac:dyDescent="0.3">
      <c r="I211" s="20"/>
      <c r="J211" s="20"/>
      <c r="K211" s="20"/>
      <c r="L211" s="20"/>
      <c r="M211" s="20"/>
      <c r="N211" s="20"/>
      <c r="O211" s="20"/>
      <c r="P211" s="21"/>
      <c r="Q211" s="21"/>
      <c r="R211" s="20"/>
      <c r="S211" s="22"/>
      <c r="T211" s="28"/>
    </row>
    <row r="212" spans="9:20" ht="17.25" thickBot="1" x14ac:dyDescent="0.3">
      <c r="I212" s="20"/>
      <c r="J212" s="20"/>
      <c r="K212" s="20"/>
      <c r="L212" s="20"/>
      <c r="M212" s="20"/>
      <c r="N212" s="20"/>
      <c r="O212" s="20"/>
      <c r="P212" s="21"/>
      <c r="Q212" s="21"/>
      <c r="R212" s="20"/>
      <c r="S212" s="22"/>
      <c r="T212" s="28"/>
    </row>
    <row r="213" spans="9:20" ht="17.25" thickBot="1" x14ac:dyDescent="0.3">
      <c r="I213" s="20"/>
      <c r="J213" s="20"/>
      <c r="K213" s="20"/>
      <c r="L213" s="20"/>
      <c r="M213" s="20"/>
      <c r="N213" s="20"/>
      <c r="O213" s="20"/>
      <c r="P213" s="21"/>
      <c r="Q213" s="21"/>
      <c r="R213" s="20"/>
      <c r="S213" s="22"/>
      <c r="T213" s="28"/>
    </row>
    <row r="214" spans="9:20" ht="17.25" thickBot="1" x14ac:dyDescent="0.3">
      <c r="I214" s="20"/>
      <c r="J214" s="20"/>
      <c r="K214" s="20"/>
      <c r="L214" s="20"/>
      <c r="M214" s="20"/>
      <c r="N214" s="20"/>
      <c r="O214" s="20"/>
      <c r="P214" s="21"/>
      <c r="Q214" s="21"/>
      <c r="R214" s="20"/>
      <c r="S214" s="22"/>
      <c r="T214" s="28"/>
    </row>
    <row r="215" spans="9:20" ht="17.25" thickBot="1" x14ac:dyDescent="0.3">
      <c r="I215" s="20"/>
      <c r="J215" s="20"/>
      <c r="K215" s="20"/>
      <c r="L215" s="20"/>
      <c r="M215" s="20"/>
      <c r="N215" s="20"/>
      <c r="O215" s="20"/>
      <c r="P215" s="21"/>
      <c r="Q215" s="21"/>
      <c r="R215" s="20"/>
      <c r="S215" s="22"/>
      <c r="T215" s="28"/>
    </row>
    <row r="216" spans="9:20" ht="17.25" thickBot="1" x14ac:dyDescent="0.3">
      <c r="I216" s="20"/>
      <c r="J216" s="20"/>
      <c r="K216" s="20"/>
      <c r="L216" s="20"/>
      <c r="M216" s="20"/>
      <c r="N216" s="20"/>
      <c r="O216" s="20"/>
      <c r="P216" s="20"/>
      <c r="Q216" s="21"/>
      <c r="R216" s="20"/>
      <c r="S216" s="27"/>
      <c r="T216" s="28"/>
    </row>
    <row r="217" spans="9:20" ht="17.25" thickBot="1" x14ac:dyDescent="0.3"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7"/>
      <c r="T217" s="28"/>
    </row>
    <row r="218" spans="9:20" ht="17.25" thickBot="1" x14ac:dyDescent="0.3"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7"/>
      <c r="T218" s="28"/>
    </row>
    <row r="219" spans="9:20" ht="17.25" thickBot="1" x14ac:dyDescent="0.3"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7"/>
      <c r="T219" s="28"/>
    </row>
    <row r="220" spans="9:20" ht="17.25" thickBot="1" x14ac:dyDescent="0.3"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7"/>
      <c r="T220" s="28"/>
    </row>
    <row r="221" spans="9:20" ht="17.25" thickBot="1" x14ac:dyDescent="0.3"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7"/>
      <c r="T221" s="28"/>
    </row>
    <row r="222" spans="9:20" ht="17.25" thickBot="1" x14ac:dyDescent="0.3"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5"/>
      <c r="T222" s="46"/>
    </row>
    <row r="223" spans="9:20" ht="17.25" thickBot="1" x14ac:dyDescent="0.3"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3"/>
    </row>
    <row r="224" spans="9:20" ht="17.25" thickBot="1" x14ac:dyDescent="0.3">
      <c r="I224" s="20"/>
      <c r="J224" s="20"/>
      <c r="K224" s="20"/>
      <c r="L224" s="20"/>
      <c r="M224" s="20"/>
      <c r="N224" s="20"/>
      <c r="O224" s="20"/>
      <c r="P224" s="21"/>
      <c r="Q224" s="21"/>
      <c r="R224" s="20"/>
      <c r="S224" s="22"/>
      <c r="T224" s="28"/>
    </row>
    <row r="225" spans="9:20" ht="17.25" thickBot="1" x14ac:dyDescent="0.3">
      <c r="I225" s="20"/>
      <c r="J225" s="20"/>
      <c r="K225" s="20"/>
      <c r="L225" s="20"/>
      <c r="M225" s="20"/>
      <c r="N225" s="20"/>
      <c r="O225" s="20"/>
      <c r="P225" s="21"/>
      <c r="Q225" s="21"/>
      <c r="R225" s="20"/>
      <c r="S225" s="22"/>
      <c r="T225" s="28"/>
    </row>
    <row r="226" spans="9:20" ht="17.25" thickBot="1" x14ac:dyDescent="0.3">
      <c r="I226" s="20"/>
      <c r="J226" s="20"/>
      <c r="K226" s="20"/>
      <c r="L226" s="20"/>
      <c r="M226" s="20"/>
      <c r="N226" s="20"/>
      <c r="O226" s="20"/>
      <c r="P226" s="21"/>
      <c r="Q226" s="21"/>
      <c r="R226" s="20"/>
      <c r="S226" s="22"/>
      <c r="T226" s="28"/>
    </row>
    <row r="227" spans="9:20" ht="17.25" thickBot="1" x14ac:dyDescent="0.3">
      <c r="I227" s="20"/>
      <c r="J227" s="20"/>
      <c r="K227" s="20"/>
      <c r="L227" s="20"/>
      <c r="M227" s="20"/>
      <c r="N227" s="20"/>
      <c r="O227" s="20"/>
      <c r="P227" s="21"/>
      <c r="Q227" s="21"/>
      <c r="R227" s="20"/>
      <c r="S227" s="22"/>
      <c r="T227" s="28"/>
    </row>
    <row r="228" spans="9:20" ht="17.25" thickBot="1" x14ac:dyDescent="0.3">
      <c r="I228" s="20"/>
      <c r="J228" s="20"/>
      <c r="K228" s="20"/>
      <c r="L228" s="20"/>
      <c r="M228" s="20"/>
      <c r="N228" s="20"/>
      <c r="O228" s="20"/>
      <c r="P228" s="21"/>
      <c r="Q228" s="21"/>
      <c r="R228" s="20"/>
      <c r="S228" s="22"/>
      <c r="T228" s="28"/>
    </row>
    <row r="229" spans="9:20" ht="17.25" thickBot="1" x14ac:dyDescent="0.3">
      <c r="I229" s="20"/>
      <c r="J229" s="20"/>
      <c r="K229" s="20"/>
      <c r="L229" s="20"/>
      <c r="M229" s="20"/>
      <c r="N229" s="20"/>
      <c r="O229" s="20"/>
      <c r="P229" s="21"/>
      <c r="Q229" s="21"/>
      <c r="R229" s="20"/>
      <c r="S229" s="22"/>
      <c r="T229" s="28"/>
    </row>
    <row r="230" spans="9:20" ht="17.25" thickBot="1" x14ac:dyDescent="0.3">
      <c r="I230" s="20"/>
      <c r="J230" s="20"/>
      <c r="K230" s="20"/>
      <c r="L230" s="20"/>
      <c r="M230" s="20"/>
      <c r="N230" s="20"/>
      <c r="O230" s="20"/>
      <c r="P230" s="21"/>
      <c r="Q230" s="21"/>
      <c r="R230" s="20"/>
      <c r="S230" s="22"/>
      <c r="T230" s="28"/>
    </row>
    <row r="231" spans="9:20" ht="17.25" thickBot="1" x14ac:dyDescent="0.3">
      <c r="I231" s="20"/>
      <c r="J231" s="20"/>
      <c r="K231" s="20"/>
      <c r="L231" s="20"/>
      <c r="M231" s="20"/>
      <c r="N231" s="20"/>
      <c r="O231" s="20"/>
      <c r="P231" s="21"/>
      <c r="Q231" s="21"/>
      <c r="R231" s="20"/>
      <c r="S231" s="22"/>
      <c r="T231" s="28"/>
    </row>
    <row r="232" spans="9:20" ht="17.25" thickBot="1" x14ac:dyDescent="0.3">
      <c r="I232" s="20"/>
      <c r="J232" s="20"/>
      <c r="K232" s="20"/>
      <c r="L232" s="20"/>
      <c r="M232" s="20"/>
      <c r="N232" s="20"/>
      <c r="O232" s="20"/>
      <c r="P232" s="21"/>
      <c r="Q232" s="21"/>
      <c r="R232" s="20"/>
      <c r="S232" s="22"/>
      <c r="T232" s="28"/>
    </row>
    <row r="233" spans="9:20" ht="17.25" thickBot="1" x14ac:dyDescent="0.3">
      <c r="I233" s="20"/>
      <c r="J233" s="20"/>
      <c r="K233" s="20"/>
      <c r="L233" s="20"/>
      <c r="M233" s="20"/>
      <c r="N233" s="20"/>
      <c r="O233" s="20"/>
      <c r="P233" s="21"/>
      <c r="Q233" s="21"/>
      <c r="R233" s="20"/>
      <c r="S233" s="22"/>
      <c r="T233" s="28"/>
    </row>
    <row r="234" spans="9:20" ht="17.25" thickBot="1" x14ac:dyDescent="0.3">
      <c r="I234" s="20"/>
      <c r="J234" s="20"/>
      <c r="K234" s="20"/>
      <c r="L234" s="20"/>
      <c r="M234" s="20"/>
      <c r="N234" s="20"/>
      <c r="O234" s="20"/>
      <c r="P234" s="21"/>
      <c r="Q234" s="21"/>
      <c r="R234" s="20"/>
      <c r="S234" s="22"/>
      <c r="T234" s="28"/>
    </row>
    <row r="235" spans="9:20" ht="17.25" thickBot="1" x14ac:dyDescent="0.3">
      <c r="I235" s="20"/>
      <c r="J235" s="20"/>
      <c r="K235" s="20"/>
      <c r="L235" s="20"/>
      <c r="M235" s="20"/>
      <c r="N235" s="20"/>
      <c r="O235" s="20"/>
      <c r="P235" s="21"/>
      <c r="Q235" s="21"/>
      <c r="R235" s="20"/>
      <c r="S235" s="22"/>
      <c r="T235" s="28"/>
    </row>
    <row r="236" spans="9:20" ht="17.25" thickBot="1" x14ac:dyDescent="0.3">
      <c r="I236" s="20"/>
      <c r="J236" s="20"/>
      <c r="K236" s="20"/>
      <c r="L236" s="20"/>
      <c r="M236" s="20"/>
      <c r="N236" s="20"/>
      <c r="O236" s="20"/>
      <c r="P236" s="21"/>
      <c r="Q236" s="21"/>
      <c r="R236" s="20"/>
      <c r="S236" s="22"/>
      <c r="T236" s="28"/>
    </row>
    <row r="237" spans="9:20" ht="17.25" thickBot="1" x14ac:dyDescent="0.3">
      <c r="I237" s="20"/>
      <c r="J237" s="20"/>
      <c r="K237" s="20"/>
      <c r="L237" s="20"/>
      <c r="M237" s="20"/>
      <c r="N237" s="20"/>
      <c r="O237" s="20"/>
      <c r="P237" s="21"/>
      <c r="Q237" s="21"/>
      <c r="R237" s="20"/>
      <c r="S237" s="22"/>
      <c r="T237" s="28"/>
    </row>
    <row r="238" spans="9:20" ht="17.25" thickBot="1" x14ac:dyDescent="0.3">
      <c r="I238" s="20"/>
      <c r="J238" s="20"/>
      <c r="K238" s="20"/>
      <c r="L238" s="20"/>
      <c r="M238" s="20"/>
      <c r="N238" s="20"/>
      <c r="O238" s="20"/>
      <c r="P238" s="20"/>
      <c r="Q238" s="21"/>
      <c r="R238" s="20"/>
      <c r="S238" s="27"/>
      <c r="T238" s="28"/>
    </row>
    <row r="239" spans="9:20" ht="17.25" thickBot="1" x14ac:dyDescent="0.3"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7"/>
      <c r="T239" s="28"/>
    </row>
    <row r="240" spans="9:20" ht="17.25" thickBot="1" x14ac:dyDescent="0.3"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7"/>
      <c r="T240" s="28"/>
    </row>
    <row r="241" spans="9:20" ht="17.25" thickBot="1" x14ac:dyDescent="0.3"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7"/>
      <c r="T241" s="28"/>
    </row>
    <row r="242" spans="9:20" ht="17.25" thickBot="1" x14ac:dyDescent="0.3"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7"/>
      <c r="T242" s="28"/>
    </row>
    <row r="243" spans="9:20" ht="17.25" thickBot="1" x14ac:dyDescent="0.3"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7"/>
      <c r="T243" s="28"/>
    </row>
    <row r="244" spans="9:20" ht="17.25" thickBot="1" x14ac:dyDescent="0.3"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5"/>
      <c r="T244" s="46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F15" sqref="F15"/>
    </sheetView>
  </sheetViews>
  <sheetFormatPr defaultRowHeight="15" x14ac:dyDescent="0.25"/>
  <sheetData>
    <row r="1" spans="1:25" ht="17.25" thickBot="1" x14ac:dyDescent="0.3">
      <c r="A1" s="20">
        <v>1</v>
      </c>
      <c r="B1" s="20">
        <v>80</v>
      </c>
      <c r="C1" s="20">
        <v>40</v>
      </c>
      <c r="D1" s="20">
        <v>80</v>
      </c>
      <c r="E1" s="20">
        <v>50</v>
      </c>
      <c r="F1" s="51">
        <v>8.1018518518518516E-4</v>
      </c>
      <c r="G1" s="51">
        <v>8.1018518518518516E-4</v>
      </c>
      <c r="H1" s="51">
        <v>8.1018518518518516E-4</v>
      </c>
      <c r="I1" s="51">
        <v>8.1018518518518516E-4</v>
      </c>
      <c r="J1" s="51">
        <v>6.9444444444444447E-4</v>
      </c>
      <c r="K1" s="51">
        <v>6.9444444444444447E-4</v>
      </c>
      <c r="L1" s="51">
        <v>6.9444444444444447E-4</v>
      </c>
      <c r="M1" s="51">
        <v>6.9444444444444447E-4</v>
      </c>
      <c r="N1" s="51">
        <v>5.7870370370370378E-4</v>
      </c>
      <c r="O1" s="51">
        <v>5.7870370370370378E-4</v>
      </c>
      <c r="P1" s="51">
        <v>5.7870370370370378E-4</v>
      </c>
      <c r="Q1" s="51">
        <v>5.7870370370370378E-4</v>
      </c>
      <c r="R1" s="51">
        <v>5.7870370370370378E-4</v>
      </c>
      <c r="S1" s="51">
        <v>5.7870370370370378E-4</v>
      </c>
      <c r="T1" s="51">
        <v>4.6296296296296293E-4</v>
      </c>
      <c r="U1" s="51">
        <v>4.6296296296296293E-4</v>
      </c>
      <c r="V1" s="51">
        <v>4.6296296296296293E-4</v>
      </c>
      <c r="W1" s="51">
        <v>4.6296296296296293E-4</v>
      </c>
      <c r="X1" s="51">
        <v>4.6296296296296293E-4</v>
      </c>
      <c r="Y1" s="51">
        <v>4.6296296296296293E-4</v>
      </c>
    </row>
    <row r="2" spans="1:25" ht="17.25" thickBot="1" x14ac:dyDescent="0.3">
      <c r="A2" s="20">
        <v>2</v>
      </c>
      <c r="B2" s="20">
        <v>135</v>
      </c>
      <c r="C2" s="20">
        <v>65</v>
      </c>
      <c r="D2" s="20">
        <v>135</v>
      </c>
      <c r="E2" s="20">
        <v>85</v>
      </c>
      <c r="F2" s="51">
        <v>2.0833333333333333E-3</v>
      </c>
      <c r="G2" s="51">
        <v>2.0833333333333333E-3</v>
      </c>
      <c r="H2" s="51">
        <v>1.9675925925925928E-3</v>
      </c>
      <c r="I2" s="51">
        <v>1.8518518518518517E-3</v>
      </c>
      <c r="J2" s="51">
        <v>1.8518518518518517E-3</v>
      </c>
      <c r="K2" s="51">
        <v>1.736111111111111E-3</v>
      </c>
      <c r="L2" s="51">
        <v>1.736111111111111E-3</v>
      </c>
      <c r="M2" s="51">
        <v>1.6203703703703703E-3</v>
      </c>
      <c r="N2" s="51">
        <v>1.6203703703703703E-3</v>
      </c>
      <c r="O2" s="51">
        <v>1.5046296296296294E-3</v>
      </c>
      <c r="P2" s="51">
        <v>1.5046296296296294E-3</v>
      </c>
      <c r="Q2" s="51">
        <v>1.3888888888888889E-3</v>
      </c>
      <c r="R2" s="51">
        <v>1.3888888888888889E-3</v>
      </c>
      <c r="S2" s="51">
        <v>1.2731481481481483E-3</v>
      </c>
      <c r="T2" s="51">
        <v>1.2731481481481483E-3</v>
      </c>
      <c r="U2" s="51">
        <v>1.2731481481481483E-3</v>
      </c>
      <c r="V2" s="51">
        <v>1.1574074074074073E-3</v>
      </c>
      <c r="W2" s="51">
        <v>1.1574074074074073E-3</v>
      </c>
      <c r="X2" s="51">
        <v>1.1574074074074073E-3</v>
      </c>
      <c r="Y2" s="51">
        <v>1.0416666666666667E-3</v>
      </c>
    </row>
    <row r="3" spans="1:25" ht="17.25" thickBot="1" x14ac:dyDescent="0.3">
      <c r="A3" s="23">
        <v>3</v>
      </c>
      <c r="B3" s="20">
        <v>225</v>
      </c>
      <c r="C3" s="20">
        <v>110</v>
      </c>
      <c r="D3" s="20">
        <v>225</v>
      </c>
      <c r="E3" s="20">
        <v>140</v>
      </c>
      <c r="F3" s="51">
        <v>4.1666666666666666E-3</v>
      </c>
      <c r="G3" s="51">
        <v>4.0509259259259257E-3</v>
      </c>
      <c r="H3" s="51">
        <v>3.9351851851851857E-3</v>
      </c>
      <c r="I3" s="51">
        <v>3.7037037037037034E-3</v>
      </c>
      <c r="J3" s="51">
        <v>3.5879629629629629E-3</v>
      </c>
      <c r="K3" s="51">
        <v>3.472222222222222E-3</v>
      </c>
      <c r="L3" s="51">
        <v>3.3564814814814811E-3</v>
      </c>
      <c r="M3" s="51">
        <v>3.2407407407407406E-3</v>
      </c>
      <c r="N3" s="51">
        <v>3.1249999999999997E-3</v>
      </c>
      <c r="O3" s="51">
        <v>3.0092592592592588E-3</v>
      </c>
      <c r="P3" s="51">
        <v>2.8935185185185188E-3</v>
      </c>
      <c r="Q3" s="51">
        <v>2.7777777777777779E-3</v>
      </c>
      <c r="R3" s="51">
        <v>2.6620370370370374E-3</v>
      </c>
      <c r="S3" s="51">
        <v>2.5462962962962961E-3</v>
      </c>
      <c r="T3" s="51">
        <v>2.5462962962962961E-3</v>
      </c>
      <c r="U3" s="51">
        <v>2.4305555555555556E-3</v>
      </c>
      <c r="V3" s="51">
        <v>2.3148148148148151E-3</v>
      </c>
      <c r="W3" s="51">
        <v>2.1990740740740742E-3</v>
      </c>
      <c r="X3" s="51">
        <v>2.1990740740740742E-3</v>
      </c>
      <c r="Y3" s="51">
        <v>2.0833333333333333E-3</v>
      </c>
    </row>
    <row r="4" spans="1:25" ht="17.25" thickBot="1" x14ac:dyDescent="0.3">
      <c r="A4" s="24">
        <v>4</v>
      </c>
      <c r="B4" s="20">
        <v>375</v>
      </c>
      <c r="C4" s="20">
        <v>185</v>
      </c>
      <c r="D4" s="20">
        <v>375</v>
      </c>
      <c r="E4" s="20">
        <v>235</v>
      </c>
      <c r="F4" s="51">
        <v>7.4074074074074068E-3</v>
      </c>
      <c r="G4" s="51">
        <v>7.1759259259259259E-3</v>
      </c>
      <c r="H4" s="51">
        <v>6.9444444444444441E-3</v>
      </c>
      <c r="I4" s="51">
        <v>6.7129629629629622E-3</v>
      </c>
      <c r="J4" s="51">
        <v>6.4814814814814813E-3</v>
      </c>
      <c r="K4" s="51">
        <v>6.2499999999999995E-3</v>
      </c>
      <c r="L4" s="51">
        <v>6.0185185185185177E-3</v>
      </c>
      <c r="M4" s="51">
        <v>5.7870370370370376E-3</v>
      </c>
      <c r="N4" s="51">
        <v>5.5555555555555558E-3</v>
      </c>
      <c r="O4" s="51">
        <v>5.3240740740740748E-3</v>
      </c>
      <c r="P4" s="51">
        <v>5.208333333333333E-3</v>
      </c>
      <c r="Q4" s="51">
        <v>4.9768518518518521E-3</v>
      </c>
      <c r="R4" s="51">
        <v>4.8611111111111112E-3</v>
      </c>
      <c r="S4" s="51">
        <v>4.6296296296296302E-3</v>
      </c>
      <c r="T4" s="51">
        <v>4.5138888888888893E-3</v>
      </c>
      <c r="U4" s="51">
        <v>4.2824074074074075E-3</v>
      </c>
      <c r="V4" s="51">
        <v>4.1666666666666666E-3</v>
      </c>
      <c r="W4" s="51">
        <v>4.0509259259259257E-3</v>
      </c>
      <c r="X4" s="51">
        <v>3.8194444444444443E-3</v>
      </c>
      <c r="Y4" s="51">
        <v>3.7037037037037034E-3</v>
      </c>
    </row>
    <row r="5" spans="1:25" ht="17.25" thickBot="1" x14ac:dyDescent="0.3">
      <c r="A5" s="24">
        <v>5</v>
      </c>
      <c r="B5" s="20">
        <v>620</v>
      </c>
      <c r="C5" s="20">
        <v>310</v>
      </c>
      <c r="D5" s="20">
        <v>620</v>
      </c>
      <c r="E5" s="20">
        <v>390</v>
      </c>
      <c r="F5" s="51">
        <v>1.2731481481481481E-2</v>
      </c>
      <c r="G5" s="51">
        <v>1.2268518518518519E-2</v>
      </c>
      <c r="H5" s="51">
        <v>1.1805555555555555E-2</v>
      </c>
      <c r="I5" s="51">
        <v>1.1342592592592592E-2</v>
      </c>
      <c r="J5" s="51">
        <v>1.0995370370370371E-2</v>
      </c>
      <c r="K5" s="51">
        <v>1.0532407407407407E-2</v>
      </c>
      <c r="L5" s="51">
        <v>1.0185185185185184E-2</v>
      </c>
      <c r="M5" s="51">
        <v>9.8379629629629633E-3</v>
      </c>
      <c r="N5" s="51">
        <v>9.4907407407407406E-3</v>
      </c>
      <c r="O5" s="51">
        <v>9.1435185185185178E-3</v>
      </c>
      <c r="P5" s="51">
        <v>8.7962962962962968E-3</v>
      </c>
      <c r="Q5" s="51">
        <v>8.4490740740740741E-3</v>
      </c>
      <c r="R5" s="51">
        <v>8.217592592592594E-3</v>
      </c>
      <c r="S5" s="51">
        <v>7.8703703703703713E-3</v>
      </c>
      <c r="T5" s="51">
        <v>7.6388888888888886E-3</v>
      </c>
      <c r="U5" s="51">
        <v>7.2916666666666659E-3</v>
      </c>
      <c r="V5" s="51">
        <v>7.0601851851851841E-3</v>
      </c>
      <c r="W5" s="51">
        <v>6.828703703703704E-3</v>
      </c>
      <c r="X5" s="51">
        <v>6.5972222222222222E-3</v>
      </c>
      <c r="Y5" s="51">
        <v>6.3657407407407404E-3</v>
      </c>
    </row>
    <row r="6" spans="1:25" ht="17.25" thickBot="1" x14ac:dyDescent="0.3">
      <c r="A6" s="24">
        <v>6</v>
      </c>
      <c r="B6" s="20">
        <v>1040</v>
      </c>
      <c r="C6" s="20">
        <v>520</v>
      </c>
      <c r="D6" s="20">
        <v>1040</v>
      </c>
      <c r="E6" s="20">
        <v>650</v>
      </c>
      <c r="F6" s="51">
        <v>2.1064814814814814E-2</v>
      </c>
      <c r="G6" s="51">
        <v>2.0370370370370369E-2</v>
      </c>
      <c r="H6" s="51">
        <v>1.9560185185185184E-2</v>
      </c>
      <c r="I6" s="51">
        <v>1.8865740740740742E-2</v>
      </c>
      <c r="J6" s="51">
        <v>1.8171296296296297E-2</v>
      </c>
      <c r="K6" s="51">
        <v>1.7592592592592594E-2</v>
      </c>
      <c r="L6" s="51">
        <v>1.6898148148148148E-2</v>
      </c>
      <c r="M6" s="51">
        <v>1.6319444444444445E-2</v>
      </c>
      <c r="N6" s="51">
        <v>1.5740740740740743E-2</v>
      </c>
      <c r="O6" s="51">
        <v>1.5162037037037036E-2</v>
      </c>
      <c r="P6" s="51">
        <v>1.4583333333333332E-2</v>
      </c>
      <c r="Q6" s="51">
        <v>1.4120370370370368E-2</v>
      </c>
      <c r="R6" s="51">
        <v>1.3541666666666667E-2</v>
      </c>
      <c r="S6" s="51">
        <v>1.3078703703703703E-2</v>
      </c>
      <c r="T6" s="51">
        <v>1.2615740740740742E-2</v>
      </c>
      <c r="U6" s="51">
        <v>1.2152777777777778E-2</v>
      </c>
      <c r="V6" s="51">
        <v>1.1689814814814814E-2</v>
      </c>
      <c r="W6" s="51">
        <v>1.1342592592592592E-2</v>
      </c>
      <c r="X6" s="51">
        <v>1.087962962962963E-2</v>
      </c>
      <c r="Y6" s="51">
        <v>1.0532407407407407E-2</v>
      </c>
    </row>
    <row r="7" spans="1:25" ht="17.25" thickBot="1" x14ac:dyDescent="0.3">
      <c r="A7" s="23">
        <v>7</v>
      </c>
      <c r="B7" s="20">
        <v>1735</v>
      </c>
      <c r="C7" s="20">
        <v>870</v>
      </c>
      <c r="D7" s="20">
        <v>1735</v>
      </c>
      <c r="E7" s="20">
        <v>1085</v>
      </c>
      <c r="F7" s="51">
        <v>3.4490740740740738E-2</v>
      </c>
      <c r="G7" s="51">
        <v>3.3333333333333333E-2</v>
      </c>
      <c r="H7" s="51">
        <v>3.2060185185185185E-2</v>
      </c>
      <c r="I7" s="51">
        <v>3.0902777777777779E-2</v>
      </c>
      <c r="J7" s="51">
        <v>2.9861111111111113E-2</v>
      </c>
      <c r="K7" s="51">
        <v>2.8703703703703703E-2</v>
      </c>
      <c r="L7" s="51">
        <v>2.7662037037037041E-2</v>
      </c>
      <c r="M7" s="51">
        <v>2.6736111111111113E-2</v>
      </c>
      <c r="N7" s="51">
        <v>2.5694444444444447E-2</v>
      </c>
      <c r="O7" s="51">
        <v>2.476851851851852E-2</v>
      </c>
      <c r="P7" s="51">
        <v>2.3958333333333331E-2</v>
      </c>
      <c r="Q7" s="51">
        <v>2.3032407407407404E-2</v>
      </c>
      <c r="R7" s="51">
        <v>2.2222222222222223E-2</v>
      </c>
      <c r="S7" s="51">
        <v>2.1412037037037035E-2</v>
      </c>
      <c r="T7" s="51">
        <v>2.071759259259259E-2</v>
      </c>
      <c r="U7" s="51">
        <v>1.9907407407407408E-2</v>
      </c>
      <c r="V7" s="51">
        <v>1.9212962962962963E-2</v>
      </c>
      <c r="W7" s="51">
        <v>1.8518518518518521E-2</v>
      </c>
      <c r="X7" s="51">
        <v>1.7824074074074076E-2</v>
      </c>
      <c r="Y7" s="51">
        <v>1.7245370370370369E-2</v>
      </c>
    </row>
    <row r="8" spans="1:25" ht="17.25" thickBot="1" x14ac:dyDescent="0.3">
      <c r="A8" s="20">
        <v>8</v>
      </c>
      <c r="B8" s="20">
        <v>2900</v>
      </c>
      <c r="C8" s="20">
        <v>1450</v>
      </c>
      <c r="D8" s="20">
        <v>2900</v>
      </c>
      <c r="E8" s="20">
        <v>1810</v>
      </c>
      <c r="F8" s="51">
        <v>5.6018518518518523E-2</v>
      </c>
      <c r="G8" s="51">
        <v>5.4050925925925926E-2</v>
      </c>
      <c r="H8" s="51">
        <v>5.2083333333333336E-2</v>
      </c>
      <c r="I8" s="51">
        <v>5.0231481481481481E-2</v>
      </c>
      <c r="J8" s="51">
        <v>4.8379629629629627E-2</v>
      </c>
      <c r="K8" s="51">
        <v>4.6643518518518522E-2</v>
      </c>
      <c r="L8" s="51">
        <v>4.4907407407407403E-2</v>
      </c>
      <c r="M8" s="51">
        <v>4.3287037037037041E-2</v>
      </c>
      <c r="N8" s="51">
        <v>4.1782407407407407E-2</v>
      </c>
      <c r="O8" s="51">
        <v>4.027777777777778E-2</v>
      </c>
      <c r="P8" s="51">
        <v>3.8773148148148147E-2</v>
      </c>
      <c r="Q8" s="51">
        <v>3.7384259259259263E-2</v>
      </c>
      <c r="R8" s="51">
        <v>3.6111111111111115E-2</v>
      </c>
      <c r="S8" s="51">
        <v>3.4837962962962959E-2</v>
      </c>
      <c r="T8" s="51">
        <v>3.3564814814814818E-2</v>
      </c>
      <c r="U8" s="51">
        <v>3.229166666666667E-2</v>
      </c>
      <c r="V8" s="51">
        <v>3.1134259259259261E-2</v>
      </c>
      <c r="W8" s="51">
        <v>3.0092592592592591E-2</v>
      </c>
      <c r="X8" s="51">
        <v>2.8935185185185185E-2</v>
      </c>
      <c r="Y8" s="51">
        <v>2.7893518518518515E-2</v>
      </c>
    </row>
    <row r="9" spans="1:25" ht="17.25" thickBot="1" x14ac:dyDescent="0.3">
      <c r="A9" s="20">
        <v>9</v>
      </c>
      <c r="B9" s="20">
        <v>4840</v>
      </c>
      <c r="C9" s="20">
        <v>2420</v>
      </c>
      <c r="D9" s="20">
        <v>4840</v>
      </c>
      <c r="E9" s="20">
        <v>3025</v>
      </c>
      <c r="F9" s="51">
        <v>9.0393518518518512E-2</v>
      </c>
      <c r="G9" s="51">
        <v>8.7152777777777787E-2</v>
      </c>
      <c r="H9" s="51">
        <v>8.4027777777777771E-2</v>
      </c>
      <c r="I9" s="51">
        <v>8.1018518518518517E-2</v>
      </c>
      <c r="J9" s="51">
        <v>7.8125E-2</v>
      </c>
      <c r="K9" s="51">
        <v>7.5231481481481483E-2</v>
      </c>
      <c r="L9" s="51">
        <v>7.256944444444445E-2</v>
      </c>
      <c r="M9" s="51">
        <v>6.9907407407407404E-2</v>
      </c>
      <c r="N9" s="51">
        <v>6.7476851851851857E-2</v>
      </c>
      <c r="O9" s="51">
        <v>6.5046296296296297E-2</v>
      </c>
      <c r="P9" s="51">
        <v>6.2615740740740736E-2</v>
      </c>
      <c r="Q9" s="51">
        <v>6.0416666666666667E-2</v>
      </c>
      <c r="R9" s="51">
        <v>5.8217592592592592E-2</v>
      </c>
      <c r="S9" s="51">
        <v>5.6134259259259266E-2</v>
      </c>
      <c r="T9" s="51">
        <v>5.4050925925925926E-2</v>
      </c>
      <c r="U9" s="51">
        <v>5.2199074074074071E-2</v>
      </c>
      <c r="V9" s="51">
        <v>5.0231481481481481E-2</v>
      </c>
      <c r="W9" s="51">
        <v>4.8495370370370376E-2</v>
      </c>
      <c r="X9" s="51">
        <v>4.6759259259259257E-2</v>
      </c>
      <c r="Y9" s="51">
        <v>4.5023148148148145E-2</v>
      </c>
    </row>
    <row r="10" spans="1:25" ht="17.25" thickBot="1" x14ac:dyDescent="0.3">
      <c r="A10" s="20">
        <v>10</v>
      </c>
      <c r="B10" s="44">
        <v>4040</v>
      </c>
      <c r="C10" s="44">
        <v>10105</v>
      </c>
      <c r="D10" s="44">
        <v>5050</v>
      </c>
      <c r="E10" s="44">
        <v>6060</v>
      </c>
      <c r="F10" s="51">
        <v>0.14537037037037037</v>
      </c>
      <c r="G10" s="51">
        <v>0.14016203703703703</v>
      </c>
      <c r="H10" s="51">
        <v>0.13518518518518519</v>
      </c>
      <c r="I10" s="51">
        <v>0.13032407407407406</v>
      </c>
      <c r="J10" s="51">
        <v>0.12557870370370369</v>
      </c>
      <c r="K10" s="51">
        <v>0.12106481481481481</v>
      </c>
      <c r="L10" s="51">
        <v>0.11666666666666665</v>
      </c>
      <c r="M10" s="51">
        <v>0.1125</v>
      </c>
      <c r="N10" s="51">
        <v>0.10844907407407407</v>
      </c>
      <c r="O10" s="51">
        <v>0.10451388888888889</v>
      </c>
      <c r="P10" s="51">
        <v>0.10081018518518518</v>
      </c>
      <c r="Q10" s="51">
        <v>9.7106481481481488E-2</v>
      </c>
      <c r="R10" s="51">
        <v>9.3634259259259264E-2</v>
      </c>
      <c r="S10" s="51">
        <v>9.0277777777777776E-2</v>
      </c>
      <c r="T10" s="51">
        <v>8.7037037037037038E-2</v>
      </c>
      <c r="U10" s="51">
        <v>8.3912037037037035E-2</v>
      </c>
      <c r="V10" s="51">
        <v>8.0902777777777782E-2</v>
      </c>
      <c r="W10" s="51">
        <v>7.8009259259259264E-2</v>
      </c>
      <c r="X10" s="51">
        <v>7.5115740740740733E-2</v>
      </c>
      <c r="Y10" s="51">
        <v>7.2453703703703701E-2</v>
      </c>
    </row>
    <row r="15" spans="1:25" x14ac:dyDescent="0.25">
      <c r="F15" s="3">
        <f>INDEX(F1:Y10,7,11)</f>
        <v>2.3958333333333331E-2</v>
      </c>
    </row>
    <row r="17" spans="4:25" ht="15.75" thickBot="1" x14ac:dyDescent="0.3"/>
    <row r="18" spans="4:25" ht="15.75" thickBot="1" x14ac:dyDescent="0.3">
      <c r="D18" s="50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 spans="4:25" ht="15.75" thickBot="1" x14ac:dyDescent="0.3">
      <c r="D19" s="50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 spans="4:25" ht="15.75" thickBot="1" x14ac:dyDescent="0.3">
      <c r="D20" s="50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 spans="4:25" ht="15.75" thickBot="1" x14ac:dyDescent="0.3">
      <c r="D21" s="50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 spans="4:25" ht="15.75" thickBot="1" x14ac:dyDescent="0.3">
      <c r="D22" s="50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 spans="4:25" ht="15.75" thickBot="1" x14ac:dyDescent="0.3">
      <c r="D23" s="50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 spans="4:25" ht="15.75" thickBot="1" x14ac:dyDescent="0.3">
      <c r="D24" s="50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 spans="4:25" ht="15.75" thickBot="1" x14ac:dyDescent="0.3">
      <c r="D25" s="50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spans="4:25" ht="15.75" thickBot="1" x14ac:dyDescent="0.3">
      <c r="D26" s="50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spans="4:25" ht="15.75" thickBot="1" x14ac:dyDescent="0.3">
      <c r="D27" s="50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 spans="4:25" ht="17.25" thickBot="1" x14ac:dyDescent="0.3">
      <c r="G28" s="20"/>
      <c r="H28" s="20"/>
      <c r="I28" s="20"/>
      <c r="J28" s="20"/>
      <c r="K28" s="20"/>
      <c r="L28" s="20"/>
      <c r="M28" s="20"/>
      <c r="N28" s="21"/>
      <c r="O28" s="21"/>
      <c r="P28" s="20"/>
      <c r="Q28" s="22"/>
      <c r="R28" s="28"/>
    </row>
    <row r="29" spans="4:25" ht="17.25" thickBot="1" x14ac:dyDescent="0.3">
      <c r="G29" s="47"/>
      <c r="H29" s="47"/>
      <c r="I29" s="47"/>
      <c r="J29" s="47"/>
      <c r="K29" s="47"/>
      <c r="L29" s="47"/>
      <c r="M29" s="47"/>
      <c r="N29" s="55"/>
      <c r="O29" s="55"/>
      <c r="P29" s="47"/>
      <c r="Q29" s="56"/>
      <c r="R29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sqref="A1:Y10"/>
    </sheetView>
  </sheetViews>
  <sheetFormatPr defaultRowHeight="15" x14ac:dyDescent="0.25"/>
  <sheetData>
    <row r="1" spans="1:25" ht="17.25" thickBot="1" x14ac:dyDescent="0.3">
      <c r="A1" s="20">
        <v>1</v>
      </c>
      <c r="B1" s="20">
        <v>100</v>
      </c>
      <c r="C1" s="20">
        <v>80</v>
      </c>
      <c r="D1" s="20">
        <v>30</v>
      </c>
      <c r="E1" s="20">
        <v>60</v>
      </c>
      <c r="F1" s="51">
        <v>1.736111111111111E-3</v>
      </c>
      <c r="G1" s="51">
        <v>1.6203703703703703E-3</v>
      </c>
      <c r="H1" s="51">
        <v>1.6203703703703703E-3</v>
      </c>
      <c r="I1" s="51">
        <v>1.5046296296296294E-3</v>
      </c>
      <c r="J1" s="51">
        <v>1.5046296296296294E-3</v>
      </c>
      <c r="K1" s="51">
        <v>1.3888888888888889E-3</v>
      </c>
      <c r="L1" s="51">
        <v>1.3888888888888889E-3</v>
      </c>
      <c r="M1" s="51">
        <v>1.3888888888888889E-3</v>
      </c>
      <c r="N1" s="51">
        <v>1.2731481481481483E-3</v>
      </c>
      <c r="O1" s="51">
        <v>1.2731481481481483E-3</v>
      </c>
      <c r="P1" s="51">
        <v>1.1574074074074073E-3</v>
      </c>
      <c r="Q1" s="51">
        <v>1.1574074074074073E-3</v>
      </c>
      <c r="R1" s="51">
        <v>1.1574074074074073E-3</v>
      </c>
      <c r="S1" s="51">
        <v>1.0416666666666667E-3</v>
      </c>
      <c r="T1" s="51">
        <v>1.0416666666666667E-3</v>
      </c>
      <c r="U1" s="51">
        <v>1.0416666666666667E-3</v>
      </c>
      <c r="V1" s="51">
        <v>9.2592592592592585E-4</v>
      </c>
      <c r="W1" s="51">
        <v>9.2592592592592585E-4</v>
      </c>
      <c r="X1" s="51">
        <v>9.2592592592592585E-4</v>
      </c>
      <c r="Y1" s="51">
        <v>8.1018518518518516E-4</v>
      </c>
    </row>
    <row r="2" spans="1:25" ht="17.25" thickBot="1" x14ac:dyDescent="0.3">
      <c r="A2" s="20">
        <v>2</v>
      </c>
      <c r="B2" s="20">
        <v>165</v>
      </c>
      <c r="C2" s="20">
        <v>135</v>
      </c>
      <c r="D2" s="20">
        <v>50</v>
      </c>
      <c r="E2" s="20">
        <v>100</v>
      </c>
      <c r="F2" s="51">
        <v>3.5879629629629629E-3</v>
      </c>
      <c r="G2" s="51">
        <v>3.472222222222222E-3</v>
      </c>
      <c r="H2" s="51">
        <v>3.2407407407407406E-3</v>
      </c>
      <c r="I2" s="51">
        <v>3.1249999999999997E-3</v>
      </c>
      <c r="J2" s="51">
        <v>3.0092592592592588E-3</v>
      </c>
      <c r="K2" s="51">
        <v>3.0092592592592588E-3</v>
      </c>
      <c r="L2" s="51">
        <v>2.8935185185185188E-3</v>
      </c>
      <c r="M2" s="51">
        <v>2.7777777777777779E-3</v>
      </c>
      <c r="N2" s="51">
        <v>2.6620370370370374E-3</v>
      </c>
      <c r="O2" s="51">
        <v>2.5462962962962961E-3</v>
      </c>
      <c r="P2" s="51">
        <v>2.4305555555555556E-3</v>
      </c>
      <c r="Q2" s="51">
        <v>2.3148148148148151E-3</v>
      </c>
      <c r="R2" s="51">
        <v>2.3148148148148151E-3</v>
      </c>
      <c r="S2" s="51">
        <v>2.1990740740740742E-3</v>
      </c>
      <c r="T2" s="51">
        <v>2.0833333333333333E-3</v>
      </c>
      <c r="U2" s="51">
        <v>2.0833333333333333E-3</v>
      </c>
      <c r="V2" s="51">
        <v>1.9675925925925928E-3</v>
      </c>
      <c r="W2" s="51">
        <v>1.8518518518518517E-3</v>
      </c>
      <c r="X2" s="51">
        <v>1.8518518518518517E-3</v>
      </c>
      <c r="Y2" s="51">
        <v>1.736111111111111E-3</v>
      </c>
    </row>
    <row r="3" spans="1:25" ht="17.25" thickBot="1" x14ac:dyDescent="0.3">
      <c r="A3" s="23">
        <v>3</v>
      </c>
      <c r="B3" s="20">
        <v>280</v>
      </c>
      <c r="C3" s="20">
        <v>225</v>
      </c>
      <c r="D3" s="20">
        <v>85</v>
      </c>
      <c r="E3" s="20">
        <v>165</v>
      </c>
      <c r="F3" s="51">
        <v>6.4814814814814813E-3</v>
      </c>
      <c r="G3" s="51">
        <v>6.2499999999999995E-3</v>
      </c>
      <c r="H3" s="51">
        <v>6.0185185185185177E-3</v>
      </c>
      <c r="I3" s="51">
        <v>5.7870370370370376E-3</v>
      </c>
      <c r="J3" s="51">
        <v>5.5555555555555558E-3</v>
      </c>
      <c r="K3" s="51">
        <v>5.3240740740740748E-3</v>
      </c>
      <c r="L3" s="51">
        <v>5.208333333333333E-3</v>
      </c>
      <c r="M3" s="51">
        <v>4.9768518518518521E-3</v>
      </c>
      <c r="N3" s="51">
        <v>4.8611111111111112E-3</v>
      </c>
      <c r="O3" s="51">
        <v>4.6296296296296302E-3</v>
      </c>
      <c r="P3" s="51">
        <v>4.5138888888888893E-3</v>
      </c>
      <c r="Q3" s="51">
        <v>4.2824074074074075E-3</v>
      </c>
      <c r="R3" s="51">
        <v>4.1666666666666666E-3</v>
      </c>
      <c r="S3" s="51">
        <v>4.0509259259259257E-3</v>
      </c>
      <c r="T3" s="51">
        <v>3.8194444444444443E-3</v>
      </c>
      <c r="U3" s="51">
        <v>3.7037037037037034E-3</v>
      </c>
      <c r="V3" s="51">
        <v>3.5879629629629629E-3</v>
      </c>
      <c r="W3" s="51">
        <v>3.472222222222222E-3</v>
      </c>
      <c r="X3" s="51">
        <v>3.3564814814814811E-3</v>
      </c>
      <c r="Y3" s="51">
        <v>3.2407407407407406E-3</v>
      </c>
    </row>
    <row r="4" spans="1:25" ht="17.25" thickBot="1" x14ac:dyDescent="0.3">
      <c r="A4" s="24">
        <v>4</v>
      </c>
      <c r="B4" s="20">
        <v>465</v>
      </c>
      <c r="C4" s="20">
        <v>375</v>
      </c>
      <c r="D4" s="20">
        <v>140</v>
      </c>
      <c r="E4" s="20">
        <v>280</v>
      </c>
      <c r="F4" s="51">
        <v>1.1111111111111112E-2</v>
      </c>
      <c r="G4" s="51">
        <v>1.064814814814815E-2</v>
      </c>
      <c r="H4" s="51">
        <v>1.0300925925925927E-2</v>
      </c>
      <c r="I4" s="51">
        <v>9.9537037037037042E-3</v>
      </c>
      <c r="J4" s="51">
        <v>9.6064814814814815E-3</v>
      </c>
      <c r="K4" s="51">
        <v>9.2592592592592605E-3</v>
      </c>
      <c r="L4" s="51">
        <v>8.9120370370370378E-3</v>
      </c>
      <c r="M4" s="51">
        <v>8.564814814814815E-3</v>
      </c>
      <c r="N4" s="51">
        <v>8.217592592592594E-3</v>
      </c>
      <c r="O4" s="51">
        <v>7.9861111111111122E-3</v>
      </c>
      <c r="P4" s="51">
        <v>7.6388888888888886E-3</v>
      </c>
      <c r="Q4" s="51">
        <v>7.4074074074074068E-3</v>
      </c>
      <c r="R4" s="51">
        <v>7.1759259259259259E-3</v>
      </c>
      <c r="S4" s="51">
        <v>6.9444444444444441E-3</v>
      </c>
      <c r="T4" s="51">
        <v>6.5972222222222222E-3</v>
      </c>
      <c r="U4" s="51">
        <v>6.3657407407407404E-3</v>
      </c>
      <c r="V4" s="51">
        <v>6.1342592592592594E-3</v>
      </c>
      <c r="W4" s="51">
        <v>5.9027777777777776E-3</v>
      </c>
      <c r="X4" s="51">
        <v>5.7870370370370376E-3</v>
      </c>
      <c r="Y4" s="51">
        <v>5.5555555555555558E-3</v>
      </c>
    </row>
    <row r="5" spans="1:25" ht="17.25" thickBot="1" x14ac:dyDescent="0.3">
      <c r="A5" s="24">
        <v>5</v>
      </c>
      <c r="B5" s="20">
        <v>780</v>
      </c>
      <c r="C5" s="20">
        <v>620</v>
      </c>
      <c r="D5" s="20">
        <v>235</v>
      </c>
      <c r="E5" s="20">
        <v>465</v>
      </c>
      <c r="F5" s="51">
        <v>1.8518518518518521E-2</v>
      </c>
      <c r="G5" s="51">
        <v>1.7824074074074076E-2</v>
      </c>
      <c r="H5" s="51">
        <v>1.7245370370370369E-2</v>
      </c>
      <c r="I5" s="51">
        <v>1.6550925925925924E-2</v>
      </c>
      <c r="J5" s="51">
        <v>1.5972222222222224E-2</v>
      </c>
      <c r="K5" s="51">
        <v>1.539351851851852E-2</v>
      </c>
      <c r="L5" s="51">
        <v>1.4814814814814814E-2</v>
      </c>
      <c r="M5" s="51">
        <v>1.4351851851851852E-2</v>
      </c>
      <c r="N5" s="51">
        <v>1.3773148148148147E-2</v>
      </c>
      <c r="O5" s="51">
        <v>1.3310185185185187E-2</v>
      </c>
      <c r="P5" s="51">
        <v>1.2847222222222223E-2</v>
      </c>
      <c r="Q5" s="51">
        <v>1.238425925925926E-2</v>
      </c>
      <c r="R5" s="51">
        <v>1.1921296296296298E-2</v>
      </c>
      <c r="S5" s="51">
        <v>1.1458333333333334E-2</v>
      </c>
      <c r="T5" s="51">
        <v>1.1111111111111112E-2</v>
      </c>
      <c r="U5" s="51">
        <v>1.064814814814815E-2</v>
      </c>
      <c r="V5" s="51">
        <v>1.0300925925925927E-2</v>
      </c>
      <c r="W5" s="51">
        <v>9.9537037037037042E-3</v>
      </c>
      <c r="X5" s="51">
        <v>9.6064814814814815E-3</v>
      </c>
      <c r="Y5" s="51">
        <v>9.2592592592592605E-3</v>
      </c>
    </row>
    <row r="6" spans="1:25" ht="17.25" thickBot="1" x14ac:dyDescent="0.3">
      <c r="A6" s="24">
        <v>6</v>
      </c>
      <c r="B6" s="20">
        <v>1300</v>
      </c>
      <c r="C6" s="20">
        <v>1040</v>
      </c>
      <c r="D6" s="20">
        <v>390</v>
      </c>
      <c r="E6" s="20">
        <v>780</v>
      </c>
      <c r="F6" s="51">
        <v>3.0439814814814819E-2</v>
      </c>
      <c r="G6" s="51">
        <v>2.9282407407407406E-2</v>
      </c>
      <c r="H6" s="51">
        <v>2.8240740740740736E-2</v>
      </c>
      <c r="I6" s="51">
        <v>2.7199074074074073E-2</v>
      </c>
      <c r="J6" s="51">
        <v>2.6273148148148153E-2</v>
      </c>
      <c r="K6" s="51">
        <v>2.5347222222222219E-2</v>
      </c>
      <c r="L6" s="51">
        <v>2.4421296296296292E-2</v>
      </c>
      <c r="M6" s="51">
        <v>2.3495370370370371E-2</v>
      </c>
      <c r="N6" s="51">
        <v>2.2685185185185183E-2</v>
      </c>
      <c r="O6" s="51">
        <v>2.1875000000000002E-2</v>
      </c>
      <c r="P6" s="51">
        <v>2.1064814814814814E-2</v>
      </c>
      <c r="Q6" s="51">
        <v>2.0370370370370369E-2</v>
      </c>
      <c r="R6" s="51">
        <v>1.9560185185185184E-2</v>
      </c>
      <c r="S6" s="51">
        <v>1.8865740740740742E-2</v>
      </c>
      <c r="T6" s="51">
        <v>1.8171296296296297E-2</v>
      </c>
      <c r="U6" s="51">
        <v>1.7592592592592594E-2</v>
      </c>
      <c r="V6" s="51">
        <v>1.6898148148148148E-2</v>
      </c>
      <c r="W6" s="51">
        <v>1.6319444444444445E-2</v>
      </c>
      <c r="X6" s="51">
        <v>1.5740740740740743E-2</v>
      </c>
      <c r="Y6" s="51">
        <v>1.5162037037037036E-2</v>
      </c>
    </row>
    <row r="7" spans="1:25" ht="17.25" thickBot="1" x14ac:dyDescent="0.3">
      <c r="A7" s="23">
        <v>7</v>
      </c>
      <c r="B7" s="20">
        <v>2170</v>
      </c>
      <c r="C7" s="20">
        <v>1735</v>
      </c>
      <c r="D7" s="20">
        <v>650</v>
      </c>
      <c r="E7" s="20">
        <v>1300</v>
      </c>
      <c r="F7" s="51">
        <v>4.9421296296296297E-2</v>
      </c>
      <c r="G7" s="51">
        <v>4.7685185185185185E-2</v>
      </c>
      <c r="H7" s="51">
        <v>4.594907407407408E-2</v>
      </c>
      <c r="I7" s="51">
        <v>4.4212962962962961E-2</v>
      </c>
      <c r="J7" s="51">
        <v>4.2708333333333327E-2</v>
      </c>
      <c r="K7" s="51">
        <v>4.1087962962962958E-2</v>
      </c>
      <c r="L7" s="51">
        <v>3.9699074074074074E-2</v>
      </c>
      <c r="M7" s="51">
        <v>3.8194444444444441E-2</v>
      </c>
      <c r="N7" s="51">
        <v>3.6805555555555557E-2</v>
      </c>
      <c r="O7" s="51">
        <v>3.5532407407407408E-2</v>
      </c>
      <c r="P7" s="51">
        <v>3.425925925925926E-2</v>
      </c>
      <c r="Q7" s="51">
        <v>3.2986111111111112E-2</v>
      </c>
      <c r="R7" s="51">
        <v>3.1828703703703706E-2</v>
      </c>
      <c r="S7" s="51">
        <v>3.0671296296296294E-2</v>
      </c>
      <c r="T7" s="51">
        <v>2.9629629629629627E-2</v>
      </c>
      <c r="U7" s="51">
        <v>2.8472222222222222E-2</v>
      </c>
      <c r="V7" s="51">
        <v>2.7430555555555555E-2</v>
      </c>
      <c r="W7" s="51">
        <v>2.6504629629629628E-2</v>
      </c>
      <c r="X7" s="51">
        <v>2.5578703703703704E-2</v>
      </c>
      <c r="Y7" s="51">
        <v>2.4652777777777777E-2</v>
      </c>
    </row>
    <row r="8" spans="1:25" ht="17.25" thickBot="1" x14ac:dyDescent="0.3">
      <c r="A8" s="20">
        <v>8</v>
      </c>
      <c r="B8" s="20">
        <v>3625</v>
      </c>
      <c r="C8" s="20">
        <v>2900</v>
      </c>
      <c r="D8" s="20">
        <v>1085</v>
      </c>
      <c r="E8" s="20">
        <v>2175</v>
      </c>
      <c r="F8" s="51">
        <v>7.9861111111111105E-2</v>
      </c>
      <c r="G8" s="51">
        <v>7.6967592592592601E-2</v>
      </c>
      <c r="H8" s="51">
        <v>7.4189814814814806E-2</v>
      </c>
      <c r="I8" s="51">
        <v>7.1527777777777787E-2</v>
      </c>
      <c r="J8" s="51">
        <v>6.8981481481481477E-2</v>
      </c>
      <c r="K8" s="51">
        <v>6.6435185185185194E-2</v>
      </c>
      <c r="L8" s="51">
        <v>6.4120370370370369E-2</v>
      </c>
      <c r="M8" s="51">
        <v>6.1805555555555558E-2</v>
      </c>
      <c r="N8" s="51">
        <v>5.949074074074074E-2</v>
      </c>
      <c r="O8" s="51">
        <v>5.7407407407407407E-2</v>
      </c>
      <c r="P8" s="51">
        <v>5.5324074074074074E-2</v>
      </c>
      <c r="Q8" s="51">
        <v>5.3356481481481477E-2</v>
      </c>
      <c r="R8" s="51">
        <v>5.1388888888888894E-2</v>
      </c>
      <c r="S8" s="51">
        <v>4.9537037037037039E-2</v>
      </c>
      <c r="T8" s="51">
        <v>4.780092592592592E-2</v>
      </c>
      <c r="U8" s="51">
        <v>4.6064814814814815E-2</v>
      </c>
      <c r="V8" s="51">
        <v>4.4444444444444446E-2</v>
      </c>
      <c r="W8" s="51">
        <v>4.282407407407407E-2</v>
      </c>
      <c r="X8" s="51">
        <v>4.1319444444444443E-2</v>
      </c>
      <c r="Y8" s="51">
        <v>3.9814814814814817E-2</v>
      </c>
    </row>
    <row r="9" spans="1:25" ht="17.25" thickBot="1" x14ac:dyDescent="0.3">
      <c r="A9" s="20">
        <v>9</v>
      </c>
      <c r="B9" s="20">
        <v>6050</v>
      </c>
      <c r="C9" s="20">
        <v>4840</v>
      </c>
      <c r="D9" s="20">
        <v>1815</v>
      </c>
      <c r="E9" s="20">
        <v>3630</v>
      </c>
      <c r="F9" s="51">
        <v>0.12847222222222224</v>
      </c>
      <c r="G9" s="51">
        <v>0.1238425925925926</v>
      </c>
      <c r="H9" s="51">
        <v>0.11944444444444445</v>
      </c>
      <c r="I9" s="51">
        <v>0.11516203703703703</v>
      </c>
      <c r="J9" s="51">
        <v>0.11099537037037037</v>
      </c>
      <c r="K9" s="51">
        <v>0.10694444444444444</v>
      </c>
      <c r="L9" s="51">
        <v>0.10312500000000001</v>
      </c>
      <c r="M9" s="51">
        <v>9.9421296296296299E-2</v>
      </c>
      <c r="N9" s="51">
        <v>9.5833333333333326E-2</v>
      </c>
      <c r="O9" s="51">
        <v>9.2361111111111116E-2</v>
      </c>
      <c r="P9" s="51">
        <v>8.9120370370370364E-2</v>
      </c>
      <c r="Q9" s="51">
        <v>8.5879629629629625E-2</v>
      </c>
      <c r="R9" s="51">
        <v>8.2754629629629636E-2</v>
      </c>
      <c r="S9" s="51">
        <v>7.9745370370370369E-2</v>
      </c>
      <c r="T9" s="51">
        <v>7.6967592592592601E-2</v>
      </c>
      <c r="U9" s="51">
        <v>7.4189814814814806E-2</v>
      </c>
      <c r="V9" s="51">
        <v>7.1527777777777787E-2</v>
      </c>
      <c r="W9" s="51">
        <v>6.8865740740740741E-2</v>
      </c>
      <c r="X9" s="51">
        <v>6.6435185185185194E-2</v>
      </c>
      <c r="Y9" s="51">
        <v>6.400462962962962E-2</v>
      </c>
    </row>
    <row r="10" spans="1:25" ht="17.25" thickBot="1" x14ac:dyDescent="0.3">
      <c r="A10" s="20">
        <v>10</v>
      </c>
      <c r="B10" s="47">
        <v>10105</v>
      </c>
      <c r="C10" s="47">
        <v>8080</v>
      </c>
      <c r="D10" s="47">
        <v>3030</v>
      </c>
      <c r="E10" s="47">
        <v>6060</v>
      </c>
      <c r="F10" s="51">
        <v>0.20636574074074074</v>
      </c>
      <c r="G10" s="51">
        <v>0.19895833333333335</v>
      </c>
      <c r="H10" s="51">
        <v>0.1917824074074074</v>
      </c>
      <c r="I10" s="51">
        <v>0.18483796296296295</v>
      </c>
      <c r="J10" s="51">
        <v>0.17824074074074073</v>
      </c>
      <c r="K10" s="51">
        <v>0.171875</v>
      </c>
      <c r="L10" s="51">
        <v>0.16562499999999999</v>
      </c>
      <c r="M10" s="51">
        <v>0.15972222222222224</v>
      </c>
      <c r="N10" s="51">
        <v>0.1539351851851852</v>
      </c>
      <c r="O10" s="51">
        <v>0.14837962962962961</v>
      </c>
      <c r="P10" s="51">
        <v>0.14305555555555557</v>
      </c>
      <c r="Q10" s="51">
        <v>0.13784722222222223</v>
      </c>
      <c r="R10" s="51">
        <v>0.13298611111111111</v>
      </c>
      <c r="S10" s="51">
        <v>0.12812500000000002</v>
      </c>
      <c r="T10" s="51">
        <v>0.12349537037037038</v>
      </c>
      <c r="U10" s="51">
        <v>0.11909722222222223</v>
      </c>
      <c r="V10" s="51">
        <v>0.11481481481481481</v>
      </c>
      <c r="W10" s="51">
        <v>0.11064814814814815</v>
      </c>
      <c r="X10" s="51">
        <v>0.10671296296296295</v>
      </c>
      <c r="Y10" s="51">
        <v>0.10289351851851852</v>
      </c>
    </row>
    <row r="17" spans="6:27" ht="15.75" thickBot="1" x14ac:dyDescent="0.3"/>
    <row r="18" spans="6:27" ht="15.75" thickBot="1" x14ac:dyDescent="0.3">
      <c r="F18" s="50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 spans="6:27" ht="15.75" thickBot="1" x14ac:dyDescent="0.3">
      <c r="F19" s="50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 spans="6:27" ht="15.75" thickBot="1" x14ac:dyDescent="0.3">
      <c r="F20" s="50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 spans="6:27" ht="15.75" thickBot="1" x14ac:dyDescent="0.3">
      <c r="F21" s="50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 spans="6:27" ht="15.75" thickBot="1" x14ac:dyDescent="0.3">
      <c r="F22" s="50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 spans="6:27" ht="15.75" thickBot="1" x14ac:dyDescent="0.3">
      <c r="F23" s="50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 spans="6:27" ht="15.75" thickBot="1" x14ac:dyDescent="0.3">
      <c r="F24" s="50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 spans="6:27" ht="15.75" thickBot="1" x14ac:dyDescent="0.3">
      <c r="F25" s="50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 spans="6:27" ht="15.75" thickBot="1" x14ac:dyDescent="0.3">
      <c r="F26" s="50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 spans="6:27" ht="15.75" thickBot="1" x14ac:dyDescent="0.3">
      <c r="F27" s="50"/>
      <c r="G27" s="52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F1" sqref="F1"/>
    </sheetView>
  </sheetViews>
  <sheetFormatPr defaultRowHeight="15" x14ac:dyDescent="0.25"/>
  <sheetData>
    <row r="1" spans="1:25" ht="17.25" thickBot="1" x14ac:dyDescent="0.3">
      <c r="A1" s="20">
        <v>1</v>
      </c>
      <c r="B1" s="20">
        <v>70</v>
      </c>
      <c r="C1" s="20">
        <v>90</v>
      </c>
      <c r="D1" s="20">
        <v>70</v>
      </c>
      <c r="E1" s="20">
        <v>20</v>
      </c>
      <c r="F1" s="51">
        <v>5.7870370370370378E-4</v>
      </c>
      <c r="G1" s="51">
        <v>5.7870370370370378E-4</v>
      </c>
      <c r="H1" s="51">
        <v>5.7870370370370378E-4</v>
      </c>
      <c r="I1" s="51">
        <v>4.6296296296296293E-4</v>
      </c>
      <c r="J1" s="51">
        <v>4.6296296296296293E-4</v>
      </c>
      <c r="K1" s="51">
        <v>4.6296296296296293E-4</v>
      </c>
      <c r="L1" s="51">
        <v>4.6296296296296293E-4</v>
      </c>
      <c r="M1" s="51">
        <v>4.6296296296296293E-4</v>
      </c>
      <c r="N1" s="51">
        <v>4.6296296296296293E-4</v>
      </c>
      <c r="O1" s="51">
        <v>4.6296296296296293E-4</v>
      </c>
      <c r="P1" s="51">
        <v>3.4722222222222224E-4</v>
      </c>
      <c r="Q1" s="51">
        <v>3.4722222222222224E-4</v>
      </c>
      <c r="R1" s="51">
        <v>3.4722222222222224E-4</v>
      </c>
      <c r="S1" s="51">
        <v>3.4722222222222224E-4</v>
      </c>
      <c r="T1" s="51">
        <v>3.4722222222222224E-4</v>
      </c>
      <c r="U1" s="51">
        <v>3.4722222222222224E-4</v>
      </c>
      <c r="V1" s="51">
        <v>3.4722222222222224E-4</v>
      </c>
      <c r="W1" s="51">
        <v>3.4722222222222224E-4</v>
      </c>
      <c r="X1" s="51">
        <v>3.4722222222222224E-4</v>
      </c>
      <c r="Y1" s="51">
        <v>2.3148148148148146E-4</v>
      </c>
    </row>
    <row r="2" spans="1:25" ht="17.25" thickBot="1" x14ac:dyDescent="0.3">
      <c r="A2" s="20">
        <v>2</v>
      </c>
      <c r="B2" s="20">
        <v>115</v>
      </c>
      <c r="C2" s="20">
        <v>150</v>
      </c>
      <c r="D2" s="20">
        <v>115</v>
      </c>
      <c r="E2" s="20">
        <v>35</v>
      </c>
      <c r="F2" s="51">
        <v>1.736111111111111E-3</v>
      </c>
      <c r="G2" s="51">
        <v>1.6203703703703703E-3</v>
      </c>
      <c r="H2" s="51">
        <v>1.6203703703703703E-3</v>
      </c>
      <c r="I2" s="51">
        <v>1.5046296296296294E-3</v>
      </c>
      <c r="J2" s="51">
        <v>1.5046296296296294E-3</v>
      </c>
      <c r="K2" s="51">
        <v>1.3888888888888889E-3</v>
      </c>
      <c r="L2" s="51">
        <v>1.3888888888888889E-3</v>
      </c>
      <c r="M2" s="51">
        <v>1.2731481481481483E-3</v>
      </c>
      <c r="N2" s="51">
        <v>1.2731481481481483E-3</v>
      </c>
      <c r="O2" s="51">
        <v>1.2731481481481483E-3</v>
      </c>
      <c r="P2" s="51">
        <v>1.1574074074074073E-3</v>
      </c>
      <c r="Q2" s="51">
        <v>1.1574074074074073E-3</v>
      </c>
      <c r="R2" s="51">
        <v>1.0416666666666667E-3</v>
      </c>
      <c r="S2" s="51">
        <v>1.0416666666666667E-3</v>
      </c>
      <c r="T2" s="51">
        <v>1.0416666666666667E-3</v>
      </c>
      <c r="U2" s="51">
        <v>9.2592592592592585E-4</v>
      </c>
      <c r="V2" s="51">
        <v>9.2592592592592585E-4</v>
      </c>
      <c r="W2" s="51">
        <v>9.2592592592592585E-4</v>
      </c>
      <c r="X2" s="51">
        <v>9.2592592592592585E-4</v>
      </c>
      <c r="Y2" s="51">
        <v>8.1018518518518516E-4</v>
      </c>
    </row>
    <row r="3" spans="1:25" ht="17.25" thickBot="1" x14ac:dyDescent="0.3">
      <c r="A3" s="23">
        <v>3</v>
      </c>
      <c r="B3" s="20">
        <v>195</v>
      </c>
      <c r="C3" s="20">
        <v>250</v>
      </c>
      <c r="D3" s="20">
        <v>195</v>
      </c>
      <c r="E3" s="20">
        <v>55</v>
      </c>
      <c r="F3" s="51">
        <v>3.472222222222222E-3</v>
      </c>
      <c r="G3" s="51">
        <v>3.3564814814814811E-3</v>
      </c>
      <c r="H3" s="51">
        <v>3.2407407407407406E-3</v>
      </c>
      <c r="I3" s="51">
        <v>3.1249999999999997E-3</v>
      </c>
      <c r="J3" s="51">
        <v>3.0092592592592588E-3</v>
      </c>
      <c r="K3" s="51">
        <v>2.8935185185185188E-3</v>
      </c>
      <c r="L3" s="51">
        <v>2.7777777777777779E-3</v>
      </c>
      <c r="M3" s="51">
        <v>2.6620370370370374E-3</v>
      </c>
      <c r="N3" s="51">
        <v>2.5462962962962961E-3</v>
      </c>
      <c r="O3" s="51">
        <v>2.5462962962962961E-3</v>
      </c>
      <c r="P3" s="51">
        <v>2.4305555555555556E-3</v>
      </c>
      <c r="Q3" s="51">
        <v>2.3148148148148151E-3</v>
      </c>
      <c r="R3" s="51">
        <v>2.1990740740740742E-3</v>
      </c>
      <c r="S3" s="51">
        <v>2.1990740740740742E-3</v>
      </c>
      <c r="T3" s="51">
        <v>2.0833333333333333E-3</v>
      </c>
      <c r="U3" s="51">
        <v>1.9675925925925928E-3</v>
      </c>
      <c r="V3" s="51">
        <v>1.9675925925925928E-3</v>
      </c>
      <c r="W3" s="51">
        <v>1.8518518518518517E-3</v>
      </c>
      <c r="X3" s="51">
        <v>1.8518518518518517E-3</v>
      </c>
      <c r="Y3" s="51">
        <v>1.736111111111111E-3</v>
      </c>
    </row>
    <row r="4" spans="1:25" ht="17.25" thickBot="1" x14ac:dyDescent="0.3">
      <c r="A4" s="24">
        <v>4</v>
      </c>
      <c r="B4" s="20">
        <v>325</v>
      </c>
      <c r="C4" s="20">
        <v>420</v>
      </c>
      <c r="D4" s="20">
        <v>325</v>
      </c>
      <c r="E4" s="20">
        <v>95</v>
      </c>
      <c r="F4" s="51">
        <v>6.3657407407407404E-3</v>
      </c>
      <c r="G4" s="51">
        <v>6.1342592592592594E-3</v>
      </c>
      <c r="H4" s="51">
        <v>5.9027777777777776E-3</v>
      </c>
      <c r="I4" s="51">
        <v>5.6712962962962958E-3</v>
      </c>
      <c r="J4" s="51">
        <v>5.4398148148148149E-3</v>
      </c>
      <c r="K4" s="51">
        <v>5.3240740740740748E-3</v>
      </c>
      <c r="L4" s="51">
        <v>5.0925925925925921E-3</v>
      </c>
      <c r="M4" s="51">
        <v>4.8611111111111112E-3</v>
      </c>
      <c r="N4" s="51">
        <v>4.7453703703703703E-3</v>
      </c>
      <c r="O4" s="51">
        <v>4.5138888888888893E-3</v>
      </c>
      <c r="P4" s="51">
        <v>4.3981481481481484E-3</v>
      </c>
      <c r="Q4" s="51">
        <v>4.2824074074074075E-3</v>
      </c>
      <c r="R4" s="51">
        <v>4.0509259259259257E-3</v>
      </c>
      <c r="S4" s="51">
        <v>3.9351851851851857E-3</v>
      </c>
      <c r="T4" s="51">
        <v>3.8194444444444443E-3</v>
      </c>
      <c r="U4" s="51">
        <v>3.7037037037037034E-3</v>
      </c>
      <c r="V4" s="51">
        <v>3.5879629629629629E-3</v>
      </c>
      <c r="W4" s="51">
        <v>3.3564814814814811E-3</v>
      </c>
      <c r="X4" s="51">
        <v>3.2407407407407406E-3</v>
      </c>
      <c r="Y4" s="51">
        <v>3.1249999999999997E-3</v>
      </c>
    </row>
    <row r="5" spans="1:25" ht="17.25" thickBot="1" x14ac:dyDescent="0.3">
      <c r="A5" s="24">
        <v>5</v>
      </c>
      <c r="B5" s="20">
        <v>545</v>
      </c>
      <c r="C5" s="20">
        <v>700</v>
      </c>
      <c r="D5" s="20">
        <v>545</v>
      </c>
      <c r="E5" s="20">
        <v>155</v>
      </c>
      <c r="F5" s="51">
        <v>1.087962962962963E-2</v>
      </c>
      <c r="G5" s="51">
        <v>1.0532407407407407E-2</v>
      </c>
      <c r="H5" s="51">
        <v>1.0185185185185184E-2</v>
      </c>
      <c r="I5" s="51">
        <v>9.8379629629629633E-3</v>
      </c>
      <c r="J5" s="51">
        <v>9.4907407407407406E-3</v>
      </c>
      <c r="K5" s="51">
        <v>9.1435185185185178E-3</v>
      </c>
      <c r="L5" s="51">
        <v>8.7962962962962968E-3</v>
      </c>
      <c r="M5" s="51">
        <v>8.4490740740740741E-3</v>
      </c>
      <c r="N5" s="51">
        <v>8.1018518518518514E-3</v>
      </c>
      <c r="O5" s="51">
        <v>7.8703703703703713E-3</v>
      </c>
      <c r="P5" s="51">
        <v>7.5231481481481477E-3</v>
      </c>
      <c r="Q5" s="51">
        <v>7.2916666666666659E-3</v>
      </c>
      <c r="R5" s="51">
        <v>7.0601851851851841E-3</v>
      </c>
      <c r="S5" s="51">
        <v>6.828703703703704E-3</v>
      </c>
      <c r="T5" s="51">
        <v>6.5972222222222222E-3</v>
      </c>
      <c r="U5" s="51">
        <v>6.3657407407407404E-3</v>
      </c>
      <c r="V5" s="51">
        <v>6.1342592592592594E-3</v>
      </c>
      <c r="W5" s="51">
        <v>5.9027777777777776E-3</v>
      </c>
      <c r="X5" s="51">
        <v>5.6712962962962958E-3</v>
      </c>
      <c r="Y5" s="51">
        <v>5.4398148148148149E-3</v>
      </c>
    </row>
    <row r="6" spans="1:25" ht="17.25" thickBot="1" x14ac:dyDescent="0.3">
      <c r="A6" s="24">
        <v>6</v>
      </c>
      <c r="B6" s="20">
        <v>910</v>
      </c>
      <c r="C6" s="20">
        <v>1170</v>
      </c>
      <c r="D6" s="20">
        <v>910</v>
      </c>
      <c r="E6" s="20">
        <v>260</v>
      </c>
      <c r="F6" s="51">
        <v>1.8287037037037036E-2</v>
      </c>
      <c r="G6" s="51">
        <v>1.7592592592592594E-2</v>
      </c>
      <c r="H6" s="51">
        <v>1.7013888888888887E-2</v>
      </c>
      <c r="I6" s="51">
        <v>1.6319444444444445E-2</v>
      </c>
      <c r="J6" s="51">
        <v>1.5740740740740743E-2</v>
      </c>
      <c r="K6" s="51">
        <v>1.5162037037037036E-2</v>
      </c>
      <c r="L6" s="51">
        <v>1.4699074074074074E-2</v>
      </c>
      <c r="M6" s="51">
        <v>1.4120370370370368E-2</v>
      </c>
      <c r="N6" s="51">
        <v>1.3657407407407408E-2</v>
      </c>
      <c r="O6" s="51">
        <v>1.3078703703703703E-2</v>
      </c>
      <c r="P6" s="51">
        <v>1.2615740740740742E-2</v>
      </c>
      <c r="Q6" s="51">
        <v>1.2152777777777778E-2</v>
      </c>
      <c r="R6" s="51">
        <v>1.1805555555555555E-2</v>
      </c>
      <c r="S6" s="51">
        <v>1.1342592592592592E-2</v>
      </c>
      <c r="T6" s="51">
        <v>1.087962962962963E-2</v>
      </c>
      <c r="U6" s="51">
        <v>1.0532407407407407E-2</v>
      </c>
      <c r="V6" s="51">
        <v>1.0185185185185184E-2</v>
      </c>
      <c r="W6" s="51">
        <v>9.8379629629629633E-3</v>
      </c>
      <c r="X6" s="51">
        <v>9.4907407407407406E-3</v>
      </c>
      <c r="Y6" s="51">
        <v>9.1435185185185178E-3</v>
      </c>
    </row>
    <row r="7" spans="1:25" ht="17.25" thickBot="1" x14ac:dyDescent="0.3">
      <c r="A7" s="23">
        <v>7</v>
      </c>
      <c r="B7" s="20">
        <v>1520</v>
      </c>
      <c r="C7" s="20">
        <v>1950</v>
      </c>
      <c r="D7" s="20">
        <v>1520</v>
      </c>
      <c r="E7" s="20">
        <v>435</v>
      </c>
      <c r="F7" s="51">
        <v>2.9976851851851852E-2</v>
      </c>
      <c r="G7" s="51">
        <v>2.8935185185185185E-2</v>
      </c>
      <c r="H7" s="51">
        <v>2.7893518518518515E-2</v>
      </c>
      <c r="I7" s="51">
        <v>2.6851851851851849E-2</v>
      </c>
      <c r="J7" s="51">
        <v>2.5925925925925925E-2</v>
      </c>
      <c r="K7" s="51">
        <v>2.4999999999999998E-2</v>
      </c>
      <c r="L7" s="51">
        <v>2.4074074074074071E-2</v>
      </c>
      <c r="M7" s="51">
        <v>2.326388888888889E-2</v>
      </c>
      <c r="N7" s="51">
        <v>2.2337962962962962E-2</v>
      </c>
      <c r="O7" s="51">
        <v>2.1527777777777781E-2</v>
      </c>
      <c r="P7" s="51">
        <v>2.0833333333333332E-2</v>
      </c>
      <c r="Q7" s="51">
        <v>2.0023148148148148E-2</v>
      </c>
      <c r="R7" s="51">
        <v>1.9328703703703702E-2</v>
      </c>
      <c r="S7" s="51">
        <v>1.8634259259259257E-2</v>
      </c>
      <c r="T7" s="51">
        <v>1.7939814814814815E-2</v>
      </c>
      <c r="U7" s="51">
        <v>1.7361111111111112E-2</v>
      </c>
      <c r="V7" s="51">
        <v>1.6666666666666666E-2</v>
      </c>
      <c r="W7" s="51">
        <v>1.6087962962962964E-2</v>
      </c>
      <c r="X7" s="51">
        <v>1.5509259259259257E-2</v>
      </c>
      <c r="Y7" s="51">
        <v>1.4930555555555556E-2</v>
      </c>
    </row>
    <row r="8" spans="1:25" ht="17.25" thickBot="1" x14ac:dyDescent="0.3">
      <c r="A8" s="20">
        <v>8</v>
      </c>
      <c r="B8" s="20">
        <v>2535</v>
      </c>
      <c r="C8" s="20">
        <v>3260</v>
      </c>
      <c r="D8" s="20">
        <v>2535</v>
      </c>
      <c r="E8" s="20">
        <v>725</v>
      </c>
      <c r="F8" s="51">
        <v>4.8726851851851855E-2</v>
      </c>
      <c r="G8" s="51">
        <v>4.6990740740740743E-2</v>
      </c>
      <c r="H8" s="51">
        <v>4.5370370370370366E-2</v>
      </c>
      <c r="I8" s="51">
        <v>4.3634259259259262E-2</v>
      </c>
      <c r="J8" s="51">
        <v>4.2129629629629628E-2</v>
      </c>
      <c r="K8" s="51">
        <v>4.0625000000000001E-2</v>
      </c>
      <c r="L8" s="51">
        <v>3.9120370370370368E-2</v>
      </c>
      <c r="M8" s="51">
        <v>3.7731481481481484E-2</v>
      </c>
      <c r="N8" s="51">
        <v>3.6342592592592593E-2</v>
      </c>
      <c r="O8" s="51">
        <v>3.5069444444444445E-2</v>
      </c>
      <c r="P8" s="51">
        <v>3.3796296296296297E-2</v>
      </c>
      <c r="Q8" s="51">
        <v>3.2638888888888891E-2</v>
      </c>
      <c r="R8" s="51">
        <v>3.1365740740740743E-2</v>
      </c>
      <c r="S8" s="51">
        <v>3.0324074074074073E-2</v>
      </c>
      <c r="T8" s="51">
        <v>2.9166666666666664E-2</v>
      </c>
      <c r="U8" s="51">
        <v>2.8125000000000001E-2</v>
      </c>
      <c r="V8" s="51">
        <v>2.7083333333333334E-2</v>
      </c>
      <c r="W8" s="51">
        <v>2.6157407407407407E-2</v>
      </c>
      <c r="X8" s="51">
        <v>2.5231481481481483E-2</v>
      </c>
      <c r="Y8" s="51">
        <v>2.4305555555555556E-2</v>
      </c>
    </row>
    <row r="9" spans="1:25" ht="17.25" thickBot="1" x14ac:dyDescent="0.3">
      <c r="A9" s="20">
        <v>9</v>
      </c>
      <c r="B9" s="20">
        <v>4235</v>
      </c>
      <c r="C9" s="20">
        <v>5445</v>
      </c>
      <c r="D9" s="20">
        <v>4235</v>
      </c>
      <c r="E9" s="20">
        <v>1210</v>
      </c>
      <c r="F9" s="51">
        <v>7.8819444444444442E-2</v>
      </c>
      <c r="G9" s="51">
        <v>7.5925925925925938E-2</v>
      </c>
      <c r="H9" s="51">
        <v>7.3263888888888892E-2</v>
      </c>
      <c r="I9" s="51">
        <v>7.0601851851851846E-2</v>
      </c>
      <c r="J9" s="51">
        <v>6.805555555555555E-2</v>
      </c>
      <c r="K9" s="51">
        <v>6.5625000000000003E-2</v>
      </c>
      <c r="L9" s="51">
        <v>6.3194444444444442E-2</v>
      </c>
      <c r="M9" s="51">
        <v>6.0995370370370366E-2</v>
      </c>
      <c r="N9" s="51">
        <v>5.8796296296296298E-2</v>
      </c>
      <c r="O9" s="51">
        <v>5.6597222222222222E-2</v>
      </c>
      <c r="P9" s="51">
        <v>5.4629629629629632E-2</v>
      </c>
      <c r="Q9" s="51">
        <v>5.2662037037037035E-2</v>
      </c>
      <c r="R9" s="51">
        <v>5.0810185185185187E-2</v>
      </c>
      <c r="S9" s="51">
        <v>4.8958333333333333E-2</v>
      </c>
      <c r="T9" s="51">
        <v>4.7222222222222221E-2</v>
      </c>
      <c r="U9" s="51">
        <v>4.5486111111111109E-2</v>
      </c>
      <c r="V9" s="51">
        <v>4.386574074074074E-2</v>
      </c>
      <c r="W9" s="51">
        <v>4.2245370370370371E-2</v>
      </c>
      <c r="X9" s="51">
        <v>4.0740740740740737E-2</v>
      </c>
      <c r="Y9" s="51">
        <v>3.923611111111111E-2</v>
      </c>
    </row>
    <row r="10" spans="1:25" ht="17.25" thickBot="1" x14ac:dyDescent="0.3">
      <c r="A10" s="20">
        <v>10</v>
      </c>
      <c r="B10" s="47">
        <v>7070</v>
      </c>
      <c r="C10" s="47">
        <v>9095</v>
      </c>
      <c r="D10" s="47">
        <v>7070</v>
      </c>
      <c r="E10" s="47">
        <v>2020</v>
      </c>
      <c r="F10" s="51">
        <v>0.12685185185185185</v>
      </c>
      <c r="G10" s="51">
        <v>0.12233796296296295</v>
      </c>
      <c r="H10" s="51">
        <v>0.11793981481481482</v>
      </c>
      <c r="I10" s="51">
        <v>0.11365740740740742</v>
      </c>
      <c r="J10" s="51">
        <v>0.10960648148148149</v>
      </c>
      <c r="K10" s="51">
        <v>0.10555555555555556</v>
      </c>
      <c r="L10" s="51">
        <v>0.10185185185185186</v>
      </c>
      <c r="M10" s="51">
        <v>9.8148148148148151E-2</v>
      </c>
      <c r="N10" s="51">
        <v>9.4560185185185178E-2</v>
      </c>
      <c r="O10" s="51">
        <v>9.1203703703703717E-2</v>
      </c>
      <c r="P10" s="51">
        <v>8.7962962962962965E-2</v>
      </c>
      <c r="Q10" s="51">
        <v>8.4722222222222213E-2</v>
      </c>
      <c r="R10" s="51">
        <v>8.1712962962962959E-2</v>
      </c>
      <c r="S10" s="51">
        <v>7.8703703703703706E-2</v>
      </c>
      <c r="T10" s="51">
        <v>7.5925925925925938E-2</v>
      </c>
      <c r="U10" s="51">
        <v>7.3148148148148143E-2</v>
      </c>
      <c r="V10" s="51">
        <v>7.0601851851851846E-2</v>
      </c>
      <c r="W10" s="51">
        <v>6.805555555555555E-2</v>
      </c>
      <c r="X10" s="51">
        <v>6.5625000000000003E-2</v>
      </c>
      <c r="Y10" s="51">
        <v>6.3194444444444442E-2</v>
      </c>
    </row>
    <row r="16" spans="1:25" ht="15.75" thickBot="1" x14ac:dyDescent="0.3"/>
    <row r="17" spans="4:25" ht="15.75" thickBot="1" x14ac:dyDescent="0.3">
      <c r="D17" s="50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</row>
    <row r="18" spans="4:25" ht="15.75" thickBot="1" x14ac:dyDescent="0.3">
      <c r="D18" s="50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 spans="4:25" ht="15.75" thickBot="1" x14ac:dyDescent="0.3">
      <c r="D19" s="50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 spans="4:25" ht="15.75" thickBot="1" x14ac:dyDescent="0.3">
      <c r="D20" s="50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 spans="4:25" ht="15.75" thickBot="1" x14ac:dyDescent="0.3">
      <c r="D21" s="50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 spans="4:25" ht="15.75" thickBot="1" x14ac:dyDescent="0.3">
      <c r="D22" s="50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 spans="4:25" ht="15.75" thickBot="1" x14ac:dyDescent="0.3">
      <c r="D23" s="50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 spans="4:25" ht="15.75" thickBot="1" x14ac:dyDescent="0.3">
      <c r="D24" s="50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 spans="4:25" ht="15.75" thickBot="1" x14ac:dyDescent="0.3">
      <c r="D25" s="50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spans="4:25" ht="15.75" thickBot="1" x14ac:dyDescent="0.3">
      <c r="D26" s="50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spans="4:25" ht="17.25" thickBot="1" x14ac:dyDescent="0.3">
      <c r="F27" s="20"/>
      <c r="G27" s="20"/>
      <c r="H27" s="20"/>
      <c r="I27" s="20"/>
      <c r="J27" s="20"/>
      <c r="K27" s="20"/>
      <c r="L27" s="20"/>
      <c r="M27" s="21"/>
      <c r="N27" s="21"/>
      <c r="O27" s="20"/>
      <c r="P27" s="22"/>
      <c r="Q27" s="28"/>
    </row>
    <row r="28" spans="4:25" ht="17.25" thickBot="1" x14ac:dyDescent="0.3">
      <c r="F28" s="20"/>
      <c r="G28" s="20"/>
      <c r="H28" s="20"/>
      <c r="I28" s="20"/>
      <c r="J28" s="20"/>
      <c r="K28" s="20"/>
      <c r="L28" s="20"/>
      <c r="M28" s="21"/>
      <c r="N28" s="21"/>
      <c r="O28" s="20"/>
      <c r="P28" s="22"/>
      <c r="Q28" s="28"/>
    </row>
    <row r="29" spans="4:25" ht="17.25" thickBot="1" x14ac:dyDescent="0.3">
      <c r="F29" s="47"/>
      <c r="G29" s="47"/>
      <c r="H29" s="47"/>
      <c r="I29" s="47"/>
      <c r="J29" s="47"/>
      <c r="K29" s="47"/>
      <c r="L29" s="47"/>
      <c r="M29" s="55"/>
      <c r="N29" s="55"/>
      <c r="O29" s="47"/>
      <c r="P29" s="56"/>
      <c r="Q29" s="4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workbookViewId="0">
      <selection sqref="A1:Y20"/>
    </sheetView>
  </sheetViews>
  <sheetFormatPr defaultRowHeight="15" x14ac:dyDescent="0.25"/>
  <sheetData>
    <row r="1" spans="1:25" ht="17.25" thickBot="1" x14ac:dyDescent="0.3">
      <c r="A1" s="20">
        <v>1</v>
      </c>
      <c r="B1" s="20">
        <v>130</v>
      </c>
      <c r="C1" s="20">
        <v>160</v>
      </c>
      <c r="D1" s="20">
        <v>90</v>
      </c>
      <c r="E1" s="20">
        <v>40</v>
      </c>
      <c r="F1" s="51">
        <v>7.4074074074074068E-3</v>
      </c>
      <c r="G1" s="51">
        <v>7.1759259259259259E-3</v>
      </c>
      <c r="H1" s="51">
        <v>6.9444444444444441E-3</v>
      </c>
      <c r="I1" s="51">
        <v>6.7129629629629622E-3</v>
      </c>
      <c r="J1" s="51">
        <v>6.4814814814814813E-3</v>
      </c>
      <c r="K1" s="51">
        <v>6.2499999999999995E-3</v>
      </c>
      <c r="L1" s="51">
        <v>6.0185185185185177E-3</v>
      </c>
      <c r="M1" s="51">
        <v>5.7870370370370376E-3</v>
      </c>
      <c r="N1" s="51">
        <v>5.5555555555555558E-3</v>
      </c>
      <c r="O1" s="51">
        <v>5.3240740740740748E-3</v>
      </c>
      <c r="P1" s="51">
        <v>5.208333333333333E-3</v>
      </c>
      <c r="Q1" s="51">
        <v>4.9768518518518521E-3</v>
      </c>
      <c r="R1" s="51">
        <v>4.7453703703703703E-3</v>
      </c>
      <c r="S1" s="51">
        <v>4.6296296296296302E-3</v>
      </c>
      <c r="T1" s="51">
        <v>4.3981481481481484E-3</v>
      </c>
      <c r="U1" s="51">
        <v>4.2824074074074075E-3</v>
      </c>
      <c r="V1" s="51">
        <v>4.1666666666666666E-3</v>
      </c>
      <c r="W1" s="51">
        <v>3.9351851851851857E-3</v>
      </c>
      <c r="X1" s="51">
        <v>3.8194444444444443E-3</v>
      </c>
      <c r="Y1" s="51">
        <v>3.8194444444444443E-3</v>
      </c>
    </row>
    <row r="2" spans="1:25" ht="17.25" thickBot="1" x14ac:dyDescent="0.3">
      <c r="A2" s="20">
        <v>2</v>
      </c>
      <c r="B2" s="20">
        <v>165</v>
      </c>
      <c r="C2" s="20">
        <v>205</v>
      </c>
      <c r="D2" s="20">
        <v>115</v>
      </c>
      <c r="E2" s="20">
        <v>50</v>
      </c>
      <c r="F2" s="51">
        <v>9.7222222222222224E-3</v>
      </c>
      <c r="G2" s="51">
        <v>9.3749999999999997E-3</v>
      </c>
      <c r="H2" s="51">
        <v>9.0277777777777787E-3</v>
      </c>
      <c r="I2" s="51">
        <v>8.6805555555555559E-3</v>
      </c>
      <c r="J2" s="51">
        <v>8.4490740740740741E-3</v>
      </c>
      <c r="K2" s="51">
        <v>8.1018518518518514E-3</v>
      </c>
      <c r="L2" s="51">
        <v>7.8703703703703713E-3</v>
      </c>
      <c r="M2" s="51">
        <v>7.5231481481481477E-3</v>
      </c>
      <c r="N2" s="51">
        <v>7.2916666666666659E-3</v>
      </c>
      <c r="O2" s="51">
        <v>7.0601851851851841E-3</v>
      </c>
      <c r="P2" s="51">
        <v>6.7129629629629622E-3</v>
      </c>
      <c r="Q2" s="51">
        <v>6.4814814814814813E-3</v>
      </c>
      <c r="R2" s="51">
        <v>6.2499999999999995E-3</v>
      </c>
      <c r="S2" s="51">
        <v>6.0185185185185177E-3</v>
      </c>
      <c r="T2" s="51">
        <v>5.7870370370370376E-3</v>
      </c>
      <c r="U2" s="51">
        <v>5.6712962962962958E-3</v>
      </c>
      <c r="V2" s="51">
        <v>5.4398148148148149E-3</v>
      </c>
      <c r="W2" s="51">
        <v>5.208333333333333E-3</v>
      </c>
      <c r="X2" s="51">
        <v>5.0925925925925921E-3</v>
      </c>
      <c r="Y2" s="51">
        <v>5.0925925925925921E-3</v>
      </c>
    </row>
    <row r="3" spans="1:25" ht="17.25" thickBot="1" x14ac:dyDescent="0.3">
      <c r="A3" s="23">
        <v>3</v>
      </c>
      <c r="B3" s="20">
        <v>215</v>
      </c>
      <c r="C3" s="20">
        <v>260</v>
      </c>
      <c r="D3" s="20">
        <v>145</v>
      </c>
      <c r="E3" s="20">
        <v>65</v>
      </c>
      <c r="F3" s="51">
        <v>1.238425925925926E-2</v>
      </c>
      <c r="G3" s="51">
        <v>1.1921296296296298E-2</v>
      </c>
      <c r="H3" s="51">
        <v>1.1574074074074075E-2</v>
      </c>
      <c r="I3" s="51">
        <v>1.1111111111111112E-2</v>
      </c>
      <c r="J3" s="51">
        <v>1.0763888888888891E-2</v>
      </c>
      <c r="K3" s="51">
        <v>1.0300925925925927E-2</v>
      </c>
      <c r="L3" s="51">
        <v>9.9537037037037042E-3</v>
      </c>
      <c r="M3" s="51">
        <v>9.6064814814814815E-3</v>
      </c>
      <c r="N3" s="51">
        <v>9.2592592592592605E-3</v>
      </c>
      <c r="O3" s="51">
        <v>8.9120370370370378E-3</v>
      </c>
      <c r="P3" s="51">
        <v>8.564814814814815E-3</v>
      </c>
      <c r="Q3" s="51">
        <v>8.3333333333333332E-3</v>
      </c>
      <c r="R3" s="51">
        <v>7.9861111111111122E-3</v>
      </c>
      <c r="S3" s="51">
        <v>7.7546296296296287E-3</v>
      </c>
      <c r="T3" s="51">
        <v>7.4074074074074068E-3</v>
      </c>
      <c r="U3" s="51">
        <v>7.1759259259259259E-3</v>
      </c>
      <c r="V3" s="51">
        <v>6.9444444444444441E-3</v>
      </c>
      <c r="W3" s="51">
        <v>6.7129629629629622E-3</v>
      </c>
      <c r="X3" s="51">
        <v>6.3657407407407404E-3</v>
      </c>
      <c r="Y3" s="51">
        <v>6.3657407407407404E-3</v>
      </c>
    </row>
    <row r="4" spans="1:25" ht="17.25" thickBot="1" x14ac:dyDescent="0.3">
      <c r="A4" s="24">
        <v>4</v>
      </c>
      <c r="B4" s="20">
        <v>275</v>
      </c>
      <c r="C4" s="20">
        <v>335</v>
      </c>
      <c r="D4" s="20">
        <v>190</v>
      </c>
      <c r="E4" s="20">
        <v>85</v>
      </c>
      <c r="F4" s="51">
        <v>1.5509259259259257E-2</v>
      </c>
      <c r="G4" s="51">
        <v>1.4930555555555556E-2</v>
      </c>
      <c r="H4" s="51">
        <v>1.4467592592592593E-2</v>
      </c>
      <c r="I4" s="51">
        <v>1.3888888888888888E-2</v>
      </c>
      <c r="J4" s="51">
        <v>1.3425925925925924E-2</v>
      </c>
      <c r="K4" s="51">
        <v>1.2962962962962963E-2</v>
      </c>
      <c r="L4" s="51">
        <v>1.2499999999999999E-2</v>
      </c>
      <c r="M4" s="51">
        <v>1.2037037037037035E-2</v>
      </c>
      <c r="N4" s="51">
        <v>1.1574074074074075E-2</v>
      </c>
      <c r="O4" s="51">
        <v>1.1111111111111112E-2</v>
      </c>
      <c r="P4" s="51">
        <v>1.0763888888888891E-2</v>
      </c>
      <c r="Q4" s="51">
        <v>1.0416666666666666E-2</v>
      </c>
      <c r="R4" s="51">
        <v>9.9537037037037042E-3</v>
      </c>
      <c r="S4" s="51">
        <v>9.6064814814814815E-3</v>
      </c>
      <c r="T4" s="51">
        <v>9.2592592592592605E-3</v>
      </c>
      <c r="U4" s="51">
        <v>8.9120370370370378E-3</v>
      </c>
      <c r="V4" s="51">
        <v>8.6805555555555559E-3</v>
      </c>
      <c r="W4" s="51">
        <v>8.3333333333333332E-3</v>
      </c>
      <c r="X4" s="51">
        <v>7.9861111111111122E-3</v>
      </c>
      <c r="Y4" s="51">
        <v>7.9861111111111122E-3</v>
      </c>
    </row>
    <row r="5" spans="1:25" ht="17.25" thickBot="1" x14ac:dyDescent="0.3">
      <c r="A5" s="24">
        <v>5</v>
      </c>
      <c r="B5" s="20">
        <v>350</v>
      </c>
      <c r="C5" s="20">
        <v>430</v>
      </c>
      <c r="D5" s="20">
        <v>240</v>
      </c>
      <c r="E5" s="20">
        <v>105</v>
      </c>
      <c r="F5" s="51">
        <v>1.909722222222222E-2</v>
      </c>
      <c r="G5" s="51">
        <v>1.8402777777777778E-2</v>
      </c>
      <c r="H5" s="51">
        <v>1.7824074074074076E-2</v>
      </c>
      <c r="I5" s="51">
        <v>1.712962962962963E-2</v>
      </c>
      <c r="J5" s="51">
        <v>1.6550925925925924E-2</v>
      </c>
      <c r="K5" s="51">
        <v>1.5972222222222224E-2</v>
      </c>
      <c r="L5" s="51">
        <v>1.539351851851852E-2</v>
      </c>
      <c r="M5" s="51">
        <v>1.4814814814814814E-2</v>
      </c>
      <c r="N5" s="51">
        <v>1.4236111111111111E-2</v>
      </c>
      <c r="O5" s="51">
        <v>1.3773148148148147E-2</v>
      </c>
      <c r="P5" s="51">
        <v>1.3194444444444444E-2</v>
      </c>
      <c r="Q5" s="51">
        <v>1.2731481481481481E-2</v>
      </c>
      <c r="R5" s="51">
        <v>1.2268518518518519E-2</v>
      </c>
      <c r="S5" s="51">
        <v>1.1921296296296298E-2</v>
      </c>
      <c r="T5" s="51">
        <v>1.1458333333333334E-2</v>
      </c>
      <c r="U5" s="51">
        <v>1.0995370370370371E-2</v>
      </c>
      <c r="V5" s="51">
        <v>1.064814814814815E-2</v>
      </c>
      <c r="W5" s="51">
        <v>1.0300925925925927E-2</v>
      </c>
      <c r="X5" s="51">
        <v>9.8379629629629633E-3</v>
      </c>
      <c r="Y5" s="51">
        <v>9.8379629629629633E-3</v>
      </c>
    </row>
    <row r="6" spans="1:25" ht="17.25" thickBot="1" x14ac:dyDescent="0.3">
      <c r="A6" s="24">
        <v>6</v>
      </c>
      <c r="B6" s="20">
        <v>445</v>
      </c>
      <c r="C6" s="20">
        <v>550</v>
      </c>
      <c r="D6" s="20">
        <v>310</v>
      </c>
      <c r="E6" s="20">
        <v>135</v>
      </c>
      <c r="F6" s="51">
        <v>2.326388888888889E-2</v>
      </c>
      <c r="G6" s="51">
        <v>2.2453703703703708E-2</v>
      </c>
      <c r="H6" s="51">
        <v>2.164351851851852E-2</v>
      </c>
      <c r="I6" s="51">
        <v>2.0833333333333332E-2</v>
      </c>
      <c r="J6" s="51">
        <v>2.013888888888889E-2</v>
      </c>
      <c r="K6" s="51">
        <v>1.9444444444444445E-2</v>
      </c>
      <c r="L6" s="51">
        <v>1.8749999999999999E-2</v>
      </c>
      <c r="M6" s="51">
        <v>1.8055555555555557E-2</v>
      </c>
      <c r="N6" s="51">
        <v>1.7361111111111112E-2</v>
      </c>
      <c r="O6" s="51">
        <v>1.6782407407407409E-2</v>
      </c>
      <c r="P6" s="51">
        <v>1.6087962962962964E-2</v>
      </c>
      <c r="Q6" s="51">
        <v>1.5509259259259257E-2</v>
      </c>
      <c r="R6" s="51">
        <v>1.5046296296296295E-2</v>
      </c>
      <c r="S6" s="51">
        <v>1.4467592592592593E-2</v>
      </c>
      <c r="T6" s="51">
        <v>1.3888888888888888E-2</v>
      </c>
      <c r="U6" s="51">
        <v>1.3425925925925924E-2</v>
      </c>
      <c r="V6" s="51">
        <v>1.2962962962962963E-2</v>
      </c>
      <c r="W6" s="51">
        <v>1.2499999999999999E-2</v>
      </c>
      <c r="X6" s="51">
        <v>1.2037037037037035E-2</v>
      </c>
      <c r="Y6" s="51">
        <v>1.2037037037037035E-2</v>
      </c>
    </row>
    <row r="7" spans="1:25" ht="17.25" thickBot="1" x14ac:dyDescent="0.3">
      <c r="A7" s="23">
        <v>7</v>
      </c>
      <c r="B7" s="20">
        <v>570</v>
      </c>
      <c r="C7" s="20">
        <v>705</v>
      </c>
      <c r="D7" s="20">
        <v>395</v>
      </c>
      <c r="E7" s="20">
        <v>175</v>
      </c>
      <c r="F7" s="51">
        <v>2.8125000000000001E-2</v>
      </c>
      <c r="G7" s="51">
        <v>2.7083333333333334E-2</v>
      </c>
      <c r="H7" s="51">
        <v>2.6157407407407407E-2</v>
      </c>
      <c r="I7" s="51">
        <v>2.5231481481481483E-2</v>
      </c>
      <c r="J7" s="51">
        <v>2.4305555555555556E-2</v>
      </c>
      <c r="K7" s="51">
        <v>2.3379629629629629E-2</v>
      </c>
      <c r="L7" s="51">
        <v>2.2569444444444444E-2</v>
      </c>
      <c r="M7" s="51">
        <v>2.1759259259259259E-2</v>
      </c>
      <c r="N7" s="51">
        <v>2.0949074074074075E-2</v>
      </c>
      <c r="O7" s="51">
        <v>2.0254629629629629E-2</v>
      </c>
      <c r="P7" s="51">
        <v>1.9444444444444445E-2</v>
      </c>
      <c r="Q7" s="51">
        <v>1.8749999999999999E-2</v>
      </c>
      <c r="R7" s="51">
        <v>1.8171296296296297E-2</v>
      </c>
      <c r="S7" s="51">
        <v>1.7476851851851851E-2</v>
      </c>
      <c r="T7" s="51">
        <v>1.6898148148148148E-2</v>
      </c>
      <c r="U7" s="51">
        <v>1.6203703703703703E-2</v>
      </c>
      <c r="V7" s="51">
        <v>1.5625E-2</v>
      </c>
      <c r="W7" s="51">
        <v>1.5046296296296295E-2</v>
      </c>
      <c r="X7" s="51">
        <v>1.4583333333333332E-2</v>
      </c>
      <c r="Y7" s="51">
        <v>1.4583333333333332E-2</v>
      </c>
    </row>
    <row r="8" spans="1:25" ht="17.25" thickBot="1" x14ac:dyDescent="0.3">
      <c r="A8" s="20">
        <v>8</v>
      </c>
      <c r="B8" s="20">
        <v>730</v>
      </c>
      <c r="C8" s="20">
        <v>900</v>
      </c>
      <c r="D8" s="20">
        <v>505</v>
      </c>
      <c r="E8" s="20">
        <v>225</v>
      </c>
      <c r="F8" s="51">
        <v>3.3796296296296297E-2</v>
      </c>
      <c r="G8" s="51">
        <v>3.2523148148148148E-2</v>
      </c>
      <c r="H8" s="51">
        <v>3.1365740740740743E-2</v>
      </c>
      <c r="I8" s="51">
        <v>3.0208333333333334E-2</v>
      </c>
      <c r="J8" s="51">
        <v>2.9166666666666664E-2</v>
      </c>
      <c r="K8" s="51">
        <v>2.8125000000000001E-2</v>
      </c>
      <c r="L8" s="51">
        <v>2.7083333333333334E-2</v>
      </c>
      <c r="M8" s="51">
        <v>2.6157407407407407E-2</v>
      </c>
      <c r="N8" s="51">
        <v>2.5231481481481483E-2</v>
      </c>
      <c r="O8" s="51">
        <v>2.4305555555555556E-2</v>
      </c>
      <c r="P8" s="51">
        <v>2.3379629629629629E-2</v>
      </c>
      <c r="Q8" s="51">
        <v>2.2569444444444444E-2</v>
      </c>
      <c r="R8" s="51">
        <v>2.1759259259259259E-2</v>
      </c>
      <c r="S8" s="51">
        <v>2.0949074074074075E-2</v>
      </c>
      <c r="T8" s="51">
        <v>2.0254629629629629E-2</v>
      </c>
      <c r="U8" s="51">
        <v>1.9444444444444445E-2</v>
      </c>
      <c r="V8" s="51">
        <v>1.8749999999999999E-2</v>
      </c>
      <c r="W8" s="51">
        <v>1.8055555555555557E-2</v>
      </c>
      <c r="X8" s="51">
        <v>1.7476851851851851E-2</v>
      </c>
      <c r="Y8" s="51">
        <v>1.7476851851851851E-2</v>
      </c>
    </row>
    <row r="9" spans="1:25" ht="17.25" thickBot="1" x14ac:dyDescent="0.3">
      <c r="A9" s="24">
        <v>9</v>
      </c>
      <c r="B9" s="20">
        <v>935</v>
      </c>
      <c r="C9" s="20">
        <v>1155</v>
      </c>
      <c r="D9" s="20">
        <v>650</v>
      </c>
      <c r="E9" s="20">
        <v>290</v>
      </c>
      <c r="F9" s="51">
        <v>4.027777777777778E-2</v>
      </c>
      <c r="G9" s="51">
        <v>3.8773148148148147E-2</v>
      </c>
      <c r="H9" s="51">
        <v>3.7384259259259263E-2</v>
      </c>
      <c r="I9" s="51">
        <v>3.6111111111111115E-2</v>
      </c>
      <c r="J9" s="51">
        <v>3.4837962962962959E-2</v>
      </c>
      <c r="K9" s="51">
        <v>3.3564814814814818E-2</v>
      </c>
      <c r="L9" s="51">
        <v>3.229166666666667E-2</v>
      </c>
      <c r="M9" s="51">
        <v>3.1134259259259261E-2</v>
      </c>
      <c r="N9" s="51">
        <v>3.0092592592592591E-2</v>
      </c>
      <c r="O9" s="51">
        <v>2.8935185185185185E-2</v>
      </c>
      <c r="P9" s="51">
        <v>2.7893518518518515E-2</v>
      </c>
      <c r="Q9" s="51">
        <v>2.6851851851851849E-2</v>
      </c>
      <c r="R9" s="51">
        <v>2.5925925925925925E-2</v>
      </c>
      <c r="S9" s="51">
        <v>2.4999999999999998E-2</v>
      </c>
      <c r="T9" s="51">
        <v>2.4074074074074071E-2</v>
      </c>
      <c r="U9" s="51">
        <v>2.326388888888889E-2</v>
      </c>
      <c r="V9" s="51">
        <v>2.2453703703703708E-2</v>
      </c>
      <c r="W9" s="51">
        <v>2.164351851851852E-2</v>
      </c>
      <c r="X9" s="51">
        <v>2.0833333333333332E-2</v>
      </c>
      <c r="Y9" s="51">
        <v>2.0833333333333332E-2</v>
      </c>
    </row>
    <row r="10" spans="1:25" ht="17.25" thickBot="1" x14ac:dyDescent="0.3">
      <c r="A10" s="23">
        <v>10</v>
      </c>
      <c r="B10" s="20">
        <v>1200</v>
      </c>
      <c r="C10" s="20">
        <v>1475</v>
      </c>
      <c r="D10" s="20">
        <v>830</v>
      </c>
      <c r="E10" s="20">
        <v>370</v>
      </c>
      <c r="F10" s="51">
        <v>4.780092592592592E-2</v>
      </c>
      <c r="G10" s="51">
        <v>4.6064814814814815E-2</v>
      </c>
      <c r="H10" s="51">
        <v>4.4444444444444446E-2</v>
      </c>
      <c r="I10" s="51">
        <v>4.282407407407407E-2</v>
      </c>
      <c r="J10" s="51">
        <v>4.1319444444444443E-2</v>
      </c>
      <c r="K10" s="51">
        <v>3.9814814814814817E-2</v>
      </c>
      <c r="L10" s="51">
        <v>3.8425925925925926E-2</v>
      </c>
      <c r="M10" s="51">
        <v>3.7037037037037042E-2</v>
      </c>
      <c r="N10" s="51">
        <v>3.5648148148148151E-2</v>
      </c>
      <c r="O10" s="51">
        <v>3.4374999999999996E-2</v>
      </c>
      <c r="P10" s="51">
        <v>3.3101851851851848E-2</v>
      </c>
      <c r="Q10" s="51">
        <v>3.1944444444444449E-2</v>
      </c>
      <c r="R10" s="51">
        <v>3.078703703703704E-2</v>
      </c>
      <c r="S10" s="51">
        <v>2.974537037037037E-2</v>
      </c>
      <c r="T10" s="51">
        <v>2.8587962962962964E-2</v>
      </c>
      <c r="U10" s="51">
        <v>2.7546296296296294E-2</v>
      </c>
      <c r="V10" s="51">
        <v>2.6620370370370374E-2</v>
      </c>
      <c r="W10" s="51">
        <v>2.5694444444444447E-2</v>
      </c>
      <c r="X10" s="51">
        <v>2.476851851851852E-2</v>
      </c>
      <c r="Y10" s="51">
        <v>2.476851851851852E-2</v>
      </c>
    </row>
    <row r="11" spans="1:25" ht="17.25" thickBot="1" x14ac:dyDescent="0.3">
      <c r="A11" s="20">
        <v>11</v>
      </c>
      <c r="B11" s="20">
        <v>1535</v>
      </c>
      <c r="C11" s="20">
        <v>1890</v>
      </c>
      <c r="D11" s="20">
        <v>1065</v>
      </c>
      <c r="E11" s="20">
        <v>470</v>
      </c>
      <c r="F11" s="51">
        <v>5.6597222222222222E-2</v>
      </c>
      <c r="G11" s="51">
        <v>5.451388888888889E-2</v>
      </c>
      <c r="H11" s="51">
        <v>5.2546296296296292E-2</v>
      </c>
      <c r="I11" s="51">
        <v>5.0694444444444452E-2</v>
      </c>
      <c r="J11" s="51">
        <v>4.8842592592592597E-2</v>
      </c>
      <c r="K11" s="51">
        <v>4.7106481481481478E-2</v>
      </c>
      <c r="L11" s="51">
        <v>4.5370370370370366E-2</v>
      </c>
      <c r="M11" s="51">
        <v>4.3750000000000004E-2</v>
      </c>
      <c r="N11" s="51">
        <v>4.2245370370370371E-2</v>
      </c>
      <c r="O11" s="51">
        <v>4.0740740740740737E-2</v>
      </c>
      <c r="P11" s="51">
        <v>3.923611111111111E-2</v>
      </c>
      <c r="Q11" s="51">
        <v>3.784722222222222E-2</v>
      </c>
      <c r="R11" s="51">
        <v>3.6458333333333336E-2</v>
      </c>
      <c r="S11" s="51">
        <v>3.5185185185185187E-2</v>
      </c>
      <c r="T11" s="51">
        <v>3.3912037037037039E-2</v>
      </c>
      <c r="U11" s="51">
        <v>3.2638888888888891E-2</v>
      </c>
      <c r="V11" s="51">
        <v>3.1481481481481485E-2</v>
      </c>
      <c r="W11" s="51">
        <v>3.0324074074074073E-2</v>
      </c>
      <c r="X11" s="51">
        <v>2.9282407407407406E-2</v>
      </c>
      <c r="Y11" s="51">
        <v>2.9282407407407406E-2</v>
      </c>
    </row>
    <row r="12" spans="1:25" ht="17.25" thickBot="1" x14ac:dyDescent="0.3">
      <c r="A12" s="24">
        <v>12</v>
      </c>
      <c r="B12" s="20">
        <v>1965</v>
      </c>
      <c r="C12" s="20">
        <v>2420</v>
      </c>
      <c r="D12" s="20">
        <v>1360</v>
      </c>
      <c r="E12" s="20">
        <v>605</v>
      </c>
      <c r="F12" s="51">
        <v>6.6782407407407415E-2</v>
      </c>
      <c r="G12" s="51">
        <v>6.4351851851851841E-2</v>
      </c>
      <c r="H12" s="51">
        <v>6.2037037037037036E-2</v>
      </c>
      <c r="I12" s="51">
        <v>5.9837962962962961E-2</v>
      </c>
      <c r="J12" s="51">
        <v>5.7638888888888885E-2</v>
      </c>
      <c r="K12" s="51">
        <v>5.5555555555555552E-2</v>
      </c>
      <c r="L12" s="51">
        <v>5.3587962962962969E-2</v>
      </c>
      <c r="M12" s="51">
        <v>5.1620370370370372E-2</v>
      </c>
      <c r="N12" s="51">
        <v>4.9768518518518517E-2</v>
      </c>
      <c r="O12" s="51">
        <v>4.8032407407407406E-2</v>
      </c>
      <c r="P12" s="51">
        <v>4.6296296296296301E-2</v>
      </c>
      <c r="Q12" s="51">
        <v>4.4560185185185182E-2</v>
      </c>
      <c r="R12" s="51">
        <v>4.3055555555555562E-2</v>
      </c>
      <c r="S12" s="51">
        <v>4.1435185185185179E-2</v>
      </c>
      <c r="T12" s="51">
        <v>3.9930555555555559E-2</v>
      </c>
      <c r="U12" s="51">
        <v>3.8541666666666669E-2</v>
      </c>
      <c r="V12" s="51">
        <v>3.7152777777777778E-2</v>
      </c>
      <c r="W12" s="51">
        <v>3.5763888888888887E-2</v>
      </c>
      <c r="X12" s="51">
        <v>3.4490740740740738E-2</v>
      </c>
      <c r="Y12" s="51">
        <v>3.4490740740740738E-2</v>
      </c>
    </row>
    <row r="13" spans="1:25" ht="17.25" thickBot="1" x14ac:dyDescent="0.3">
      <c r="A13" s="23">
        <v>13</v>
      </c>
      <c r="B13" s="20">
        <v>2515</v>
      </c>
      <c r="C13" s="20">
        <v>3095</v>
      </c>
      <c r="D13" s="20">
        <v>1740</v>
      </c>
      <c r="E13" s="20">
        <v>775</v>
      </c>
      <c r="F13" s="51">
        <v>7.8587962962962957E-2</v>
      </c>
      <c r="G13" s="51">
        <v>7.5694444444444439E-2</v>
      </c>
      <c r="H13" s="51">
        <v>7.3032407407407407E-2</v>
      </c>
      <c r="I13" s="51">
        <v>7.0370370370370375E-2</v>
      </c>
      <c r="J13" s="51">
        <v>6.7824074074074078E-2</v>
      </c>
      <c r="K13" s="51">
        <v>6.5393518518518517E-2</v>
      </c>
      <c r="L13" s="51">
        <v>6.3078703703703706E-2</v>
      </c>
      <c r="M13" s="51">
        <v>6.0763888888888888E-2</v>
      </c>
      <c r="N13" s="51">
        <v>5.8564814814814813E-2</v>
      </c>
      <c r="O13" s="51">
        <v>5.6481481481481487E-2</v>
      </c>
      <c r="P13" s="51">
        <v>5.451388888888889E-2</v>
      </c>
      <c r="Q13" s="51">
        <v>5.2546296296296292E-2</v>
      </c>
      <c r="R13" s="51">
        <v>5.0578703703703709E-2</v>
      </c>
      <c r="S13" s="51">
        <v>4.8726851851851855E-2</v>
      </c>
      <c r="T13" s="51">
        <v>4.6990740740740743E-2</v>
      </c>
      <c r="U13" s="51">
        <v>4.5370370370370366E-2</v>
      </c>
      <c r="V13" s="51">
        <v>4.3750000000000004E-2</v>
      </c>
      <c r="W13" s="51">
        <v>4.2129629629629628E-2</v>
      </c>
      <c r="X13" s="51">
        <v>4.0625000000000001E-2</v>
      </c>
      <c r="Y13" s="51">
        <v>4.0625000000000001E-2</v>
      </c>
    </row>
    <row r="14" spans="1:25" ht="17.25" thickBot="1" x14ac:dyDescent="0.3">
      <c r="A14" s="20">
        <v>14</v>
      </c>
      <c r="B14" s="20">
        <v>3220</v>
      </c>
      <c r="C14" s="20">
        <v>3960</v>
      </c>
      <c r="D14" s="20">
        <v>2230</v>
      </c>
      <c r="E14" s="20">
        <v>990</v>
      </c>
      <c r="F14" s="51">
        <v>9.224537037037038E-2</v>
      </c>
      <c r="G14" s="51">
        <v>8.8888888888888892E-2</v>
      </c>
      <c r="H14" s="51">
        <v>8.5763888888888876E-2</v>
      </c>
      <c r="I14" s="51">
        <v>8.2638888888888887E-2</v>
      </c>
      <c r="J14" s="51">
        <v>7.962962962962962E-2</v>
      </c>
      <c r="K14" s="51">
        <v>7.6851851851851852E-2</v>
      </c>
      <c r="L14" s="51">
        <v>7.407407407407407E-2</v>
      </c>
      <c r="M14" s="51">
        <v>7.1412037037037038E-2</v>
      </c>
      <c r="N14" s="51">
        <v>6.8865740740740741E-2</v>
      </c>
      <c r="O14" s="51">
        <v>6.6319444444444445E-2</v>
      </c>
      <c r="P14" s="51">
        <v>6.3888888888888884E-2</v>
      </c>
      <c r="Q14" s="51">
        <v>6.1689814814814815E-2</v>
      </c>
      <c r="R14" s="51">
        <v>5.9375000000000004E-2</v>
      </c>
      <c r="S14" s="51">
        <v>5.7291666666666664E-2</v>
      </c>
      <c r="T14" s="51">
        <v>5.5208333333333331E-2</v>
      </c>
      <c r="U14" s="51">
        <v>5.3240740740740734E-2</v>
      </c>
      <c r="V14" s="51">
        <v>5.1273148148148151E-2</v>
      </c>
      <c r="W14" s="51">
        <v>4.9421296296296297E-2</v>
      </c>
      <c r="X14" s="51">
        <v>4.7685185185185185E-2</v>
      </c>
      <c r="Y14" s="51">
        <v>4.7685185185185185E-2</v>
      </c>
    </row>
    <row r="15" spans="1:25" ht="17.25" thickBot="1" x14ac:dyDescent="0.3">
      <c r="A15" s="24">
        <v>15</v>
      </c>
      <c r="B15" s="20">
        <v>4120</v>
      </c>
      <c r="C15" s="20">
        <v>5070</v>
      </c>
      <c r="D15" s="20">
        <v>2850</v>
      </c>
      <c r="E15" s="20">
        <v>1270</v>
      </c>
      <c r="F15" s="51">
        <v>0.10810185185185185</v>
      </c>
      <c r="G15" s="51">
        <v>0.10428240740740741</v>
      </c>
      <c r="H15" s="51">
        <v>0.10046296296296296</v>
      </c>
      <c r="I15" s="51">
        <v>9.6875000000000003E-2</v>
      </c>
      <c r="J15" s="51">
        <v>9.3402777777777779E-2</v>
      </c>
      <c r="K15" s="51">
        <v>9.0046296296296291E-2</v>
      </c>
      <c r="L15" s="51">
        <v>8.6805555555555566E-2</v>
      </c>
      <c r="M15" s="51">
        <v>8.368055555555555E-2</v>
      </c>
      <c r="N15" s="51">
        <v>8.0671296296296297E-2</v>
      </c>
      <c r="O15" s="51">
        <v>7.7777777777777779E-2</v>
      </c>
      <c r="P15" s="51">
        <v>7.4999999999999997E-2</v>
      </c>
      <c r="Q15" s="51">
        <v>7.2222222222222229E-2</v>
      </c>
      <c r="R15" s="51">
        <v>6.9675925925925933E-2</v>
      </c>
      <c r="S15" s="51">
        <v>6.7129629629629636E-2</v>
      </c>
      <c r="T15" s="51">
        <v>6.4699074074074062E-2</v>
      </c>
      <c r="U15" s="51">
        <v>6.2384259259259257E-2</v>
      </c>
      <c r="V15" s="51">
        <v>6.0185185185185182E-2</v>
      </c>
      <c r="W15" s="51">
        <v>5.7986111111111106E-2</v>
      </c>
      <c r="X15" s="51">
        <v>5.590277777777778E-2</v>
      </c>
      <c r="Y15" s="51">
        <v>5.590277777777778E-2</v>
      </c>
    </row>
    <row r="16" spans="1:25" ht="17.25" thickBot="1" x14ac:dyDescent="0.3">
      <c r="A16" s="23">
        <v>16</v>
      </c>
      <c r="B16" s="20">
        <v>5275</v>
      </c>
      <c r="C16" s="20">
        <v>6490</v>
      </c>
      <c r="D16" s="20">
        <v>3650</v>
      </c>
      <c r="E16" s="20">
        <v>1625</v>
      </c>
      <c r="F16" s="51">
        <v>0.12650462962962963</v>
      </c>
      <c r="G16" s="51">
        <v>0.12199074074074073</v>
      </c>
      <c r="H16" s="51">
        <v>0.1175925925925926</v>
      </c>
      <c r="I16" s="51">
        <v>0.11342592592592593</v>
      </c>
      <c r="J16" s="51">
        <v>0.10925925925925926</v>
      </c>
      <c r="K16" s="51">
        <v>0.10532407407407407</v>
      </c>
      <c r="L16" s="51">
        <v>0.10162037037037037</v>
      </c>
      <c r="M16" s="51">
        <v>9.7916666666666666E-2</v>
      </c>
      <c r="N16" s="51">
        <v>9.4328703703703706E-2</v>
      </c>
      <c r="O16" s="51">
        <v>9.0972222222222218E-2</v>
      </c>
      <c r="P16" s="51">
        <v>8.773148148148148E-2</v>
      </c>
      <c r="Q16" s="51">
        <v>8.4606481481481477E-2</v>
      </c>
      <c r="R16" s="51">
        <v>8.1481481481481488E-2</v>
      </c>
      <c r="S16" s="51">
        <v>7.8587962962962957E-2</v>
      </c>
      <c r="T16" s="51">
        <v>7.5694444444444439E-2</v>
      </c>
      <c r="U16" s="51">
        <v>7.3032407407407407E-2</v>
      </c>
      <c r="V16" s="51">
        <v>7.0370370370370375E-2</v>
      </c>
      <c r="W16" s="51">
        <v>6.7824074074074078E-2</v>
      </c>
      <c r="X16" s="51">
        <v>6.5393518518518517E-2</v>
      </c>
      <c r="Y16" s="51">
        <v>6.5393518518518517E-2</v>
      </c>
    </row>
    <row r="17" spans="1:32" ht="17.25" thickBot="1" x14ac:dyDescent="0.3">
      <c r="A17" s="20">
        <v>17</v>
      </c>
      <c r="B17" s="20">
        <v>6750</v>
      </c>
      <c r="C17" s="20">
        <v>8310</v>
      </c>
      <c r="D17" s="20">
        <v>4675</v>
      </c>
      <c r="E17" s="20">
        <v>2075</v>
      </c>
      <c r="F17" s="51">
        <v>0.14791666666666667</v>
      </c>
      <c r="G17" s="51">
        <v>0.14259259259259258</v>
      </c>
      <c r="H17" s="51">
        <v>0.13749999999999998</v>
      </c>
      <c r="I17" s="51">
        <v>0.13252314814814814</v>
      </c>
      <c r="J17" s="51">
        <v>0.1277777777777778</v>
      </c>
      <c r="K17" s="51">
        <v>0.12314814814814816</v>
      </c>
      <c r="L17" s="51">
        <v>0.11875000000000001</v>
      </c>
      <c r="M17" s="51">
        <v>0.11446759259259259</v>
      </c>
      <c r="N17" s="51">
        <v>0.11030092592592593</v>
      </c>
      <c r="O17" s="51">
        <v>0.10636574074074073</v>
      </c>
      <c r="P17" s="51">
        <v>0.1025462962962963</v>
      </c>
      <c r="Q17" s="51">
        <v>9.8842592592592593E-2</v>
      </c>
      <c r="R17" s="51">
        <v>9.525462962962962E-2</v>
      </c>
      <c r="S17" s="51">
        <v>9.1898148148148159E-2</v>
      </c>
      <c r="T17" s="51">
        <v>8.8541666666666671E-2</v>
      </c>
      <c r="U17" s="51">
        <v>8.5300925925925919E-2</v>
      </c>
      <c r="V17" s="51">
        <v>8.2291666666666666E-2</v>
      </c>
      <c r="W17" s="51">
        <v>7.9282407407407399E-2</v>
      </c>
      <c r="X17" s="51">
        <v>7.6504629629629631E-2</v>
      </c>
      <c r="Y17" s="51">
        <v>7.6504629629629631E-2</v>
      </c>
    </row>
    <row r="18" spans="1:32" ht="17.25" thickBot="1" x14ac:dyDescent="0.3">
      <c r="A18" s="24">
        <v>18</v>
      </c>
      <c r="B18" s="20">
        <v>8640</v>
      </c>
      <c r="C18" s="20">
        <v>10635</v>
      </c>
      <c r="D18" s="20">
        <v>5980</v>
      </c>
      <c r="E18" s="20">
        <v>2660</v>
      </c>
      <c r="F18" s="51">
        <v>0.17268518518518519</v>
      </c>
      <c r="G18" s="51">
        <v>0.16643518518518519</v>
      </c>
      <c r="H18" s="51">
        <v>0.1605324074074074</v>
      </c>
      <c r="I18" s="51">
        <v>0.15474537037037037</v>
      </c>
      <c r="J18" s="51">
        <v>0.14918981481481483</v>
      </c>
      <c r="K18" s="51">
        <v>0.14375000000000002</v>
      </c>
      <c r="L18" s="51">
        <v>0.13865740740740742</v>
      </c>
      <c r="M18" s="51">
        <v>0.13356481481481483</v>
      </c>
      <c r="N18" s="51">
        <v>0.12881944444444446</v>
      </c>
      <c r="O18" s="51">
        <v>0.12418981481481482</v>
      </c>
      <c r="P18" s="51">
        <v>0.11967592592592592</v>
      </c>
      <c r="Q18" s="51">
        <v>0.11539351851851852</v>
      </c>
      <c r="R18" s="51">
        <v>0.11122685185185184</v>
      </c>
      <c r="S18" s="51">
        <v>0.10717592592592594</v>
      </c>
      <c r="T18" s="51">
        <v>0.10335648148148148</v>
      </c>
      <c r="U18" s="51">
        <v>9.9652777777777771E-2</v>
      </c>
      <c r="V18" s="51">
        <v>9.6064814814814811E-2</v>
      </c>
      <c r="W18" s="51">
        <v>9.2592592592592601E-2</v>
      </c>
      <c r="X18" s="51">
        <v>8.9236111111111113E-2</v>
      </c>
      <c r="Y18" s="51">
        <v>8.9236111111111113E-2</v>
      </c>
    </row>
    <row r="19" spans="1:32" ht="17.25" thickBot="1" x14ac:dyDescent="0.3">
      <c r="A19" s="23">
        <v>19</v>
      </c>
      <c r="B19" s="24">
        <v>11060</v>
      </c>
      <c r="C19" s="24">
        <v>13610</v>
      </c>
      <c r="D19" s="24">
        <v>7655</v>
      </c>
      <c r="E19" s="24">
        <v>3405</v>
      </c>
      <c r="F19" s="51">
        <v>0.20150462962962964</v>
      </c>
      <c r="G19" s="51">
        <v>0.19421296296296298</v>
      </c>
      <c r="H19" s="51">
        <v>0.18726851851851853</v>
      </c>
      <c r="I19" s="51">
        <v>0.18043981481481483</v>
      </c>
      <c r="J19" s="51">
        <v>0.17395833333333333</v>
      </c>
      <c r="K19" s="51">
        <v>0.16770833333333335</v>
      </c>
      <c r="L19" s="51">
        <v>0.16168981481481481</v>
      </c>
      <c r="M19" s="51">
        <v>0.15590277777777778</v>
      </c>
      <c r="N19" s="51">
        <v>0.15023148148148149</v>
      </c>
      <c r="O19" s="51">
        <v>0.14479166666666668</v>
      </c>
      <c r="P19" s="51">
        <v>0.13958333333333334</v>
      </c>
      <c r="Q19" s="51">
        <v>0.13460648148148149</v>
      </c>
      <c r="R19" s="51">
        <v>0.12974537037037037</v>
      </c>
      <c r="S19" s="51">
        <v>0.12511574074074075</v>
      </c>
      <c r="T19" s="51">
        <v>0.12060185185185185</v>
      </c>
      <c r="U19" s="51">
        <v>0.1162037037037037</v>
      </c>
      <c r="V19" s="51">
        <v>0.11203703703703705</v>
      </c>
      <c r="W19" s="51">
        <v>0.10798611111111112</v>
      </c>
      <c r="X19" s="51">
        <v>0.10416666666666667</v>
      </c>
      <c r="Y19" s="51">
        <v>0.10416666666666667</v>
      </c>
      <c r="Z19" s="50"/>
      <c r="AA19" s="50"/>
      <c r="AB19" s="50"/>
      <c r="AC19" s="50"/>
      <c r="AD19" s="50"/>
      <c r="AE19" s="50"/>
      <c r="AF19" s="50"/>
    </row>
    <row r="20" spans="1:32" ht="17.25" thickBot="1" x14ac:dyDescent="0.3">
      <c r="A20" s="24">
        <v>20</v>
      </c>
      <c r="B20" s="30">
        <v>14155</v>
      </c>
      <c r="C20" s="30">
        <v>17420</v>
      </c>
      <c r="D20" s="30">
        <v>9800</v>
      </c>
      <c r="E20" s="30">
        <v>4355</v>
      </c>
      <c r="F20" s="51">
        <v>0.23483796296296297</v>
      </c>
      <c r="G20" s="51">
        <v>0.22638888888888889</v>
      </c>
      <c r="H20" s="51">
        <v>0.21817129629629628</v>
      </c>
      <c r="I20" s="51">
        <v>0.21030092592592595</v>
      </c>
      <c r="J20" s="51">
        <v>0.20277777777777781</v>
      </c>
      <c r="K20" s="51">
        <v>0.19548611111111111</v>
      </c>
      <c r="L20" s="51">
        <v>0.18842592592592591</v>
      </c>
      <c r="M20" s="51">
        <v>0.18159722222222222</v>
      </c>
      <c r="N20" s="51">
        <v>0.17511574074074074</v>
      </c>
      <c r="O20" s="51">
        <v>0.16886574074074076</v>
      </c>
      <c r="P20" s="51">
        <v>0.16273148148148148</v>
      </c>
      <c r="Q20" s="51">
        <v>0.15682870370370369</v>
      </c>
      <c r="R20" s="51">
        <v>0.15127314814814816</v>
      </c>
      <c r="S20" s="51">
        <v>0.14583333333333334</v>
      </c>
      <c r="T20" s="51">
        <v>0.14050925925925925</v>
      </c>
      <c r="U20" s="51">
        <v>0.13553240740740741</v>
      </c>
      <c r="V20" s="51">
        <v>0.13055555555555556</v>
      </c>
      <c r="W20" s="51">
        <v>0.12592592592592591</v>
      </c>
      <c r="X20" s="51">
        <v>0.12141203703703703</v>
      </c>
      <c r="Y20" s="51">
        <v>0.12141203703703703</v>
      </c>
      <c r="Z20" s="51"/>
      <c r="AA20" s="51"/>
      <c r="AB20" s="51"/>
      <c r="AC20" s="51"/>
      <c r="AD20" s="51"/>
      <c r="AE20" s="51"/>
      <c r="AF20" s="51"/>
    </row>
    <row r="21" spans="1:32" ht="15.75" thickBot="1" x14ac:dyDescent="0.3">
      <c r="K21" s="50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</row>
    <row r="22" spans="1:32" ht="15.75" thickBot="1" x14ac:dyDescent="0.3"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</row>
    <row r="23" spans="1:32" ht="15.75" thickBot="1" x14ac:dyDescent="0.3">
      <c r="K23" s="50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1"/>
      <c r="AA23" s="51"/>
      <c r="AB23" s="51"/>
      <c r="AC23" s="51"/>
      <c r="AD23" s="51"/>
      <c r="AE23" s="51"/>
      <c r="AF23" s="51"/>
    </row>
    <row r="24" spans="1:32" ht="15.75" thickBot="1" x14ac:dyDescent="0.3">
      <c r="K24" s="50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1:32" ht="15.75" thickBot="1" x14ac:dyDescent="0.3">
      <c r="K25" s="50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1:32" ht="15.75" thickBot="1" x14ac:dyDescent="0.3">
      <c r="K26" s="50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</row>
    <row r="27" spans="1:32" ht="15.75" thickBot="1" x14ac:dyDescent="0.3">
      <c r="K27" s="50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</row>
    <row r="28" spans="1:32" ht="15.75" thickBot="1" x14ac:dyDescent="0.3">
      <c r="K28" s="50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</row>
    <row r="29" spans="1:32" ht="15.75" thickBot="1" x14ac:dyDescent="0.3">
      <c r="K29" s="50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</row>
    <row r="30" spans="1:32" ht="15.75" thickBot="1" x14ac:dyDescent="0.3">
      <c r="K30" s="50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</row>
    <row r="31" spans="1:32" ht="15.75" thickBot="1" x14ac:dyDescent="0.3">
      <c r="K31" s="50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15.75" thickBot="1" x14ac:dyDescent="0.3">
      <c r="K32" s="50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</row>
    <row r="33" spans="11:32" ht="15.75" thickBot="1" x14ac:dyDescent="0.3">
      <c r="K33" s="50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</row>
    <row r="34" spans="11:32" ht="15.75" thickBot="1" x14ac:dyDescent="0.3">
      <c r="K34" s="50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</row>
    <row r="35" spans="11:32" ht="15.75" thickBot="1" x14ac:dyDescent="0.3">
      <c r="K35" s="50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</row>
    <row r="36" spans="11:32" ht="15.75" thickBot="1" x14ac:dyDescent="0.3">
      <c r="K36" s="50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</row>
    <row r="37" spans="11:32" ht="15.75" thickBot="1" x14ac:dyDescent="0.3">
      <c r="K37" s="50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</row>
    <row r="38" spans="11:32" ht="15.75" thickBot="1" x14ac:dyDescent="0.3">
      <c r="K38" s="50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</row>
    <row r="39" spans="11:32" ht="15.75" thickBot="1" x14ac:dyDescent="0.3">
      <c r="K39" s="50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</row>
    <row r="40" spans="11:32" ht="15.75" thickBot="1" x14ac:dyDescent="0.3">
      <c r="K40" s="50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</row>
    <row r="41" spans="11:32" ht="15.75" thickBot="1" x14ac:dyDescent="0.3">
      <c r="K41" s="50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</row>
    <row r="42" spans="11:32" ht="15.75" thickBot="1" x14ac:dyDescent="0.3">
      <c r="K42" s="50"/>
      <c r="L42" s="52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</row>
    <row r="43" spans="11:32" ht="15.75" thickBot="1" x14ac:dyDescent="0.3">
      <c r="K43" s="50"/>
      <c r="L43" s="52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</row>
    <row r="44" spans="11:32" ht="17.25" thickBot="1" x14ac:dyDescent="0.3">
      <c r="M44" s="20"/>
      <c r="N44" s="20"/>
      <c r="O44" s="20"/>
      <c r="P44" s="20"/>
      <c r="Q44" s="20"/>
      <c r="R44" s="20"/>
      <c r="S44" s="20"/>
      <c r="T44" s="21"/>
      <c r="U44" s="21"/>
      <c r="V44" s="20"/>
      <c r="W44" s="22"/>
      <c r="X44" s="28"/>
    </row>
    <row r="45" spans="11:32" ht="17.25" thickBot="1" x14ac:dyDescent="0.3">
      <c r="M45" s="20"/>
      <c r="N45" s="20"/>
      <c r="O45" s="20"/>
      <c r="P45" s="20"/>
      <c r="Q45" s="20"/>
      <c r="R45" s="20"/>
      <c r="S45" s="20"/>
      <c r="T45" s="21"/>
      <c r="U45" s="21"/>
      <c r="V45" s="20"/>
      <c r="W45" s="22"/>
      <c r="X45" s="28"/>
    </row>
    <row r="46" spans="11:32" ht="17.25" thickBot="1" x14ac:dyDescent="0.3">
      <c r="M46" s="20"/>
      <c r="N46" s="20"/>
      <c r="O46" s="20"/>
      <c r="P46" s="20"/>
      <c r="Q46" s="20"/>
      <c r="R46" s="20"/>
      <c r="S46" s="20"/>
      <c r="T46" s="21"/>
      <c r="U46" s="21"/>
      <c r="V46" s="20"/>
      <c r="W46" s="22"/>
      <c r="X46" s="28"/>
    </row>
    <row r="47" spans="11:32" ht="17.25" thickBot="1" x14ac:dyDescent="0.3">
      <c r="M47" s="20"/>
      <c r="N47" s="20"/>
      <c r="O47" s="20"/>
      <c r="P47" s="20"/>
      <c r="Q47" s="20"/>
      <c r="R47" s="20"/>
      <c r="S47" s="20"/>
      <c r="T47" s="21"/>
      <c r="U47" s="21"/>
      <c r="V47" s="20"/>
      <c r="W47" s="22"/>
      <c r="X47" s="28"/>
    </row>
    <row r="48" spans="11:32" ht="17.25" thickBot="1" x14ac:dyDescent="0.3">
      <c r="M48" s="20"/>
      <c r="N48" s="20"/>
      <c r="O48" s="20"/>
      <c r="P48" s="20"/>
      <c r="Q48" s="20"/>
      <c r="R48" s="20"/>
      <c r="S48" s="20"/>
      <c r="T48" s="21"/>
      <c r="U48" s="21"/>
      <c r="V48" s="20"/>
      <c r="W48" s="22"/>
      <c r="X48" s="28"/>
    </row>
    <row r="49" spans="13:24" ht="17.25" thickBot="1" x14ac:dyDescent="0.3">
      <c r="M49" s="20"/>
      <c r="N49" s="20"/>
      <c r="O49" s="20"/>
      <c r="P49" s="20"/>
      <c r="Q49" s="20"/>
      <c r="R49" s="20"/>
      <c r="S49" s="20"/>
      <c r="T49" s="21"/>
      <c r="U49" s="21"/>
      <c r="V49" s="20"/>
      <c r="W49" s="22"/>
      <c r="X49" s="28"/>
    </row>
    <row r="50" spans="13:24" ht="17.25" thickBot="1" x14ac:dyDescent="0.3">
      <c r="M50" s="24"/>
      <c r="N50" s="24"/>
      <c r="O50" s="24"/>
      <c r="P50" s="24"/>
      <c r="Q50" s="24"/>
      <c r="R50" s="24"/>
      <c r="S50" s="24"/>
      <c r="T50" s="25"/>
      <c r="U50" s="25"/>
      <c r="V50" s="24"/>
      <c r="W50" s="26"/>
      <c r="X50" s="29"/>
    </row>
    <row r="51" spans="13:24" ht="17.25" thickBot="1" x14ac:dyDescent="0.3">
      <c r="M51" s="30"/>
      <c r="N51" s="30"/>
      <c r="O51" s="30"/>
      <c r="P51" s="30"/>
      <c r="Q51" s="30"/>
      <c r="R51" s="30"/>
      <c r="S51" s="59"/>
      <c r="T51" s="59"/>
      <c r="U51" s="59"/>
      <c r="V51" s="59"/>
      <c r="W51" s="59"/>
      <c r="X51" s="6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workbookViewId="0">
      <selection sqref="A1:Y20"/>
    </sheetView>
  </sheetViews>
  <sheetFormatPr defaultRowHeight="15" x14ac:dyDescent="0.25"/>
  <sheetData>
    <row r="1" spans="1:25" ht="17.25" thickBot="1" x14ac:dyDescent="0.3">
      <c r="A1" s="20">
        <v>1</v>
      </c>
      <c r="B1" s="20">
        <v>700</v>
      </c>
      <c r="C1" s="20">
        <v>670</v>
      </c>
      <c r="D1" s="20">
        <v>700</v>
      </c>
      <c r="E1" s="20">
        <v>240</v>
      </c>
      <c r="F1" s="51">
        <v>8.9120370370370378E-3</v>
      </c>
      <c r="G1" s="51">
        <v>8.564814814814815E-3</v>
      </c>
      <c r="H1" s="51">
        <v>8.217592592592594E-3</v>
      </c>
      <c r="I1" s="51">
        <v>7.9861111111111122E-3</v>
      </c>
      <c r="J1" s="51">
        <v>7.6388888888888886E-3</v>
      </c>
      <c r="K1" s="51">
        <v>7.4074074074074068E-3</v>
      </c>
      <c r="L1" s="51">
        <v>7.1759259259259259E-3</v>
      </c>
      <c r="M1" s="51">
        <v>6.828703703703704E-3</v>
      </c>
      <c r="N1" s="51">
        <v>6.5972222222222222E-3</v>
      </c>
      <c r="O1" s="51">
        <v>6.3657407407407404E-3</v>
      </c>
      <c r="P1" s="51">
        <v>6.1342592592592594E-3</v>
      </c>
      <c r="Q1" s="51">
        <v>5.9027777777777776E-3</v>
      </c>
      <c r="R1" s="51">
        <v>5.6712962962962958E-3</v>
      </c>
      <c r="S1" s="51">
        <v>5.5555555555555558E-3</v>
      </c>
      <c r="T1" s="51">
        <v>5.3240740740740748E-3</v>
      </c>
      <c r="U1" s="51">
        <v>5.0925925925925921E-3</v>
      </c>
      <c r="V1" s="51">
        <v>4.9768518518518521E-3</v>
      </c>
      <c r="W1" s="51">
        <v>4.7453703703703703E-3</v>
      </c>
      <c r="X1" s="51">
        <v>4.6296296296296302E-3</v>
      </c>
      <c r="Y1" s="51">
        <v>4.3981481481481484E-3</v>
      </c>
    </row>
    <row r="2" spans="1:25" ht="17.25" thickBot="1" x14ac:dyDescent="0.3">
      <c r="A2" s="20">
        <v>2</v>
      </c>
      <c r="B2" s="20">
        <v>930</v>
      </c>
      <c r="C2" s="20">
        <v>890</v>
      </c>
      <c r="D2" s="20">
        <v>930</v>
      </c>
      <c r="E2" s="20">
        <v>320</v>
      </c>
      <c r="F2" s="51">
        <v>1.0300925925925927E-2</v>
      </c>
      <c r="G2" s="51">
        <v>9.9537037037037042E-3</v>
      </c>
      <c r="H2" s="51">
        <v>9.6064814814814815E-3</v>
      </c>
      <c r="I2" s="51">
        <v>9.2592592592592605E-3</v>
      </c>
      <c r="J2" s="51">
        <v>8.9120370370370378E-3</v>
      </c>
      <c r="K2" s="51">
        <v>8.564814814814815E-3</v>
      </c>
      <c r="L2" s="51">
        <v>8.217592592592594E-3</v>
      </c>
      <c r="M2" s="51">
        <v>7.9861111111111122E-3</v>
      </c>
      <c r="N2" s="51">
        <v>7.6388888888888886E-3</v>
      </c>
      <c r="O2" s="51">
        <v>7.4074074074074068E-3</v>
      </c>
      <c r="P2" s="51">
        <v>7.1759259259259259E-3</v>
      </c>
      <c r="Q2" s="51">
        <v>6.828703703703704E-3</v>
      </c>
      <c r="R2" s="51">
        <v>6.5972222222222222E-3</v>
      </c>
      <c r="S2" s="51">
        <v>6.3657407407407404E-3</v>
      </c>
      <c r="T2" s="51">
        <v>6.1342592592592594E-3</v>
      </c>
      <c r="U2" s="51">
        <v>5.9027777777777776E-3</v>
      </c>
      <c r="V2" s="51">
        <v>5.6712962962962958E-3</v>
      </c>
      <c r="W2" s="51">
        <v>5.5555555555555558E-3</v>
      </c>
      <c r="X2" s="51">
        <v>5.3240740740740748E-3</v>
      </c>
      <c r="Y2" s="51">
        <v>5.0925925925925921E-3</v>
      </c>
    </row>
    <row r="3" spans="1:25" ht="17.25" thickBot="1" x14ac:dyDescent="0.3">
      <c r="A3" s="23">
        <v>3</v>
      </c>
      <c r="B3" s="20">
        <v>1240</v>
      </c>
      <c r="C3" s="20">
        <v>1185</v>
      </c>
      <c r="D3" s="20">
        <v>1240</v>
      </c>
      <c r="E3" s="20">
        <v>425</v>
      </c>
      <c r="F3" s="51">
        <v>1.1921296296296298E-2</v>
      </c>
      <c r="G3" s="51">
        <v>1.1458333333333334E-2</v>
      </c>
      <c r="H3" s="51">
        <v>1.1111111111111112E-2</v>
      </c>
      <c r="I3" s="51">
        <v>1.064814814814815E-2</v>
      </c>
      <c r="J3" s="51">
        <v>1.0300925925925927E-2</v>
      </c>
      <c r="K3" s="51">
        <v>9.9537037037037042E-3</v>
      </c>
      <c r="L3" s="51">
        <v>9.6064814814814815E-3</v>
      </c>
      <c r="M3" s="51">
        <v>9.2592592592592605E-3</v>
      </c>
      <c r="N3" s="51">
        <v>8.9120370370370378E-3</v>
      </c>
      <c r="O3" s="51">
        <v>8.564814814814815E-3</v>
      </c>
      <c r="P3" s="51">
        <v>8.217592592592594E-3</v>
      </c>
      <c r="Q3" s="51">
        <v>7.9861111111111122E-3</v>
      </c>
      <c r="R3" s="51">
        <v>7.6388888888888886E-3</v>
      </c>
      <c r="S3" s="51">
        <v>7.4074074074074068E-3</v>
      </c>
      <c r="T3" s="51">
        <v>7.1759259259259259E-3</v>
      </c>
      <c r="U3" s="51">
        <v>6.9444444444444441E-3</v>
      </c>
      <c r="V3" s="51">
        <v>6.5972222222222222E-3</v>
      </c>
      <c r="W3" s="51">
        <v>6.3657407407407404E-3</v>
      </c>
      <c r="X3" s="51">
        <v>6.1342592592592594E-3</v>
      </c>
      <c r="Y3" s="51">
        <v>5.9027777777777776E-3</v>
      </c>
    </row>
    <row r="4" spans="1:25" ht="17.25" thickBot="1" x14ac:dyDescent="0.3">
      <c r="A4" s="24">
        <v>4</v>
      </c>
      <c r="B4" s="20">
        <v>1645</v>
      </c>
      <c r="C4" s="20">
        <v>1575</v>
      </c>
      <c r="D4" s="20">
        <v>1645</v>
      </c>
      <c r="E4" s="20">
        <v>565</v>
      </c>
      <c r="F4" s="51">
        <v>1.3888888888888888E-2</v>
      </c>
      <c r="G4" s="51">
        <v>1.3310185185185187E-2</v>
      </c>
      <c r="H4" s="51">
        <v>1.2847222222222223E-2</v>
      </c>
      <c r="I4" s="51">
        <v>1.238425925925926E-2</v>
      </c>
      <c r="J4" s="51">
        <v>1.1921296296296298E-2</v>
      </c>
      <c r="K4" s="51">
        <v>1.1574074074074075E-2</v>
      </c>
      <c r="L4" s="51">
        <v>1.1111111111111112E-2</v>
      </c>
      <c r="M4" s="51">
        <v>1.0763888888888891E-2</v>
      </c>
      <c r="N4" s="51">
        <v>1.0300925925925927E-2</v>
      </c>
      <c r="O4" s="51">
        <v>9.9537037037037042E-3</v>
      </c>
      <c r="P4" s="51">
        <v>9.6064814814814815E-3</v>
      </c>
      <c r="Q4" s="51">
        <v>9.2592592592592605E-3</v>
      </c>
      <c r="R4" s="51">
        <v>8.9120370370370378E-3</v>
      </c>
      <c r="S4" s="51">
        <v>8.564814814814815E-3</v>
      </c>
      <c r="T4" s="51">
        <v>8.3333333333333332E-3</v>
      </c>
      <c r="U4" s="51">
        <v>7.9861111111111122E-3</v>
      </c>
      <c r="V4" s="51">
        <v>7.7546296296296287E-3</v>
      </c>
      <c r="W4" s="51">
        <v>7.4074074074074068E-3</v>
      </c>
      <c r="X4" s="51">
        <v>7.1759259259259259E-3</v>
      </c>
      <c r="Y4" s="51">
        <v>6.9444444444444441E-3</v>
      </c>
    </row>
    <row r="5" spans="1:25" ht="17.25" thickBot="1" x14ac:dyDescent="0.3">
      <c r="A5" s="24">
        <v>5</v>
      </c>
      <c r="B5" s="20">
        <v>2190</v>
      </c>
      <c r="C5" s="20">
        <v>2095</v>
      </c>
      <c r="D5" s="20">
        <v>2190</v>
      </c>
      <c r="E5" s="20">
        <v>750</v>
      </c>
      <c r="F5" s="51">
        <v>1.6087962962962964E-2</v>
      </c>
      <c r="G5" s="51">
        <v>1.5509259259259257E-2</v>
      </c>
      <c r="H5" s="51">
        <v>1.4930555555555556E-2</v>
      </c>
      <c r="I5" s="51">
        <v>1.4351851851851852E-2</v>
      </c>
      <c r="J5" s="51">
        <v>1.3888888888888888E-2</v>
      </c>
      <c r="K5" s="51">
        <v>1.3425925925925924E-2</v>
      </c>
      <c r="L5" s="51">
        <v>1.2847222222222223E-2</v>
      </c>
      <c r="M5" s="51">
        <v>1.238425925925926E-2</v>
      </c>
      <c r="N5" s="51">
        <v>1.2037037037037035E-2</v>
      </c>
      <c r="O5" s="51">
        <v>1.1574074074074075E-2</v>
      </c>
      <c r="P5" s="51">
        <v>1.1111111111111112E-2</v>
      </c>
      <c r="Q5" s="51">
        <v>1.0763888888888891E-2</v>
      </c>
      <c r="R5" s="51">
        <v>1.0300925925925927E-2</v>
      </c>
      <c r="S5" s="51">
        <v>9.9537037037037042E-3</v>
      </c>
      <c r="T5" s="51">
        <v>9.6064814814814815E-3</v>
      </c>
      <c r="U5" s="51">
        <v>9.2592592592592605E-3</v>
      </c>
      <c r="V5" s="51">
        <v>8.9120370370370378E-3</v>
      </c>
      <c r="W5" s="51">
        <v>8.564814814814815E-3</v>
      </c>
      <c r="X5" s="51">
        <v>8.3333333333333332E-3</v>
      </c>
      <c r="Y5" s="51">
        <v>7.9861111111111122E-3</v>
      </c>
    </row>
    <row r="6" spans="1:25" ht="17.25" thickBot="1" x14ac:dyDescent="0.3">
      <c r="A6" s="24">
        <v>6</v>
      </c>
      <c r="B6" s="20">
        <v>2915</v>
      </c>
      <c r="C6" s="20">
        <v>2790</v>
      </c>
      <c r="D6" s="20">
        <v>2915</v>
      </c>
      <c r="E6" s="20">
        <v>1000</v>
      </c>
      <c r="F6" s="51">
        <v>1.8634259259259257E-2</v>
      </c>
      <c r="G6" s="51">
        <v>1.7939814814814815E-2</v>
      </c>
      <c r="H6" s="51">
        <v>1.7361111111111112E-2</v>
      </c>
      <c r="I6" s="51">
        <v>1.6666666666666666E-2</v>
      </c>
      <c r="J6" s="51">
        <v>1.6087962962962964E-2</v>
      </c>
      <c r="K6" s="51">
        <v>1.5509259259259257E-2</v>
      </c>
      <c r="L6" s="51">
        <v>1.4930555555555556E-2</v>
      </c>
      <c r="M6" s="51">
        <v>1.4467592592592593E-2</v>
      </c>
      <c r="N6" s="51">
        <v>1.3888888888888888E-2</v>
      </c>
      <c r="O6" s="51">
        <v>1.3425925925925924E-2</v>
      </c>
      <c r="P6" s="51">
        <v>1.2962962962962963E-2</v>
      </c>
      <c r="Q6" s="51">
        <v>1.2499999999999999E-2</v>
      </c>
      <c r="R6" s="51">
        <v>1.2037037037037035E-2</v>
      </c>
      <c r="S6" s="51">
        <v>1.1574074074074075E-2</v>
      </c>
      <c r="T6" s="51">
        <v>1.1111111111111112E-2</v>
      </c>
      <c r="U6" s="51">
        <v>1.0763888888888891E-2</v>
      </c>
      <c r="V6" s="51">
        <v>1.0416666666666666E-2</v>
      </c>
      <c r="W6" s="51">
        <v>9.9537037037037042E-3</v>
      </c>
      <c r="X6" s="51">
        <v>9.6064814814814815E-3</v>
      </c>
      <c r="Y6" s="51">
        <v>9.2592592592592605E-3</v>
      </c>
    </row>
    <row r="7" spans="1:25" ht="17.25" thickBot="1" x14ac:dyDescent="0.3">
      <c r="A7" s="23">
        <v>7</v>
      </c>
      <c r="B7" s="20">
        <v>3875</v>
      </c>
      <c r="C7" s="20">
        <v>3710</v>
      </c>
      <c r="D7" s="20">
        <v>3875</v>
      </c>
      <c r="E7" s="20">
        <v>1330</v>
      </c>
      <c r="F7" s="51">
        <v>2.164351851851852E-2</v>
      </c>
      <c r="G7" s="51">
        <v>2.0833333333333332E-2</v>
      </c>
      <c r="H7" s="51">
        <v>2.013888888888889E-2</v>
      </c>
      <c r="I7" s="51">
        <v>1.9328703703703702E-2</v>
      </c>
      <c r="J7" s="51">
        <v>1.8634259259259257E-2</v>
      </c>
      <c r="K7" s="51">
        <v>1.8055555555555557E-2</v>
      </c>
      <c r="L7" s="51">
        <v>1.7361111111111112E-2</v>
      </c>
      <c r="M7" s="51">
        <v>1.6782407407407409E-2</v>
      </c>
      <c r="N7" s="51">
        <v>1.6087962962962964E-2</v>
      </c>
      <c r="O7" s="51">
        <v>1.5509259259259257E-2</v>
      </c>
      <c r="P7" s="51">
        <v>1.4930555555555556E-2</v>
      </c>
      <c r="Q7" s="51">
        <v>1.4467592592592593E-2</v>
      </c>
      <c r="R7" s="51">
        <v>1.3888888888888888E-2</v>
      </c>
      <c r="S7" s="51">
        <v>1.3425925925925924E-2</v>
      </c>
      <c r="T7" s="51">
        <v>1.2962962962962963E-2</v>
      </c>
      <c r="U7" s="51">
        <v>1.2499999999999999E-2</v>
      </c>
      <c r="V7" s="51">
        <v>1.2037037037037035E-2</v>
      </c>
      <c r="W7" s="51">
        <v>1.1574074074074075E-2</v>
      </c>
      <c r="X7" s="51">
        <v>1.1226851851851854E-2</v>
      </c>
      <c r="Y7" s="51">
        <v>1.0763888888888891E-2</v>
      </c>
    </row>
    <row r="8" spans="1:25" ht="17.25" thickBot="1" x14ac:dyDescent="0.3">
      <c r="A8" s="20">
        <v>8</v>
      </c>
      <c r="B8" s="20">
        <v>5155</v>
      </c>
      <c r="C8" s="20">
        <v>4930</v>
      </c>
      <c r="D8" s="20">
        <v>5155</v>
      </c>
      <c r="E8" s="20">
        <v>1765</v>
      </c>
      <c r="F8" s="51">
        <v>2.5115740740740741E-2</v>
      </c>
      <c r="G8" s="51">
        <v>2.4189814814814817E-2</v>
      </c>
      <c r="H8" s="51">
        <v>2.326388888888889E-2</v>
      </c>
      <c r="I8" s="51">
        <v>2.2453703703703708E-2</v>
      </c>
      <c r="J8" s="51">
        <v>2.164351851851852E-2</v>
      </c>
      <c r="K8" s="51">
        <v>2.0833333333333332E-2</v>
      </c>
      <c r="L8" s="51">
        <v>2.013888888888889E-2</v>
      </c>
      <c r="M8" s="51">
        <v>1.9444444444444445E-2</v>
      </c>
      <c r="N8" s="51">
        <v>1.8749999999999999E-2</v>
      </c>
      <c r="O8" s="51">
        <v>1.8055555555555557E-2</v>
      </c>
      <c r="P8" s="51">
        <v>1.7361111111111112E-2</v>
      </c>
      <c r="Q8" s="51">
        <v>1.6782407407407409E-2</v>
      </c>
      <c r="R8" s="51">
        <v>1.6203703703703703E-2</v>
      </c>
      <c r="S8" s="51">
        <v>1.5625E-2</v>
      </c>
      <c r="T8" s="51">
        <v>1.5046296296296295E-2</v>
      </c>
      <c r="U8" s="51">
        <v>1.4467592592592593E-2</v>
      </c>
      <c r="V8" s="51">
        <v>1.4004629629629631E-2</v>
      </c>
      <c r="W8" s="51">
        <v>1.3425925925925924E-2</v>
      </c>
      <c r="X8" s="51">
        <v>1.2962962962962963E-2</v>
      </c>
      <c r="Y8" s="51">
        <v>1.2499999999999999E-2</v>
      </c>
    </row>
    <row r="9" spans="1:25" ht="17.25" thickBot="1" x14ac:dyDescent="0.3">
      <c r="A9" s="24">
        <v>9</v>
      </c>
      <c r="B9" s="20">
        <v>6855</v>
      </c>
      <c r="C9" s="20">
        <v>6560</v>
      </c>
      <c r="D9" s="20">
        <v>6855</v>
      </c>
      <c r="E9" s="20">
        <v>2350</v>
      </c>
      <c r="F9" s="51">
        <v>2.9050925925925928E-2</v>
      </c>
      <c r="G9" s="51">
        <v>2.8009259259259262E-2</v>
      </c>
      <c r="H9" s="51">
        <v>2.7083333333333334E-2</v>
      </c>
      <c r="I9" s="51">
        <v>2.6041666666666668E-2</v>
      </c>
      <c r="J9" s="51">
        <v>2.5115740740740741E-2</v>
      </c>
      <c r="K9" s="51">
        <v>2.4189814814814817E-2</v>
      </c>
      <c r="L9" s="51">
        <v>2.3379629629629629E-2</v>
      </c>
      <c r="M9" s="51">
        <v>2.2453703703703708E-2</v>
      </c>
      <c r="N9" s="51">
        <v>2.164351851851852E-2</v>
      </c>
      <c r="O9" s="51">
        <v>2.0949074074074075E-2</v>
      </c>
      <c r="P9" s="51">
        <v>2.013888888888889E-2</v>
      </c>
      <c r="Q9" s="51">
        <v>1.9444444444444445E-2</v>
      </c>
      <c r="R9" s="51">
        <v>1.8749999999999999E-2</v>
      </c>
      <c r="S9" s="51">
        <v>1.8055555555555557E-2</v>
      </c>
      <c r="T9" s="51">
        <v>1.7361111111111112E-2</v>
      </c>
      <c r="U9" s="51">
        <v>1.6782407407407409E-2</v>
      </c>
      <c r="V9" s="51">
        <v>1.6203703703703703E-2</v>
      </c>
      <c r="W9" s="51">
        <v>1.5625E-2</v>
      </c>
      <c r="X9" s="51">
        <v>1.5046296296296295E-2</v>
      </c>
      <c r="Y9" s="51">
        <v>1.4467592592592593E-2</v>
      </c>
    </row>
    <row r="10" spans="1:25" ht="17.25" thickBot="1" x14ac:dyDescent="0.3">
      <c r="A10" s="23">
        <v>10</v>
      </c>
      <c r="B10" s="20">
        <v>9115</v>
      </c>
      <c r="C10" s="20">
        <v>8725</v>
      </c>
      <c r="D10" s="20">
        <v>9115</v>
      </c>
      <c r="E10" s="20">
        <v>3125</v>
      </c>
      <c r="F10" s="51">
        <v>3.3796296296296297E-2</v>
      </c>
      <c r="G10" s="51">
        <v>3.2523148148148148E-2</v>
      </c>
      <c r="H10" s="51">
        <v>3.1365740740740743E-2</v>
      </c>
      <c r="I10" s="51">
        <v>3.0208333333333334E-2</v>
      </c>
      <c r="J10" s="51">
        <v>2.9166666666666664E-2</v>
      </c>
      <c r="K10" s="51">
        <v>2.8125000000000001E-2</v>
      </c>
      <c r="L10" s="51">
        <v>2.7083333333333334E-2</v>
      </c>
      <c r="M10" s="51">
        <v>2.6157407407407407E-2</v>
      </c>
      <c r="N10" s="51">
        <v>2.5115740740740741E-2</v>
      </c>
      <c r="O10" s="51">
        <v>2.4305555555555556E-2</v>
      </c>
      <c r="P10" s="51">
        <v>2.3379629629629629E-2</v>
      </c>
      <c r="Q10" s="51">
        <v>2.2569444444444444E-2</v>
      </c>
      <c r="R10" s="51">
        <v>2.1759259259259259E-2</v>
      </c>
      <c r="S10" s="51">
        <v>2.0949074074074075E-2</v>
      </c>
      <c r="T10" s="51">
        <v>2.0254629629629629E-2</v>
      </c>
      <c r="U10" s="51">
        <v>1.9444444444444445E-2</v>
      </c>
      <c r="V10" s="51">
        <v>1.8749999999999999E-2</v>
      </c>
      <c r="W10" s="51">
        <v>1.8055555555555557E-2</v>
      </c>
      <c r="X10" s="51">
        <v>1.7476851851851851E-2</v>
      </c>
      <c r="Y10" s="51">
        <v>1.6782407407407409E-2</v>
      </c>
    </row>
    <row r="11" spans="1:25" ht="17.25" thickBot="1" x14ac:dyDescent="0.3">
      <c r="A11" s="20">
        <v>11</v>
      </c>
      <c r="B11" s="20">
        <v>12125</v>
      </c>
      <c r="C11" s="20">
        <v>11605</v>
      </c>
      <c r="D11" s="20">
        <v>12125</v>
      </c>
      <c r="E11" s="20">
        <v>4155</v>
      </c>
      <c r="F11" s="51">
        <v>3.9120370370370368E-2</v>
      </c>
      <c r="G11" s="51">
        <v>3.7731481481481484E-2</v>
      </c>
      <c r="H11" s="51">
        <v>3.6342592592592593E-2</v>
      </c>
      <c r="I11" s="51">
        <v>3.5069444444444445E-2</v>
      </c>
      <c r="J11" s="51">
        <v>3.3796296296296297E-2</v>
      </c>
      <c r="K11" s="51">
        <v>3.2638888888888891E-2</v>
      </c>
      <c r="L11" s="51">
        <v>3.1365740740740743E-2</v>
      </c>
      <c r="M11" s="51">
        <v>3.0324074074074073E-2</v>
      </c>
      <c r="N11" s="51">
        <v>2.9166666666666664E-2</v>
      </c>
      <c r="O11" s="51">
        <v>2.8125000000000001E-2</v>
      </c>
      <c r="P11" s="51">
        <v>2.7083333333333334E-2</v>
      </c>
      <c r="Q11" s="51">
        <v>2.6157407407407407E-2</v>
      </c>
      <c r="R11" s="51">
        <v>2.5231481481481483E-2</v>
      </c>
      <c r="S11" s="51">
        <v>2.4305555555555556E-2</v>
      </c>
      <c r="T11" s="51">
        <v>2.3379629629629629E-2</v>
      </c>
      <c r="U11" s="51">
        <v>2.2569444444444444E-2</v>
      </c>
      <c r="V11" s="51">
        <v>2.1759259259259259E-2</v>
      </c>
      <c r="W11" s="51">
        <v>2.0949074074074075E-2</v>
      </c>
      <c r="X11" s="51">
        <v>2.0254629629629629E-2</v>
      </c>
      <c r="Y11" s="51">
        <v>1.9560185185185184E-2</v>
      </c>
    </row>
    <row r="12" spans="1:25" ht="17.25" thickBot="1" x14ac:dyDescent="0.3">
      <c r="A12" s="24">
        <v>12</v>
      </c>
      <c r="B12" s="20">
        <v>16125</v>
      </c>
      <c r="C12" s="20">
        <v>15435</v>
      </c>
      <c r="D12" s="20">
        <v>16125</v>
      </c>
      <c r="E12" s="20">
        <v>5530</v>
      </c>
      <c r="F12" s="51">
        <v>4.5370370370370366E-2</v>
      </c>
      <c r="G12" s="51">
        <v>4.3750000000000004E-2</v>
      </c>
      <c r="H12" s="51">
        <v>4.2245370370370371E-2</v>
      </c>
      <c r="I12" s="51">
        <v>4.0625000000000001E-2</v>
      </c>
      <c r="J12" s="51">
        <v>3.923611111111111E-2</v>
      </c>
      <c r="K12" s="51">
        <v>3.784722222222222E-2</v>
      </c>
      <c r="L12" s="51">
        <v>3.6458333333333336E-2</v>
      </c>
      <c r="M12" s="51">
        <v>3.5185185185185187E-2</v>
      </c>
      <c r="N12" s="51">
        <v>3.3912037037037039E-2</v>
      </c>
      <c r="O12" s="51">
        <v>3.2638888888888891E-2</v>
      </c>
      <c r="P12" s="51">
        <v>3.1481481481481485E-2</v>
      </c>
      <c r="Q12" s="51">
        <v>3.0324074074074073E-2</v>
      </c>
      <c r="R12" s="51">
        <v>2.9282407407407406E-2</v>
      </c>
      <c r="S12" s="51">
        <v>2.8240740740740736E-2</v>
      </c>
      <c r="T12" s="51">
        <v>2.7199074074074073E-2</v>
      </c>
      <c r="U12" s="51">
        <v>2.6157407407407407E-2</v>
      </c>
      <c r="V12" s="51">
        <v>2.5231481481481483E-2</v>
      </c>
      <c r="W12" s="51">
        <v>2.4305555555555556E-2</v>
      </c>
      <c r="X12" s="51">
        <v>2.3495370370370371E-2</v>
      </c>
      <c r="Y12" s="51">
        <v>2.2569444444444444E-2</v>
      </c>
    </row>
    <row r="13" spans="1:25" ht="17.25" thickBot="1" x14ac:dyDescent="0.3">
      <c r="A13" s="23">
        <v>13</v>
      </c>
      <c r="B13" s="20">
        <v>21445</v>
      </c>
      <c r="C13" s="20">
        <v>20525</v>
      </c>
      <c r="D13" s="20">
        <v>21445</v>
      </c>
      <c r="E13" s="20">
        <v>7350</v>
      </c>
      <c r="F13" s="51">
        <v>5.2662037037037035E-2</v>
      </c>
      <c r="G13" s="51">
        <v>5.0810185185185187E-2</v>
      </c>
      <c r="H13" s="51">
        <v>4.8958333333333333E-2</v>
      </c>
      <c r="I13" s="51">
        <v>4.7222222222222221E-2</v>
      </c>
      <c r="J13" s="51">
        <v>4.5486111111111109E-2</v>
      </c>
      <c r="K13" s="51">
        <v>4.386574074074074E-2</v>
      </c>
      <c r="L13" s="51">
        <v>4.2245370370370371E-2</v>
      </c>
      <c r="M13" s="51">
        <v>4.0740740740740737E-2</v>
      </c>
      <c r="N13" s="51">
        <v>3.923611111111111E-2</v>
      </c>
      <c r="O13" s="51">
        <v>3.784722222222222E-2</v>
      </c>
      <c r="P13" s="51">
        <v>3.6458333333333336E-2</v>
      </c>
      <c r="Q13" s="51">
        <v>3.5185185185185187E-2</v>
      </c>
      <c r="R13" s="51">
        <v>3.3912037037037039E-2</v>
      </c>
      <c r="S13" s="51">
        <v>3.2754629629629627E-2</v>
      </c>
      <c r="T13" s="51">
        <v>3.1481481481481485E-2</v>
      </c>
      <c r="U13" s="51">
        <v>3.0439814814814819E-2</v>
      </c>
      <c r="V13" s="51">
        <v>2.9282407407407406E-2</v>
      </c>
      <c r="W13" s="51">
        <v>2.8240740740740736E-2</v>
      </c>
      <c r="X13" s="51">
        <v>2.7199074074074073E-2</v>
      </c>
      <c r="Y13" s="51">
        <v>2.6273148148148153E-2</v>
      </c>
    </row>
    <row r="14" spans="1:25" ht="17.25" thickBot="1" x14ac:dyDescent="0.3">
      <c r="A14" s="20">
        <v>14</v>
      </c>
      <c r="B14" s="20">
        <v>28520</v>
      </c>
      <c r="C14" s="20">
        <v>27300</v>
      </c>
      <c r="D14" s="20">
        <v>28520</v>
      </c>
      <c r="E14" s="20">
        <v>9780</v>
      </c>
      <c r="F14" s="51">
        <v>6.1111111111111116E-2</v>
      </c>
      <c r="G14" s="51">
        <v>5.8912037037037034E-2</v>
      </c>
      <c r="H14" s="51">
        <v>5.6828703703703708E-2</v>
      </c>
      <c r="I14" s="51">
        <v>5.4745370370370368E-2</v>
      </c>
      <c r="J14" s="51">
        <v>5.2777777777777778E-2</v>
      </c>
      <c r="K14" s="51">
        <v>5.0810185185185187E-2</v>
      </c>
      <c r="L14" s="51">
        <v>4.9074074074074076E-2</v>
      </c>
      <c r="M14" s="51">
        <v>4.7222222222222221E-2</v>
      </c>
      <c r="N14" s="51">
        <v>4.5601851851851859E-2</v>
      </c>
      <c r="O14" s="51">
        <v>4.3981481481481483E-2</v>
      </c>
      <c r="P14" s="51">
        <v>4.2361111111111106E-2</v>
      </c>
      <c r="Q14" s="51">
        <v>4.0856481481481487E-2</v>
      </c>
      <c r="R14" s="51">
        <v>3.9351851851851853E-2</v>
      </c>
      <c r="S14" s="51">
        <v>3.7962962962962962E-2</v>
      </c>
      <c r="T14" s="51">
        <v>3.6574074074074071E-2</v>
      </c>
      <c r="U14" s="51">
        <v>3.5300925925925923E-2</v>
      </c>
      <c r="V14" s="51">
        <v>3.4027777777777775E-2</v>
      </c>
      <c r="W14" s="51">
        <v>3.2754629629629627E-2</v>
      </c>
      <c r="X14" s="51">
        <v>3.1597222222222221E-2</v>
      </c>
      <c r="Y14" s="51">
        <v>3.0439814814814819E-2</v>
      </c>
    </row>
    <row r="15" spans="1:25" ht="17.25" thickBot="1" x14ac:dyDescent="0.3">
      <c r="A15" s="24">
        <v>15</v>
      </c>
      <c r="B15" s="20">
        <v>37935</v>
      </c>
      <c r="C15" s="20">
        <v>36310</v>
      </c>
      <c r="D15" s="20">
        <v>37935</v>
      </c>
      <c r="E15" s="20">
        <v>13005</v>
      </c>
      <c r="F15" s="51">
        <v>7.0833333333333331E-2</v>
      </c>
      <c r="G15" s="51">
        <v>6.8287037037037035E-2</v>
      </c>
      <c r="H15" s="51">
        <v>6.5856481481481488E-2</v>
      </c>
      <c r="I15" s="51">
        <v>6.3541666666666663E-2</v>
      </c>
      <c r="J15" s="51">
        <v>6.1226851851851859E-2</v>
      </c>
      <c r="K15" s="51">
        <v>5.9027777777777783E-2</v>
      </c>
      <c r="L15" s="51">
        <v>5.6828703703703708E-2</v>
      </c>
      <c r="M15" s="51">
        <v>5.486111111111111E-2</v>
      </c>
      <c r="N15" s="51">
        <v>5.2893518518518513E-2</v>
      </c>
      <c r="O15" s="51">
        <v>5.092592592592593E-2</v>
      </c>
      <c r="P15" s="51">
        <v>4.9074074074074076E-2</v>
      </c>
      <c r="Q15" s="51">
        <v>4.7337962962962964E-2</v>
      </c>
      <c r="R15" s="51">
        <v>4.5601851851851859E-2</v>
      </c>
      <c r="S15" s="51">
        <v>4.3981481481481483E-2</v>
      </c>
      <c r="T15" s="51">
        <v>4.2476851851851849E-2</v>
      </c>
      <c r="U15" s="51">
        <v>4.0856481481481487E-2</v>
      </c>
      <c r="V15" s="51">
        <v>3.9467592592592596E-2</v>
      </c>
      <c r="W15" s="51">
        <v>3.7962962962962962E-2</v>
      </c>
      <c r="X15" s="51">
        <v>3.6689814814814821E-2</v>
      </c>
      <c r="Y15" s="51">
        <v>3.5300925925925923E-2</v>
      </c>
    </row>
    <row r="16" spans="1:25" ht="17.25" thickBot="1" x14ac:dyDescent="0.3">
      <c r="A16" s="23">
        <v>16</v>
      </c>
      <c r="B16" s="20">
        <v>50450</v>
      </c>
      <c r="C16" s="20">
        <v>48290</v>
      </c>
      <c r="D16" s="20">
        <v>50450</v>
      </c>
      <c r="E16" s="20">
        <v>17300</v>
      </c>
      <c r="F16" s="51">
        <v>8.217592592592593E-2</v>
      </c>
      <c r="G16" s="51">
        <v>7.9282407407407399E-2</v>
      </c>
      <c r="H16" s="51">
        <v>7.6388888888888895E-2</v>
      </c>
      <c r="I16" s="51">
        <v>7.3611111111111113E-2</v>
      </c>
      <c r="J16" s="51">
        <v>7.0949074074074067E-2</v>
      </c>
      <c r="K16" s="51">
        <v>6.8402777777777771E-2</v>
      </c>
      <c r="L16" s="51">
        <v>6.5972222222222224E-2</v>
      </c>
      <c r="M16" s="51">
        <v>6.3657407407407399E-2</v>
      </c>
      <c r="N16" s="51">
        <v>6.1342592592592594E-2</v>
      </c>
      <c r="O16" s="51">
        <v>5.9143518518518519E-2</v>
      </c>
      <c r="P16" s="51">
        <v>5.6944444444444443E-2</v>
      </c>
      <c r="Q16" s="51">
        <v>5.4976851851851853E-2</v>
      </c>
      <c r="R16" s="51">
        <v>5.3009259259259256E-2</v>
      </c>
      <c r="S16" s="51">
        <v>5.1041666666666673E-2</v>
      </c>
      <c r="T16" s="51">
        <v>4.9189814814814818E-2</v>
      </c>
      <c r="U16" s="51">
        <v>4.7453703703703699E-2</v>
      </c>
      <c r="V16" s="51">
        <v>4.5717592592592594E-2</v>
      </c>
      <c r="W16" s="51">
        <v>4.4097222222222225E-2</v>
      </c>
      <c r="X16" s="51">
        <v>4.2476851851851849E-2</v>
      </c>
      <c r="Y16" s="51">
        <v>4.0972222222222222E-2</v>
      </c>
    </row>
    <row r="17" spans="1:35" ht="17.25" thickBot="1" x14ac:dyDescent="0.3">
      <c r="A17" s="20">
        <v>17</v>
      </c>
      <c r="B17" s="20">
        <v>67100</v>
      </c>
      <c r="C17" s="20">
        <v>64225</v>
      </c>
      <c r="D17" s="20">
        <v>67100</v>
      </c>
      <c r="E17" s="20">
        <v>23005</v>
      </c>
      <c r="F17" s="51">
        <v>9.5370370370370369E-2</v>
      </c>
      <c r="G17" s="51">
        <v>9.1898148148148159E-2</v>
      </c>
      <c r="H17" s="51">
        <v>8.8657407407407407E-2</v>
      </c>
      <c r="I17" s="51">
        <v>8.5416666666666655E-2</v>
      </c>
      <c r="J17" s="51">
        <v>8.2407407407407415E-2</v>
      </c>
      <c r="K17" s="51">
        <v>7.9398148148148148E-2</v>
      </c>
      <c r="L17" s="51">
        <v>7.6504629629629631E-2</v>
      </c>
      <c r="M17" s="51">
        <v>7.3726851851851849E-2</v>
      </c>
      <c r="N17" s="51">
        <v>7.1180555555555566E-2</v>
      </c>
      <c r="O17" s="51">
        <v>6.851851851851852E-2</v>
      </c>
      <c r="P17" s="51">
        <v>6.6087962962962959E-2</v>
      </c>
      <c r="Q17" s="51">
        <v>6.3773148148148148E-2</v>
      </c>
      <c r="R17" s="51">
        <v>6.1458333333333337E-2</v>
      </c>
      <c r="S17" s="51">
        <v>5.9259259259259262E-2</v>
      </c>
      <c r="T17" s="51">
        <v>5.7060185185185186E-2</v>
      </c>
      <c r="U17" s="51">
        <v>5.4976851851851853E-2</v>
      </c>
      <c r="V17" s="51">
        <v>5.3009259259259256E-2</v>
      </c>
      <c r="W17" s="51">
        <v>5.1157407407407408E-2</v>
      </c>
      <c r="X17" s="51">
        <v>4.9305555555555554E-2</v>
      </c>
      <c r="Y17" s="51">
        <v>4.7569444444444442E-2</v>
      </c>
    </row>
    <row r="18" spans="1:35" ht="17.25" thickBot="1" x14ac:dyDescent="0.3">
      <c r="A18" s="24">
        <v>18</v>
      </c>
      <c r="B18" s="20">
        <v>89245</v>
      </c>
      <c r="C18" s="20">
        <v>85420</v>
      </c>
      <c r="D18" s="20">
        <v>89245</v>
      </c>
      <c r="E18" s="20">
        <v>30600</v>
      </c>
      <c r="F18" s="51">
        <v>0.11064814814814815</v>
      </c>
      <c r="G18" s="51">
        <v>0.10659722222222223</v>
      </c>
      <c r="H18" s="51">
        <v>0.10277777777777779</v>
      </c>
      <c r="I18" s="51">
        <v>9.9074074074074078E-2</v>
      </c>
      <c r="J18" s="51">
        <v>9.5486111111111105E-2</v>
      </c>
      <c r="K18" s="51">
        <v>9.2129629629629631E-2</v>
      </c>
      <c r="L18" s="51">
        <v>8.8773148148148143E-2</v>
      </c>
      <c r="M18" s="51">
        <v>8.5532407407407404E-2</v>
      </c>
      <c r="N18" s="51">
        <v>8.2523148148148151E-2</v>
      </c>
      <c r="O18" s="51">
        <v>7.9513888888888884E-2</v>
      </c>
      <c r="P18" s="51">
        <v>7.662037037037038E-2</v>
      </c>
      <c r="Q18" s="51">
        <v>7.3958333333333334E-2</v>
      </c>
      <c r="R18" s="51">
        <v>7.1296296296296288E-2</v>
      </c>
      <c r="S18" s="51">
        <v>6.8634259259259256E-2</v>
      </c>
      <c r="T18" s="51">
        <v>6.6203703703703709E-2</v>
      </c>
      <c r="U18" s="51">
        <v>6.3888888888888884E-2</v>
      </c>
      <c r="V18" s="51">
        <v>6.157407407407408E-2</v>
      </c>
      <c r="W18" s="51">
        <v>5.9375000000000004E-2</v>
      </c>
      <c r="X18" s="51">
        <v>5.7175925925925929E-2</v>
      </c>
      <c r="Y18" s="51">
        <v>5.5092592592592589E-2</v>
      </c>
    </row>
    <row r="19" spans="1:35" ht="17.25" thickBot="1" x14ac:dyDescent="0.3">
      <c r="A19" s="23">
        <v>19</v>
      </c>
      <c r="B19" s="20">
        <v>118695</v>
      </c>
      <c r="C19" s="20">
        <v>113605</v>
      </c>
      <c r="D19" s="20">
        <v>118695</v>
      </c>
      <c r="E19" s="20">
        <v>40695</v>
      </c>
      <c r="F19" s="51">
        <v>0.12835648148148149</v>
      </c>
      <c r="G19" s="51">
        <v>0.12372685185185185</v>
      </c>
      <c r="H19" s="51">
        <v>0.11921296296296297</v>
      </c>
      <c r="I19" s="51">
        <v>0.11493055555555555</v>
      </c>
      <c r="J19" s="51">
        <v>0.11087962962962962</v>
      </c>
      <c r="K19" s="51">
        <v>0.10682870370370372</v>
      </c>
      <c r="L19" s="51">
        <v>0.10300925925925926</v>
      </c>
      <c r="M19" s="51">
        <v>9.930555555555555E-2</v>
      </c>
      <c r="N19" s="51">
        <v>9.571759259259259E-2</v>
      </c>
      <c r="O19" s="51">
        <v>9.224537037037038E-2</v>
      </c>
      <c r="P19" s="51">
        <v>8.8888888888888892E-2</v>
      </c>
      <c r="Q19" s="51">
        <v>8.5763888888888876E-2</v>
      </c>
      <c r="R19" s="51">
        <v>8.2638888888888887E-2</v>
      </c>
      <c r="S19" s="51">
        <v>7.962962962962962E-2</v>
      </c>
      <c r="T19" s="51">
        <v>7.6851851851851852E-2</v>
      </c>
      <c r="U19" s="51">
        <v>7.407407407407407E-2</v>
      </c>
      <c r="V19" s="51">
        <v>7.1412037037037038E-2</v>
      </c>
      <c r="W19" s="51">
        <v>6.8865740740740741E-2</v>
      </c>
      <c r="X19" s="51">
        <v>6.6319444444444445E-2</v>
      </c>
      <c r="Y19" s="51">
        <v>6.3888888888888884E-2</v>
      </c>
    </row>
    <row r="20" spans="1:35" ht="17.25" thickBot="1" x14ac:dyDescent="0.3">
      <c r="A20" s="24">
        <v>20</v>
      </c>
      <c r="B20" s="44">
        <v>157865</v>
      </c>
      <c r="C20" s="44">
        <v>151095</v>
      </c>
      <c r="D20" s="44">
        <v>157865</v>
      </c>
      <c r="E20" s="44">
        <v>54125</v>
      </c>
      <c r="F20" s="51">
        <v>0.14884259259259261</v>
      </c>
      <c r="G20" s="51">
        <v>0.14351851851851852</v>
      </c>
      <c r="H20" s="51">
        <v>0.1383101851851852</v>
      </c>
      <c r="I20" s="51">
        <v>0.13333333333333333</v>
      </c>
      <c r="J20" s="51">
        <v>0.12858796296296296</v>
      </c>
      <c r="K20" s="51">
        <v>0.12395833333333334</v>
      </c>
      <c r="L20" s="51">
        <v>0.11944444444444445</v>
      </c>
      <c r="M20" s="51">
        <v>0.11516203703703703</v>
      </c>
      <c r="N20" s="51">
        <v>0.11099537037037037</v>
      </c>
      <c r="O20" s="51">
        <v>0.10706018518518519</v>
      </c>
      <c r="P20" s="51">
        <v>0.10312500000000001</v>
      </c>
      <c r="Q20" s="51">
        <v>9.9421296296296299E-2</v>
      </c>
      <c r="R20" s="51">
        <v>9.5833333333333326E-2</v>
      </c>
      <c r="S20" s="51">
        <v>9.2476851851851852E-2</v>
      </c>
      <c r="T20" s="51">
        <v>8.9120370370370364E-2</v>
      </c>
      <c r="U20" s="51">
        <v>8.5879629629629625E-2</v>
      </c>
      <c r="V20" s="51">
        <v>8.2754629629629636E-2</v>
      </c>
      <c r="W20" s="51">
        <v>7.9861111111111105E-2</v>
      </c>
      <c r="X20" s="51">
        <v>7.6967592592592601E-2</v>
      </c>
      <c r="Y20" s="51">
        <v>7.4189814814814806E-2</v>
      </c>
    </row>
    <row r="23" spans="1:35" ht="15.75" thickBot="1" x14ac:dyDescent="0.3"/>
    <row r="24" spans="1:35" ht="17.25" thickBot="1" x14ac:dyDescent="0.3">
      <c r="K24" s="20"/>
      <c r="L24" s="20"/>
      <c r="M24" s="20"/>
      <c r="N24" s="20"/>
      <c r="O24" s="20"/>
      <c r="P24" s="20"/>
      <c r="Q24" s="20"/>
      <c r="R24" s="21"/>
      <c r="S24" s="21"/>
      <c r="T24" s="20"/>
      <c r="U24" s="22"/>
      <c r="V24" s="28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</row>
    <row r="25" spans="1:35" ht="17.25" thickBot="1" x14ac:dyDescent="0.3">
      <c r="K25" s="20"/>
      <c r="L25" s="20"/>
      <c r="M25" s="20"/>
      <c r="N25" s="20"/>
      <c r="O25" s="20"/>
      <c r="P25" s="20"/>
      <c r="Q25" s="20"/>
      <c r="R25" s="21"/>
      <c r="S25" s="21"/>
      <c r="T25" s="20"/>
      <c r="U25" s="22"/>
      <c r="V25" s="28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</row>
    <row r="26" spans="1:35" ht="17.25" thickBot="1" x14ac:dyDescent="0.3">
      <c r="K26" s="20"/>
      <c r="L26" s="20"/>
      <c r="M26" s="20"/>
      <c r="N26" s="20"/>
      <c r="O26" s="20"/>
      <c r="P26" s="20"/>
      <c r="Q26" s="20"/>
      <c r="R26" s="21"/>
      <c r="S26" s="21"/>
      <c r="T26" s="20"/>
      <c r="U26" s="22"/>
      <c r="V26" s="28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</row>
    <row r="27" spans="1:35" ht="17.25" thickBot="1" x14ac:dyDescent="0.3">
      <c r="K27" s="20"/>
      <c r="L27" s="20"/>
      <c r="M27" s="20"/>
      <c r="N27" s="20"/>
      <c r="O27" s="20"/>
      <c r="P27" s="20"/>
      <c r="Q27" s="20"/>
      <c r="R27" s="21"/>
      <c r="S27" s="21"/>
      <c r="T27" s="20"/>
      <c r="U27" s="22"/>
      <c r="V27" s="28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</row>
    <row r="28" spans="1:35" ht="17.25" thickBot="1" x14ac:dyDescent="0.3">
      <c r="K28" s="20"/>
      <c r="L28" s="20"/>
      <c r="M28" s="20"/>
      <c r="N28" s="20"/>
      <c r="O28" s="20"/>
      <c r="P28" s="20"/>
      <c r="Q28" s="20"/>
      <c r="R28" s="21"/>
      <c r="S28" s="21"/>
      <c r="T28" s="20"/>
      <c r="U28" s="22"/>
      <c r="V28" s="28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spans="1:35" ht="17.25" thickBot="1" x14ac:dyDescent="0.3">
      <c r="K29" s="20"/>
      <c r="L29" s="20"/>
      <c r="M29" s="20"/>
      <c r="N29" s="20"/>
      <c r="O29" s="20"/>
      <c r="P29" s="20"/>
      <c r="Q29" s="20"/>
      <c r="R29" s="21"/>
      <c r="S29" s="21"/>
      <c r="T29" s="20"/>
      <c r="U29" s="22"/>
      <c r="V29" s="28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spans="1:35" ht="17.25" thickBot="1" x14ac:dyDescent="0.3">
      <c r="K30" s="20"/>
      <c r="L30" s="20"/>
      <c r="M30" s="20"/>
      <c r="N30" s="20"/>
      <c r="O30" s="20"/>
      <c r="P30" s="20"/>
      <c r="Q30" s="20"/>
      <c r="R30" s="21"/>
      <c r="S30" s="21"/>
      <c r="T30" s="20"/>
      <c r="U30" s="22"/>
      <c r="V30" s="28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spans="1:35" ht="17.25" thickBot="1" x14ac:dyDescent="0.3">
      <c r="K31" s="20"/>
      <c r="L31" s="20"/>
      <c r="M31" s="20"/>
      <c r="N31" s="20"/>
      <c r="O31" s="20"/>
      <c r="P31" s="20"/>
      <c r="Q31" s="20"/>
      <c r="R31" s="21"/>
      <c r="S31" s="21"/>
      <c r="T31" s="20"/>
      <c r="U31" s="22"/>
      <c r="V31" s="28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spans="1:35" ht="17.25" thickBot="1" x14ac:dyDescent="0.3">
      <c r="K32" s="20"/>
      <c r="L32" s="20"/>
      <c r="M32" s="20"/>
      <c r="N32" s="20"/>
      <c r="O32" s="20"/>
      <c r="P32" s="20"/>
      <c r="Q32" s="20"/>
      <c r="R32" s="21"/>
      <c r="S32" s="21"/>
      <c r="T32" s="20"/>
      <c r="U32" s="22"/>
      <c r="V32" s="28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</row>
    <row r="33" spans="11:35" ht="17.25" thickBot="1" x14ac:dyDescent="0.3">
      <c r="K33" s="20"/>
      <c r="L33" s="20"/>
      <c r="M33" s="20"/>
      <c r="N33" s="20"/>
      <c r="O33" s="20"/>
      <c r="P33" s="20"/>
      <c r="Q33" s="20"/>
      <c r="R33" s="21"/>
      <c r="S33" s="21"/>
      <c r="T33" s="20"/>
      <c r="U33" s="22"/>
      <c r="V33" s="28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</row>
    <row r="34" spans="11:35" ht="17.25" thickBot="1" x14ac:dyDescent="0.3">
      <c r="K34" s="20"/>
      <c r="L34" s="20"/>
      <c r="M34" s="20"/>
      <c r="N34" s="20"/>
      <c r="O34" s="20"/>
      <c r="P34" s="20"/>
      <c r="Q34" s="20"/>
      <c r="R34" s="21"/>
      <c r="S34" s="21"/>
      <c r="T34" s="20"/>
      <c r="U34" s="22"/>
      <c r="V34" s="28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1:35" ht="17.25" thickBot="1" x14ac:dyDescent="0.3">
      <c r="K35" s="20"/>
      <c r="L35" s="20"/>
      <c r="M35" s="20"/>
      <c r="N35" s="20"/>
      <c r="O35" s="20"/>
      <c r="P35" s="20"/>
      <c r="Q35" s="20"/>
      <c r="R35" s="21"/>
      <c r="S35" s="21"/>
      <c r="T35" s="20"/>
      <c r="U35" s="22"/>
      <c r="V35" s="28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1:35" ht="17.25" thickBot="1" x14ac:dyDescent="0.3">
      <c r="K36" s="20"/>
      <c r="L36" s="20"/>
      <c r="M36" s="20"/>
      <c r="N36" s="20"/>
      <c r="O36" s="20"/>
      <c r="P36" s="20"/>
      <c r="Q36" s="20"/>
      <c r="R36" s="21"/>
      <c r="S36" s="21"/>
      <c r="T36" s="20"/>
      <c r="U36" s="22"/>
      <c r="V36" s="28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1:35" ht="17.25" thickBot="1" x14ac:dyDescent="0.3">
      <c r="K37" s="20"/>
      <c r="L37" s="20"/>
      <c r="M37" s="20"/>
      <c r="N37" s="20"/>
      <c r="O37" s="20"/>
      <c r="P37" s="20"/>
      <c r="Q37" s="20"/>
      <c r="R37" s="21"/>
      <c r="S37" s="21"/>
      <c r="T37" s="20"/>
      <c r="U37" s="22"/>
      <c r="V37" s="28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1:35" ht="17.25" thickBot="1" x14ac:dyDescent="0.3">
      <c r="K38" s="20"/>
      <c r="L38" s="20"/>
      <c r="M38" s="20"/>
      <c r="N38" s="20"/>
      <c r="O38" s="20"/>
      <c r="P38" s="20"/>
      <c r="Q38" s="20"/>
      <c r="R38" s="21"/>
      <c r="S38" s="21"/>
      <c r="T38" s="20"/>
      <c r="U38" s="22"/>
      <c r="V38" s="28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1:35" ht="17.25" thickBot="1" x14ac:dyDescent="0.3">
      <c r="K39" s="20"/>
      <c r="L39" s="20"/>
      <c r="M39" s="20"/>
      <c r="N39" s="20"/>
      <c r="O39" s="20"/>
      <c r="P39" s="20"/>
      <c r="Q39" s="20"/>
      <c r="R39" s="21"/>
      <c r="S39" s="21"/>
      <c r="T39" s="20"/>
      <c r="U39" s="22"/>
      <c r="V39" s="28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1:35" ht="17.25" thickBot="1" x14ac:dyDescent="0.3">
      <c r="K40" s="20"/>
      <c r="L40" s="20"/>
      <c r="M40" s="20"/>
      <c r="N40" s="20"/>
      <c r="O40" s="20"/>
      <c r="P40" s="20"/>
      <c r="Q40" s="20"/>
      <c r="R40" s="20"/>
      <c r="S40" s="21"/>
      <c r="T40" s="20"/>
      <c r="U40" s="22"/>
      <c r="V40" s="28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1:35" ht="17.25" thickBot="1" x14ac:dyDescent="0.3">
      <c r="K41" s="20"/>
      <c r="L41" s="20"/>
      <c r="M41" s="20"/>
      <c r="N41" s="20"/>
      <c r="O41" s="20"/>
      <c r="P41" s="20"/>
      <c r="Q41" s="20"/>
      <c r="R41" s="20"/>
      <c r="S41" s="21"/>
      <c r="T41" s="20"/>
      <c r="U41" s="22"/>
      <c r="V41" s="28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1:35" ht="17.25" thickBot="1" x14ac:dyDescent="0.3">
      <c r="K42" s="20"/>
      <c r="L42" s="20"/>
      <c r="M42" s="20"/>
      <c r="N42" s="20"/>
      <c r="O42" s="20"/>
      <c r="P42" s="20"/>
      <c r="Q42" s="20"/>
      <c r="R42" s="20"/>
      <c r="S42" s="21"/>
      <c r="T42" s="20"/>
      <c r="U42" s="22"/>
      <c r="V42" s="28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1:35" ht="17.25" thickBot="1" x14ac:dyDescent="0.3">
      <c r="K43" s="44"/>
      <c r="L43" s="44"/>
      <c r="M43" s="44"/>
      <c r="N43" s="44"/>
      <c r="O43" s="44"/>
      <c r="P43" s="44"/>
      <c r="Q43" s="44"/>
      <c r="R43" s="44"/>
      <c r="S43" s="53"/>
      <c r="T43" s="44"/>
      <c r="U43" s="54"/>
      <c r="V43" s="46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1:35" ht="15.75" thickBot="1" x14ac:dyDescent="0.3">
      <c r="N44" s="50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1:35" ht="15.75" thickBot="1" x14ac:dyDescent="0.3">
      <c r="N45" s="50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opLeftCell="G21" workbookViewId="0">
      <selection activeCell="K22" sqref="K22:AI50"/>
    </sheetView>
  </sheetViews>
  <sheetFormatPr defaultRowHeight="15" x14ac:dyDescent="0.25"/>
  <sheetData>
    <row r="1" spans="1:25" ht="17.25" thickBot="1" x14ac:dyDescent="0.3">
      <c r="A1" s="20">
        <v>1</v>
      </c>
      <c r="B1" s="73">
        <v>210</v>
      </c>
      <c r="C1" s="73">
        <v>140</v>
      </c>
      <c r="D1" s="73">
        <v>260</v>
      </c>
      <c r="E1" s="73">
        <v>120</v>
      </c>
      <c r="F1" s="78">
        <v>7.7546296296296287E-3</v>
      </c>
      <c r="G1" s="78">
        <v>7.4074074074074068E-3</v>
      </c>
      <c r="H1" s="78">
        <v>7.1759259259259259E-3</v>
      </c>
      <c r="I1" s="78">
        <v>6.9444444444444441E-3</v>
      </c>
      <c r="J1" s="78">
        <v>6.7129629629629622E-3</v>
      </c>
      <c r="K1" s="78">
        <v>6.4814814814814813E-3</v>
      </c>
      <c r="L1" s="78">
        <v>6.2499999999999995E-3</v>
      </c>
      <c r="M1" s="78">
        <v>6.0185185185185177E-3</v>
      </c>
      <c r="N1" s="78">
        <v>5.7870370370370376E-3</v>
      </c>
      <c r="O1" s="78">
        <v>5.5555555555555558E-3</v>
      </c>
      <c r="P1" s="78">
        <v>5.3240740740740748E-3</v>
      </c>
      <c r="Q1" s="78">
        <v>5.208333333333333E-3</v>
      </c>
      <c r="R1" s="78">
        <v>4.9768518518518521E-3</v>
      </c>
      <c r="S1" s="78">
        <v>4.7453703703703703E-3</v>
      </c>
      <c r="T1" s="78">
        <v>4.6296296296296302E-3</v>
      </c>
      <c r="U1" s="78">
        <v>4.3981481481481484E-3</v>
      </c>
      <c r="V1" s="78">
        <v>4.2824074074074075E-3</v>
      </c>
      <c r="W1" s="78">
        <v>4.1666666666666666E-3</v>
      </c>
      <c r="X1" s="78">
        <v>3.9351851851851857E-3</v>
      </c>
      <c r="Y1" s="78">
        <v>3.8194444444444443E-3</v>
      </c>
    </row>
    <row r="2" spans="1:25" ht="17.25" thickBot="1" x14ac:dyDescent="0.3">
      <c r="A2" s="20">
        <v>2</v>
      </c>
      <c r="B2" s="73">
        <v>270</v>
      </c>
      <c r="C2" s="73">
        <v>180</v>
      </c>
      <c r="D2" s="73">
        <v>335</v>
      </c>
      <c r="E2" s="73">
        <v>155</v>
      </c>
      <c r="F2" s="78">
        <v>1.0069444444444445E-2</v>
      </c>
      <c r="G2" s="78">
        <v>9.7222222222222224E-3</v>
      </c>
      <c r="H2" s="78">
        <v>9.3749999999999997E-3</v>
      </c>
      <c r="I2" s="78">
        <v>9.0277777777777787E-3</v>
      </c>
      <c r="J2" s="78">
        <v>8.6805555555555559E-3</v>
      </c>
      <c r="K2" s="78">
        <v>8.4490740740740741E-3</v>
      </c>
      <c r="L2" s="78">
        <v>8.1018518518518514E-3</v>
      </c>
      <c r="M2" s="78">
        <v>7.8703703703703713E-3</v>
      </c>
      <c r="N2" s="78">
        <v>7.5231481481481477E-3</v>
      </c>
      <c r="O2" s="78">
        <v>7.2916666666666659E-3</v>
      </c>
      <c r="P2" s="78">
        <v>7.0601851851851841E-3</v>
      </c>
      <c r="Q2" s="78">
        <v>6.7129629629629622E-3</v>
      </c>
      <c r="R2" s="78">
        <v>6.4814814814814813E-3</v>
      </c>
      <c r="S2" s="78">
        <v>6.2499999999999995E-3</v>
      </c>
      <c r="T2" s="78">
        <v>6.0185185185185177E-3</v>
      </c>
      <c r="U2" s="78">
        <v>5.7870370370370376E-3</v>
      </c>
      <c r="V2" s="78">
        <v>5.6712962962962958E-3</v>
      </c>
      <c r="W2" s="78">
        <v>5.4398148148148149E-3</v>
      </c>
      <c r="X2" s="78">
        <v>5.208333333333333E-3</v>
      </c>
      <c r="Y2" s="78">
        <v>5.0925925925925921E-3</v>
      </c>
    </row>
    <row r="3" spans="1:25" ht="17.25" thickBot="1" x14ac:dyDescent="0.3">
      <c r="A3" s="23">
        <v>3</v>
      </c>
      <c r="B3" s="73">
        <v>345</v>
      </c>
      <c r="C3" s="73">
        <v>230</v>
      </c>
      <c r="D3" s="73">
        <v>425</v>
      </c>
      <c r="E3" s="73">
        <v>195</v>
      </c>
      <c r="F3" s="78">
        <v>1.2847222222222223E-2</v>
      </c>
      <c r="G3" s="78">
        <v>1.238425925925926E-2</v>
      </c>
      <c r="H3" s="78">
        <v>1.1921296296296298E-2</v>
      </c>
      <c r="I3" s="78">
        <v>1.1574074074074075E-2</v>
      </c>
      <c r="J3" s="78">
        <v>1.1111111111111112E-2</v>
      </c>
      <c r="K3" s="78">
        <v>1.0763888888888891E-2</v>
      </c>
      <c r="L3" s="78">
        <v>1.0300925925925927E-2</v>
      </c>
      <c r="M3" s="78">
        <v>9.9537037037037042E-3</v>
      </c>
      <c r="N3" s="78">
        <v>9.6064814814814815E-3</v>
      </c>
      <c r="O3" s="78">
        <v>9.2592592592592605E-3</v>
      </c>
      <c r="P3" s="78">
        <v>8.9120370370370378E-3</v>
      </c>
      <c r="Q3" s="78">
        <v>8.564814814814815E-3</v>
      </c>
      <c r="R3" s="78">
        <v>8.3333333333333332E-3</v>
      </c>
      <c r="S3" s="78">
        <v>7.9861111111111122E-3</v>
      </c>
      <c r="T3" s="78">
        <v>7.7546296296296287E-3</v>
      </c>
      <c r="U3" s="78">
        <v>7.4074074074074068E-3</v>
      </c>
      <c r="V3" s="78">
        <v>7.1759259259259259E-3</v>
      </c>
      <c r="W3" s="78">
        <v>6.9444444444444441E-3</v>
      </c>
      <c r="X3" s="78">
        <v>6.7129629629629622E-3</v>
      </c>
      <c r="Y3" s="78">
        <v>6.3657407407407404E-3</v>
      </c>
    </row>
    <row r="4" spans="1:25" ht="17.25" thickBot="1" x14ac:dyDescent="0.3">
      <c r="A4" s="24">
        <v>4</v>
      </c>
      <c r="B4" s="73">
        <v>440</v>
      </c>
      <c r="C4" s="73">
        <v>295</v>
      </c>
      <c r="D4" s="73">
        <v>545</v>
      </c>
      <c r="E4" s="73">
        <v>250</v>
      </c>
      <c r="F4" s="78">
        <v>1.6087962962962964E-2</v>
      </c>
      <c r="G4" s="78">
        <v>1.5509259259259257E-2</v>
      </c>
      <c r="H4" s="78">
        <v>1.4930555555555556E-2</v>
      </c>
      <c r="I4" s="78">
        <v>1.4467592592592593E-2</v>
      </c>
      <c r="J4" s="78">
        <v>1.3888888888888888E-2</v>
      </c>
      <c r="K4" s="78">
        <v>1.3425925925925924E-2</v>
      </c>
      <c r="L4" s="78">
        <v>1.2962962962962963E-2</v>
      </c>
      <c r="M4" s="78">
        <v>1.2499999999999999E-2</v>
      </c>
      <c r="N4" s="78">
        <v>1.2037037037037035E-2</v>
      </c>
      <c r="O4" s="78">
        <v>1.1574074074074075E-2</v>
      </c>
      <c r="P4" s="78">
        <v>1.1111111111111112E-2</v>
      </c>
      <c r="Q4" s="78">
        <v>1.0763888888888891E-2</v>
      </c>
      <c r="R4" s="78">
        <v>1.0416666666666666E-2</v>
      </c>
      <c r="S4" s="78">
        <v>9.9537037037037042E-3</v>
      </c>
      <c r="T4" s="78">
        <v>9.6064814814814815E-3</v>
      </c>
      <c r="U4" s="78">
        <v>9.2592592592592605E-3</v>
      </c>
      <c r="V4" s="78">
        <v>8.9120370370370378E-3</v>
      </c>
      <c r="W4" s="78">
        <v>8.6805555555555559E-3</v>
      </c>
      <c r="X4" s="78">
        <v>8.3333333333333332E-3</v>
      </c>
      <c r="Y4" s="78">
        <v>7.9861111111111122E-3</v>
      </c>
    </row>
    <row r="5" spans="1:25" ht="17.25" thickBot="1" x14ac:dyDescent="0.3">
      <c r="A5" s="24">
        <v>5</v>
      </c>
      <c r="B5" s="73">
        <v>565</v>
      </c>
      <c r="C5" s="73">
        <v>375</v>
      </c>
      <c r="D5" s="73">
        <v>700</v>
      </c>
      <c r="E5" s="73">
        <v>320</v>
      </c>
      <c r="F5" s="78">
        <v>1.9791666666666666E-2</v>
      </c>
      <c r="G5" s="78">
        <v>1.909722222222222E-2</v>
      </c>
      <c r="H5" s="78">
        <v>1.8402777777777778E-2</v>
      </c>
      <c r="I5" s="78">
        <v>1.7824074074074076E-2</v>
      </c>
      <c r="J5" s="78">
        <v>1.712962962962963E-2</v>
      </c>
      <c r="K5" s="78">
        <v>1.6550925925925924E-2</v>
      </c>
      <c r="L5" s="78">
        <v>1.5972222222222224E-2</v>
      </c>
      <c r="M5" s="78">
        <v>1.539351851851852E-2</v>
      </c>
      <c r="N5" s="78">
        <v>1.4814814814814814E-2</v>
      </c>
      <c r="O5" s="78">
        <v>1.4236111111111111E-2</v>
      </c>
      <c r="P5" s="78">
        <v>1.3773148148148147E-2</v>
      </c>
      <c r="Q5" s="78">
        <v>1.3194444444444444E-2</v>
      </c>
      <c r="R5" s="78">
        <v>1.2731481481481481E-2</v>
      </c>
      <c r="S5" s="78">
        <v>1.2268518518518519E-2</v>
      </c>
      <c r="T5" s="78">
        <v>1.1921296296296298E-2</v>
      </c>
      <c r="U5" s="78">
        <v>1.1458333333333334E-2</v>
      </c>
      <c r="V5" s="78">
        <v>1.0995370370370371E-2</v>
      </c>
      <c r="W5" s="78">
        <v>1.064814814814815E-2</v>
      </c>
      <c r="X5" s="78">
        <v>1.0300925925925927E-2</v>
      </c>
      <c r="Y5" s="78">
        <v>9.8379629629629633E-3</v>
      </c>
    </row>
    <row r="6" spans="1:25" ht="17.25" thickBot="1" x14ac:dyDescent="0.3">
      <c r="A6" s="24">
        <v>6</v>
      </c>
      <c r="B6" s="73">
        <v>720</v>
      </c>
      <c r="C6" s="73">
        <v>480</v>
      </c>
      <c r="D6" s="73">
        <v>895</v>
      </c>
      <c r="E6" s="73">
        <v>410</v>
      </c>
      <c r="F6" s="78">
        <v>2.4189814814814817E-2</v>
      </c>
      <c r="G6" s="78">
        <v>2.326388888888889E-2</v>
      </c>
      <c r="H6" s="78">
        <v>2.2453703703703708E-2</v>
      </c>
      <c r="I6" s="78">
        <v>2.164351851851852E-2</v>
      </c>
      <c r="J6" s="78">
        <v>2.0833333333333332E-2</v>
      </c>
      <c r="K6" s="78">
        <v>2.013888888888889E-2</v>
      </c>
      <c r="L6" s="78">
        <v>1.9444444444444445E-2</v>
      </c>
      <c r="M6" s="78">
        <v>1.8749999999999999E-2</v>
      </c>
      <c r="N6" s="78">
        <v>1.8055555555555557E-2</v>
      </c>
      <c r="O6" s="78">
        <v>1.7361111111111112E-2</v>
      </c>
      <c r="P6" s="78">
        <v>1.6782407407407409E-2</v>
      </c>
      <c r="Q6" s="78">
        <v>1.6087962962962964E-2</v>
      </c>
      <c r="R6" s="78">
        <v>1.5509259259259257E-2</v>
      </c>
      <c r="S6" s="78">
        <v>1.5046296296296295E-2</v>
      </c>
      <c r="T6" s="78">
        <v>1.4467592592592593E-2</v>
      </c>
      <c r="U6" s="78">
        <v>1.3888888888888888E-2</v>
      </c>
      <c r="V6" s="78">
        <v>1.3425925925925924E-2</v>
      </c>
      <c r="W6" s="78">
        <v>1.2962962962962963E-2</v>
      </c>
      <c r="X6" s="78">
        <v>1.2499999999999999E-2</v>
      </c>
      <c r="Y6" s="78">
        <v>1.2037037037037035E-2</v>
      </c>
    </row>
    <row r="7" spans="1:25" ht="17.25" thickBot="1" x14ac:dyDescent="0.3">
      <c r="A7" s="23">
        <v>7</v>
      </c>
      <c r="B7" s="73">
        <v>925</v>
      </c>
      <c r="C7" s="73">
        <v>615</v>
      </c>
      <c r="D7" s="73">
        <v>1145</v>
      </c>
      <c r="E7" s="73">
        <v>530</v>
      </c>
      <c r="F7" s="78">
        <v>2.9166666666666664E-2</v>
      </c>
      <c r="G7" s="78">
        <v>2.8125000000000001E-2</v>
      </c>
      <c r="H7" s="78">
        <v>2.7083333333333334E-2</v>
      </c>
      <c r="I7" s="78">
        <v>2.6157407407407407E-2</v>
      </c>
      <c r="J7" s="78">
        <v>2.5231481481481483E-2</v>
      </c>
      <c r="K7" s="78">
        <v>2.4305555555555556E-2</v>
      </c>
      <c r="L7" s="78">
        <v>2.3379629629629629E-2</v>
      </c>
      <c r="M7" s="78">
        <v>2.2569444444444444E-2</v>
      </c>
      <c r="N7" s="78">
        <v>2.1759259259259259E-2</v>
      </c>
      <c r="O7" s="78">
        <v>2.0949074074074075E-2</v>
      </c>
      <c r="P7" s="78">
        <v>2.0254629629629629E-2</v>
      </c>
      <c r="Q7" s="78">
        <v>1.9444444444444445E-2</v>
      </c>
      <c r="R7" s="78">
        <v>1.8749999999999999E-2</v>
      </c>
      <c r="S7" s="78">
        <v>1.8171296296296297E-2</v>
      </c>
      <c r="T7" s="78">
        <v>1.7476851851851851E-2</v>
      </c>
      <c r="U7" s="78">
        <v>1.6898148148148148E-2</v>
      </c>
      <c r="V7" s="78">
        <v>1.6203703703703703E-2</v>
      </c>
      <c r="W7" s="78">
        <v>1.5625E-2</v>
      </c>
      <c r="X7" s="78">
        <v>1.5046296296296295E-2</v>
      </c>
      <c r="Y7" s="78">
        <v>1.4583333333333332E-2</v>
      </c>
    </row>
    <row r="8" spans="1:25" ht="17.25" thickBot="1" x14ac:dyDescent="0.3">
      <c r="A8" s="20">
        <v>8</v>
      </c>
      <c r="B8" s="73">
        <v>1180</v>
      </c>
      <c r="C8" s="73">
        <v>790</v>
      </c>
      <c r="D8" s="73">
        <v>1465</v>
      </c>
      <c r="E8" s="73">
        <v>675</v>
      </c>
      <c r="F8" s="78">
        <v>3.5069444444444445E-2</v>
      </c>
      <c r="G8" s="78">
        <v>3.3796296296296297E-2</v>
      </c>
      <c r="H8" s="78">
        <v>3.2523148148148148E-2</v>
      </c>
      <c r="I8" s="78">
        <v>3.1365740740740743E-2</v>
      </c>
      <c r="J8" s="78">
        <v>3.0208333333333334E-2</v>
      </c>
      <c r="K8" s="78">
        <v>2.9166666666666664E-2</v>
      </c>
      <c r="L8" s="78">
        <v>2.8125000000000001E-2</v>
      </c>
      <c r="M8" s="78">
        <v>2.7083333333333334E-2</v>
      </c>
      <c r="N8" s="78">
        <v>2.6157407407407407E-2</v>
      </c>
      <c r="O8" s="78">
        <v>2.5231481481481483E-2</v>
      </c>
      <c r="P8" s="78">
        <v>2.4305555555555556E-2</v>
      </c>
      <c r="Q8" s="78">
        <v>2.3379629629629629E-2</v>
      </c>
      <c r="R8" s="78">
        <v>2.2569444444444444E-2</v>
      </c>
      <c r="S8" s="78">
        <v>2.1759259259259259E-2</v>
      </c>
      <c r="T8" s="78">
        <v>2.0949074074074075E-2</v>
      </c>
      <c r="U8" s="78">
        <v>2.0254629629629629E-2</v>
      </c>
      <c r="V8" s="78">
        <v>1.9444444444444445E-2</v>
      </c>
      <c r="W8" s="78">
        <v>1.8749999999999999E-2</v>
      </c>
      <c r="X8" s="78">
        <v>1.8055555555555557E-2</v>
      </c>
      <c r="Y8" s="78">
        <v>1.7476851851851851E-2</v>
      </c>
    </row>
    <row r="9" spans="1:25" ht="17.25" thickBot="1" x14ac:dyDescent="0.3">
      <c r="A9" s="24">
        <v>9</v>
      </c>
      <c r="B9" s="74">
        <v>1515</v>
      </c>
      <c r="C9" s="74">
        <v>1010</v>
      </c>
      <c r="D9" s="74">
        <v>1875</v>
      </c>
      <c r="E9" s="74">
        <v>865</v>
      </c>
      <c r="F9" s="78">
        <v>4.1782407407407407E-2</v>
      </c>
      <c r="G9" s="78">
        <v>4.027777777777778E-2</v>
      </c>
      <c r="H9" s="78">
        <v>3.8773148148148147E-2</v>
      </c>
      <c r="I9" s="78">
        <v>3.7384259259259263E-2</v>
      </c>
      <c r="J9" s="78">
        <v>3.6111111111111115E-2</v>
      </c>
      <c r="K9" s="78">
        <v>3.4837962962962959E-2</v>
      </c>
      <c r="L9" s="78">
        <v>3.3564814814814818E-2</v>
      </c>
      <c r="M9" s="78">
        <v>3.229166666666667E-2</v>
      </c>
      <c r="N9" s="78">
        <v>3.1134259259259261E-2</v>
      </c>
      <c r="O9" s="78">
        <v>3.0092592592592591E-2</v>
      </c>
      <c r="P9" s="78">
        <v>2.8935185185185185E-2</v>
      </c>
      <c r="Q9" s="78">
        <v>2.7893518518518515E-2</v>
      </c>
      <c r="R9" s="78">
        <v>2.6851851851851849E-2</v>
      </c>
      <c r="S9" s="78">
        <v>2.5925925925925925E-2</v>
      </c>
      <c r="T9" s="78">
        <v>2.4999999999999998E-2</v>
      </c>
      <c r="U9" s="78">
        <v>2.4074074074074071E-2</v>
      </c>
      <c r="V9" s="78">
        <v>2.326388888888889E-2</v>
      </c>
      <c r="W9" s="78">
        <v>2.2453703703703708E-2</v>
      </c>
      <c r="X9" s="78">
        <v>2.164351851851852E-2</v>
      </c>
      <c r="Y9" s="78">
        <v>2.0833333333333332E-2</v>
      </c>
    </row>
    <row r="10" spans="1:25" ht="17.25" thickBot="1" x14ac:dyDescent="0.3">
      <c r="A10" s="23">
        <v>10</v>
      </c>
      <c r="B10" s="75">
        <v>1935</v>
      </c>
      <c r="C10" s="75">
        <v>1290</v>
      </c>
      <c r="D10" s="75">
        <v>2400</v>
      </c>
      <c r="E10" s="75">
        <v>1105</v>
      </c>
      <c r="F10" s="78">
        <v>4.9652777777777775E-2</v>
      </c>
      <c r="G10" s="78">
        <v>4.780092592592592E-2</v>
      </c>
      <c r="H10" s="78">
        <v>4.6064814814814815E-2</v>
      </c>
      <c r="I10" s="78">
        <v>4.4444444444444446E-2</v>
      </c>
      <c r="J10" s="78">
        <v>4.282407407407407E-2</v>
      </c>
      <c r="K10" s="78">
        <v>4.1319444444444443E-2</v>
      </c>
      <c r="L10" s="78">
        <v>3.9814814814814817E-2</v>
      </c>
      <c r="M10" s="78">
        <v>3.8425925925925926E-2</v>
      </c>
      <c r="N10" s="78">
        <v>3.7037037037037042E-2</v>
      </c>
      <c r="O10" s="78">
        <v>3.5648148148148151E-2</v>
      </c>
      <c r="P10" s="78">
        <v>3.4374999999999996E-2</v>
      </c>
      <c r="Q10" s="78">
        <v>3.3101851851851848E-2</v>
      </c>
      <c r="R10" s="78">
        <v>3.1944444444444449E-2</v>
      </c>
      <c r="S10" s="78">
        <v>3.078703703703704E-2</v>
      </c>
      <c r="T10" s="78">
        <v>2.974537037037037E-2</v>
      </c>
      <c r="U10" s="78">
        <v>2.8587962962962964E-2</v>
      </c>
      <c r="V10" s="78">
        <v>2.7546296296296294E-2</v>
      </c>
      <c r="W10" s="78">
        <v>2.6620370370370374E-2</v>
      </c>
      <c r="X10" s="78">
        <v>2.5694444444444447E-2</v>
      </c>
      <c r="Y10" s="78">
        <v>2.476851851851852E-2</v>
      </c>
    </row>
    <row r="11" spans="1:25" ht="17.25" thickBot="1" x14ac:dyDescent="0.3">
      <c r="A11" s="20">
        <v>11</v>
      </c>
      <c r="B11" s="75">
        <v>2480</v>
      </c>
      <c r="C11" s="75">
        <v>1655</v>
      </c>
      <c r="D11" s="75">
        <v>3070</v>
      </c>
      <c r="E11" s="75">
        <v>1415</v>
      </c>
      <c r="F11" s="78">
        <v>5.8680555555555548E-2</v>
      </c>
      <c r="G11" s="78">
        <v>5.6597222222222222E-2</v>
      </c>
      <c r="H11" s="78">
        <v>5.451388888888889E-2</v>
      </c>
      <c r="I11" s="78">
        <v>5.2546296296296292E-2</v>
      </c>
      <c r="J11" s="78">
        <v>5.0694444444444452E-2</v>
      </c>
      <c r="K11" s="78">
        <v>4.8842592592592597E-2</v>
      </c>
      <c r="L11" s="78">
        <v>4.7106481481481478E-2</v>
      </c>
      <c r="M11" s="78">
        <v>4.5370370370370366E-2</v>
      </c>
      <c r="N11" s="78">
        <v>4.3750000000000004E-2</v>
      </c>
      <c r="O11" s="78">
        <v>4.2245370370370371E-2</v>
      </c>
      <c r="P11" s="78">
        <v>4.0740740740740737E-2</v>
      </c>
      <c r="Q11" s="78">
        <v>3.923611111111111E-2</v>
      </c>
      <c r="R11" s="78">
        <v>3.784722222222222E-2</v>
      </c>
      <c r="S11" s="78">
        <v>3.6458333333333336E-2</v>
      </c>
      <c r="T11" s="78">
        <v>3.5185185185185187E-2</v>
      </c>
      <c r="U11" s="78">
        <v>3.3912037037037039E-2</v>
      </c>
      <c r="V11" s="78">
        <v>3.2638888888888891E-2</v>
      </c>
      <c r="W11" s="78">
        <v>3.1481481481481485E-2</v>
      </c>
      <c r="X11" s="78">
        <v>3.0324074074074073E-2</v>
      </c>
      <c r="Y11" s="78">
        <v>2.9282407407407406E-2</v>
      </c>
    </row>
    <row r="12" spans="1:25" ht="17.25" thickBot="1" x14ac:dyDescent="0.3">
      <c r="A12" s="24">
        <v>12</v>
      </c>
      <c r="B12" s="75">
        <v>3175</v>
      </c>
      <c r="C12" s="75">
        <v>2115</v>
      </c>
      <c r="D12" s="75">
        <v>3930</v>
      </c>
      <c r="E12" s="75">
        <v>1815</v>
      </c>
      <c r="F12" s="78">
        <v>6.9212962962962962E-2</v>
      </c>
      <c r="G12" s="78">
        <v>6.6782407407407415E-2</v>
      </c>
      <c r="H12" s="78">
        <v>6.4351851851851841E-2</v>
      </c>
      <c r="I12" s="78">
        <v>6.2037037037037036E-2</v>
      </c>
      <c r="J12" s="78">
        <v>5.9837962962962961E-2</v>
      </c>
      <c r="K12" s="78">
        <v>5.7638888888888885E-2</v>
      </c>
      <c r="L12" s="78">
        <v>5.5555555555555552E-2</v>
      </c>
      <c r="M12" s="78">
        <v>5.3587962962962969E-2</v>
      </c>
      <c r="N12" s="78">
        <v>5.1620370370370372E-2</v>
      </c>
      <c r="O12" s="78">
        <v>4.9768518518518517E-2</v>
      </c>
      <c r="P12" s="78">
        <v>4.8032407407407406E-2</v>
      </c>
      <c r="Q12" s="78">
        <v>4.6296296296296301E-2</v>
      </c>
      <c r="R12" s="78">
        <v>4.4560185185185182E-2</v>
      </c>
      <c r="S12" s="78">
        <v>4.3055555555555562E-2</v>
      </c>
      <c r="T12" s="78">
        <v>4.1435185185185179E-2</v>
      </c>
      <c r="U12" s="78">
        <v>3.9930555555555559E-2</v>
      </c>
      <c r="V12" s="78">
        <v>3.8541666666666669E-2</v>
      </c>
      <c r="W12" s="78">
        <v>3.7152777777777778E-2</v>
      </c>
      <c r="X12" s="78">
        <v>3.5763888888888887E-2</v>
      </c>
      <c r="Y12" s="78">
        <v>3.4490740740740738E-2</v>
      </c>
    </row>
    <row r="13" spans="1:25" ht="17.25" thickBot="1" x14ac:dyDescent="0.3">
      <c r="A13" s="23">
        <v>13</v>
      </c>
      <c r="B13" s="75">
        <v>4060</v>
      </c>
      <c r="C13" s="75">
        <v>2710</v>
      </c>
      <c r="D13" s="75">
        <v>5030</v>
      </c>
      <c r="E13" s="75">
        <v>2320</v>
      </c>
      <c r="F13" s="78">
        <v>8.1481481481481488E-2</v>
      </c>
      <c r="G13" s="78">
        <v>7.8587962962962957E-2</v>
      </c>
      <c r="H13" s="78">
        <v>7.5694444444444439E-2</v>
      </c>
      <c r="I13" s="78">
        <v>7.3032407407407407E-2</v>
      </c>
      <c r="J13" s="78">
        <v>7.0370370370370375E-2</v>
      </c>
      <c r="K13" s="78">
        <v>6.7824074074074078E-2</v>
      </c>
      <c r="L13" s="78">
        <v>6.5393518518518517E-2</v>
      </c>
      <c r="M13" s="78">
        <v>6.3078703703703706E-2</v>
      </c>
      <c r="N13" s="78">
        <v>6.0763888888888888E-2</v>
      </c>
      <c r="O13" s="78">
        <v>5.8564814814814813E-2</v>
      </c>
      <c r="P13" s="78">
        <v>5.6481481481481487E-2</v>
      </c>
      <c r="Q13" s="78">
        <v>5.451388888888889E-2</v>
      </c>
      <c r="R13" s="78">
        <v>5.2546296296296292E-2</v>
      </c>
      <c r="S13" s="78">
        <v>5.0578703703703709E-2</v>
      </c>
      <c r="T13" s="78">
        <v>4.8726851851851855E-2</v>
      </c>
      <c r="U13" s="78">
        <v>4.6990740740740743E-2</v>
      </c>
      <c r="V13" s="78">
        <v>4.5370370370370366E-2</v>
      </c>
      <c r="W13" s="78">
        <v>4.3750000000000004E-2</v>
      </c>
      <c r="X13" s="78">
        <v>4.2129629629629628E-2</v>
      </c>
      <c r="Y13" s="78">
        <v>4.0625000000000001E-2</v>
      </c>
    </row>
    <row r="14" spans="1:25" ht="17.25" thickBot="1" x14ac:dyDescent="0.3">
      <c r="A14" s="20">
        <v>14</v>
      </c>
      <c r="B14" s="75">
        <v>5200</v>
      </c>
      <c r="C14" s="75">
        <v>3465</v>
      </c>
      <c r="D14" s="75">
        <v>6435</v>
      </c>
      <c r="E14" s="75">
        <v>2970</v>
      </c>
      <c r="F14" s="78">
        <v>9.571759259259259E-2</v>
      </c>
      <c r="G14" s="78">
        <v>9.224537037037038E-2</v>
      </c>
      <c r="H14" s="78">
        <v>8.8888888888888892E-2</v>
      </c>
      <c r="I14" s="78">
        <v>8.5763888888888876E-2</v>
      </c>
      <c r="J14" s="78">
        <v>8.2638888888888887E-2</v>
      </c>
      <c r="K14" s="78">
        <v>7.962962962962962E-2</v>
      </c>
      <c r="L14" s="78">
        <v>7.6851851851851852E-2</v>
      </c>
      <c r="M14" s="78">
        <v>7.407407407407407E-2</v>
      </c>
      <c r="N14" s="78">
        <v>7.1412037037037038E-2</v>
      </c>
      <c r="O14" s="78">
        <v>6.8865740740740741E-2</v>
      </c>
      <c r="P14" s="78">
        <v>6.6319444444444445E-2</v>
      </c>
      <c r="Q14" s="78">
        <v>6.3888888888888884E-2</v>
      </c>
      <c r="R14" s="78">
        <v>6.1689814814814815E-2</v>
      </c>
      <c r="S14" s="78">
        <v>5.9375000000000004E-2</v>
      </c>
      <c r="T14" s="78">
        <v>5.7291666666666664E-2</v>
      </c>
      <c r="U14" s="78">
        <v>5.5208333333333331E-2</v>
      </c>
      <c r="V14" s="78">
        <v>5.3240740740740734E-2</v>
      </c>
      <c r="W14" s="78">
        <v>5.1273148148148151E-2</v>
      </c>
      <c r="X14" s="78">
        <v>4.9421296296296297E-2</v>
      </c>
      <c r="Y14" s="78">
        <v>4.7685185185185185E-2</v>
      </c>
    </row>
    <row r="15" spans="1:25" ht="17.25" thickBot="1" x14ac:dyDescent="0.3">
      <c r="A15" s="24">
        <v>15</v>
      </c>
      <c r="B15" s="75">
        <v>6655</v>
      </c>
      <c r="C15" s="75">
        <v>4435</v>
      </c>
      <c r="D15" s="75">
        <v>8240</v>
      </c>
      <c r="E15" s="75">
        <v>3805</v>
      </c>
      <c r="F15" s="78">
        <v>0.11215277777777777</v>
      </c>
      <c r="G15" s="78">
        <v>0.10810185185185185</v>
      </c>
      <c r="H15" s="78">
        <v>0.10428240740740741</v>
      </c>
      <c r="I15" s="78">
        <v>0.10046296296296296</v>
      </c>
      <c r="J15" s="78">
        <v>9.6875000000000003E-2</v>
      </c>
      <c r="K15" s="78">
        <v>9.3402777777777779E-2</v>
      </c>
      <c r="L15" s="78">
        <v>9.0046296296296291E-2</v>
      </c>
      <c r="M15" s="78">
        <v>8.6805555555555566E-2</v>
      </c>
      <c r="N15" s="78">
        <v>8.368055555555555E-2</v>
      </c>
      <c r="O15" s="78">
        <v>8.0671296296296297E-2</v>
      </c>
      <c r="P15" s="78">
        <v>7.7777777777777779E-2</v>
      </c>
      <c r="Q15" s="78">
        <v>7.4999999999999997E-2</v>
      </c>
      <c r="R15" s="78">
        <v>7.2222222222222229E-2</v>
      </c>
      <c r="S15" s="78">
        <v>6.9675925925925933E-2</v>
      </c>
      <c r="T15" s="78">
        <v>6.7129629629629636E-2</v>
      </c>
      <c r="U15" s="78">
        <v>6.4699074074074062E-2</v>
      </c>
      <c r="V15" s="78">
        <v>6.2384259259259257E-2</v>
      </c>
      <c r="W15" s="78">
        <v>6.0185185185185182E-2</v>
      </c>
      <c r="X15" s="78">
        <v>5.7986111111111106E-2</v>
      </c>
      <c r="Y15" s="78">
        <v>5.590277777777778E-2</v>
      </c>
    </row>
    <row r="16" spans="1:25" ht="17.25" thickBot="1" x14ac:dyDescent="0.3">
      <c r="A16" s="23">
        <v>16</v>
      </c>
      <c r="B16" s="75">
        <v>8520</v>
      </c>
      <c r="C16" s="75">
        <v>5680</v>
      </c>
      <c r="D16" s="75">
        <v>10545</v>
      </c>
      <c r="E16" s="75">
        <v>4870</v>
      </c>
      <c r="F16" s="78">
        <v>0.13125000000000001</v>
      </c>
      <c r="G16" s="78">
        <v>0.12650462962962963</v>
      </c>
      <c r="H16" s="78">
        <v>0.12199074074074073</v>
      </c>
      <c r="I16" s="78">
        <v>0.1175925925925926</v>
      </c>
      <c r="J16" s="78">
        <v>0.11342592592592593</v>
      </c>
      <c r="K16" s="78">
        <v>0.10925925925925926</v>
      </c>
      <c r="L16" s="78">
        <v>0.10532407407407407</v>
      </c>
      <c r="M16" s="78">
        <v>0.10162037037037037</v>
      </c>
      <c r="N16" s="78">
        <v>9.7916666666666666E-2</v>
      </c>
      <c r="O16" s="78">
        <v>9.4328703703703706E-2</v>
      </c>
      <c r="P16" s="78">
        <v>9.0972222222222218E-2</v>
      </c>
      <c r="Q16" s="78">
        <v>8.773148148148148E-2</v>
      </c>
      <c r="R16" s="78">
        <v>8.4606481481481477E-2</v>
      </c>
      <c r="S16" s="78">
        <v>8.1481481481481488E-2</v>
      </c>
      <c r="T16" s="78">
        <v>7.8587962962962957E-2</v>
      </c>
      <c r="U16" s="78">
        <v>7.5694444444444439E-2</v>
      </c>
      <c r="V16" s="78">
        <v>7.3032407407407407E-2</v>
      </c>
      <c r="W16" s="78">
        <v>7.0370370370370375E-2</v>
      </c>
      <c r="X16" s="78">
        <v>6.7824074074074078E-2</v>
      </c>
      <c r="Y16" s="78">
        <v>6.5393518518518517E-2</v>
      </c>
    </row>
    <row r="17" spans="1:35" ht="17.25" thickBot="1" x14ac:dyDescent="0.3">
      <c r="A17" s="20">
        <v>17</v>
      </c>
      <c r="B17" s="74">
        <v>10905</v>
      </c>
      <c r="C17" s="74">
        <v>7270</v>
      </c>
      <c r="D17" s="74">
        <v>13500</v>
      </c>
      <c r="E17" s="74">
        <v>6230</v>
      </c>
      <c r="F17" s="78">
        <v>0.15347222222222223</v>
      </c>
      <c r="G17" s="78">
        <v>0.14791666666666667</v>
      </c>
      <c r="H17" s="78">
        <v>0.14259259259259258</v>
      </c>
      <c r="I17" s="78">
        <v>0.13749999999999998</v>
      </c>
      <c r="J17" s="78">
        <v>0.13252314814814814</v>
      </c>
      <c r="K17" s="78">
        <v>0.1277777777777778</v>
      </c>
      <c r="L17" s="78">
        <v>0.12314814814814816</v>
      </c>
      <c r="M17" s="78">
        <v>0.11875000000000001</v>
      </c>
      <c r="N17" s="78">
        <v>0.11446759259259259</v>
      </c>
      <c r="O17" s="78">
        <v>0.11030092592592593</v>
      </c>
      <c r="P17" s="78">
        <v>0.10636574074074073</v>
      </c>
      <c r="Q17" s="78">
        <v>0.1025462962962963</v>
      </c>
      <c r="R17" s="78">
        <v>9.8842592592592593E-2</v>
      </c>
      <c r="S17" s="78">
        <v>9.525462962962962E-2</v>
      </c>
      <c r="T17" s="78">
        <v>9.1898148148148159E-2</v>
      </c>
      <c r="U17" s="78">
        <v>8.8541666666666671E-2</v>
      </c>
      <c r="V17" s="78">
        <v>8.5300925925925919E-2</v>
      </c>
      <c r="W17" s="78">
        <v>8.2291666666666666E-2</v>
      </c>
      <c r="X17" s="78">
        <v>7.9282407407407399E-2</v>
      </c>
      <c r="Y17" s="78">
        <v>7.6504629629629631E-2</v>
      </c>
    </row>
    <row r="18" spans="1:35" ht="17.25" thickBot="1" x14ac:dyDescent="0.3">
      <c r="A18" s="24">
        <v>18</v>
      </c>
      <c r="B18" s="73">
        <v>13955</v>
      </c>
      <c r="C18" s="73">
        <v>9305</v>
      </c>
      <c r="D18" s="73">
        <v>17280</v>
      </c>
      <c r="E18" s="73">
        <v>7975</v>
      </c>
      <c r="F18" s="78">
        <v>0.17916666666666667</v>
      </c>
      <c r="G18" s="78">
        <v>0.17268518518518519</v>
      </c>
      <c r="H18" s="78">
        <v>0.16643518518518519</v>
      </c>
      <c r="I18" s="78">
        <v>0.1605324074074074</v>
      </c>
      <c r="J18" s="78">
        <v>0.15474537037037037</v>
      </c>
      <c r="K18" s="78">
        <v>0.14918981481481483</v>
      </c>
      <c r="L18" s="78">
        <v>0.14375000000000002</v>
      </c>
      <c r="M18" s="78">
        <v>0.13865740740740742</v>
      </c>
      <c r="N18" s="78">
        <v>0.13356481481481483</v>
      </c>
      <c r="O18" s="78">
        <v>0.12881944444444446</v>
      </c>
      <c r="P18" s="78">
        <v>0.12418981481481482</v>
      </c>
      <c r="Q18" s="78">
        <v>0.11967592592592592</v>
      </c>
      <c r="R18" s="78">
        <v>0.11539351851851852</v>
      </c>
      <c r="S18" s="78">
        <v>0.11122685185185184</v>
      </c>
      <c r="T18" s="78">
        <v>0.10717592592592594</v>
      </c>
      <c r="U18" s="78">
        <v>0.10335648148148148</v>
      </c>
      <c r="V18" s="78">
        <v>9.9652777777777771E-2</v>
      </c>
      <c r="W18" s="78">
        <v>9.6064814814814811E-2</v>
      </c>
      <c r="X18" s="78">
        <v>9.2592592592592601E-2</v>
      </c>
      <c r="Y18" s="78">
        <v>8.9236111111111113E-2</v>
      </c>
    </row>
    <row r="19" spans="1:35" ht="17.25" thickBot="1" x14ac:dyDescent="0.3">
      <c r="A19" s="23">
        <v>19</v>
      </c>
      <c r="B19" s="73">
        <v>17865</v>
      </c>
      <c r="C19" s="73">
        <v>11910</v>
      </c>
      <c r="D19" s="73">
        <v>22120</v>
      </c>
      <c r="E19" s="73">
        <v>10210</v>
      </c>
      <c r="F19" s="78">
        <v>0.20902777777777778</v>
      </c>
      <c r="G19" s="78">
        <v>0.20150462962962964</v>
      </c>
      <c r="H19" s="78">
        <v>0.19421296296296298</v>
      </c>
      <c r="I19" s="78">
        <v>0.18726851851851853</v>
      </c>
      <c r="J19" s="78">
        <v>0.18043981481481483</v>
      </c>
      <c r="K19" s="78">
        <v>0.17395833333333333</v>
      </c>
      <c r="L19" s="78">
        <v>0.16770833333333335</v>
      </c>
      <c r="M19" s="78">
        <v>0.16168981481481481</v>
      </c>
      <c r="N19" s="78">
        <v>0.15590277777777778</v>
      </c>
      <c r="O19" s="78">
        <v>0.15023148148148149</v>
      </c>
      <c r="P19" s="78">
        <v>0.14479166666666668</v>
      </c>
      <c r="Q19" s="78">
        <v>0.13958333333333334</v>
      </c>
      <c r="R19" s="78">
        <v>0.13460648148148149</v>
      </c>
      <c r="S19" s="78">
        <v>0.12974537037037037</v>
      </c>
      <c r="T19" s="78">
        <v>0.12511574074074075</v>
      </c>
      <c r="U19" s="78">
        <v>0.12060185185185185</v>
      </c>
      <c r="V19" s="78">
        <v>0.1162037037037037</v>
      </c>
      <c r="W19" s="78">
        <v>0.11203703703703705</v>
      </c>
      <c r="X19" s="78">
        <v>0.10798611111111112</v>
      </c>
      <c r="Y19" s="78">
        <v>0.10416666666666667</v>
      </c>
    </row>
    <row r="20" spans="1:35" ht="17.25" thickBot="1" x14ac:dyDescent="0.3">
      <c r="A20" s="24">
        <v>20</v>
      </c>
      <c r="B20" s="73">
        <v>22865</v>
      </c>
      <c r="C20" s="73">
        <v>15245</v>
      </c>
      <c r="D20" s="73">
        <v>28310</v>
      </c>
      <c r="E20" s="73">
        <v>13065</v>
      </c>
      <c r="F20" s="78">
        <v>0.2435185185185185</v>
      </c>
      <c r="G20" s="78">
        <v>0.23483796296296297</v>
      </c>
      <c r="H20" s="78">
        <v>0.22638888888888889</v>
      </c>
      <c r="I20" s="78">
        <v>0.21817129629629628</v>
      </c>
      <c r="J20" s="78">
        <v>0.21030092592592595</v>
      </c>
      <c r="K20" s="78">
        <v>0.20277777777777781</v>
      </c>
      <c r="L20" s="78">
        <v>0.19548611111111111</v>
      </c>
      <c r="M20" s="78">
        <v>0.18842592592592591</v>
      </c>
      <c r="N20" s="78">
        <v>0.18159722222222222</v>
      </c>
      <c r="O20" s="78">
        <v>0.17511574074074074</v>
      </c>
      <c r="P20" s="78">
        <v>0.16886574074074076</v>
      </c>
      <c r="Q20" s="78">
        <v>0.16273148148148148</v>
      </c>
      <c r="R20" s="78">
        <v>0.15682870370370369</v>
      </c>
      <c r="S20" s="78">
        <v>0.15127314814814816</v>
      </c>
      <c r="T20" s="78">
        <v>0.14583333333333334</v>
      </c>
      <c r="U20" s="78">
        <v>0.14050925925925925</v>
      </c>
      <c r="V20" s="78">
        <v>0.13553240740740741</v>
      </c>
      <c r="W20" s="78">
        <v>0.13055555555555556</v>
      </c>
      <c r="X20" s="78">
        <v>0.12592592592592591</v>
      </c>
      <c r="Y20" s="78">
        <v>0.12141203703703703</v>
      </c>
    </row>
    <row r="23" spans="1:35" ht="15.75" thickBot="1" x14ac:dyDescent="0.3"/>
    <row r="24" spans="1:35" ht="15.75" thickBot="1" x14ac:dyDescent="0.3"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50"/>
      <c r="AH24" s="50"/>
      <c r="AI24" s="50"/>
    </row>
    <row r="25" spans="1:35" ht="15.75" thickBot="1" x14ac:dyDescent="0.3">
      <c r="K25" s="76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8"/>
      <c r="AA25" s="78"/>
      <c r="AB25" s="78"/>
      <c r="AC25" s="78"/>
      <c r="AD25" s="78"/>
      <c r="AE25" s="78"/>
      <c r="AF25" s="78"/>
      <c r="AG25" s="51"/>
      <c r="AH25" s="51"/>
      <c r="AI25" s="51"/>
    </row>
    <row r="26" spans="1:35" ht="15.75" thickBot="1" x14ac:dyDescent="0.3">
      <c r="K26" s="76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51"/>
      <c r="AH26" s="51"/>
      <c r="AI26" s="51"/>
    </row>
    <row r="27" spans="1:35" ht="15.75" thickBot="1" x14ac:dyDescent="0.3">
      <c r="K27" s="76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51"/>
      <c r="AH27" s="51"/>
      <c r="AI27" s="51"/>
    </row>
    <row r="28" spans="1:35" ht="15.75" thickBot="1" x14ac:dyDescent="0.3">
      <c r="K28" s="76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51"/>
      <c r="AH28" s="51"/>
      <c r="AI28" s="51"/>
    </row>
    <row r="29" spans="1:35" ht="15.75" thickBot="1" x14ac:dyDescent="0.3">
      <c r="K29" s="76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51"/>
      <c r="AH29" s="51"/>
      <c r="AI29" s="51"/>
    </row>
    <row r="30" spans="1:35" ht="15.75" thickBot="1" x14ac:dyDescent="0.3">
      <c r="K30" s="76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51"/>
      <c r="AH30" s="51"/>
      <c r="AI30" s="51"/>
    </row>
    <row r="31" spans="1:35" ht="15.75" thickBot="1" x14ac:dyDescent="0.3">
      <c r="K31" s="76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51"/>
      <c r="AH31" s="51"/>
      <c r="AI31" s="51"/>
    </row>
    <row r="32" spans="1:35" ht="15.75" thickBot="1" x14ac:dyDescent="0.3">
      <c r="K32" s="76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51"/>
      <c r="AH32" s="51"/>
      <c r="AI32" s="51"/>
    </row>
    <row r="33" spans="11:35" ht="15.75" thickBot="1" x14ac:dyDescent="0.3">
      <c r="K33" s="76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51"/>
      <c r="AH33" s="51"/>
      <c r="AI33" s="51"/>
    </row>
    <row r="34" spans="11:35" ht="15.75" thickBot="1" x14ac:dyDescent="0.3">
      <c r="K34" s="76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51"/>
      <c r="AH34" s="51"/>
      <c r="AI34" s="51"/>
    </row>
    <row r="35" spans="11:35" ht="15.75" thickBot="1" x14ac:dyDescent="0.3">
      <c r="K35" s="76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51"/>
      <c r="AH35" s="51"/>
      <c r="AI35" s="51"/>
    </row>
    <row r="36" spans="11:35" ht="15.75" thickBot="1" x14ac:dyDescent="0.3">
      <c r="K36" s="76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51"/>
      <c r="AH36" s="51"/>
      <c r="AI36" s="51"/>
    </row>
    <row r="37" spans="11:35" ht="15.75" thickBot="1" x14ac:dyDescent="0.3">
      <c r="K37" s="76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51"/>
      <c r="AH37" s="51"/>
      <c r="AI37" s="51"/>
    </row>
    <row r="38" spans="11:35" ht="15.75" thickBot="1" x14ac:dyDescent="0.3">
      <c r="K38" s="76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51"/>
      <c r="AH38" s="51"/>
      <c r="AI38" s="51"/>
    </row>
    <row r="39" spans="11:35" ht="15.75" thickBot="1" x14ac:dyDescent="0.3">
      <c r="K39" s="76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51"/>
      <c r="AH39" s="51"/>
      <c r="AI39" s="51"/>
    </row>
    <row r="40" spans="11:35" ht="15.75" thickBot="1" x14ac:dyDescent="0.3">
      <c r="K40" s="76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51"/>
      <c r="AH40" s="51"/>
      <c r="AI40" s="51"/>
    </row>
    <row r="41" spans="11:35" ht="15.75" thickBot="1" x14ac:dyDescent="0.3">
      <c r="K41" s="76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51"/>
      <c r="AH41" s="51"/>
      <c r="AI41" s="51"/>
    </row>
    <row r="42" spans="11:35" ht="15.75" thickBot="1" x14ac:dyDescent="0.3">
      <c r="K42" s="76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51"/>
      <c r="AH42" s="51"/>
      <c r="AI42" s="51"/>
    </row>
    <row r="43" spans="11:35" ht="15.75" thickBot="1" x14ac:dyDescent="0.3">
      <c r="K43" s="76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51"/>
      <c r="AH43" s="51"/>
      <c r="AI43" s="51"/>
    </row>
    <row r="44" spans="11:35" ht="15.75" thickBot="1" x14ac:dyDescent="0.3">
      <c r="K44" s="76"/>
      <c r="L44" s="77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51"/>
      <c r="AH44" s="51"/>
      <c r="AI44" s="51"/>
    </row>
    <row r="45" spans="11:35" ht="15.75" thickBot="1" x14ac:dyDescent="0.3">
      <c r="K45" s="76"/>
      <c r="L45" s="77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51"/>
      <c r="AH45" s="51"/>
      <c r="AI45" s="5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workbookViewId="0">
      <selection activeCell="P11" sqref="P11"/>
    </sheetView>
  </sheetViews>
  <sheetFormatPr defaultRowHeight="15" x14ac:dyDescent="0.25"/>
  <sheetData>
    <row r="1" spans="1:24" ht="17.25" thickBot="1" x14ac:dyDescent="0.3">
      <c r="A1" s="20">
        <v>1</v>
      </c>
      <c r="B1" s="20">
        <v>70</v>
      </c>
      <c r="C1" s="20">
        <v>40</v>
      </c>
      <c r="D1" s="20">
        <v>60</v>
      </c>
      <c r="E1" s="20">
        <v>20</v>
      </c>
      <c r="F1" s="66"/>
      <c r="G1" s="51">
        <v>1.0069444444444445E-2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</row>
    <row r="2" spans="1:24" ht="17.25" thickBot="1" x14ac:dyDescent="0.3">
      <c r="A2" s="20">
        <v>2</v>
      </c>
      <c r="B2" s="20">
        <v>90</v>
      </c>
      <c r="C2" s="20">
        <v>50</v>
      </c>
      <c r="D2" s="20">
        <v>75</v>
      </c>
      <c r="E2" s="20">
        <v>25</v>
      </c>
      <c r="F2" s="66"/>
      <c r="G2" s="51">
        <v>1.0069444444444445E-2</v>
      </c>
      <c r="H2" s="51">
        <v>1.238425925925926E-2</v>
      </c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</row>
    <row r="3" spans="1:24" ht="17.25" thickBot="1" x14ac:dyDescent="0.3">
      <c r="A3" s="23">
        <v>3</v>
      </c>
      <c r="B3" s="20">
        <v>115</v>
      </c>
      <c r="C3" s="20">
        <v>65</v>
      </c>
      <c r="D3" s="20">
        <v>100</v>
      </c>
      <c r="E3" s="20">
        <v>35</v>
      </c>
      <c r="F3" s="66"/>
      <c r="G3" s="66"/>
      <c r="H3" s="51">
        <v>1.238425925925926E-2</v>
      </c>
      <c r="I3" s="51">
        <v>1.4930555555555556E-2</v>
      </c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</row>
    <row r="4" spans="1:24" ht="17.25" thickBot="1" x14ac:dyDescent="0.3">
      <c r="A4" s="24">
        <v>4</v>
      </c>
      <c r="B4" s="20">
        <v>145</v>
      </c>
      <c r="C4" s="20">
        <v>85</v>
      </c>
      <c r="D4" s="20">
        <v>125</v>
      </c>
      <c r="E4" s="20">
        <v>40</v>
      </c>
      <c r="F4" s="66"/>
      <c r="G4" s="66"/>
      <c r="H4" s="66"/>
      <c r="I4" s="51">
        <v>1.4930555555555556E-2</v>
      </c>
      <c r="J4" s="51">
        <v>1.7824074074074076E-2</v>
      </c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4" ht="17.25" thickBot="1" x14ac:dyDescent="0.3">
      <c r="A5" s="24">
        <v>5</v>
      </c>
      <c r="B5" s="20">
        <v>190</v>
      </c>
      <c r="C5" s="20">
        <v>105</v>
      </c>
      <c r="D5" s="20">
        <v>160</v>
      </c>
      <c r="E5" s="20">
        <v>55</v>
      </c>
      <c r="F5" s="66"/>
      <c r="G5" s="66"/>
      <c r="H5" s="66"/>
      <c r="I5" s="66"/>
      <c r="J5" s="51">
        <v>1.7824074074074076E-2</v>
      </c>
      <c r="K5" s="51">
        <v>2.0833333333333332E-2</v>
      </c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</row>
    <row r="6" spans="1:24" ht="17.25" thickBot="1" x14ac:dyDescent="0.3">
      <c r="A6" s="24">
        <v>6</v>
      </c>
      <c r="B6" s="20">
        <v>240</v>
      </c>
      <c r="C6" s="20">
        <v>135</v>
      </c>
      <c r="D6" s="20">
        <v>205</v>
      </c>
      <c r="E6" s="20">
        <v>70</v>
      </c>
      <c r="F6" s="66"/>
      <c r="G6" s="66"/>
      <c r="H6" s="66"/>
      <c r="I6" s="66"/>
      <c r="J6" s="66"/>
      <c r="K6" s="51">
        <v>2.0833333333333332E-2</v>
      </c>
      <c r="L6" s="51">
        <v>2.4305555555555556E-2</v>
      </c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</row>
    <row r="7" spans="1:24" ht="17.25" thickBot="1" x14ac:dyDescent="0.3">
      <c r="A7" s="23">
        <v>7</v>
      </c>
      <c r="B7" s="20">
        <v>310</v>
      </c>
      <c r="C7" s="20">
        <v>175</v>
      </c>
      <c r="D7" s="20">
        <v>265</v>
      </c>
      <c r="E7" s="20">
        <v>90</v>
      </c>
      <c r="F7" s="66"/>
      <c r="G7" s="66"/>
      <c r="H7" s="66"/>
      <c r="I7" s="66"/>
      <c r="J7" s="66"/>
      <c r="K7" s="66"/>
      <c r="L7" s="51">
        <v>2.4305555555555556E-2</v>
      </c>
      <c r="M7" s="51">
        <v>2.8125000000000001E-2</v>
      </c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</row>
    <row r="8" spans="1:24" ht="17.25" thickBot="1" x14ac:dyDescent="0.3">
      <c r="A8" s="20">
        <v>8</v>
      </c>
      <c r="B8" s="20">
        <v>395</v>
      </c>
      <c r="C8" s="20">
        <v>225</v>
      </c>
      <c r="D8" s="20">
        <v>340</v>
      </c>
      <c r="E8" s="20">
        <v>115</v>
      </c>
      <c r="F8" s="66"/>
      <c r="G8" s="66"/>
      <c r="H8" s="66"/>
      <c r="I8" s="66"/>
      <c r="J8" s="66"/>
      <c r="K8" s="66"/>
      <c r="L8" s="66"/>
      <c r="M8" s="51">
        <v>2.8125000000000001E-2</v>
      </c>
      <c r="N8" s="51">
        <v>3.2407407407407406E-2</v>
      </c>
      <c r="O8" s="66"/>
      <c r="P8" s="66"/>
      <c r="Q8" s="66"/>
      <c r="R8" s="66"/>
      <c r="S8" s="66"/>
      <c r="T8" s="66"/>
      <c r="U8" s="66"/>
      <c r="V8" s="66"/>
      <c r="W8" s="66"/>
      <c r="X8" s="66"/>
    </row>
    <row r="9" spans="1:24" ht="17.25" thickBot="1" x14ac:dyDescent="0.3">
      <c r="A9" s="24">
        <v>9</v>
      </c>
      <c r="B9" s="20">
        <v>505</v>
      </c>
      <c r="C9" s="20">
        <v>290</v>
      </c>
      <c r="D9" s="20">
        <v>430</v>
      </c>
      <c r="E9" s="20">
        <v>145</v>
      </c>
      <c r="F9" s="66"/>
      <c r="G9" s="66"/>
      <c r="H9" s="66"/>
      <c r="I9" s="66"/>
      <c r="J9" s="66"/>
      <c r="K9" s="66"/>
      <c r="L9" s="66"/>
      <c r="M9" s="66"/>
      <c r="N9" s="51">
        <v>3.2407407407407406E-2</v>
      </c>
      <c r="O9" s="51">
        <v>3.7037037037037042E-2</v>
      </c>
      <c r="P9" s="66"/>
      <c r="Q9" s="66"/>
      <c r="R9" s="66"/>
      <c r="S9" s="66"/>
      <c r="T9" s="66"/>
      <c r="U9" s="66"/>
      <c r="V9" s="66"/>
      <c r="W9" s="66"/>
      <c r="X9" s="66"/>
    </row>
    <row r="10" spans="1:24" ht="17.25" thickBot="1" x14ac:dyDescent="0.3">
      <c r="A10" s="23">
        <v>10</v>
      </c>
      <c r="B10" s="20">
        <v>645</v>
      </c>
      <c r="C10" s="20">
        <v>370</v>
      </c>
      <c r="D10" s="20">
        <v>555</v>
      </c>
      <c r="E10" s="20">
        <v>185</v>
      </c>
      <c r="F10" s="66"/>
      <c r="G10" s="66"/>
      <c r="H10" s="66"/>
      <c r="I10" s="66"/>
      <c r="J10" s="66"/>
      <c r="K10" s="66"/>
      <c r="L10" s="66"/>
      <c r="M10" s="66"/>
      <c r="N10" s="66"/>
      <c r="O10" s="51">
        <v>3.7037037037037042E-2</v>
      </c>
      <c r="P10" s="51">
        <v>4.2245370370370371E-2</v>
      </c>
      <c r="Q10" s="66"/>
      <c r="R10" s="66"/>
      <c r="S10" s="66"/>
      <c r="T10" s="66"/>
      <c r="U10" s="66"/>
      <c r="V10" s="66"/>
      <c r="W10" s="66"/>
      <c r="X10" s="66"/>
    </row>
    <row r="11" spans="1:24" ht="17.25" thickBot="1" x14ac:dyDescent="0.3">
      <c r="A11" s="20">
        <v>11</v>
      </c>
      <c r="B11" s="20">
        <v>825</v>
      </c>
      <c r="C11" s="20">
        <v>470</v>
      </c>
      <c r="D11" s="20">
        <v>710</v>
      </c>
      <c r="E11" s="20">
        <v>235</v>
      </c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51">
        <v>4.2245370370370371E-2</v>
      </c>
      <c r="Q11" s="51">
        <v>4.8032407407407406E-2</v>
      </c>
      <c r="R11" s="66"/>
      <c r="S11" s="66"/>
      <c r="T11" s="66"/>
      <c r="U11" s="66"/>
      <c r="V11" s="66"/>
      <c r="W11" s="66"/>
      <c r="X11" s="66"/>
    </row>
    <row r="12" spans="1:24" ht="17.25" thickBot="1" x14ac:dyDescent="0.3">
      <c r="A12" s="24">
        <v>12</v>
      </c>
      <c r="B12" s="20">
        <v>1060</v>
      </c>
      <c r="C12" s="20">
        <v>605</v>
      </c>
      <c r="D12" s="20">
        <v>905</v>
      </c>
      <c r="E12" s="20">
        <v>300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51">
        <v>4.8032407407407406E-2</v>
      </c>
      <c r="R12" s="51">
        <v>5.451388888888889E-2</v>
      </c>
      <c r="S12" s="66"/>
      <c r="T12" s="66"/>
      <c r="U12" s="66"/>
      <c r="V12" s="66"/>
      <c r="W12" s="66"/>
      <c r="X12" s="66"/>
    </row>
    <row r="13" spans="1:24" ht="17.25" thickBot="1" x14ac:dyDescent="0.3">
      <c r="A13" s="23">
        <v>13</v>
      </c>
      <c r="B13" s="20">
        <v>1355</v>
      </c>
      <c r="C13" s="20">
        <v>775</v>
      </c>
      <c r="D13" s="20">
        <v>1160</v>
      </c>
      <c r="E13" s="20">
        <v>385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51">
        <v>5.451388888888889E-2</v>
      </c>
      <c r="S13" s="51">
        <v>6.1689814814814815E-2</v>
      </c>
      <c r="T13" s="66"/>
      <c r="U13" s="66"/>
      <c r="V13" s="66"/>
      <c r="W13" s="66"/>
      <c r="X13" s="66"/>
    </row>
    <row r="14" spans="1:24" ht="17.25" thickBot="1" x14ac:dyDescent="0.3">
      <c r="A14" s="20">
        <v>14</v>
      </c>
      <c r="B14" s="20">
        <v>1735</v>
      </c>
      <c r="C14" s="20">
        <v>990</v>
      </c>
      <c r="D14" s="20">
        <v>1485</v>
      </c>
      <c r="E14" s="20">
        <v>495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51">
        <v>6.1689814814814815E-2</v>
      </c>
      <c r="T14" s="51">
        <v>6.9675925925925933E-2</v>
      </c>
      <c r="U14" s="66"/>
      <c r="V14" s="66"/>
      <c r="W14" s="66"/>
      <c r="X14" s="66"/>
    </row>
    <row r="15" spans="1:24" ht="17.25" thickBot="1" x14ac:dyDescent="0.3">
      <c r="A15" s="24">
        <v>15</v>
      </c>
      <c r="B15" s="20">
        <v>2220</v>
      </c>
      <c r="C15" s="20">
        <v>1270</v>
      </c>
      <c r="D15" s="20">
        <v>1900</v>
      </c>
      <c r="E15" s="20">
        <v>635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51">
        <v>6.9675925925925933E-2</v>
      </c>
      <c r="U15" s="51">
        <v>7.8587962962962957E-2</v>
      </c>
      <c r="V15" s="66"/>
      <c r="W15" s="66"/>
      <c r="X15" s="66"/>
    </row>
    <row r="16" spans="1:24" ht="17.25" thickBot="1" x14ac:dyDescent="0.3">
      <c r="A16" s="23">
        <v>16</v>
      </c>
      <c r="B16" s="20">
        <v>2840</v>
      </c>
      <c r="C16" s="20">
        <v>1625</v>
      </c>
      <c r="D16" s="20">
        <v>2435</v>
      </c>
      <c r="E16" s="20">
        <v>810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51">
        <v>7.8587962962962957E-2</v>
      </c>
      <c r="V16" s="51">
        <v>8.8541666666666671E-2</v>
      </c>
      <c r="W16" s="66"/>
      <c r="X16" s="66"/>
    </row>
    <row r="17" spans="1:30" ht="17.25" thickBot="1" x14ac:dyDescent="0.3">
      <c r="A17" s="20">
        <v>17</v>
      </c>
      <c r="B17" s="20">
        <v>3635</v>
      </c>
      <c r="C17" s="20">
        <v>2075</v>
      </c>
      <c r="D17" s="20">
        <v>3115</v>
      </c>
      <c r="E17" s="20">
        <v>1040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51">
        <v>8.8541666666666671E-2</v>
      </c>
      <c r="W17" s="51">
        <v>9.9652777777777771E-2</v>
      </c>
      <c r="X17" s="66"/>
    </row>
    <row r="18" spans="1:30" ht="17.25" thickBot="1" x14ac:dyDescent="0.3">
      <c r="A18" s="24">
        <v>18</v>
      </c>
      <c r="B18" s="20">
        <v>4650</v>
      </c>
      <c r="C18" s="20">
        <v>2660</v>
      </c>
      <c r="D18" s="20">
        <v>3990</v>
      </c>
      <c r="E18" s="20">
        <v>1330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51">
        <v>9.9652777777777771E-2</v>
      </c>
      <c r="X18" s="51">
        <v>0.11203703703703705</v>
      </c>
    </row>
    <row r="19" spans="1:30" ht="17.25" thickBot="1" x14ac:dyDescent="0.3">
      <c r="A19" s="23">
        <v>19</v>
      </c>
      <c r="B19" s="20">
        <v>5955</v>
      </c>
      <c r="C19" s="20">
        <v>3405</v>
      </c>
      <c r="D19" s="20">
        <v>5105</v>
      </c>
      <c r="E19" s="20">
        <v>1700</v>
      </c>
      <c r="F19" s="66"/>
      <c r="X19" s="51">
        <v>0.11203703703703705</v>
      </c>
      <c r="Y19" s="3">
        <v>0.12592592592592591</v>
      </c>
    </row>
    <row r="20" spans="1:30" ht="17.25" thickBot="1" x14ac:dyDescent="0.3">
      <c r="A20" s="24">
        <v>20</v>
      </c>
      <c r="B20" s="44">
        <v>7620</v>
      </c>
      <c r="C20" s="44">
        <v>4355</v>
      </c>
      <c r="D20" s="44">
        <v>6535</v>
      </c>
      <c r="E20" s="44">
        <v>2180</v>
      </c>
      <c r="F20" s="66"/>
      <c r="Y20" s="3">
        <v>0.12592592592592591</v>
      </c>
    </row>
    <row r="21" spans="1:30" x14ac:dyDescent="0.25">
      <c r="Z21" s="3"/>
    </row>
    <row r="25" spans="1:30" ht="15.75" thickBot="1" x14ac:dyDescent="0.3"/>
    <row r="26" spans="1:30" ht="15.75" thickBot="1" x14ac:dyDescent="0.3"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spans="1:30" ht="15.75" thickBot="1" x14ac:dyDescent="0.3">
      <c r="I27" s="50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</row>
    <row r="28" spans="1:30" ht="15.75" thickBot="1" x14ac:dyDescent="0.3">
      <c r="I28" s="50"/>
      <c r="J28" s="66"/>
      <c r="K28" s="66"/>
      <c r="L28" s="51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r="29" spans="1:30" ht="15.75" thickBot="1" x14ac:dyDescent="0.3">
      <c r="I29" s="50"/>
      <c r="J29" s="66"/>
      <c r="K29" s="66"/>
      <c r="L29" s="66"/>
      <c r="M29" s="51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</row>
    <row r="30" spans="1:30" ht="15.75" thickBot="1" x14ac:dyDescent="0.3">
      <c r="I30" s="50"/>
      <c r="J30" s="66"/>
      <c r="K30" s="66"/>
      <c r="L30" s="66"/>
      <c r="M30" s="66"/>
      <c r="N30" s="51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 spans="1:30" ht="15.75" thickBot="1" x14ac:dyDescent="0.3">
      <c r="I31" s="50"/>
      <c r="J31" s="66"/>
      <c r="K31" s="66"/>
      <c r="L31" s="66"/>
      <c r="M31" s="66"/>
      <c r="N31" s="66"/>
      <c r="O31" s="51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</row>
    <row r="32" spans="1:30" ht="15.75" thickBot="1" x14ac:dyDescent="0.3">
      <c r="I32" s="50"/>
      <c r="J32" s="66"/>
      <c r="K32" s="66"/>
      <c r="L32" s="66"/>
      <c r="M32" s="66"/>
      <c r="N32" s="66"/>
      <c r="O32" s="66"/>
      <c r="P32" s="51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</row>
    <row r="33" spans="9:30" ht="15.75" thickBot="1" x14ac:dyDescent="0.3">
      <c r="I33" s="50"/>
      <c r="J33" s="66"/>
      <c r="K33" s="66"/>
      <c r="L33" s="66"/>
      <c r="M33" s="66"/>
      <c r="N33" s="66"/>
      <c r="O33" s="66"/>
      <c r="P33" s="66"/>
      <c r="Q33" s="51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</row>
    <row r="34" spans="9:30" ht="15.75" thickBot="1" x14ac:dyDescent="0.3">
      <c r="I34" s="50"/>
      <c r="J34" s="66"/>
      <c r="K34" s="66"/>
      <c r="L34" s="66"/>
      <c r="M34" s="66"/>
      <c r="N34" s="66"/>
      <c r="O34" s="66"/>
      <c r="P34" s="66"/>
      <c r="Q34" s="66"/>
      <c r="R34" s="51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</row>
    <row r="35" spans="9:30" ht="15.75" thickBot="1" x14ac:dyDescent="0.3">
      <c r="I35" s="50"/>
      <c r="J35" s="66"/>
      <c r="K35" s="66"/>
      <c r="L35" s="66"/>
      <c r="M35" s="66"/>
      <c r="N35" s="66"/>
      <c r="O35" s="66"/>
      <c r="P35" s="66"/>
      <c r="Q35" s="66"/>
      <c r="R35" s="66"/>
      <c r="S35" s="51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</row>
    <row r="36" spans="9:30" ht="15.75" thickBot="1" x14ac:dyDescent="0.3">
      <c r="I36" s="50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51"/>
      <c r="U36" s="66"/>
      <c r="V36" s="66"/>
      <c r="W36" s="66"/>
      <c r="X36" s="66"/>
      <c r="Y36" s="66"/>
      <c r="Z36" s="66"/>
      <c r="AA36" s="66"/>
      <c r="AB36" s="66"/>
      <c r="AC36" s="66"/>
      <c r="AD36" s="66"/>
    </row>
    <row r="37" spans="9:30" ht="15.75" thickBot="1" x14ac:dyDescent="0.3">
      <c r="I37" s="50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51"/>
      <c r="V37" s="66"/>
      <c r="W37" s="66"/>
      <c r="X37" s="66"/>
      <c r="Y37" s="66"/>
      <c r="Z37" s="66"/>
      <c r="AA37" s="66"/>
      <c r="AB37" s="66"/>
      <c r="AC37" s="66"/>
      <c r="AD37" s="66"/>
    </row>
    <row r="38" spans="9:30" ht="15.75" thickBot="1" x14ac:dyDescent="0.3">
      <c r="I38" s="50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51"/>
      <c r="W38" s="66"/>
      <c r="X38" s="66"/>
      <c r="Y38" s="66"/>
      <c r="Z38" s="66"/>
      <c r="AA38" s="66"/>
      <c r="AB38" s="66"/>
      <c r="AC38" s="66"/>
      <c r="AD38" s="66"/>
    </row>
    <row r="39" spans="9:30" ht="15.75" thickBot="1" x14ac:dyDescent="0.3">
      <c r="I39" s="50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51"/>
      <c r="X39" s="66"/>
      <c r="Y39" s="66"/>
      <c r="Z39" s="66"/>
      <c r="AA39" s="66"/>
      <c r="AB39" s="66"/>
      <c r="AC39" s="66"/>
      <c r="AD39" s="66"/>
    </row>
    <row r="40" spans="9:30" ht="15.75" thickBot="1" x14ac:dyDescent="0.3">
      <c r="I40" s="50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51"/>
      <c r="Y40" s="66"/>
      <c r="Z40" s="66"/>
      <c r="AA40" s="66"/>
      <c r="AB40" s="66"/>
      <c r="AC40" s="66"/>
      <c r="AD40" s="66"/>
    </row>
    <row r="41" spans="9:30" ht="15.75" thickBot="1" x14ac:dyDescent="0.3">
      <c r="I41" s="50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51"/>
      <c r="Z41" s="66"/>
      <c r="AA41" s="66"/>
      <c r="AB41" s="66"/>
      <c r="AC41" s="66"/>
      <c r="AD41" s="66"/>
    </row>
    <row r="42" spans="9:30" ht="15.75" thickBot="1" x14ac:dyDescent="0.3">
      <c r="I42" s="50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51"/>
      <c r="AA42" s="66"/>
      <c r="AB42" s="66"/>
      <c r="AC42" s="66"/>
      <c r="AD42" s="66"/>
    </row>
    <row r="43" spans="9:30" ht="15.75" thickBot="1" x14ac:dyDescent="0.3">
      <c r="I43" s="50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51"/>
      <c r="AB43" s="66"/>
      <c r="AC43" s="66"/>
      <c r="AD43" s="66"/>
    </row>
    <row r="44" spans="9:30" ht="15.75" thickBot="1" x14ac:dyDescent="0.3">
      <c r="I44" s="50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51"/>
      <c r="AC44" s="66"/>
      <c r="AD44" s="66"/>
    </row>
    <row r="45" spans="9:30" ht="15.75" thickBot="1" x14ac:dyDescent="0.3">
      <c r="I45" s="50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51"/>
      <c r="AD45" s="66"/>
    </row>
    <row r="46" spans="9:30" ht="15.75" thickBot="1" x14ac:dyDescent="0.3">
      <c r="I46" s="50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51"/>
    </row>
    <row r="47" spans="9:30" ht="17.25" thickBot="1" x14ac:dyDescent="0.3">
      <c r="J47" s="20"/>
      <c r="K47" s="20"/>
      <c r="L47" s="20"/>
      <c r="M47" s="20"/>
      <c r="N47" s="20"/>
      <c r="O47" s="20"/>
      <c r="P47" s="20"/>
      <c r="Q47" s="21"/>
      <c r="R47" s="21"/>
      <c r="S47" s="20"/>
      <c r="T47" s="22"/>
      <c r="U47" s="64"/>
    </row>
    <row r="48" spans="9:30" ht="17.25" thickBot="1" x14ac:dyDescent="0.3">
      <c r="J48" s="20"/>
      <c r="K48" s="20"/>
      <c r="L48" s="20"/>
      <c r="M48" s="20"/>
      <c r="N48" s="20"/>
      <c r="O48" s="20"/>
      <c r="P48" s="20"/>
      <c r="Q48" s="21"/>
      <c r="R48" s="21"/>
      <c r="S48" s="20"/>
      <c r="T48" s="22"/>
      <c r="U48" s="64"/>
    </row>
    <row r="49" spans="10:21" ht="17.25" thickBot="1" x14ac:dyDescent="0.3">
      <c r="J49" s="20"/>
      <c r="K49" s="20"/>
      <c r="L49" s="20"/>
      <c r="M49" s="20"/>
      <c r="N49" s="20"/>
      <c r="O49" s="20"/>
      <c r="P49" s="20"/>
      <c r="Q49" s="21"/>
      <c r="R49" s="21"/>
      <c r="S49" s="20"/>
      <c r="T49" s="22"/>
      <c r="U49" s="64"/>
    </row>
    <row r="50" spans="10:21" ht="17.25" thickBot="1" x14ac:dyDescent="0.3">
      <c r="J50" s="20"/>
      <c r="K50" s="20"/>
      <c r="L50" s="20"/>
      <c r="M50" s="20"/>
      <c r="N50" s="20"/>
      <c r="O50" s="20"/>
      <c r="P50" s="20"/>
      <c r="Q50" s="21"/>
      <c r="R50" s="21"/>
      <c r="S50" s="20"/>
      <c r="T50" s="22"/>
      <c r="U50" s="64"/>
    </row>
    <row r="51" spans="10:21" ht="17.25" thickBot="1" x14ac:dyDescent="0.3">
      <c r="J51" s="20"/>
      <c r="K51" s="20"/>
      <c r="L51" s="20"/>
      <c r="M51" s="20"/>
      <c r="N51" s="20"/>
      <c r="O51" s="20"/>
      <c r="P51" s="20"/>
      <c r="Q51" s="21"/>
      <c r="R51" s="21"/>
      <c r="S51" s="20"/>
      <c r="T51" s="22"/>
      <c r="U51" s="64"/>
    </row>
    <row r="52" spans="10:21" ht="17.25" thickBot="1" x14ac:dyDescent="0.3">
      <c r="J52" s="20"/>
      <c r="K52" s="20"/>
      <c r="L52" s="20"/>
      <c r="M52" s="20"/>
      <c r="N52" s="20"/>
      <c r="O52" s="20"/>
      <c r="P52" s="20"/>
      <c r="Q52" s="21"/>
      <c r="R52" s="21"/>
      <c r="S52" s="20"/>
      <c r="T52" s="22"/>
      <c r="U52" s="64"/>
    </row>
    <row r="53" spans="10:21" ht="17.25" thickBot="1" x14ac:dyDescent="0.3">
      <c r="J53" s="20"/>
      <c r="K53" s="20"/>
      <c r="L53" s="20"/>
      <c r="M53" s="20"/>
      <c r="N53" s="20"/>
      <c r="O53" s="20"/>
      <c r="P53" s="20"/>
      <c r="Q53" s="21"/>
      <c r="R53" s="21"/>
      <c r="S53" s="20"/>
      <c r="T53" s="22"/>
      <c r="U53" s="64"/>
    </row>
    <row r="54" spans="10:21" ht="17.25" thickBot="1" x14ac:dyDescent="0.3">
      <c r="J54" s="20"/>
      <c r="K54" s="20"/>
      <c r="L54" s="20"/>
      <c r="M54" s="20"/>
      <c r="N54" s="20"/>
      <c r="O54" s="20"/>
      <c r="P54" s="20"/>
      <c r="Q54" s="21"/>
      <c r="R54" s="21"/>
      <c r="S54" s="20"/>
      <c r="T54" s="22"/>
      <c r="U54" s="64"/>
    </row>
    <row r="55" spans="10:21" ht="17.25" thickBot="1" x14ac:dyDescent="0.3">
      <c r="J55" s="20"/>
      <c r="K55" s="20"/>
      <c r="L55" s="20"/>
      <c r="M55" s="20"/>
      <c r="N55" s="20"/>
      <c r="O55" s="20"/>
      <c r="P55" s="20"/>
      <c r="Q55" s="21"/>
      <c r="R55" s="21"/>
      <c r="S55" s="20"/>
      <c r="T55" s="22"/>
      <c r="U55" s="64"/>
    </row>
    <row r="56" spans="10:21" ht="17.25" thickBot="1" x14ac:dyDescent="0.3">
      <c r="J56" s="20"/>
      <c r="K56" s="20"/>
      <c r="L56" s="20"/>
      <c r="M56" s="20"/>
      <c r="N56" s="20"/>
      <c r="O56" s="20"/>
      <c r="P56" s="20"/>
      <c r="Q56" s="21"/>
      <c r="R56" s="21"/>
      <c r="S56" s="20"/>
      <c r="T56" s="22"/>
      <c r="U56" s="64"/>
    </row>
    <row r="57" spans="10:21" ht="17.25" thickBot="1" x14ac:dyDescent="0.3">
      <c r="J57" s="20"/>
      <c r="K57" s="20"/>
      <c r="L57" s="20"/>
      <c r="M57" s="20"/>
      <c r="N57" s="20"/>
      <c r="O57" s="20"/>
      <c r="P57" s="20"/>
      <c r="Q57" s="21"/>
      <c r="R57" s="21"/>
      <c r="S57" s="20"/>
      <c r="T57" s="22"/>
      <c r="U57" s="64"/>
    </row>
    <row r="58" spans="10:21" ht="17.25" thickBot="1" x14ac:dyDescent="0.3">
      <c r="J58" s="20"/>
      <c r="K58" s="20"/>
      <c r="L58" s="20"/>
      <c r="M58" s="20"/>
      <c r="N58" s="20"/>
      <c r="O58" s="20"/>
      <c r="P58" s="20"/>
      <c r="Q58" s="21"/>
      <c r="R58" s="21"/>
      <c r="S58" s="20"/>
      <c r="T58" s="22"/>
      <c r="U58" s="64"/>
    </row>
    <row r="59" spans="10:21" ht="17.25" thickBot="1" x14ac:dyDescent="0.3">
      <c r="J59" s="20"/>
      <c r="K59" s="20"/>
      <c r="L59" s="20"/>
      <c r="M59" s="20"/>
      <c r="N59" s="20"/>
      <c r="O59" s="20"/>
      <c r="P59" s="20"/>
      <c r="Q59" s="21"/>
      <c r="R59" s="21"/>
      <c r="S59" s="20"/>
      <c r="T59" s="22"/>
      <c r="U59" s="64"/>
    </row>
    <row r="60" spans="10:21" ht="17.25" thickBot="1" x14ac:dyDescent="0.3">
      <c r="J60" s="20"/>
      <c r="K60" s="20"/>
      <c r="L60" s="20"/>
      <c r="M60" s="20"/>
      <c r="N60" s="20"/>
      <c r="O60" s="20"/>
      <c r="P60" s="20"/>
      <c r="Q60" s="21"/>
      <c r="R60" s="21"/>
      <c r="S60" s="20"/>
      <c r="T60" s="22"/>
      <c r="U60" s="64"/>
    </row>
    <row r="61" spans="10:21" ht="17.25" thickBot="1" x14ac:dyDescent="0.3">
      <c r="J61" s="20"/>
      <c r="K61" s="20"/>
      <c r="L61" s="20"/>
      <c r="M61" s="20"/>
      <c r="N61" s="20"/>
      <c r="O61" s="20"/>
      <c r="P61" s="20"/>
      <c r="Q61" s="21"/>
      <c r="R61" s="21"/>
      <c r="S61" s="20"/>
      <c r="T61" s="22"/>
      <c r="U61" s="64"/>
    </row>
    <row r="62" spans="10:21" ht="17.25" thickBot="1" x14ac:dyDescent="0.3">
      <c r="J62" s="20"/>
      <c r="K62" s="20"/>
      <c r="L62" s="20"/>
      <c r="M62" s="20"/>
      <c r="N62" s="20"/>
      <c r="O62" s="20"/>
      <c r="P62" s="20"/>
      <c r="Q62" s="21"/>
      <c r="R62" s="21"/>
      <c r="S62" s="20"/>
      <c r="T62" s="22"/>
      <c r="U62" s="64"/>
    </row>
    <row r="63" spans="10:21" ht="17.25" thickBot="1" x14ac:dyDescent="0.3">
      <c r="J63" s="44"/>
      <c r="K63" s="44"/>
      <c r="L63" s="44"/>
      <c r="M63" s="44"/>
      <c r="N63" s="44"/>
      <c r="O63" s="44"/>
      <c r="P63" s="44"/>
      <c r="Q63" s="53"/>
      <c r="R63" s="53"/>
      <c r="S63" s="44"/>
      <c r="T63" s="54"/>
      <c r="U63" s="6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13</vt:i4>
      </vt:variant>
    </vt:vector>
  </HeadingPairs>
  <TitlesOfParts>
    <vt:vector size="13" baseType="lpstr">
      <vt:lpstr>Sheet1</vt:lpstr>
      <vt:lpstr>Támadás</vt:lpstr>
      <vt:lpstr>TTQ ütemező_SAMPLE</vt:lpstr>
      <vt:lpstr>TTQ ütemező_EDIT_THIS</vt:lpstr>
      <vt:lpstr>Merchant küldő</vt:lpstr>
      <vt:lpstr>Fa</vt:lpstr>
      <vt:lpstr>Agyag</vt:lpstr>
      <vt:lpstr>Vas</vt:lpstr>
      <vt:lpstr>Búza</vt:lpstr>
      <vt:lpstr>Raktár</vt:lpstr>
      <vt:lpstr>Hősökháza</vt:lpstr>
      <vt:lpstr>Kaszárnya</vt:lpstr>
      <vt:lpstr>Főépület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TamasPeter</dc:creator>
  <cp:lastModifiedBy>Péter Tamás</cp:lastModifiedBy>
  <dcterms:created xsi:type="dcterms:W3CDTF">2017-08-09T15:40:45Z</dcterms:created>
  <dcterms:modified xsi:type="dcterms:W3CDTF">2018-07-14T16:45:23Z</dcterms:modified>
</cp:coreProperties>
</file>