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Desktop\"/>
    </mc:Choice>
  </mc:AlternateContent>
  <xr:revisionPtr revIDLastSave="0" documentId="13_ncr:1_{34EF1CFB-8E16-4DBE-B2C3-67D2D5DA65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CategoryStats" sheetId="2" r:id="rId2"/>
    <sheet name="SubcategoryStats" sheetId="3" r:id="rId3"/>
    <sheet name="LaunchDateOutcomes" sheetId="4" r:id="rId4"/>
    <sheet name="Crowfunding Goal Analysis" sheetId="5" r:id="rId5"/>
    <sheet name="Backers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6" l="1"/>
  <c r="J16" i="6"/>
  <c r="J15" i="6"/>
  <c r="J14" i="6"/>
  <c r="J13" i="6"/>
  <c r="J12" i="6"/>
  <c r="J2" i="6"/>
  <c r="J7" i="6"/>
  <c r="J6" i="6"/>
  <c r="J5" i="6"/>
  <c r="J4" i="6"/>
  <c r="J3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B13" i="5"/>
  <c r="B12" i="5"/>
  <c r="B11" i="5"/>
  <c r="B10" i="5"/>
  <c r="B9" i="5"/>
  <c r="B8" i="5"/>
  <c r="B7" i="5"/>
  <c r="B6" i="5"/>
  <c r="B5" i="5"/>
  <c r="B4" i="5"/>
  <c r="B3" i="5"/>
  <c r="B2" i="5"/>
  <c r="D2" i="5"/>
  <c r="C2" i="5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F2" i="5" s="1"/>
  <c r="E13" i="5"/>
  <c r="H13" i="5" s="1"/>
  <c r="E12" i="5"/>
  <c r="H12" i="5" s="1"/>
  <c r="E11" i="5"/>
  <c r="H11" i="5" s="1"/>
  <c r="E10" i="5"/>
  <c r="H10" i="5" s="1"/>
  <c r="E9" i="5"/>
  <c r="H9" i="5" s="1"/>
  <c r="E8" i="5"/>
  <c r="H8" i="5" s="1"/>
  <c r="E7" i="5"/>
  <c r="H7" i="5" s="1"/>
  <c r="E6" i="5"/>
  <c r="H6" i="5" s="1"/>
  <c r="E5" i="5"/>
  <c r="H5" i="5" s="1"/>
  <c r="E4" i="5"/>
  <c r="H4" i="5" s="1"/>
  <c r="E3" i="5"/>
  <c r="H3" i="5" s="1"/>
  <c r="G2" i="5" l="1"/>
  <c r="H2" i="5"/>
  <c r="F13" i="5"/>
  <c r="G13" i="5"/>
  <c r="F12" i="5"/>
  <c r="G12" i="5"/>
  <c r="F11" i="5"/>
  <c r="G11" i="5"/>
  <c r="F10" i="5"/>
  <c r="G10" i="5"/>
  <c r="F9" i="5"/>
  <c r="G9" i="5"/>
  <c r="F8" i="5"/>
  <c r="G8" i="5"/>
  <c r="F7" i="5"/>
  <c r="G7" i="5"/>
  <c r="F6" i="5"/>
  <c r="G6" i="5"/>
  <c r="F5" i="5"/>
  <c r="G5" i="5"/>
  <c r="F4" i="5"/>
  <c r="G4" i="5"/>
  <c r="F3" i="5"/>
  <c r="G3" i="5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<sst xmlns="http://schemas.openxmlformats.org/spreadsheetml/2006/main" count="9070" uniqueCount="2116">
  <si>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</si>
  <si>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</si>
  <si>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</si>
  <si>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</si>
  <si>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</si>
  <si>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</si>
  <si>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</si>
  <si>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</si>
  <si>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</si>
  <si>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</si>
  <si>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</si>
  <si>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</si>
  <si>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</si>
  <si>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</si>
  <si>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</si>
  <si>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</si>
  <si>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</si>
  <si>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</si>
  <si>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</si>
  <si>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</si>
  <si>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</si>
  <si>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</si>
  <si>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</si>
  <si>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</si>
  <si>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</si>
  <si>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</si>
  <si>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</si>
  <si>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</si>
  <si>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</si>
  <si>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</si>
  <si>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</si>
  <si>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</si>
  <si>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</si>
  <si>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</si>
  <si>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</si>
  <si>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</si>
  <si>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</si>
  <si>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</si>
  <si>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</si>
  <si>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</si>
  <si>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</si>
  <si>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</si>
  <si>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</si>
  <si>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</si>
  <si>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</si>
  <si>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</si>
  <si>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</si>
  <si>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</si>
  <si>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</si>
  <si>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</si>
  <si>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</si>
  <si>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</si>
  <si>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</si>
  <si>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</si>
  <si>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</si>
  <si>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</si>
  <si>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</si>
  <si>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</si>
  <si>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</si>
  <si>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</si>
  <si>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</si>
  <si>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</si>
  <si>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</si>
  <si>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</si>
  <si>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</si>
  <si>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</si>
  <si>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</si>
  <si>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</si>
  <si>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</si>
  <si>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</si>
  <si>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</si>
  <si>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</si>
  <si>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</si>
  <si>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</si>
  <si>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</si>
  <si>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</si>
  <si>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</si>
  <si>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</si>
  <si>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</si>
  <si>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</si>
  <si>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</si>
  <si>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</si>
  <si>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</si>
  <si>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</si>
  <si>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</si>
  <si>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</si>
  <si>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</si>
  <si>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</si>
  <si>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</si>
  <si>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</si>
  <si>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</si>
  <si>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</si>
  <si>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</si>
  <si>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</si>
  <si>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</si>
  <si>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</si>
  <si>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</si>
  <si>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</si>
  <si>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</si>
  <si>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</si>
  <si>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</si>
  <si>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</si>
  <si>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</si>
  <si>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</si>
  <si>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</si>
  <si>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</si>
  <si>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</si>
  <si>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</si>
  <si>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</si>
  <si>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</si>
  <si>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</si>
  <si>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</si>
  <si>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</si>
  <si>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</si>
  <si>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</si>
  <si>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</si>
  <si>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</si>
  <si>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</si>
  <si>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</si>
  <si>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</si>
  <si>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</si>
  <si>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</si>
  <si>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</si>
  <si>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</si>
  <si>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</si>
  <si>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</si>
  <si>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</si>
  <si>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</si>
  <si>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</si>
  <si>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</si>
  <si>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</si>
  <si>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</si>
  <si>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</si>
  <si>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</si>
  <si>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</si>
  <si>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</si>
  <si>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</si>
  <si>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</si>
  <si>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</si>
  <si>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</si>
  <si>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</si>
  <si>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</si>
  <si>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</si>
  <si>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</si>
  <si>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</si>
  <si>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</si>
  <si>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</si>
  <si>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</si>
  <si>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</si>
  <si>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</si>
  <si>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</si>
  <si>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</si>
  <si>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</si>
  <si>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</si>
  <si>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</si>
  <si>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</si>
  <si>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</si>
  <si>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</si>
  <si>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</si>
  <si>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</si>
  <si>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</si>
  <si>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</si>
  <si>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</si>
  <si>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</si>
  <si>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</si>
  <si>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</si>
  <si>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</si>
  <si>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</si>
  <si>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</si>
  <si>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</si>
  <si>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</si>
  <si>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</si>
  <si>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</si>
  <si>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</si>
  <si>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</si>
  <si>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</si>
  <si>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</si>
  <si>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</si>
  <si>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</si>
  <si>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</si>
  <si>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</si>
  <si>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</si>
  <si>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</si>
  <si>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</si>
  <si>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</si>
  <si>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</si>
  <si>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</si>
  <si>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</si>
  <si>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</si>
  <si>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</si>
  <si>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</si>
  <si>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</si>
  <si>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</si>
  <si>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</si>
  <si>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</si>
  <si>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</si>
  <si>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</si>
  <si>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</si>
  <si>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</si>
  <si>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</si>
  <si>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</si>
  <si>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</si>
  <si>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</si>
  <si>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</si>
  <si>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</si>
  <si>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</si>
  <si>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</si>
  <si>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</si>
  <si>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</si>
  <si>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</si>
  <si>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</si>
  <si>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</si>
  <si>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</si>
  <si>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</si>
  <si>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</si>
  <si>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</si>
  <si>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</si>
  <si>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</si>
  <si>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</si>
  <si>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</si>
  <si>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</si>
  <si>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</si>
  <si>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</si>
  <si>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</si>
  <si>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</si>
  <si>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</si>
  <si>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</si>
  <si>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</si>
  <si>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</si>
  <si>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</si>
  <si>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</si>
  <si>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</si>
  <si>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</si>
  <si>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</si>
  <si>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</si>
  <si>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</si>
  <si>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</si>
  <si>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</si>
  <si>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</si>
  <si>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</si>
  <si>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</si>
  <si>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</si>
  <si>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</si>
  <si>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</si>
  <si>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</si>
  <si>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</si>
  <si>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</si>
  <si>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</si>
  <si>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</si>
  <si>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</si>
  <si>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</si>
  <si>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</si>
  <si>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</si>
  <si>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</si>
  <si>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</si>
  <si>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</si>
  <si>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</si>
  <si>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</si>
  <si>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</si>
  <si>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</si>
  <si>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</si>
  <si>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</si>
  <si>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</si>
  <si>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</si>
  <si>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</si>
  <si>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</si>
  <si>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</si>
  <si>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</si>
  <si>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</si>
  <si>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</si>
  <si>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</si>
  <si>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</si>
  <si>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</si>
  <si>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</si>
  <si>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</si>
  <si>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</si>
  <si>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</si>
  <si>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</si>
  <si>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</si>
  <si>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</si>
  <si>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</si>
  <si>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</si>
  <si>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</si>
  <si>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</si>
  <si>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</si>
  <si>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</si>
  <si>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</si>
  <si>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</si>
  <si>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</si>
  <si>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</si>
  <si>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</si>
  <si>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</si>
  <si>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</si>
  <si>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</si>
  <si>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</si>
  <si>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</si>
  <si>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</si>
  <si>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</si>
  <si>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</si>
  <si>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</si>
  <si>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</si>
  <si>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</si>
  <si>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</si>
  <si>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</si>
  <si>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</si>
  <si>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</si>
  <si>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</si>
  <si>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</si>
  <si>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</si>
  <si>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</si>
  <si>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</si>
  <si>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</si>
  <si>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</si>
  <si>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</si>
  <si>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</si>
  <si>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</si>
  <si>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</si>
  <si>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</si>
  <si>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</si>
  <si>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</si>
  <si>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</si>
  <si>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</si>
  <si>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</si>
  <si>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</si>
  <si>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</si>
  <si>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</si>
  <si>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</si>
  <si>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</si>
  <si>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</si>
  <si>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</si>
  <si>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</si>
  <si>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</si>
  <si>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</si>
  <si>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</si>
  <si>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</si>
  <si>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</si>
  <si>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</si>
  <si>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</si>
  <si>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</si>
  <si>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</si>
  <si>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</si>
  <si>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</si>
  <si>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</si>
  <si>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</si>
  <si>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</si>
  <si>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</si>
  <si>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</si>
  <si>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</si>
  <si>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</si>
  <si>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</si>
  <si>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</si>
  <si>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</si>
  <si>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</si>
  <si>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</si>
  <si>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</si>
  <si>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</si>
  <si>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</si>
  <si>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</si>
  <si>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</si>
  <si>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</si>
  <si>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</si>
  <si>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</si>
  <si>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</si>
  <si>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</si>
  <si>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</si>
  <si>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</si>
  <si>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</si>
  <si>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</si>
  <si>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</si>
  <si>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</si>
  <si>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</si>
  <si>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</si>
  <si>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</si>
  <si>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</si>
  <si>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</si>
  <si>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</si>
  <si>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</si>
  <si>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</si>
  <si>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</si>
  <si>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</si>
  <si>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</si>
  <si>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</si>
  <si>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</si>
  <si>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</si>
  <si>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</si>
  <si>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</si>
  <si>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</si>
  <si>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</si>
  <si>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</si>
  <si>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</si>
  <si>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</si>
  <si>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</si>
  <si>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</si>
  <si>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</si>
  <si>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</si>
  <si>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</si>
  <si>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</si>
  <si>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</si>
  <si>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</si>
  <si>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</si>
  <si>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</si>
  <si>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</si>
  <si>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</si>
  <si>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</si>
  <si>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</si>
  <si>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</si>
  <si>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</si>
  <si>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</si>
  <si>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</si>
  <si>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</si>
  <si>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</si>
  <si>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</si>
  <si>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</si>
  <si>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</si>
  <si>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</si>
  <si>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</si>
  <si>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</si>
  <si>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</si>
  <si>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</si>
  <si>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</si>
  <si>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</si>
  <si>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</si>
  <si>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</si>
  <si>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</si>
  <si>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</si>
  <si>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</si>
  <si>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</si>
  <si>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</si>
  <si>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</si>
  <si>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</si>
  <si>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</si>
  <si>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</si>
  <si>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</si>
  <si>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</si>
  <si>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</si>
  <si>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</si>
  <si>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</si>
  <si>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</si>
  <si>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</si>
  <si>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</si>
  <si>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</si>
  <si>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</si>
  <si>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</si>
  <si>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</si>
  <si>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</si>
  <si>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</si>
  <si>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</si>
  <si>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</si>
  <si>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</si>
  <si>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</si>
  <si>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</si>
  <si>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</si>
  <si>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</si>
  <si>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</si>
  <si>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</si>
  <si>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</si>
  <si>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</si>
  <si>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</si>
  <si>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</si>
  <si>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</si>
  <si>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</si>
  <si>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</si>
  <si>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</si>
  <si>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</si>
  <si>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</si>
  <si>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</si>
  <si>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</si>
  <si>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</si>
  <si>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</si>
  <si>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</si>
  <si>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</si>
  <si>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</si>
  <si>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</si>
  <si>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</si>
  <si>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</si>
  <si>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</si>
  <si>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</si>
  <si>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</si>
  <si>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</si>
  <si>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</si>
  <si>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</si>
  <si>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</si>
  <si>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</si>
  <si>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</si>
  <si>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</si>
  <si>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</si>
  <si>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</si>
  <si>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</si>
  <si>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</si>
  <si>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</si>
  <si>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</si>
  <si>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</si>
  <si>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</si>
  <si>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</si>
  <si>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</si>
  <si>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</si>
  <si>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</si>
  <si>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</si>
  <si>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</si>
  <si>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</si>
  <si>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</si>
  <si>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</si>
  <si>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</si>
  <si>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</si>
  <si>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</si>
  <si>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</si>
  <si>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</si>
  <si>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</si>
  <si>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</si>
  <si>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</si>
  <si>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</si>
  <si>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</si>
  <si>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</si>
  <si>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</si>
  <si>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</si>
  <si>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</si>
  <si>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</si>
  <si>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</si>
  <si>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</si>
  <si>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</si>
  <si>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</si>
  <si>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</si>
  <si>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</si>
  <si>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</si>
  <si>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</si>
  <si>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</si>
  <si>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</si>
  <si>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</si>
  <si>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</si>
  <si>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</si>
  <si>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</si>
  <si>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</si>
  <si>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</si>
  <si>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</si>
  <si>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</si>
  <si>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</si>
  <si>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</si>
  <si>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</si>
  <si>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</si>
  <si>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</si>
  <si>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</si>
  <si>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</si>
  <si>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</si>
  <si>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</si>
  <si>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</si>
  <si>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</si>
  <si>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</si>
  <si>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</si>
  <si>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</si>
  <si>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</si>
  <si>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</si>
  <si>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</si>
  <si>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</si>
  <si>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</si>
  <si>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</si>
  <si>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</si>
  <si>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</si>
  <si>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</si>
  <si>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</si>
  <si>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</si>
  <si>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</si>
  <si>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</si>
  <si>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</si>
  <si>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</si>
  <si>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</si>
  <si>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</si>
  <si>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</si>
  <si>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</si>
  <si>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</si>
  <si>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</si>
  <si>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</si>
  <si>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</si>
  <si>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</si>
  <si>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</si>
  <si>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</si>
  <si>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</si>
  <si>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</si>
  <si>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</si>
  <si>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</si>
  <si>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</si>
  <si>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</si>
  <si>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</si>
  <si>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</si>
  <si>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</si>
  <si>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</si>
  <si>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</si>
  <si>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</si>
  <si>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</si>
  <si>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</si>
  <si>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</si>
  <si>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</si>
  <si>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</si>
  <si>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</si>
  <si>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</si>
  <si>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</si>
  <si>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</si>
  <si>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</si>
  <si>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</si>
  <si>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</si>
  <si>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</si>
  <si>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</si>
  <si>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</si>
  <si>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</si>
  <si>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</si>
  <si>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</si>
  <si>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</si>
  <si>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</si>
  <si>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</si>
  <si>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</si>
  <si>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</si>
  <si>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</si>
  <si>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</si>
  <si>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</si>
  <si>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</si>
  <si>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</si>
  <si>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</si>
  <si>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</si>
  <si>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</si>
  <si>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</si>
  <si>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</si>
  <si>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</si>
  <si>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</si>
  <si>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</si>
  <si>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</si>
  <si>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</si>
  <si>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</si>
  <si>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</si>
  <si>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</si>
  <si>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</si>
  <si>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</si>
  <si>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</si>
  <si>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</si>
  <si>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</si>
  <si>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</si>
  <si>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</si>
  <si>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</si>
  <si>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</si>
  <si>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</si>
  <si>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</si>
  <si>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</si>
  <si>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</si>
  <si>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</si>
  <si>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</si>
  <si>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</si>
  <si>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</si>
  <si>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</si>
  <si>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</si>
  <si>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</si>
  <si>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</si>
  <si>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</si>
  <si>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</si>
  <si>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</si>
  <si>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</si>
  <si>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</si>
  <si>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</si>
  <si>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</si>
  <si>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</si>
  <si>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</si>
  <si>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</si>
  <si>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</si>
  <si>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</si>
  <si>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</si>
  <si>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</si>
  <si>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</si>
  <si>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</si>
  <si>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</si>
  <si>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</si>
  <si>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</si>
  <si>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</si>
  <si>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</si>
  <si>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</si>
  <si>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</si>
  <si>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</si>
  <si>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</si>
  <si>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</si>
  <si>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</si>
  <si>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</si>
  <si>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</si>
  <si>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</si>
  <si>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</si>
  <si>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</si>
  <si>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</si>
  <si>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</si>
  <si>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</si>
  <si>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</si>
  <si>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</si>
  <si>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</si>
  <si>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</si>
  <si>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</si>
  <si>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</si>
  <si>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</si>
  <si>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</si>
  <si>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</si>
  <si>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</si>
  <si>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</si>
  <si>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</si>
  <si>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</si>
  <si>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</si>
  <si>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</si>
  <si>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</si>
  <si>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</si>
  <si>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</si>
  <si>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</si>
  <si>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</si>
  <si>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</si>
  <si>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</si>
  <si>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</si>
  <si>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</si>
  <si>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</si>
  <si>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</si>
  <si>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</si>
  <si>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</si>
  <si>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</si>
  <si>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</si>
  <si>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</si>
  <si>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</si>
  <si>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</si>
  <si>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</si>
  <si>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</si>
  <si>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</si>
  <si>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</si>
  <si>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</si>
  <si>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</si>
  <si>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</si>
  <si>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</si>
  <si>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</si>
  <si>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</si>
  <si>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</si>
  <si>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</si>
  <si>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</si>
  <si>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</si>
  <si>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</si>
  <si>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</si>
  <si>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</si>
  <si>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</si>
  <si>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</si>
  <si>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</si>
  <si>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</si>
  <si>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</si>
  <si>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</si>
  <si>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</si>
  <si>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</si>
  <si>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</si>
  <si>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</si>
  <si>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</si>
  <si>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</si>
  <si>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</si>
  <si>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</si>
  <si>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</si>
  <si>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</si>
  <si>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</si>
  <si>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</si>
  <si>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</si>
  <si>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</si>
  <si>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</si>
  <si>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</si>
  <si>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</si>
  <si>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</si>
  <si>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</si>
  <si>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</si>
  <si>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</si>
  <si>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</si>
  <si>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</si>
  <si>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</si>
  <si>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</si>
  <si>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</si>
  <si>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</si>
  <si>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</si>
  <si>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</si>
  <si>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</si>
  <si>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</si>
  <si>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</si>
  <si>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</si>
  <si>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</si>
  <si>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</si>
  <si>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</si>
  <si>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</si>
  <si>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</si>
  <si>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</si>
  <si>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</si>
  <si>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</si>
  <si>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</si>
  <si>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</si>
  <si>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</si>
  <si>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</si>
  <si>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</si>
  <si>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</si>
  <si>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</si>
  <si>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</si>
  <si>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</si>
  <si>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</si>
  <si>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</si>
  <si>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</si>
  <si>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</si>
  <si>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</si>
  <si>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</si>
  <si>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</si>
  <si>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</si>
  <si>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</si>
  <si>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</si>
  <si>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</si>
  <si>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</si>
  <si>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</si>
  <si>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</si>
  <si>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</si>
  <si>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</si>
  <si>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</si>
  <si>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</si>
  <si>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</si>
  <si>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</si>
  <si>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</si>
  <si>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</si>
  <si>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</si>
  <si>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</si>
  <si>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</si>
  <si>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</si>
  <si>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</si>
  <si>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</si>
  <si>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</si>
  <si>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</si>
  <si>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</si>
  <si>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</si>
  <si>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</si>
  <si>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</si>
  <si>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</si>
  <si>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</si>
  <si>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</si>
  <si>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</si>
  <si>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</si>
  <si>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</si>
  <si>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</si>
  <si>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</si>
  <si>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</si>
  <si>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</si>
  <si>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</si>
  <si>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</si>
  <si>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</si>
  <si>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</si>
  <si>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</si>
  <si>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</si>
  <si>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</si>
  <si>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</si>
  <si>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</si>
  <si>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</si>
  <si>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</si>
  <si>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</si>
  <si>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</si>
  <si>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</si>
  <si>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</si>
  <si>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</si>
  <si>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</si>
  <si>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</si>
  <si>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</si>
  <si>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</si>
  <si>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</si>
  <si>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</si>
  <si>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</si>
  <si>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</si>
  <si>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</si>
  <si>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</si>
  <si>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</si>
  <si>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</si>
  <si>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</si>
  <si>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</si>
  <si>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</si>
  <si>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</si>
  <si>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</si>
  <si>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</si>
  <si>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</si>
  <si>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</si>
  <si>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</si>
  <si>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</si>
  <si>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</si>
  <si>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</si>
  <si>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</si>
  <si>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</si>
  <si>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</si>
  <si>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</si>
  <si>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</si>
  <si>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</si>
  <si>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</si>
  <si>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</si>
  <si>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</si>
  <si>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</si>
  <si>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</si>
  <si>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</si>
  <si>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</si>
  <si>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</si>
  <si>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</si>
  <si>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</si>
  <si>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</si>
  <si>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</si>
  <si>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</si>
  <si>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</si>
  <si>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</si>
  <si>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</si>
  <si>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</si>
  <si>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</si>
  <si>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</si>
  <si>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</si>
  <si>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</si>
  <si>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</si>
  <si>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</si>
  <si>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</si>
  <si>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</si>
  <si>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</si>
  <si>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</si>
  <si>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</si>
  <si>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</si>
  <si>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</si>
  <si>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</si>
  <si>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</si>
  <si>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</si>
  <si>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</si>
  <si>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</si>
  <si>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</si>
  <si>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</si>
  <si>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</si>
  <si>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</si>
  <si>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</si>
  <si>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</si>
  <si>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</si>
  <si>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</si>
  <si>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</si>
  <si>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</si>
  <si>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</si>
  <si>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</si>
  <si>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</si>
  <si>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</si>
  <si>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</si>
  <si>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</si>
  <si>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</si>
  <si>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</si>
  <si>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</si>
  <si>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</si>
  <si>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</si>
  <si>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</si>
  <si>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</si>
  <si>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</si>
  <si>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</si>
  <si>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</si>
  <si>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</si>
  <si>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</si>
  <si>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</si>
  <si>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</si>
  <si>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</si>
  <si>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</si>
  <si>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</si>
  <si>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</si>
  <si>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</si>
  <si>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</si>
  <si>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</si>
  <si>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</si>
  <si>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</si>
  <si>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</si>
  <si>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</si>
  <si>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</si>
  <si>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</si>
  <si>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</si>
  <si>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</si>
  <si>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</si>
  <si>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</si>
  <si>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</si>
  <si>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</si>
  <si>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</si>
  <si>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</si>
  <si>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</si>
  <si>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</si>
  <si>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</si>
  <si>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</si>
  <si>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</si>
  <si>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</si>
  <si>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</si>
  <si>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</si>
  <si>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</si>
  <si>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</si>
  <si>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</si>
  <si>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</si>
  <si>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</si>
  <si>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</si>
  <si>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</si>
  <si>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</si>
  <si>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</si>
  <si>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</si>
  <si>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</si>
  <si>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</si>
  <si>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</si>
  <si>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</si>
  <si>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</si>
  <si>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</si>
  <si>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</si>
  <si>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</si>
  <si>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</si>
  <si>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</si>
  <si>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</si>
  <si>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</si>
  <si>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</si>
  <si>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</si>
  <si>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</si>
  <si>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</si>
  <si>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</si>
  <si>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</si>
  <si>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</si>
  <si>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</si>
  <si>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</si>
  <si>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</si>
  <si>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</si>
  <si>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</si>
  <si>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</si>
  <si>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</si>
  <si>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</si>
  <si>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</si>
  <si>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</si>
  <si>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</si>
  <si>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</si>
  <si>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</si>
  <si>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</si>
  <si>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</si>
  <si>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</si>
  <si>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</si>
  <si>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</si>
  <si>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</si>
  <si>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</si>
  <si>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</si>
  <si>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</si>
  <si>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</si>
  <si>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</si>
  <si>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</si>
  <si>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</si>
  <si>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</si>
  <si>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</si>
  <si>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</si>
  <si>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</si>
  <si>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</si>
  <si>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</si>
  <si>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</si>
  <si>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</si>
  <si>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</si>
  <si>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</si>
  <si>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</si>
  <si>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</si>
  <si>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</si>
  <si>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</si>
  <si>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</si>
  <si>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</si>
  <si>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</si>
  <si>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</si>
  <si>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</si>
  <si>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</si>
  <si>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</si>
  <si>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</si>
  <si>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</si>
  <si>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</si>
  <si>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</si>
  <si>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</si>
  <si>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</si>
  <si>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</si>
  <si>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</si>
  <si>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</si>
  <si>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</si>
  <si>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</si>
  <si>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</si>
  <si>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</si>
  <si>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</si>
  <si>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</si>
  <si>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</si>
  <si>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</si>
  <si>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</si>
  <si>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</si>
  <si>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</si>
  <si>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</si>
  <si>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</si>
  <si>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</si>
  <si>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</si>
  <si>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</si>
  <si>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</si>
  <si>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</si>
  <si>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</si>
  <si>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</si>
  <si>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</si>
  <si>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</si>
  <si>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</si>
  <si>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</si>
  <si>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</si>
  <si>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</si>
  <si>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</si>
  <si>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</si>
  <si>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</si>
  <si>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</si>
  <si>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</si>
  <si>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</si>
  <si>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</si>
  <si>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</si>
  <si>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</si>
  <si>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</si>
  <si>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</si>
  <si>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</si>
  <si>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</si>
  <si>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</si>
  <si>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</si>
  <si>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</si>
  <si>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</si>
  <si>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</si>
  <si>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</si>
  <si>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</si>
  <si>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</si>
  <si>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</si>
  <si>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</si>
  <si>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</si>
  <si>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</si>
  <si>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</si>
  <si>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</si>
  <si>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</si>
  <si>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</si>
  <si>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</si>
  <si>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</si>
  <si>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</si>
  <si>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</si>
  <si>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</si>
  <si>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</si>
  <si>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</si>
  <si>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</si>
  <si>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</si>
  <si>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</si>
  <si>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</si>
  <si>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</si>
  <si>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</si>
  <si>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</si>
  <si>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</si>
  <si>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</si>
  <si>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</si>
  <si>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</si>
  <si>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</si>
  <si>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</si>
  <si>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</si>
  <si>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</si>
  <si>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</si>
  <si>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</si>
  <si>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</si>
  <si>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</si>
  <si>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</si>
  <si>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</si>
  <si>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</si>
  <si>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</si>
  <si>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</si>
  <si>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</si>
  <si>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</si>
  <si>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</si>
  <si>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</si>
  <si>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</si>
  <si>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</si>
  <si>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</si>
  <si>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</si>
  <si>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</si>
  <si>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</si>
  <si>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</si>
  <si>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</si>
  <si>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</si>
  <si>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</si>
  <si>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</si>
  <si>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</si>
  <si>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</si>
  <si>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</si>
  <si>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</si>
  <si>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</si>
  <si>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</si>
  <si>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</si>
  <si>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</si>
  <si>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</si>
  <si>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</si>
  <si>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</si>
  <si>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</si>
  <si>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</si>
  <si>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</si>
  <si>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</si>
  <si>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</si>
  <si>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</si>
  <si>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</si>
  <si>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</si>
  <si>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</si>
  <si>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</si>
  <si>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</si>
  <si>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</si>
  <si>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</si>
  <si>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</si>
  <si>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</si>
  <si>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</si>
  <si>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</si>
  <si>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</si>
  <si>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</si>
  <si>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</si>
  <si>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</si>
  <si>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</si>
  <si>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</si>
  <si>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</si>
  <si>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</si>
  <si>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</si>
  <si>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</si>
  <si>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</si>
  <si>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</si>
  <si>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</si>
  <si>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</si>
  <si>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</si>
  <si>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</si>
  <si>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</si>
  <si>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</si>
  <si>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</si>
  <si>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</si>
  <si>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</si>
  <si>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</si>
  <si>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</si>
  <si>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</si>
  <si>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</si>
  <si>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</si>
  <si>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</si>
  <si>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</si>
  <si>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</si>
  <si>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</si>
  <si>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</si>
  <si>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</si>
  <si>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</si>
  <si>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</si>
  <si>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</si>
  <si>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</si>
  <si>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</si>
  <si>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</si>
  <si>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</si>
  <si>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</si>
  <si>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</si>
  <si>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</si>
  <si>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</si>
  <si>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</si>
  <si>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</si>
  <si>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</si>
  <si>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</si>
  <si>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</si>
  <si>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</si>
  <si>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</si>
  <si>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</si>
  <si>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</si>
  <si>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</si>
  <si>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</si>
  <si>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</si>
  <si>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</si>
  <si>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</si>
  <si>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</si>
  <si>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</si>
  <si>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</si>
  <si>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</si>
  <si>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</si>
  <si>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</si>
  <si>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</si>
  <si>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</si>
  <si>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</si>
  <si>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</si>
  <si>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</si>
  <si>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</si>
  <si>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</si>
  <si>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</si>
  <si>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</si>
  <si>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</si>
  <si>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</si>
  <si>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</si>
  <si>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</si>
  <si>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</si>
  <si>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</si>
  <si>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</si>
  <si>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</si>
  <si>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</si>
  <si>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</si>
  <si>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</si>
  <si>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</si>
  <si>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</si>
  <si>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</si>
  <si>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</si>
  <si>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</si>
  <si>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</si>
  <si>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</si>
  <si>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</si>
  <si>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</si>
  <si>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</si>
  <si>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</si>
  <si>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</si>
  <si>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</si>
  <si>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</si>
  <si>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</si>
  <si>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</si>
  <si>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</si>
  <si>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</si>
  <si>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</si>
  <si>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</si>
  <si>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</si>
  <si>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</si>
  <si>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</si>
  <si>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</si>
  <si>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</si>
  <si>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</si>
  <si>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</si>
  <si>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</si>
  <si>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</si>
  <si>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</si>
  <si>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</si>
  <si>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</si>
  <si>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</si>
  <si>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</si>
  <si>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</si>
  <si>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</si>
  <si>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</si>
  <si>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</si>
  <si>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</si>
  <si>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</si>
  <si>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</si>
  <si>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</si>
  <si>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</si>
  <si>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</si>
  <si>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</si>
  <si>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</si>
  <si>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</si>
  <si>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</si>
  <si>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</si>
  <si>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</si>
  <si>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</si>
  <si>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</si>
  <si>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</si>
  <si>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</si>
  <si>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</si>
  <si>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</si>
  <si>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</si>
  <si>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</si>
  <si>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</si>
  <si>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</si>
  <si>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</si>
  <si>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</si>
  <si>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</si>
  <si>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</si>
  <si>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</si>
  <si>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</si>
  <si>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</si>
  <si>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</si>
  <si>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</si>
  <si>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</si>
  <si>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</si>
  <si>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</si>
  <si>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</si>
  <si>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</si>
  <si>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</si>
  <si>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</si>
  <si>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</si>
  <si>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</si>
  <si>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</si>
  <si>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</si>
  <si>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</si>
  <si>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</si>
  <si>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</si>
  <si>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</si>
  <si>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</si>
  <si>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</si>
  <si>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</si>
  <si>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</si>
  <si>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</si>
  <si>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</si>
  <si>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</si>
  <si>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</si>
  <si>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</si>
  <si>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</si>
  <si>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</si>
  <si>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</si>
  <si>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</si>
  <si>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</si>
  <si>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</si>
  <si>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</si>
  <si>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</si>
  <si>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</si>
  <si>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</si>
  <si>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</si>
  <si>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</si>
  <si>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</si>
  <si>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</si>
  <si>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</si>
  <si>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</si>
  <si>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</si>
  <si>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</si>
  <si>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</si>
  <si>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</si>
  <si>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</si>
  <si>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</si>
  <si>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</si>
  <si>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</si>
  <si>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</si>
  <si>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</si>
  <si>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</si>
  <si>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</si>
  <si>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</si>
  <si>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</si>
  <si>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</si>
  <si>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</si>
  <si>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</si>
  <si>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</si>
  <si>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</si>
  <si>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</si>
  <si>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</si>
  <si>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</si>
  <si>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</si>
  <si>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</si>
  <si>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</si>
  <si>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</si>
  <si>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</si>
  <si>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</si>
  <si>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</si>
  <si>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</si>
  <si>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</si>
  <si>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</si>
  <si>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</si>
  <si>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</si>
  <si>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</si>
  <si>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</si>
  <si>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</si>
  <si>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</si>
  <si>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</si>
  <si>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</si>
  <si>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</si>
  <si>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</si>
  <si>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</si>
  <si>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</si>
  <si>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</si>
  <si>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</si>
  <si>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</si>
  <si>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</si>
  <si>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</si>
  <si>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</si>
  <si>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</si>
  <si>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</si>
  <si>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</si>
  <si>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</si>
  <si>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</si>
  <si>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</si>
  <si>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</si>
  <si>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</si>
  <si>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</si>
  <si>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</si>
  <si>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</si>
  <si>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</si>
  <si>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</si>
  <si>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</si>
  <si>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</si>
  <si>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</si>
  <si>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</si>
  <si>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</si>
  <si>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</si>
  <si>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</si>
  <si>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</si>
  <si>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</si>
  <si>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</si>
  <si>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</si>
  <si>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</si>
  <si>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</si>
  <si>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</si>
  <si>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</si>
  <si>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</si>
  <si>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</si>
  <si>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</si>
  <si>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</si>
  <si>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</si>
  <si>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</si>
  <si>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</si>
  <si>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</si>
  <si>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</si>
  <si>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</si>
  <si>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</si>
  <si>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</si>
  <si>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</si>
  <si>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</si>
  <si>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</si>
  <si>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</si>
  <si>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</si>
  <si>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</si>
  <si>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</si>
  <si>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</si>
  <si>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</si>
  <si>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</si>
  <si>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</si>
  <si>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</si>
  <si>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</si>
  <si>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</si>
  <si>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</si>
  <si>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</si>
  <si>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</si>
  <si>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</si>
  <si>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</si>
  <si>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</si>
  <si>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</si>
  <si>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</si>
  <si>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</si>
  <si>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</si>
  <si>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</si>
  <si>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</si>
  <si>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</si>
  <si>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</si>
  <si>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</si>
  <si>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</si>
  <si>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</si>
  <si>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</si>
  <si>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</si>
  <si>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</si>
  <si>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</si>
  <si>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</si>
  <si>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</si>
  <si>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</si>
  <si>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</si>
  <si>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</si>
  <si>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</si>
  <si>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</si>
  <si>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</si>
  <si>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</si>
  <si>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</si>
  <si>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</si>
  <si>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</si>
  <si>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</si>
  <si>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</si>
  <si>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</si>
  <si>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</si>
  <si>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</si>
  <si>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</si>
  <si>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</si>
  <si>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</si>
  <si>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</si>
  <si>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</si>
  <si>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</si>
  <si>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</si>
  <si>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</si>
  <si>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</si>
  <si>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</si>
  <si>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</si>
  <si>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</si>
  <si>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</si>
  <si>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</si>
  <si>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</si>
  <si>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</si>
  <si>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</si>
  <si>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</si>
  <si>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</si>
  <si>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</si>
  <si>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</si>
  <si>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</si>
  <si>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</si>
  <si>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</si>
  <si>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</si>
  <si>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</si>
  <si>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</si>
  <si>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</si>
  <si>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</si>
  <si>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</si>
  <si>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</si>
  <si>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</si>
  <si>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</si>
  <si>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</si>
  <si>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</si>
  <si>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</si>
  <si>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</si>
  <si>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</si>
  <si>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</si>
  <si>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</si>
  <si>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</si>
  <si>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</si>
  <si>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</si>
  <si>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</si>
  <si>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</si>
  <si>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</si>
  <si>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</si>
  <si>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</si>
  <si>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</si>
  <si>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</si>
  <si>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</si>
  <si>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</si>
  <si>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</si>
  <si>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</si>
  <si>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</si>
  <si>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</si>
  <si>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</si>
  <si>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</si>
  <si>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</si>
  <si>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</si>
  <si>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</si>
  <si>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</si>
  <si>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</si>
  <si>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</si>
  <si>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</si>
  <si>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</si>
  <si>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</si>
  <si>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</si>
  <si>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</si>
  <si>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</si>
  <si>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</si>
  <si>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</si>
  <si>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</si>
  <si>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</si>
  <si>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</si>
  <si>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</si>
  <si>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</si>
  <si>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</si>
  <si>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</si>
  <si>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</si>
  <si>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</si>
  <si>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</si>
  <si>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</si>
  <si>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</si>
  <si>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</si>
  <si>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</si>
  <si>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</si>
  <si>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</si>
  <si>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</si>
  <si>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</si>
  <si>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</si>
  <si>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</si>
  <si>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</si>
  <si>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</si>
  <si>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</si>
  <si>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</si>
  <si>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</si>
  <si>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</si>
  <si>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</si>
  <si>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</si>
  <si>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</si>
  <si>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</si>
  <si>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</si>
  <si>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</si>
  <si>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</si>
  <si>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</si>
  <si>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</si>
  <si>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</si>
  <si>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</si>
  <si>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</si>
  <si>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</si>
  <si>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</si>
  <si>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</si>
  <si>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</si>
  <si>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</si>
  <si>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</si>
  <si>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</si>
  <si>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</si>
  <si>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</si>
  <si>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</si>
  <si>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</si>
  <si>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</si>
  <si>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</si>
  <si>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</si>
  <si>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</si>
  <si>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</si>
  <si>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</si>
  <si>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</si>
  <si>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</si>
  <si>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</si>
  <si>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</si>
  <si>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</si>
  <si>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</si>
  <si>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</si>
  <si>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</si>
  <si>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</si>
  <si>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</si>
  <si>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</si>
  <si>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</si>
  <si>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</si>
  <si>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</si>
  <si>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</si>
  <si>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</si>
  <si>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</si>
  <si>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</si>
  <si>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</si>
  <si>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</si>
  <si>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</si>
  <si>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</si>
  <si>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</si>
  <si>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</si>
  <si>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</si>
  <si>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</si>
  <si>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</si>
  <si>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</si>
  <si>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</si>
  <si>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</si>
  <si>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</si>
  <si>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</si>
  <si>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</si>
  <si>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</si>
  <si>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</si>
  <si>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</si>
  <si>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</si>
  <si>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</si>
  <si>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</si>
  <si>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</si>
  <si>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</si>
  <si>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</si>
  <si>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</si>
  <si>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</si>
  <si>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</si>
  <si>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</si>
  <si>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</si>
  <si>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</si>
  <si>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</si>
  <si>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</si>
  <si>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</si>
  <si>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</si>
  <si>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</si>
  <si>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</si>
  <si>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</si>
  <si>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</si>
  <si>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</si>
  <si>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</si>
  <si>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</si>
  <si>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</si>
  <si>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</si>
  <si>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</si>
  <si>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</si>
  <si>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</si>
  <si>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</si>
  <si>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</si>
  <si>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</si>
  <si>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</si>
  <si>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</si>
  <si>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</si>
  <si>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</si>
  <si>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</si>
  <si>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</si>
  <si>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</si>
  <si>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</si>
  <si>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</si>
  <si>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</si>
  <si>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</si>
  <si>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</si>
  <si>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</si>
  <si>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</si>
  <si>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</si>
  <si>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</si>
  <si>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</si>
  <si>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</si>
  <si>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</si>
  <si>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</si>
  <si>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</si>
  <si>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</si>
  <si>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</si>
  <si>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</si>
  <si>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</si>
  <si>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</si>
  <si>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</si>
  <si>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</si>
  <si>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</si>
  <si>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</si>
  <si>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</si>
  <si>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</si>
  <si>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</si>
  <si>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</si>
  <si>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</si>
  <si>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</si>
  <si>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</si>
  <si>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</si>
  <si>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</si>
  <si>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</si>
  <si>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</si>
  <si>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</si>
  <si>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</si>
  <si>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</si>
  <si>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</si>
  <si>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</si>
  <si>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</si>
  <si>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</si>
  <si>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</si>
  <si>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</si>
  <si>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</si>
  <si>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</si>
  <si>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</si>
  <si>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</si>
  <si>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</si>
  <si>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</si>
  <si>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</si>
  <si>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</si>
  <si>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</si>
  <si>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</si>
  <si>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</si>
  <si>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</si>
  <si>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</si>
  <si>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</si>
  <si>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</si>
  <si>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</si>
  <si>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</si>
  <si>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</si>
  <si>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</si>
  <si>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</si>
  <si>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</si>
  <si>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</si>
  <si>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</si>
  <si>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</si>
  <si>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</si>
  <si>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</si>
  <si>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</si>
  <si>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</si>
  <si>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</si>
  <si>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</si>
  <si>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</si>
  <si>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</si>
  <si>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</si>
  <si>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</si>
  <si>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</si>
  <si>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</si>
  <si>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</si>
  <si>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</si>
  <si>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</si>
  <si>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</si>
  <si>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</si>
  <si>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</si>
  <si>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</si>
  <si>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</si>
  <si>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</si>
  <si>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</si>
  <si>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</si>
  <si>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</si>
  <si>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</si>
  <si>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</si>
  <si>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</si>
  <si>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</si>
  <si>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</si>
  <si>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</si>
  <si>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</si>
  <si>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</si>
  <si>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</si>
  <si>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</si>
  <si>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</si>
  <si>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</si>
  <si>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</si>
  <si>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</si>
  <si>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</si>
  <si>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</si>
  <si>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</si>
  <si>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</si>
  <si>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</si>
  <si>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</si>
  <si>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</si>
  <si>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</si>
  <si>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</si>
  <si>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</si>
  <si>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</si>
  <si>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</si>
  <si>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</si>
  <si>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</si>
  <si>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</si>
  <si>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</si>
  <si>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</si>
  <si>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</si>
  <si>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</si>
  <si>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</si>
  <si>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</si>
  <si>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</si>
  <si>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</si>
  <si>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</si>
  <si>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</si>
  <si>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</si>
  <si>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</si>
  <si>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</si>
  <si>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</si>
  <si>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</si>
  <si>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</si>
  <si>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</si>
  <si>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</si>
  <si>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</si>
  <si>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</si>
  <si>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</si>
  <si>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</si>
  <si>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</si>
  <si>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</si>
  <si>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</si>
  <si>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</si>
  <si>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</si>
  <si>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</si>
  <si>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</si>
  <si>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</si>
  <si>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</si>
  <si>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</si>
  <si>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</si>
  <si>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</si>
  <si>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</si>
  <si>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</si>
  <si>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</si>
  <si>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</si>
  <si>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</si>
  <si>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</si>
  <si>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</si>
  <si>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</si>
  <si>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</si>
  <si>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</si>
  <si>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</si>
  <si>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</si>
  <si>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</si>
  <si>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</si>
  <si>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</si>
  <si>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</si>
  <si>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</si>
  <si>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</si>
  <si>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</si>
  <si>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</si>
  <si>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</si>
  <si>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</si>
  <si>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</si>
  <si>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</si>
  <si>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</si>
  <si>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</si>
  <si>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</si>
  <si>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</si>
  <si>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</si>
  <si>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</si>
  <si>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</si>
  <si>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</si>
  <si>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</si>
  <si>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</si>
  <si>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</si>
  <si>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</si>
  <si>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</si>
  <si>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</si>
  <si>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</si>
  <si>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</si>
  <si>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</si>
  <si>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</si>
  <si>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</si>
  <si>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</si>
  <si>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</si>
  <si>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</si>
  <si>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</si>
  <si>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</si>
  <si>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</si>
  <si>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</si>
  <si>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</si>
  <si>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</si>
  <si>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</si>
  <si>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</si>
  <si>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</si>
  <si>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</si>
  <si>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</si>
  <si>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</si>
  <si>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</si>
  <si>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</si>
  <si>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</si>
  <si>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</si>
  <si>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</si>
  <si>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</si>
  <si>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</si>
  <si>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</si>
  <si>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</si>
  <si>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</si>
  <si>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</si>
  <si>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</si>
  <si>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</si>
  <si>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</si>
  <si>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</si>
  <si>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</si>
  <si>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</si>
  <si>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</si>
  <si>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</si>
  <si>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</si>
  <si>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</si>
  <si>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</si>
  <si>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</si>
  <si>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</si>
  <si>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</si>
  <si>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</si>
  <si>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</si>
  <si>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</si>
  <si>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</si>
  <si>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</si>
  <si>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</si>
  <si>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</si>
  <si>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</si>
  <si>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</si>
  <si>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</si>
  <si>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</si>
  <si>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</si>
  <si>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</si>
  <si>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</si>
  <si>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</si>
  <si>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</si>
  <si>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</si>
  <si>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</si>
  <si>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</si>
  <si>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</si>
  <si>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</si>
  <si>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</si>
  <si>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</si>
  <si>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</si>
  <si>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</si>
  <si>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</si>
  <si>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</si>
  <si>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</si>
  <si>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</si>
  <si>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</si>
  <si>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</si>
  <si>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</si>
  <si>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</si>
  <si>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</si>
  <si>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</si>
  <si>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</si>
  <si>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</si>
  <si>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</si>
  <si>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</si>
  <si>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</si>
  <si>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</si>
  <si>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</si>
  <si>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</si>
  <si>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</si>
  <si>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</si>
  <si>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</si>
  <si>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</si>
  <si>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</si>
  <si>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</si>
  <si>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</si>
  <si>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</si>
  <si>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</si>
  <si>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</si>
  <si>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</si>
  <si>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</si>
  <si>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</si>
  <si>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</si>
  <si>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</si>
  <si>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</si>
  <si>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</si>
  <si>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</si>
  <si>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</si>
  <si>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</si>
  <si>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</si>
  <si>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</si>
  <si>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</si>
  <si>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</si>
  <si>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</si>
  <si>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</si>
  <si>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</si>
  <si>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</si>
  <si>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</si>
  <si>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</si>
  <si>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</si>
  <si>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</si>
  <si>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</si>
  <si>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</si>
  <si>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</si>
  <si>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</si>
  <si>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</si>
  <si>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</si>
  <si>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</si>
  <si>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</si>
  <si>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</si>
  <si>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</si>
  <si>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</si>
  <si>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</si>
  <si>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</si>
  <si>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</si>
  <si>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</si>
  <si>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</si>
  <si>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</si>
  <si>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</si>
  <si>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</si>
  <si>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</si>
  <si>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</si>
  <si>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</si>
  <si>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</si>
  <si>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</si>
  <si>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</si>
  <si>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</si>
  <si>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</si>
  <si>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</si>
  <si>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</si>
  <si>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</si>
  <si>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</si>
  <si>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</si>
  <si>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</si>
  <si>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</si>
  <si>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</si>
  <si>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(Multiple Items)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</si>
  <si>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</si>
  <si>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</si>
  <si>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</si>
  <si>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</si>
  <si>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</si>
  <si>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</si>
  <si>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</si>
  <si>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</si>
  <si>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</si>
  <si>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</si>
  <si>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</si>
  <si>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</si>
  <si>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</si>
  <si>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</si>
  <si>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</si>
  <si>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</si>
  <si>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</si>
  <si>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</si>
  <si>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</si>
  <si>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</si>
  <si>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</si>
  <si>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</si>
  <si>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</si>
  <si>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</si>
  <si>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</si>
  <si>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</si>
  <si>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</si>
  <si>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</si>
  <si>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</si>
  <si>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</si>
  <si>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</si>
  <si>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</si>
  <si>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</si>
  <si>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</si>
  <si>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</si>
  <si>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</si>
  <si>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</si>
  <si>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</si>
  <si>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Backers</t>
  </si>
  <si>
    <t>Minimum</t>
  </si>
  <si>
    <t>Maximum</t>
  </si>
  <si>
    <t>Variance</t>
  </si>
  <si>
    <t>Standard Deviation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</si>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</sst>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 applyAlignment="1">
      <alignment horizontal="right" readingOrder="1"/>
    </xf>
    <xf numFmtId="0" fontId="16" fillId="0" borderId="0" xfId="0" applyFont="1" applyAlignment="1">
      <alignment horizontal="right" readingOrder="1"/>
    </xf>
    <xf numFmtId="0" fontId="0" fillId="0" borderId="0" xfId="0" applyAlignment="1">
      <alignment horizontal="right" readingOrder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0" fontId="16" fillId="0" borderId="0" xfId="0" applyFont="1"/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horizontal="center"/>
    </dxf>
    <dxf>
      <alignment horizontal="right"/>
    </dxf>
    <dxf>
      <alignment horizontal="left"/>
    </dxf>
    <dxf>
      <alignment horizontal="center"/>
    </dxf>
    <dxf>
      <alignment horizontal="right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19" formatCode="m/d/yyyy"/>
    </dxf>
    <dxf>
      <numFmt numFmtId="19" formatCode="m/d/yyyy"/>
    </dxf>
    <dxf>
      <numFmt numFmtId="2" formatCode="0.00"/>
      <alignment horizontal="right" vertical="bottom" textRotation="0" wrapText="0" indent="0" justifyLastLine="0" shrinkToFit="0" readingOrder="1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99FF"/>
      <color rgb="FFFF9933"/>
      <color rgb="FFFFCC00"/>
      <color rgb="FF0D78B3"/>
      <color rgb="FFE74F53"/>
      <color rgb="FFBC1A1E"/>
      <color rgb="FF4D9AD3"/>
      <color rgb="FF139D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[CrowdfundingBook.xlsx]CategoryStats!PivotTable1</c:name>
    <c:fmtId val="0"/>
  </c:pivotSource>
  <c:chart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39D2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60B-8D03-67F1A8B17B40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60B-8D03-67F1A8B17B40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F-460B-8D03-67F1A8B17B40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139D2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F-460B-8D03-67F1A8B1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087600"/>
        <c:axId val="725519824"/>
      </c:barChart>
      <c:catAx>
        <c:axId val="72208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19824"/>
        <c:crosses val="autoZero"/>
        <c:auto val="1"/>
        <c:lblAlgn val="ctr"/>
        <c:lblOffset val="100"/>
        <c:noMultiLvlLbl val="0"/>
      </c:catAx>
      <c:valAx>
        <c:axId val="7255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[CrowdfundingBook.xlsx]SubcategoryStats!PivotTable1</c:name>
    <c:fmtId val="0"/>
  </c:pivotSource>
  <c:chart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D9A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62A-8FA2-D9349AFAD6E7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5-462A-8FA2-D9349AFAD6E7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5-462A-8FA2-D9349AFAD6E7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D9AD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5-462A-8FA2-D9349AFA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76047"/>
        <c:axId val="38278447"/>
      </c:barChart>
      <c:catAx>
        <c:axId val="382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447"/>
        <c:crosses val="autoZero"/>
        <c:auto val="1"/>
        <c:lblAlgn val="ctr"/>
        <c:lblOffset val="100"/>
        <c:noMultiLvlLbl val="0"/>
      </c:catAx>
      <c:valAx>
        <c:axId val="382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[CrowdfundingBook.xlsx]LaunchDateOutcomes!PivotTable1</c:name>
    <c:fmtId val="1"/>
  </c:pivotSource>
  <c:chart>
    <c:autoTitleDeleted val="0"/>
    <c:pivotFmts>
      <c:pivotFmt>
        <c:idx val="0"/>
        <c:spPr>
          <a:ln w="44450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12700">
              <a:solidFill>
                <a:srgbClr val="0D78B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4450" cap="rnd">
            <a:solidFill>
              <a:srgbClr val="E74F53"/>
            </a:solidFill>
            <a:round/>
          </a:ln>
          <a:effectLst/>
        </c:spPr>
        <c:marker>
          <c:symbol val="circle"/>
          <c:size val="7"/>
          <c:spPr>
            <a:solidFill>
              <a:srgbClr val="E74F53"/>
            </a:solidFill>
            <a:ln w="12700">
              <a:solidFill>
                <a:srgbClr val="E74F5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4450" cap="rnd">
            <a:solidFill>
              <a:srgbClr val="0070C0"/>
            </a:solidFill>
            <a:round/>
          </a:ln>
          <a:effectLst/>
        </c:spPr>
        <c:marker>
          <c:symbol val="circle"/>
          <c:size val="7"/>
          <c:spPr>
            <a:solidFill>
              <a:srgbClr val="0070C0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44450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12700">
              <a:solidFill>
                <a:srgbClr val="0D78B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rgbClr val="0D78B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4046-8ADA-C43DB5E4D9F3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4450" cap="rnd">
              <a:solidFill>
                <a:srgbClr val="E74F5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E74F53"/>
              </a:solidFill>
              <a:ln w="12700">
                <a:solidFill>
                  <a:srgbClr val="E74F5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4046-8ADA-C43DB5E4D9F3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7-4046-8ADA-C43DB5E4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14591"/>
        <c:axId val="737660847"/>
      </c:lineChart>
      <c:catAx>
        <c:axId val="4403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60847"/>
        <c:crosses val="autoZero"/>
        <c:auto val="1"/>
        <c:lblAlgn val="ctr"/>
        <c:lblOffset val="100"/>
        <c:noMultiLvlLbl val="0"/>
      </c:catAx>
      <c:valAx>
        <c:axId val="7376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4591"/>
        <c:crosses val="autoZero"/>
        <c:crossBetween val="between"/>
      </c:valAx>
      <c:spPr>
        <a:noFill/>
        <a:ln>
          <a:solidFill>
            <a:srgbClr val="0070C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9-4FD4-A48F-0DE9B16219B8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9-4FD4-A48F-0DE9B16219B8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9-4FD4-A48F-0DE9B162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45887"/>
        <c:axId val="1796244927"/>
      </c:lineChart>
      <c:catAx>
        <c:axId val="17962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44927"/>
        <c:crosses val="autoZero"/>
        <c:auto val="1"/>
        <c:lblAlgn val="ctr"/>
        <c:lblOffset val="100"/>
        <c:noMultiLvlLbl val="0"/>
      </c:catAx>
      <c:valAx>
        <c:axId val="17962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701040</xdr:colOff>
      <xdr:row>1</xdr:row>
      <xdr:rowOff>19049</xdr:rowOff>
    </xdr:from>
    <xdr:to>
      <xdr:col>19</xdr:col>
      <xdr:colOff>590550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65475-038B-D2BC-1C72-74619797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620076</xdr:colOff>
      <xdr:row>3</xdr:row>
      <xdr:rowOff>163830</xdr:rowOff>
    </xdr:from>
    <xdr:to>
      <xdr:col>20</xdr:col>
      <xdr:colOff>104775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FFAA3-CA03-97C2-0CAE-7C37DF62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522922</xdr:colOff>
      <xdr:row>2</xdr:row>
      <xdr:rowOff>57149</xdr:rowOff>
    </xdr:from>
    <xdr:to>
      <xdr:col>17</xdr:col>
      <xdr:colOff>179070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8C57C-8516-CDA5-9337-C6483B77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177165</xdr:colOff>
      <xdr:row>14</xdr:row>
      <xdr:rowOff>85725</xdr:rowOff>
    </xdr:from>
    <xdr:to>
      <xdr:col>10</xdr:col>
      <xdr:colOff>47625</xdr:colOff>
      <xdr:row>40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A06473-7D1F-5AE3-CFFF-9C9381CFA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18</xdr:row>
      <xdr:rowOff>152400</xdr:rowOff>
    </xdr:from>
    <xdr:to>
      <xdr:col>10</xdr:col>
      <xdr:colOff>114300</xdr:colOff>
      <xdr:row>33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C21483-6785-2907-9CB3-02F06487AD37}"/>
            </a:ext>
          </a:extLst>
        </xdr:cNvPr>
        <xdr:cNvSpPr txBox="1"/>
      </xdr:nvSpPr>
      <xdr:spPr>
        <a:xfrm>
          <a:off x="7330440" y="3752850"/>
          <a:ext cx="398526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 the Mean or Median better at summarizing the data? </a:t>
          </a:r>
        </a:p>
        <a:p>
          <a:endParaRPr lang="en-US" sz="1100"/>
        </a:p>
        <a:p>
          <a:r>
            <a:rPr lang="en-US" sz="1100"/>
            <a:t>This depends, if the data is symetrical</a:t>
          </a:r>
          <a:r>
            <a:rPr lang="en-US" sz="1100" baseline="0"/>
            <a:t> then the mean is a better at summarizing the data. If the data has outliers and the bell curve is skewed, left or right, then the median is better at summarizing the data. Thus,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both the successful and failed campaigns, the median is better at summarizing the data as there are outliers skewing the data.</a:t>
          </a:r>
          <a:endParaRPr lang="en-US" sz="1100"/>
        </a:p>
        <a:p>
          <a:endParaRPr lang="en-US" sz="1100"/>
        </a:p>
        <a:p>
          <a:r>
            <a:rPr lang="en-US" sz="1100" b="1"/>
            <a:t>Is there</a:t>
          </a:r>
          <a:r>
            <a:rPr lang="en-US" sz="1100" b="1" baseline="0"/>
            <a:t> more variability with successful or failed campaigns?</a:t>
          </a:r>
        </a:p>
        <a:p>
          <a:endParaRPr lang="en-US" sz="1100"/>
        </a:p>
        <a:p>
          <a:r>
            <a:rPr lang="en-US" sz="1100"/>
            <a:t>There is more variability in the successful campaigns’ variance than the failed campaigns’ variance. The successful campaigns’ variance</a:t>
          </a:r>
          <a:r>
            <a:rPr lang="en-US" sz="1100" baseline="0"/>
            <a:t> of </a:t>
          </a:r>
          <a:r>
            <a:rPr lang="en-US" sz="1100"/>
            <a:t>1606217 with a Standard Deviation</a:t>
          </a:r>
          <a:r>
            <a:rPr lang="en-US" sz="1100" baseline="0"/>
            <a:t> of 1</a:t>
          </a:r>
          <a:r>
            <a:rPr lang="en-US" sz="1100"/>
            <a:t>267,</a:t>
          </a:r>
          <a:r>
            <a:rPr lang="en-US" sz="1100" baseline="0"/>
            <a:t> a</a:t>
          </a:r>
          <a:r>
            <a:rPr lang="en-US" sz="1100"/>
            <a:t>nd the failed campaigns’ variance was 924113 with a Standard Deviation of 961.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isha Shoun" refreshedDate="45075.982452777775" createdVersion="8" refreshedVersion="8" minRefreshableVersion="3" recordCount="1001" xr:uid="{C1218BD7-8C24-4AB1-8FC1-A7C9C1BBAE4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1DDE0-50C8-4760-89CB-98BD1C212FA6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0">
      <pivotArea dataOnly="0" labelOnly="1" fieldPosition="0">
        <references count="1">
          <reference field="6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F1EB4-5C02-4304-B32E-FF6BD33B06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7E981-7A2A-4A13-A8DC-75D03EB022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4158B-2260-40AB-8C0F-0EC961320A36}" name="Table1" displayName="Table1" ref="A1:T1001" totalsRowShown="0" headerRowDxfId="33">
  <autoFilter ref="A1:T1001" xr:uid="{89D4158B-2260-40AB-8C0F-0EC961320A36}"/>
  <tableColumns count="20">
    <tableColumn id="1" xr3:uid="{000DBD92-D2B4-4905-ABAA-C8892C8EC02E}" name="id"/>
    <tableColumn id="2" xr3:uid="{E6C98646-8CF8-45D3-9C94-88A76FE55FA8}" name="name"/>
    <tableColumn id="3" xr3:uid="{5135D898-F7BE-46E4-B7E9-F3CA4D41A95E}" name="blurb" dataDxfId="32"/>
    <tableColumn id="4" xr3:uid="{B8071168-6BAA-4418-A7E1-3B3C36057C23}" name="goal"/>
    <tableColumn id="5" xr3:uid="{A105140D-B7F8-4079-A0D9-586FD17459B8}" name="pledged" dataDxfId="31"/>
    <tableColumn id="6" xr3:uid="{40584AAD-7946-4B56-8C9E-1EBDFE22698F}" name="Percent Funded" dataDxfId="30">
      <calculatedColumnFormula>E2/D2*100</calculatedColumnFormula>
    </tableColumn>
    <tableColumn id="7" xr3:uid="{4719E27D-EE08-4CF8-84BF-C384F394D5A9}" name="outcome" dataDxfId="29"/>
    <tableColumn id="8" xr3:uid="{BF55A9CD-0F23-4370-8164-6546144086D5}" name="backers_count"/>
    <tableColumn id="9" xr3:uid="{DFE2DD79-7E7C-4465-83AC-127EA43DE316}" name="Average Donation" dataDxfId="28">
      <calculatedColumnFormula>IFERROR(AVERAGE(E2/H2),0)</calculatedColumnFormula>
    </tableColumn>
    <tableColumn id="10" xr3:uid="{E684CD78-B4F0-40E3-AD7E-04EACCD39431}" name="country"/>
    <tableColumn id="11" xr3:uid="{A1AF3A5F-4DAC-47D1-A380-191498F9E6A5}" name="currency"/>
    <tableColumn id="12" xr3:uid="{4B9E3E5D-05CB-4A25-B39F-A04A4B28E669}" name="launched_at"/>
    <tableColumn id="13" xr3:uid="{F345769C-623D-4360-B3CB-471C808EA09E}" name="deadline"/>
    <tableColumn id="20" xr3:uid="{797B32D6-23A9-4415-9FE3-81E9C698E615}" name="Date Created Conversion" dataDxfId="27">
      <calculatedColumnFormula>(((Table1[[#This Row],[launched_at]]/60)/60)/24)+DATE(1970,1,1)</calculatedColumnFormula>
    </tableColumn>
    <tableColumn id="19" xr3:uid="{07EB7D60-E2C7-4DFF-ADED-A71A57F5CF9A}" name="Date Ended Conversion" dataDxfId="26">
      <calculatedColumnFormula>(((Table1[[#This Row],[deadline]]/60)/60)/24)+DATE(1970,1,1)</calculatedColumnFormula>
    </tableColumn>
    <tableColumn id="14" xr3:uid="{8A4637B2-707B-44E1-AB00-A7382725EC58}" name="staff_pick"/>
    <tableColumn id="15" xr3:uid="{B8BE4C35-AC74-4304-8314-1703E00C9E4B}" name="spotlight"/>
    <tableColumn id="16" xr3:uid="{0EF88D74-B3F2-46BA-8978-A96922788F6A}" name="category &amp; sub-category"/>
    <tableColumn id="17" xr3:uid="{83C7048E-55D5-462A-A25F-61CE892F4D62}" name="Parent Category"/>
    <tableColumn id="18" xr3:uid="{BC1AE855-C832-4561-985C-2558921E3B2D}" name="Sub-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356578-8F3E-4953-9AA9-492CDE4CEFB1}" name="Table3" displayName="Table3" ref="A1:H13" totalsRowShown="0" headerRowDxfId="25" dataDxfId="24">
  <autoFilter ref="A1:H13" xr:uid="{45356578-8F3E-4953-9AA9-492CDE4CEFB1}"/>
  <tableColumns count="8">
    <tableColumn id="1" xr3:uid="{5095588B-7E51-4C20-8F6A-87B27196FDD6}" name="Goal" dataDxfId="23"/>
    <tableColumn id="2" xr3:uid="{8C9F7070-09DA-459A-A5B7-49E8DD508A79}" name="Number Successful" dataDxfId="22">
      <calculatedColumnFormula>COUNTIFS(Crowdfunding!D:D, "&lt;1000", Crowdfunding!G:G, "successful")</calculatedColumnFormula>
    </tableColumn>
    <tableColumn id="3" xr3:uid="{2BFA2DAE-A02F-4D2E-B9A1-F9F8AB82C19D}" name="Number Failed" dataDxfId="21">
      <calculatedColumnFormula>COUNTIFS(Crowdfunding!D:D, "&lt;1000", Crowdfunding!G:G, "failed")</calculatedColumnFormula>
    </tableColumn>
    <tableColumn id="4" xr3:uid="{0B72B8BF-E38C-4F25-A350-1EBB599783CC}" name="Number Canceled" dataDxfId="20">
      <calculatedColumnFormula>COUNTIFS(Crowdfunding!D:D, "&lt;1000", Crowdfunding!G:G, "canceled")</calculatedColumnFormula>
    </tableColumn>
    <tableColumn id="5" xr3:uid="{68BD44DD-061E-48F0-886C-1A3CE668D9A1}" name="Total Projects" dataDxfId="19">
      <calculatedColumnFormula>SUM(Table3[[#This Row],[Number Successful]:[Number Canceled]])</calculatedColumnFormula>
    </tableColumn>
    <tableColumn id="6" xr3:uid="{D1E90753-2752-484C-8AFB-566D98E84539}" name="Percentage Successful" dataDxfId="18"/>
    <tableColumn id="7" xr3:uid="{D324B3CA-34BC-4441-BEFE-059DED4F80A7}" name="Percentage Failed" dataDxfId="17"/>
    <tableColumn id="8" xr3:uid="{1F4B2F20-65A2-4C55-A37F-6D7545C36262}" name="Percentage Canceled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2C18D4-D0E4-4A00-8596-4CC0656CFFBF}" name="Table5" displayName="Table5" ref="I1:J8" totalsRowCount="1">
  <autoFilter ref="I1:J7" xr:uid="{5C2C18D4-D0E4-4A00-8596-4CC0656CFFBF}"/>
  <tableColumns count="2">
    <tableColumn id="1" xr3:uid="{41B44854-0668-4C4F-BF90-E8311EDFE297}" name="Successful Campaigns" dataDxfId="7" totalsRowDxfId="6"/>
    <tableColumn id="2" xr3:uid="{4F7FC9D3-0941-4D18-88F8-92561D2BD5A8}" name="Back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32ACE-1F3F-4810-B5E2-4609A4A7677E}" name="Table57" displayName="Table57" ref="I11:J17" totalsRowShown="0">
  <autoFilter ref="I11:J17" xr:uid="{87A32ACE-1F3F-4810-B5E2-4609A4A7677E}"/>
  <tableColumns count="2">
    <tableColumn id="1" xr3:uid="{463E9013-B7A7-498B-8AF6-902E3B4CBEA9}" name="Failed Campaigns" dataDxfId="5"/>
    <tableColumn id="2" xr3:uid="{559DB01F-DC67-4D49-A347-AF4E54A3649B}" name="Backe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" sqref="A2"/>
    </sheetView>
  </sheetViews>
  <sheetFormatPr defaultColWidth="11.19921875" defaultRowHeight="15.6" x14ac:dyDescent="0.3"/>
  <cols>
    <col min="1" max="1" width="8.69921875" customWidth="1"/>
    <col min="2" max="2" width="30.69921875" bestFit="1" customWidth="1"/>
    <col min="3" max="3" width="33.5" style="3" customWidth="1"/>
    <col min="4" max="4" width="11.19921875" customWidth="1"/>
    <col min="5" max="5" width="11.19921875" style="4"/>
    <col min="6" max="6" width="16.19921875" customWidth="1"/>
    <col min="8" max="8" width="15.09765625" customWidth="1"/>
    <col min="9" max="9" width="18.09765625" style="7" customWidth="1"/>
    <col min="12" max="12" width="15.69921875" customWidth="1"/>
    <col min="13" max="13" width="14.69921875" customWidth="1"/>
    <col min="14" max="14" width="27.5" customWidth="1"/>
    <col min="15" max="15" width="26.19921875" customWidth="1"/>
    <col min="16" max="16" width="13.69921875" customWidth="1"/>
    <col min="18" max="18" width="28" bestFit="1" customWidth="1"/>
    <col min="19" max="20" width="16.5" customWidth="1"/>
    <col min="120" max="1019" width="12.09765625" customWidth="1"/>
    <col min="1020" max="10019" width="13.09765625" customWidth="1"/>
    <col min="10020" max="16384" width="14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5" t="str">
        <f>IFERROR(AVERAGE(E2/H2), "0")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(((Table1[[#This Row],[launched_at]]/60)/60)/24)+DATE(1970,1,1)</f>
        <v>42336.25</v>
      </c>
      <c r="O2" s="10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5">
        <f>IFERROR(AVERAGE(E3/H3),0)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(((Table1[[#This Row],[launched_at]]/60)/60)/24)+DATE(1970,1,1)</f>
        <v>41870.208333333336</v>
      </c>
      <c r="O3" s="10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5">
        <f t="shared" ref="I4:I66" si="1">IFERROR(AVERAGE(E4/H4),0)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(((Table1[[#This Row],[launched_at]]/60)/60)/24)+DATE(1970,1,1)</f>
        <v>41595.25</v>
      </c>
      <c r="O4" s="10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(((Table1[[#This Row],[launched_at]]/60)/60)/24)+DATE(1970,1,1)</f>
        <v>43688.208333333328</v>
      </c>
      <c r="O5" s="10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(((Table1[[#This Row],[launched_at]]/60)/60)/24)+DATE(1970,1,1)</f>
        <v>43485.25</v>
      </c>
      <c r="O6" s="10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(((Table1[[#This Row],[launched_at]]/60)/60)/24)+DATE(1970,1,1)</f>
        <v>41149.208333333336</v>
      </c>
      <c r="O7" s="10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(((Table1[[#This Row],[launched_at]]/60)/60)/24)+DATE(1970,1,1)</f>
        <v>42991.208333333328</v>
      </c>
      <c r="O8" s="10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(((Table1[[#This Row],[launched_at]]/60)/60)/24)+DATE(1970,1,1)</f>
        <v>42229.208333333328</v>
      </c>
      <c r="O9" s="10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(((Table1[[#This Row],[launched_at]]/60)/60)/24)+DATE(1970,1,1)</f>
        <v>40399.208333333336</v>
      </c>
      <c r="O10" s="10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(((Table1[[#This Row],[launched_at]]/60)/60)/24)+DATE(1970,1,1)</f>
        <v>41536.208333333336</v>
      </c>
      <c r="O11" s="10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(((Table1[[#This Row],[launched_at]]/60)/60)/24)+DATE(1970,1,1)</f>
        <v>40404.208333333336</v>
      </c>
      <c r="O12" s="10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(((Table1[[#This Row],[launched_at]]/60)/60)/24)+DATE(1970,1,1)</f>
        <v>40442.208333333336</v>
      </c>
      <c r="O13" s="10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(((Table1[[#This Row],[launched_at]]/60)/60)/24)+DATE(1970,1,1)</f>
        <v>43760.208333333328</v>
      </c>
      <c r="O14" s="10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(((Table1[[#This Row],[launched_at]]/60)/60)/24)+DATE(1970,1,1)</f>
        <v>42532.208333333328</v>
      </c>
      <c r="O15" s="10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(((Table1[[#This Row],[launched_at]]/60)/60)/24)+DATE(1970,1,1)</f>
        <v>40974.25</v>
      </c>
      <c r="O16" s="10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(((Table1[[#This Row],[launched_at]]/60)/60)/24)+DATE(1970,1,1)</f>
        <v>43809.25</v>
      </c>
      <c r="O17" s="10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(((Table1[[#This Row],[launched_at]]/60)/60)/24)+DATE(1970,1,1)</f>
        <v>41661.25</v>
      </c>
      <c r="O18" s="10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(((Table1[[#This Row],[launched_at]]/60)/60)/24)+DATE(1970,1,1)</f>
        <v>40555.25</v>
      </c>
      <c r="O19" s="10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(((Table1[[#This Row],[launched_at]]/60)/60)/24)+DATE(1970,1,1)</f>
        <v>43351.208333333328</v>
      </c>
      <c r="O20" s="10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(((Table1[[#This Row],[launched_at]]/60)/60)/24)+DATE(1970,1,1)</f>
        <v>43528.25</v>
      </c>
      <c r="O21" s="10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(((Table1[[#This Row],[launched_at]]/60)/60)/24)+DATE(1970,1,1)</f>
        <v>41848.208333333336</v>
      </c>
      <c r="O22" s="10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(((Table1[[#This Row],[launched_at]]/60)/60)/24)+DATE(1970,1,1)</f>
        <v>40770.208333333336</v>
      </c>
      <c r="O23" s="10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(((Table1[[#This Row],[launched_at]]/60)/60)/24)+DATE(1970,1,1)</f>
        <v>43193.208333333328</v>
      </c>
      <c r="O24" s="10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(((Table1[[#This Row],[launched_at]]/60)/60)/24)+DATE(1970,1,1)</f>
        <v>43510.25</v>
      </c>
      <c r="O25" s="10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(((Table1[[#This Row],[launched_at]]/60)/60)/24)+DATE(1970,1,1)</f>
        <v>41811.208333333336</v>
      </c>
      <c r="O26" s="10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(((Table1[[#This Row],[launched_at]]/60)/60)/24)+DATE(1970,1,1)</f>
        <v>40681.208333333336</v>
      </c>
      <c r="O27" s="10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(((Table1[[#This Row],[launched_at]]/60)/60)/24)+DATE(1970,1,1)</f>
        <v>43312.208333333328</v>
      </c>
      <c r="O28" s="10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(((Table1[[#This Row],[launched_at]]/60)/60)/24)+DATE(1970,1,1)</f>
        <v>42280.208333333328</v>
      </c>
      <c r="O29" s="10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(((Table1[[#This Row],[launched_at]]/60)/60)/24)+DATE(1970,1,1)</f>
        <v>40218.25</v>
      </c>
      <c r="O30" s="10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(((Table1[[#This Row],[launched_at]]/60)/60)/24)+DATE(1970,1,1)</f>
        <v>43301.208333333328</v>
      </c>
      <c r="O31" s="10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(((Table1[[#This Row],[launched_at]]/60)/60)/24)+DATE(1970,1,1)</f>
        <v>43609.208333333328</v>
      </c>
      <c r="O32" s="10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(((Table1[[#This Row],[launched_at]]/60)/60)/24)+DATE(1970,1,1)</f>
        <v>42374.25</v>
      </c>
      <c r="O33" s="10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(((Table1[[#This Row],[launched_at]]/60)/60)/24)+DATE(1970,1,1)</f>
        <v>43110.25</v>
      </c>
      <c r="O34" s="10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(((Table1[[#This Row],[launched_at]]/60)/60)/24)+DATE(1970,1,1)</f>
        <v>41917.208333333336</v>
      </c>
      <c r="O35" s="10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(((Table1[[#This Row],[launched_at]]/60)/60)/24)+DATE(1970,1,1)</f>
        <v>42817.208333333328</v>
      </c>
      <c r="O36" s="10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(((Table1[[#This Row],[launched_at]]/60)/60)/24)+DATE(1970,1,1)</f>
        <v>43484.25</v>
      </c>
      <c r="O37" s="10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(((Table1[[#This Row],[launched_at]]/60)/60)/24)+DATE(1970,1,1)</f>
        <v>40600.25</v>
      </c>
      <c r="O38" s="10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(((Table1[[#This Row],[launched_at]]/60)/60)/24)+DATE(1970,1,1)</f>
        <v>43744.208333333328</v>
      </c>
      <c r="O39" s="10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(((Table1[[#This Row],[launched_at]]/60)/60)/24)+DATE(1970,1,1)</f>
        <v>40469.208333333336</v>
      </c>
      <c r="O40" s="10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(((Table1[[#This Row],[launched_at]]/60)/60)/24)+DATE(1970,1,1)</f>
        <v>41330.25</v>
      </c>
      <c r="O41" s="10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(((Table1[[#This Row],[launched_at]]/60)/60)/24)+DATE(1970,1,1)</f>
        <v>40334.208333333336</v>
      </c>
      <c r="O42" s="10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(((Table1[[#This Row],[launched_at]]/60)/60)/24)+DATE(1970,1,1)</f>
        <v>41156.208333333336</v>
      </c>
      <c r="O43" s="10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(((Table1[[#This Row],[launched_at]]/60)/60)/24)+DATE(1970,1,1)</f>
        <v>40728.208333333336</v>
      </c>
      <c r="O44" s="10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(((Table1[[#This Row],[launched_at]]/60)/60)/24)+DATE(1970,1,1)</f>
        <v>41844.208333333336</v>
      </c>
      <c r="O45" s="10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(((Table1[[#This Row],[launched_at]]/60)/60)/24)+DATE(1970,1,1)</f>
        <v>43541.208333333328</v>
      </c>
      <c r="O46" s="10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(((Table1[[#This Row],[launched_at]]/60)/60)/24)+DATE(1970,1,1)</f>
        <v>42676.208333333328</v>
      </c>
      <c r="O47" s="10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(((Table1[[#This Row],[launched_at]]/60)/60)/24)+DATE(1970,1,1)</f>
        <v>40367.208333333336</v>
      </c>
      <c r="O48" s="10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(((Table1[[#This Row],[launched_at]]/60)/60)/24)+DATE(1970,1,1)</f>
        <v>41727.208333333336</v>
      </c>
      <c r="O49" s="10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(((Table1[[#This Row],[launched_at]]/60)/60)/24)+DATE(1970,1,1)</f>
        <v>42180.208333333328</v>
      </c>
      <c r="O50" s="10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(((Table1[[#This Row],[launched_at]]/60)/60)/24)+DATE(1970,1,1)</f>
        <v>43758.208333333328</v>
      </c>
      <c r="O51" s="10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(((Table1[[#This Row],[launched_at]]/60)/60)/24)+DATE(1970,1,1)</f>
        <v>41487.208333333336</v>
      </c>
      <c r="O52" s="10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(((Table1[[#This Row],[launched_at]]/60)/60)/24)+DATE(1970,1,1)</f>
        <v>40995.208333333336</v>
      </c>
      <c r="O53" s="10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(((Table1[[#This Row],[launched_at]]/60)/60)/24)+DATE(1970,1,1)</f>
        <v>40436.208333333336</v>
      </c>
      <c r="O54" s="10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(((Table1[[#This Row],[launched_at]]/60)/60)/24)+DATE(1970,1,1)</f>
        <v>41779.208333333336</v>
      </c>
      <c r="O55" s="10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(((Table1[[#This Row],[launched_at]]/60)/60)/24)+DATE(1970,1,1)</f>
        <v>43170.25</v>
      </c>
      <c r="O56" s="10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(((Table1[[#This Row],[launched_at]]/60)/60)/24)+DATE(1970,1,1)</f>
        <v>43311.208333333328</v>
      </c>
      <c r="O57" s="10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(((Table1[[#This Row],[launched_at]]/60)/60)/24)+DATE(1970,1,1)</f>
        <v>42014.25</v>
      </c>
      <c r="O58" s="10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(((Table1[[#This Row],[launched_at]]/60)/60)/24)+DATE(1970,1,1)</f>
        <v>42979.208333333328</v>
      </c>
      <c r="O59" s="10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(((Table1[[#This Row],[launched_at]]/60)/60)/24)+DATE(1970,1,1)</f>
        <v>42268.208333333328</v>
      </c>
      <c r="O60" s="10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(((Table1[[#This Row],[launched_at]]/60)/60)/24)+DATE(1970,1,1)</f>
        <v>42898.208333333328</v>
      </c>
      <c r="O61" s="10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(((Table1[[#This Row],[launched_at]]/60)/60)/24)+DATE(1970,1,1)</f>
        <v>41107.208333333336</v>
      </c>
      <c r="O62" s="10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(((Table1[[#This Row],[launched_at]]/60)/60)/24)+DATE(1970,1,1)</f>
        <v>40595.25</v>
      </c>
      <c r="O63" s="10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(((Table1[[#This Row],[launched_at]]/60)/60)/24)+DATE(1970,1,1)</f>
        <v>42160.208333333328</v>
      </c>
      <c r="O64" s="10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(((Table1[[#This Row],[launched_at]]/60)/60)/24)+DATE(1970,1,1)</f>
        <v>42853.208333333328</v>
      </c>
      <c r="O65" s="10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(((Table1[[#This Row],[launched_at]]/60)/60)/24)+DATE(1970,1,1)</f>
        <v>43283.208333333328</v>
      </c>
      <c r="O66" s="10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E67/D67*100</f>
        <v>236.14754098360655</v>
      </c>
      <c r="G67" t="s">
        <v>20</v>
      </c>
      <c r="H67">
        <v>236</v>
      </c>
      <c r="I67" s="5">
        <f t="shared" ref="I67:I130" si="3">IFERROR(AVERAGE(E67/H67),0)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(((Table1[[#This Row],[launched_at]]/60)/60)/24)+DATE(1970,1,1)</f>
        <v>40570.25</v>
      </c>
      <c r="O67" s="10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45.068965517241381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(((Table1[[#This Row],[launched_at]]/60)/60)/24)+DATE(1970,1,1)</f>
        <v>42102.208333333328</v>
      </c>
      <c r="O68" s="10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162.38567493112947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(((Table1[[#This Row],[launched_at]]/60)/60)/24)+DATE(1970,1,1)</f>
        <v>40203.25</v>
      </c>
      <c r="O69" s="10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254.52631578947367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(((Table1[[#This Row],[launched_at]]/60)/60)/24)+DATE(1970,1,1)</f>
        <v>42943.208333333328</v>
      </c>
      <c r="O70" s="10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24.063291139240505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(((Table1[[#This Row],[launched_at]]/60)/60)/24)+DATE(1970,1,1)</f>
        <v>40531.25</v>
      </c>
      <c r="O71" s="10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123.74140625000001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(((Table1[[#This Row],[launched_at]]/60)/60)/24)+DATE(1970,1,1)</f>
        <v>40484.208333333336</v>
      </c>
      <c r="O72" s="10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108.06666666666666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(((Table1[[#This Row],[launched_at]]/60)/60)/24)+DATE(1970,1,1)</f>
        <v>43799.25</v>
      </c>
      <c r="O73" s="10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670.33333333333326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(((Table1[[#This Row],[launched_at]]/60)/60)/24)+DATE(1970,1,1)</f>
        <v>42186.208333333328</v>
      </c>
      <c r="O74" s="10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660.92857142857144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(((Table1[[#This Row],[launched_at]]/60)/60)/24)+DATE(1970,1,1)</f>
        <v>42701.25</v>
      </c>
      <c r="O75" s="10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122.46153846153847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(((Table1[[#This Row],[launched_at]]/60)/60)/24)+DATE(1970,1,1)</f>
        <v>42456.208333333328</v>
      </c>
      <c r="O76" s="10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150.57731958762886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(((Table1[[#This Row],[launched_at]]/60)/60)/24)+DATE(1970,1,1)</f>
        <v>43296.208333333328</v>
      </c>
      <c r="O77" s="10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78.106590724165997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(((Table1[[#This Row],[launched_at]]/60)/60)/24)+DATE(1970,1,1)</f>
        <v>42027.25</v>
      </c>
      <c r="O78" s="10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46.94736842105263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(((Table1[[#This Row],[launched_at]]/60)/60)/24)+DATE(1970,1,1)</f>
        <v>40448.208333333336</v>
      </c>
      <c r="O79" s="10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300.8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(((Table1[[#This Row],[launched_at]]/60)/60)/24)+DATE(1970,1,1)</f>
        <v>43206.208333333328</v>
      </c>
      <c r="O80" s="10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69.598615916955026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(((Table1[[#This Row],[launched_at]]/60)/60)/24)+DATE(1970,1,1)</f>
        <v>43267.208333333328</v>
      </c>
      <c r="O81" s="10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637.4545454545455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(((Table1[[#This Row],[launched_at]]/60)/60)/24)+DATE(1970,1,1)</f>
        <v>42976.208333333328</v>
      </c>
      <c r="O82" s="10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225.33928571428569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(((Table1[[#This Row],[launched_at]]/60)/60)/24)+DATE(1970,1,1)</f>
        <v>43062.25</v>
      </c>
      <c r="O83" s="10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1497.3000000000002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(((Table1[[#This Row],[launched_at]]/60)/60)/24)+DATE(1970,1,1)</f>
        <v>43482.25</v>
      </c>
      <c r="O84" s="10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37.590225563909776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(((Table1[[#This Row],[launched_at]]/60)/60)/24)+DATE(1970,1,1)</f>
        <v>42579.208333333328</v>
      </c>
      <c r="O85" s="10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132.36942675159236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(((Table1[[#This Row],[launched_at]]/60)/60)/24)+DATE(1970,1,1)</f>
        <v>41118.208333333336</v>
      </c>
      <c r="O86" s="10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131.22448979591837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(((Table1[[#This Row],[launched_at]]/60)/60)/24)+DATE(1970,1,1)</f>
        <v>40797.208333333336</v>
      </c>
      <c r="O87" s="10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167.63513513513513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(((Table1[[#This Row],[launched_at]]/60)/60)/24)+DATE(1970,1,1)</f>
        <v>42128.208333333328</v>
      </c>
      <c r="O88" s="10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61.984886649874063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(((Table1[[#This Row],[launched_at]]/60)/60)/24)+DATE(1970,1,1)</f>
        <v>40610.25</v>
      </c>
      <c r="O89" s="10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260.75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(((Table1[[#This Row],[launched_at]]/60)/60)/24)+DATE(1970,1,1)</f>
        <v>42110.208333333328</v>
      </c>
      <c r="O90" s="10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252.58823529411765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(((Table1[[#This Row],[launched_at]]/60)/60)/24)+DATE(1970,1,1)</f>
        <v>40283.208333333336</v>
      </c>
      <c r="O91" s="10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78.615384615384613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(((Table1[[#This Row],[launched_at]]/60)/60)/24)+DATE(1970,1,1)</f>
        <v>42425.25</v>
      </c>
      <c r="O92" s="10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48.404406999351913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(((Table1[[#This Row],[launched_at]]/60)/60)/24)+DATE(1970,1,1)</f>
        <v>42588.208333333328</v>
      </c>
      <c r="O93" s="10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258.875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(((Table1[[#This Row],[launched_at]]/60)/60)/24)+DATE(1970,1,1)</f>
        <v>40352.208333333336</v>
      </c>
      <c r="O94" s="10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60.548713235294116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(((Table1[[#This Row],[launched_at]]/60)/60)/24)+DATE(1970,1,1)</f>
        <v>41202.208333333336</v>
      </c>
      <c r="O95" s="10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303.68965517241378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(((Table1[[#This Row],[launched_at]]/60)/60)/24)+DATE(1970,1,1)</f>
        <v>43562.208333333328</v>
      </c>
      <c r="O96" s="10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112.99999999999999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(((Table1[[#This Row],[launched_at]]/60)/60)/24)+DATE(1970,1,1)</f>
        <v>43752.208333333328</v>
      </c>
      <c r="O97" s="10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217.37876614060258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(((Table1[[#This Row],[launched_at]]/60)/60)/24)+DATE(1970,1,1)</f>
        <v>40612.25</v>
      </c>
      <c r="O98" s="10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926.69230769230762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(((Table1[[#This Row],[launched_at]]/60)/60)/24)+DATE(1970,1,1)</f>
        <v>42180.208333333328</v>
      </c>
      <c r="O99" s="10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33.692229038854805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(((Table1[[#This Row],[launched_at]]/60)/60)/24)+DATE(1970,1,1)</f>
        <v>42212.208333333328</v>
      </c>
      <c r="O100" s="10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196.7236842105263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(((Table1[[#This Row],[launched_at]]/60)/60)/24)+DATE(1970,1,1)</f>
        <v>41968.25</v>
      </c>
      <c r="O101" s="10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(((Table1[[#This Row],[launched_at]]/60)/60)/24)+DATE(1970,1,1)</f>
        <v>40835.208333333336</v>
      </c>
      <c r="O102" s="10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1021.4444444444445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(((Table1[[#This Row],[launched_at]]/60)/60)/24)+DATE(1970,1,1)</f>
        <v>42056.25</v>
      </c>
      <c r="O103" s="10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281.67567567567568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(((Table1[[#This Row],[launched_at]]/60)/60)/24)+DATE(1970,1,1)</f>
        <v>43234.208333333328</v>
      </c>
      <c r="O104" s="10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24.610000000000003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(((Table1[[#This Row],[launched_at]]/60)/60)/24)+DATE(1970,1,1)</f>
        <v>40475.208333333336</v>
      </c>
      <c r="O105" s="10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143.14010067114094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(((Table1[[#This Row],[launched_at]]/60)/60)/24)+DATE(1970,1,1)</f>
        <v>42878.208333333328</v>
      </c>
      <c r="O106" s="10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144.54411764705884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(((Table1[[#This Row],[launched_at]]/60)/60)/24)+DATE(1970,1,1)</f>
        <v>41366.208333333336</v>
      </c>
      <c r="O107" s="10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359.12820512820514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(((Table1[[#This Row],[launched_at]]/60)/60)/24)+DATE(1970,1,1)</f>
        <v>43716.208333333328</v>
      </c>
      <c r="O108" s="10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186.48571428571427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(((Table1[[#This Row],[launched_at]]/60)/60)/24)+DATE(1970,1,1)</f>
        <v>43213.208333333328</v>
      </c>
      <c r="O109" s="10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595.26666666666665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(((Table1[[#This Row],[launched_at]]/60)/60)/24)+DATE(1970,1,1)</f>
        <v>41005.208333333336</v>
      </c>
      <c r="O110" s="10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59.21153846153846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(((Table1[[#This Row],[launched_at]]/60)/60)/24)+DATE(1970,1,1)</f>
        <v>41651.25</v>
      </c>
      <c r="O111" s="10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14.962780898876405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(((Table1[[#This Row],[launched_at]]/60)/60)/24)+DATE(1970,1,1)</f>
        <v>43354.208333333328</v>
      </c>
      <c r="O112" s="10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119.95602605863192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(((Table1[[#This Row],[launched_at]]/60)/60)/24)+DATE(1970,1,1)</f>
        <v>41174.208333333336</v>
      </c>
      <c r="O113" s="10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268.82978723404256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(((Table1[[#This Row],[launched_at]]/60)/60)/24)+DATE(1970,1,1)</f>
        <v>41875.208333333336</v>
      </c>
      <c r="O114" s="10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376.87878787878788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(((Table1[[#This Row],[launched_at]]/60)/60)/24)+DATE(1970,1,1)</f>
        <v>42990.208333333328</v>
      </c>
      <c r="O115" s="10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727.15789473684208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(((Table1[[#This Row],[launched_at]]/60)/60)/24)+DATE(1970,1,1)</f>
        <v>43564.208333333328</v>
      </c>
      <c r="O116" s="10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87.211757648470297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(((Table1[[#This Row],[launched_at]]/60)/60)/24)+DATE(1970,1,1)</f>
        <v>43056.25</v>
      </c>
      <c r="O117" s="10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(((Table1[[#This Row],[launched_at]]/60)/60)/24)+DATE(1970,1,1)</f>
        <v>42265.208333333328</v>
      </c>
      <c r="O118" s="10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173.9387755102041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(((Table1[[#This Row],[launched_at]]/60)/60)/24)+DATE(1970,1,1)</f>
        <v>40808.208333333336</v>
      </c>
      <c r="O119" s="10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117.61111111111111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(((Table1[[#This Row],[launched_at]]/60)/60)/24)+DATE(1970,1,1)</f>
        <v>41665.25</v>
      </c>
      <c r="O120" s="10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214.96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(((Table1[[#This Row],[launched_at]]/60)/60)/24)+DATE(1970,1,1)</f>
        <v>41806.208333333336</v>
      </c>
      <c r="O121" s="10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149.49667110519306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(((Table1[[#This Row],[launched_at]]/60)/60)/24)+DATE(1970,1,1)</f>
        <v>42111.208333333328</v>
      </c>
      <c r="O122" s="10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219.33995584988963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(((Table1[[#This Row],[launched_at]]/60)/60)/24)+DATE(1970,1,1)</f>
        <v>41917.208333333336</v>
      </c>
      <c r="O123" s="10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64.367690058479525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(((Table1[[#This Row],[launched_at]]/60)/60)/24)+DATE(1970,1,1)</f>
        <v>41970.25</v>
      </c>
      <c r="O124" s="10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18.622397298818232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(((Table1[[#This Row],[launched_at]]/60)/60)/24)+DATE(1970,1,1)</f>
        <v>42332.25</v>
      </c>
      <c r="O125" s="10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367.76923076923077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(((Table1[[#This Row],[launched_at]]/60)/60)/24)+DATE(1970,1,1)</f>
        <v>43598.208333333328</v>
      </c>
      <c r="O126" s="10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159.90566037735849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(((Table1[[#This Row],[launched_at]]/60)/60)/24)+DATE(1970,1,1)</f>
        <v>43362.208333333328</v>
      </c>
      <c r="O127" s="10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38.633185349611544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(((Table1[[#This Row],[launched_at]]/60)/60)/24)+DATE(1970,1,1)</f>
        <v>42596.208333333328</v>
      </c>
      <c r="O128" s="10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51.42151162790698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(((Table1[[#This Row],[launched_at]]/60)/60)/24)+DATE(1970,1,1)</f>
        <v>40310.208333333336</v>
      </c>
      <c r="O129" s="10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60.334277620396605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(((Table1[[#This Row],[launched_at]]/60)/60)/24)+DATE(1970,1,1)</f>
        <v>40417.208333333336</v>
      </c>
      <c r="O130" s="10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E131/D131*100</f>
        <v>3.202693602693603</v>
      </c>
      <c r="G131" t="s">
        <v>74</v>
      </c>
      <c r="H131">
        <v>55</v>
      </c>
      <c r="I131" s="5">
        <f t="shared" ref="I131:I194" si="5">IFERROR(AVERAGE(E131/H131),0)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(((Table1[[#This Row],[launched_at]]/60)/60)/24)+DATE(1970,1,1)</f>
        <v>42038.25</v>
      </c>
      <c r="O131" s="10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155.46875</v>
      </c>
      <c r="G132" t="s">
        <v>20</v>
      </c>
      <c r="H132">
        <v>533</v>
      </c>
      <c r="I132" s="5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(((Table1[[#This Row],[launched_at]]/60)/60)/24)+DATE(1970,1,1)</f>
        <v>40842.208333333336</v>
      </c>
      <c r="O132" s="10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100.85974499089254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(((Table1[[#This Row],[launched_at]]/60)/60)/24)+DATE(1970,1,1)</f>
        <v>41607.25</v>
      </c>
      <c r="O133" s="10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116.18181818181819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(((Table1[[#This Row],[launched_at]]/60)/60)/24)+DATE(1970,1,1)</f>
        <v>43112.25</v>
      </c>
      <c r="O134" s="10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310.77777777777777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(((Table1[[#This Row],[launched_at]]/60)/60)/24)+DATE(1970,1,1)</f>
        <v>40767.208333333336</v>
      </c>
      <c r="O135" s="10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89.73668341708543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(((Table1[[#This Row],[launched_at]]/60)/60)/24)+DATE(1970,1,1)</f>
        <v>40713.208333333336</v>
      </c>
      <c r="O136" s="10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71.27272727272728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(((Table1[[#This Row],[launched_at]]/60)/60)/24)+DATE(1970,1,1)</f>
        <v>41340.25</v>
      </c>
      <c r="O137" s="10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3.2862318840579712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(((Table1[[#This Row],[launched_at]]/60)/60)/24)+DATE(1970,1,1)</f>
        <v>41797.208333333336</v>
      </c>
      <c r="O138" s="10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261.77777777777777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(((Table1[[#This Row],[launched_at]]/60)/60)/24)+DATE(1970,1,1)</f>
        <v>40457.208333333336</v>
      </c>
      <c r="O139" s="10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(((Table1[[#This Row],[launched_at]]/60)/60)/24)+DATE(1970,1,1)</f>
        <v>41180.208333333336</v>
      </c>
      <c r="O140" s="10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20.896851248642779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(((Table1[[#This Row],[launched_at]]/60)/60)/24)+DATE(1970,1,1)</f>
        <v>42115.208333333328</v>
      </c>
      <c r="O141" s="10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223.16363636363636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(((Table1[[#This Row],[launched_at]]/60)/60)/24)+DATE(1970,1,1)</f>
        <v>43156.25</v>
      </c>
      <c r="O142" s="10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101.59097978227061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(((Table1[[#This Row],[launched_at]]/60)/60)/24)+DATE(1970,1,1)</f>
        <v>42167.208333333328</v>
      </c>
      <c r="O143" s="10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230.03999999999996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(((Table1[[#This Row],[launched_at]]/60)/60)/24)+DATE(1970,1,1)</f>
        <v>41005.208333333336</v>
      </c>
      <c r="O144" s="10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135.59259259259261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(((Table1[[#This Row],[launched_at]]/60)/60)/24)+DATE(1970,1,1)</f>
        <v>40357.208333333336</v>
      </c>
      <c r="O145" s="10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129.1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(((Table1[[#This Row],[launched_at]]/60)/60)/24)+DATE(1970,1,1)</f>
        <v>43633.208333333328</v>
      </c>
      <c r="O146" s="10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236.512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(((Table1[[#This Row],[launched_at]]/60)/60)/24)+DATE(1970,1,1)</f>
        <v>41889.208333333336</v>
      </c>
      <c r="O147" s="10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17.25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(((Table1[[#This Row],[launched_at]]/60)/60)/24)+DATE(1970,1,1)</f>
        <v>40855.25</v>
      </c>
      <c r="O148" s="10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112.49397590361446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(((Table1[[#This Row],[launched_at]]/60)/60)/24)+DATE(1970,1,1)</f>
        <v>42534.208333333328</v>
      </c>
      <c r="O149" s="10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121.02150537634408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(((Table1[[#This Row],[launched_at]]/60)/60)/24)+DATE(1970,1,1)</f>
        <v>42941.208333333328</v>
      </c>
      <c r="O150" s="10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219.87096774193549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(((Table1[[#This Row],[launched_at]]/60)/60)/24)+DATE(1970,1,1)</f>
        <v>41275.25</v>
      </c>
      <c r="O151" s="10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(((Table1[[#This Row],[launched_at]]/60)/60)/24)+DATE(1970,1,1)</f>
        <v>43450.25</v>
      </c>
      <c r="O152" s="10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64.166909620991248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(((Table1[[#This Row],[launched_at]]/60)/60)/24)+DATE(1970,1,1)</f>
        <v>41799.208333333336</v>
      </c>
      <c r="O153" s="10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423.06746987951806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(((Table1[[#This Row],[launched_at]]/60)/60)/24)+DATE(1970,1,1)</f>
        <v>42783.25</v>
      </c>
      <c r="O154" s="10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92.984160506863773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(((Table1[[#This Row],[launched_at]]/60)/60)/24)+DATE(1970,1,1)</f>
        <v>41201.208333333336</v>
      </c>
      <c r="O155" s="10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58.756567425569173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(((Table1[[#This Row],[launched_at]]/60)/60)/24)+DATE(1970,1,1)</f>
        <v>42502.208333333328</v>
      </c>
      <c r="O156" s="10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65.022222222222226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(((Table1[[#This Row],[launched_at]]/60)/60)/24)+DATE(1970,1,1)</f>
        <v>40262.208333333336</v>
      </c>
      <c r="O157" s="10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73.939560439560438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(((Table1[[#This Row],[launched_at]]/60)/60)/24)+DATE(1970,1,1)</f>
        <v>43743.208333333328</v>
      </c>
      <c r="O158" s="10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52.666666666666664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(((Table1[[#This Row],[launched_at]]/60)/60)/24)+DATE(1970,1,1)</f>
        <v>41638.25</v>
      </c>
      <c r="O159" s="10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220.95238095238096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(((Table1[[#This Row],[launched_at]]/60)/60)/24)+DATE(1970,1,1)</f>
        <v>42346.25</v>
      </c>
      <c r="O160" s="10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100.01150627615063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(((Table1[[#This Row],[launched_at]]/60)/60)/24)+DATE(1970,1,1)</f>
        <v>43551.208333333328</v>
      </c>
      <c r="O161" s="10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162.3125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(((Table1[[#This Row],[launched_at]]/60)/60)/24)+DATE(1970,1,1)</f>
        <v>43582.208333333328</v>
      </c>
      <c r="O162" s="10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78.181818181818187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(((Table1[[#This Row],[launched_at]]/60)/60)/24)+DATE(1970,1,1)</f>
        <v>42270.208333333328</v>
      </c>
      <c r="O163" s="10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149.73770491803279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(((Table1[[#This Row],[launched_at]]/60)/60)/24)+DATE(1970,1,1)</f>
        <v>43442.25</v>
      </c>
      <c r="O164" s="10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253.25714285714284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(((Table1[[#This Row],[launched_at]]/60)/60)/24)+DATE(1970,1,1)</f>
        <v>43028.208333333328</v>
      </c>
      <c r="O165" s="10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100.16943521594683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(((Table1[[#This Row],[launched_at]]/60)/60)/24)+DATE(1970,1,1)</f>
        <v>43016.208333333328</v>
      </c>
      <c r="O166" s="10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121.99004424778761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(((Table1[[#This Row],[launched_at]]/60)/60)/24)+DATE(1970,1,1)</f>
        <v>42948.208333333328</v>
      </c>
      <c r="O167" s="10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137.13265306122449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(((Table1[[#This Row],[launched_at]]/60)/60)/24)+DATE(1970,1,1)</f>
        <v>40534.25</v>
      </c>
      <c r="O168" s="10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415.53846153846149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(((Table1[[#This Row],[launched_at]]/60)/60)/24)+DATE(1970,1,1)</f>
        <v>41435.208333333336</v>
      </c>
      <c r="O169" s="10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31.30913348946136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(((Table1[[#This Row],[launched_at]]/60)/60)/24)+DATE(1970,1,1)</f>
        <v>43518.25</v>
      </c>
      <c r="O170" s="10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424.08154506437768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(((Table1[[#This Row],[launched_at]]/60)/60)/24)+DATE(1970,1,1)</f>
        <v>41077.208333333336</v>
      </c>
      <c r="O171" s="10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2.93886230728336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(((Table1[[#This Row],[launched_at]]/60)/60)/24)+DATE(1970,1,1)</f>
        <v>42950.208333333328</v>
      </c>
      <c r="O172" s="10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10.63265306122449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(((Table1[[#This Row],[launched_at]]/60)/60)/24)+DATE(1970,1,1)</f>
        <v>41718.208333333336</v>
      </c>
      <c r="O173" s="10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82.875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(((Table1[[#This Row],[launched_at]]/60)/60)/24)+DATE(1970,1,1)</f>
        <v>41839.208333333336</v>
      </c>
      <c r="O174" s="10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163.01447776628748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(((Table1[[#This Row],[launched_at]]/60)/60)/24)+DATE(1970,1,1)</f>
        <v>41412.208333333336</v>
      </c>
      <c r="O175" s="10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894.66666666666674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(((Table1[[#This Row],[launched_at]]/60)/60)/24)+DATE(1970,1,1)</f>
        <v>42282.208333333328</v>
      </c>
      <c r="O176" s="10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26.191501103752756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(((Table1[[#This Row],[launched_at]]/60)/60)/24)+DATE(1970,1,1)</f>
        <v>42613.208333333328</v>
      </c>
      <c r="O177" s="10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74.834782608695647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(((Table1[[#This Row],[launched_at]]/60)/60)/24)+DATE(1970,1,1)</f>
        <v>42616.208333333328</v>
      </c>
      <c r="O178" s="10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416.47680412371136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(((Table1[[#This Row],[launched_at]]/60)/60)/24)+DATE(1970,1,1)</f>
        <v>40497.25</v>
      </c>
      <c r="O179" s="10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96.208333333333329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(((Table1[[#This Row],[launched_at]]/60)/60)/24)+DATE(1970,1,1)</f>
        <v>42999.208333333328</v>
      </c>
      <c r="O180" s="10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357.71910112359546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(((Table1[[#This Row],[launched_at]]/60)/60)/24)+DATE(1970,1,1)</f>
        <v>41350.208333333336</v>
      </c>
      <c r="O181" s="10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308.45714285714286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(((Table1[[#This Row],[launched_at]]/60)/60)/24)+DATE(1970,1,1)</f>
        <v>40259.208333333336</v>
      </c>
      <c r="O182" s="10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61.802325581395344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(((Table1[[#This Row],[launched_at]]/60)/60)/24)+DATE(1970,1,1)</f>
        <v>43012.208333333328</v>
      </c>
      <c r="O183" s="10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722.32472324723244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(((Table1[[#This Row],[launched_at]]/60)/60)/24)+DATE(1970,1,1)</f>
        <v>43631.208333333328</v>
      </c>
      <c r="O184" s="10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69.117647058823522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(((Table1[[#This Row],[launched_at]]/60)/60)/24)+DATE(1970,1,1)</f>
        <v>40430.208333333336</v>
      </c>
      <c r="O185" s="10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293.05555555555554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(((Table1[[#This Row],[launched_at]]/60)/60)/24)+DATE(1970,1,1)</f>
        <v>43588.208333333328</v>
      </c>
      <c r="O186" s="10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71.8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(((Table1[[#This Row],[launched_at]]/60)/60)/24)+DATE(1970,1,1)</f>
        <v>43233.208333333328</v>
      </c>
      <c r="O187" s="10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31.934684684684683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(((Table1[[#This Row],[launched_at]]/60)/60)/24)+DATE(1970,1,1)</f>
        <v>41782.208333333336</v>
      </c>
      <c r="O188" s="10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229.87375415282392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(((Table1[[#This Row],[launched_at]]/60)/60)/24)+DATE(1970,1,1)</f>
        <v>41328.25</v>
      </c>
      <c r="O189" s="10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32.012195121951223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(((Table1[[#This Row],[launched_at]]/60)/60)/24)+DATE(1970,1,1)</f>
        <v>41975.25</v>
      </c>
      <c r="O190" s="10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23.525352848928385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(((Table1[[#This Row],[launched_at]]/60)/60)/24)+DATE(1970,1,1)</f>
        <v>42433.25</v>
      </c>
      <c r="O191" s="10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68.594594594594597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(((Table1[[#This Row],[launched_at]]/60)/60)/24)+DATE(1970,1,1)</f>
        <v>41429.208333333336</v>
      </c>
      <c r="O192" s="10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37.952380952380956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(((Table1[[#This Row],[launched_at]]/60)/60)/24)+DATE(1970,1,1)</f>
        <v>43536.208333333328</v>
      </c>
      <c r="O193" s="10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19.992957746478872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(((Table1[[#This Row],[launched_at]]/60)/60)/24)+DATE(1970,1,1)</f>
        <v>41817.208333333336</v>
      </c>
      <c r="O194" s="10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E195/D195*100</f>
        <v>45.636363636363633</v>
      </c>
      <c r="G195" t="s">
        <v>14</v>
      </c>
      <c r="H195">
        <v>65</v>
      </c>
      <c r="I195" s="5">
        <f t="shared" ref="I195:I258" si="7">IFERROR(AVERAGE(E195/H195),0)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(((Table1[[#This Row],[launched_at]]/60)/60)/24)+DATE(1970,1,1)</f>
        <v>43198.208333333328</v>
      </c>
      <c r="O195" s="10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122.7605633802817</v>
      </c>
      <c r="G196" t="s">
        <v>20</v>
      </c>
      <c r="H196">
        <v>126</v>
      </c>
      <c r="I196" s="5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(((Table1[[#This Row],[launched_at]]/60)/60)/24)+DATE(1970,1,1)</f>
        <v>42261.208333333328</v>
      </c>
      <c r="O196" s="10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361.75316455696202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(((Table1[[#This Row],[launched_at]]/60)/60)/24)+DATE(1970,1,1)</f>
        <v>43310.208333333328</v>
      </c>
      <c r="O197" s="10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63.146341463414636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(((Table1[[#This Row],[launched_at]]/60)/60)/24)+DATE(1970,1,1)</f>
        <v>42616.208333333328</v>
      </c>
      <c r="O198" s="10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298.20475319926874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(((Table1[[#This Row],[launched_at]]/60)/60)/24)+DATE(1970,1,1)</f>
        <v>42909.208333333328</v>
      </c>
      <c r="O199" s="10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9.5585443037974684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(((Table1[[#This Row],[launched_at]]/60)/60)/24)+DATE(1970,1,1)</f>
        <v>40396.208333333336</v>
      </c>
      <c r="O200" s="10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53.777777777777779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(((Table1[[#This Row],[launched_at]]/60)/60)/24)+DATE(1970,1,1)</f>
        <v>42192.208333333328</v>
      </c>
      <c r="O201" s="10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(((Table1[[#This Row],[launched_at]]/60)/60)/24)+DATE(1970,1,1)</f>
        <v>40262.208333333336</v>
      </c>
      <c r="O202" s="10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681.19047619047615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(((Table1[[#This Row],[launched_at]]/60)/60)/24)+DATE(1970,1,1)</f>
        <v>41845.208333333336</v>
      </c>
      <c r="O203" s="10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78.831325301204828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(((Table1[[#This Row],[launched_at]]/60)/60)/24)+DATE(1970,1,1)</f>
        <v>40818.208333333336</v>
      </c>
      <c r="O204" s="10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134.40792216817235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(((Table1[[#This Row],[launched_at]]/60)/60)/24)+DATE(1970,1,1)</f>
        <v>42752.25</v>
      </c>
      <c r="O205" s="10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3.3719999999999999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(((Table1[[#This Row],[launched_at]]/60)/60)/24)+DATE(1970,1,1)</f>
        <v>40636.208333333336</v>
      </c>
      <c r="O206" s="10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431.84615384615387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(((Table1[[#This Row],[launched_at]]/60)/60)/24)+DATE(1970,1,1)</f>
        <v>43390.208333333328</v>
      </c>
      <c r="O207" s="10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38.844444444444441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(((Table1[[#This Row],[launched_at]]/60)/60)/24)+DATE(1970,1,1)</f>
        <v>40236.25</v>
      </c>
      <c r="O208" s="10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425.7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(((Table1[[#This Row],[launched_at]]/60)/60)/24)+DATE(1970,1,1)</f>
        <v>43340.208333333328</v>
      </c>
      <c r="O209" s="10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101.12239715591672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(((Table1[[#This Row],[launched_at]]/60)/60)/24)+DATE(1970,1,1)</f>
        <v>43048.25</v>
      </c>
      <c r="O210" s="10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21.188688946015425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(((Table1[[#This Row],[launched_at]]/60)/60)/24)+DATE(1970,1,1)</f>
        <v>42496.208333333328</v>
      </c>
      <c r="O211" s="10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67.425531914893625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(((Table1[[#This Row],[launched_at]]/60)/60)/24)+DATE(1970,1,1)</f>
        <v>42797.25</v>
      </c>
      <c r="O212" s="10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94.923371647509583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(((Table1[[#This Row],[launched_at]]/60)/60)/24)+DATE(1970,1,1)</f>
        <v>41513.208333333336</v>
      </c>
      <c r="O213" s="10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151.85185185185185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(((Table1[[#This Row],[launched_at]]/60)/60)/24)+DATE(1970,1,1)</f>
        <v>43814.25</v>
      </c>
      <c r="O214" s="10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195.16382252559728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(((Table1[[#This Row],[launched_at]]/60)/60)/24)+DATE(1970,1,1)</f>
        <v>40488.208333333336</v>
      </c>
      <c r="O215" s="10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1023.1428571428571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(((Table1[[#This Row],[launched_at]]/60)/60)/24)+DATE(1970,1,1)</f>
        <v>40409.208333333336</v>
      </c>
      <c r="O216" s="10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3.841836734693878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(((Table1[[#This Row],[launched_at]]/60)/60)/24)+DATE(1970,1,1)</f>
        <v>43509.25</v>
      </c>
      <c r="O217" s="10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155.07066557107643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(((Table1[[#This Row],[launched_at]]/60)/60)/24)+DATE(1970,1,1)</f>
        <v>40869.25</v>
      </c>
      <c r="O218" s="10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44.753477588871718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(((Table1[[#This Row],[launched_at]]/60)/60)/24)+DATE(1970,1,1)</f>
        <v>43583.208333333328</v>
      </c>
      <c r="O219" s="10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215.94736842105263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(((Table1[[#This Row],[launched_at]]/60)/60)/24)+DATE(1970,1,1)</f>
        <v>40858.25</v>
      </c>
      <c r="O220" s="10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332.12709832134288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(((Table1[[#This Row],[launched_at]]/60)/60)/24)+DATE(1970,1,1)</f>
        <v>41137.208333333336</v>
      </c>
      <c r="O221" s="10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8.4430379746835449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(((Table1[[#This Row],[launched_at]]/60)/60)/24)+DATE(1970,1,1)</f>
        <v>40725.208333333336</v>
      </c>
      <c r="O222" s="10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98.625514403292186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(((Table1[[#This Row],[launched_at]]/60)/60)/24)+DATE(1970,1,1)</f>
        <v>41081.208333333336</v>
      </c>
      <c r="O223" s="10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137.97916666666669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(((Table1[[#This Row],[launched_at]]/60)/60)/24)+DATE(1970,1,1)</f>
        <v>41914.208333333336</v>
      </c>
      <c r="O224" s="10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93.81099656357388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(((Table1[[#This Row],[launched_at]]/60)/60)/24)+DATE(1970,1,1)</f>
        <v>42445.208333333328</v>
      </c>
      <c r="O225" s="10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403.63930885529157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(((Table1[[#This Row],[launched_at]]/60)/60)/24)+DATE(1970,1,1)</f>
        <v>41906.208333333336</v>
      </c>
      <c r="O226" s="10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260.1740412979351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(((Table1[[#This Row],[launched_at]]/60)/60)/24)+DATE(1970,1,1)</f>
        <v>41762.208333333336</v>
      </c>
      <c r="O227" s="10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366.63333333333333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(((Table1[[#This Row],[launched_at]]/60)/60)/24)+DATE(1970,1,1)</f>
        <v>40276.208333333336</v>
      </c>
      <c r="O228" s="10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168.72085385878489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(((Table1[[#This Row],[launched_at]]/60)/60)/24)+DATE(1970,1,1)</f>
        <v>42139.208333333328</v>
      </c>
      <c r="O229" s="10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119.90717911530093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(((Table1[[#This Row],[launched_at]]/60)/60)/24)+DATE(1970,1,1)</f>
        <v>42613.208333333328</v>
      </c>
      <c r="O230" s="10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193.68925233644859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(((Table1[[#This Row],[launched_at]]/60)/60)/24)+DATE(1970,1,1)</f>
        <v>42887.208333333328</v>
      </c>
      <c r="O231" s="10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420.16666666666669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(((Table1[[#This Row],[launched_at]]/60)/60)/24)+DATE(1970,1,1)</f>
        <v>43805.25</v>
      </c>
      <c r="O232" s="10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76.708333333333329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(((Table1[[#This Row],[launched_at]]/60)/60)/24)+DATE(1970,1,1)</f>
        <v>41415.208333333336</v>
      </c>
      <c r="O233" s="10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171.26470588235293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(((Table1[[#This Row],[launched_at]]/60)/60)/24)+DATE(1970,1,1)</f>
        <v>42576.208333333328</v>
      </c>
      <c r="O234" s="10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157.89473684210526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(((Table1[[#This Row],[launched_at]]/60)/60)/24)+DATE(1970,1,1)</f>
        <v>40706.208333333336</v>
      </c>
      <c r="O235" s="10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109.08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(((Table1[[#This Row],[launched_at]]/60)/60)/24)+DATE(1970,1,1)</f>
        <v>42969.208333333328</v>
      </c>
      <c r="O236" s="10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41.732558139534881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(((Table1[[#This Row],[launched_at]]/60)/60)/24)+DATE(1970,1,1)</f>
        <v>42779.25</v>
      </c>
      <c r="O237" s="10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10.944303797468354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(((Table1[[#This Row],[launched_at]]/60)/60)/24)+DATE(1970,1,1)</f>
        <v>43641.208333333328</v>
      </c>
      <c r="O238" s="10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159.3763440860215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(((Table1[[#This Row],[launched_at]]/60)/60)/24)+DATE(1970,1,1)</f>
        <v>41754.208333333336</v>
      </c>
      <c r="O239" s="10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422.41666666666669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(((Table1[[#This Row],[launched_at]]/60)/60)/24)+DATE(1970,1,1)</f>
        <v>43083.25</v>
      </c>
      <c r="O240" s="10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97.71875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(((Table1[[#This Row],[launched_at]]/60)/60)/24)+DATE(1970,1,1)</f>
        <v>42245.208333333328</v>
      </c>
      <c r="O241" s="10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418.78911564625849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(((Table1[[#This Row],[launched_at]]/60)/60)/24)+DATE(1970,1,1)</f>
        <v>40396.208333333336</v>
      </c>
      <c r="O242" s="10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101.91632047477745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(((Table1[[#This Row],[launched_at]]/60)/60)/24)+DATE(1970,1,1)</f>
        <v>41742.208333333336</v>
      </c>
      <c r="O243" s="10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127.72619047619047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(((Table1[[#This Row],[launched_at]]/60)/60)/24)+DATE(1970,1,1)</f>
        <v>42865.208333333328</v>
      </c>
      <c r="O244" s="10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445.21739130434781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(((Table1[[#This Row],[launched_at]]/60)/60)/24)+DATE(1970,1,1)</f>
        <v>43163.25</v>
      </c>
      <c r="O245" s="10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569.71428571428578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(((Table1[[#This Row],[launched_at]]/60)/60)/24)+DATE(1970,1,1)</f>
        <v>41834.208333333336</v>
      </c>
      <c r="O246" s="10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509.34482758620686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(((Table1[[#This Row],[launched_at]]/60)/60)/24)+DATE(1970,1,1)</f>
        <v>41736.208333333336</v>
      </c>
      <c r="O247" s="10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325.5333333333333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(((Table1[[#This Row],[launched_at]]/60)/60)/24)+DATE(1970,1,1)</f>
        <v>41491.208333333336</v>
      </c>
      <c r="O248" s="10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932.61616161616166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(((Table1[[#This Row],[launched_at]]/60)/60)/24)+DATE(1970,1,1)</f>
        <v>42726.25</v>
      </c>
      <c r="O249" s="10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211.33870967741933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(((Table1[[#This Row],[launched_at]]/60)/60)/24)+DATE(1970,1,1)</f>
        <v>42004.25</v>
      </c>
      <c r="O250" s="10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273.32520325203251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(((Table1[[#This Row],[launched_at]]/60)/60)/24)+DATE(1970,1,1)</f>
        <v>42006.25</v>
      </c>
      <c r="O251" s="10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(((Table1[[#This Row],[launched_at]]/60)/60)/24)+DATE(1970,1,1)</f>
        <v>40203.25</v>
      </c>
      <c r="O252" s="10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54.084507042253513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(((Table1[[#This Row],[launched_at]]/60)/60)/24)+DATE(1970,1,1)</f>
        <v>41252.25</v>
      </c>
      <c r="O253" s="10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626.29999999999995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(((Table1[[#This Row],[launched_at]]/60)/60)/24)+DATE(1970,1,1)</f>
        <v>41572.208333333336</v>
      </c>
      <c r="O254" s="10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89.021399176954731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(((Table1[[#This Row],[launched_at]]/60)/60)/24)+DATE(1970,1,1)</f>
        <v>40641.208333333336</v>
      </c>
      <c r="O255" s="10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184.89130434782609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(((Table1[[#This Row],[launched_at]]/60)/60)/24)+DATE(1970,1,1)</f>
        <v>42787.25</v>
      </c>
      <c r="O256" s="10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120.16770186335404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(((Table1[[#This Row],[launched_at]]/60)/60)/24)+DATE(1970,1,1)</f>
        <v>40590.25</v>
      </c>
      <c r="O257" s="10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23.390243902439025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(((Table1[[#This Row],[launched_at]]/60)/60)/24)+DATE(1970,1,1)</f>
        <v>42393.25</v>
      </c>
      <c r="O258" s="10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E259/D259*100</f>
        <v>146</v>
      </c>
      <c r="G259" t="s">
        <v>20</v>
      </c>
      <c r="H259">
        <v>92</v>
      </c>
      <c r="I259" s="5">
        <f t="shared" ref="I259:I322" si="9">IFERROR(AVERAGE(E259/H259),0)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(((Table1[[#This Row],[launched_at]]/60)/60)/24)+DATE(1970,1,1)</f>
        <v>41338.25</v>
      </c>
      <c r="O259" s="10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268.48</v>
      </c>
      <c r="G260" t="s">
        <v>20</v>
      </c>
      <c r="H260">
        <v>186</v>
      </c>
      <c r="I260" s="5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(((Table1[[#This Row],[launched_at]]/60)/60)/24)+DATE(1970,1,1)</f>
        <v>42712.25</v>
      </c>
      <c r="O260" s="10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597.5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(((Table1[[#This Row],[launched_at]]/60)/60)/24)+DATE(1970,1,1)</f>
        <v>41251.25</v>
      </c>
      <c r="O261" s="10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157.69841269841268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(((Table1[[#This Row],[launched_at]]/60)/60)/24)+DATE(1970,1,1)</f>
        <v>41180.208333333336</v>
      </c>
      <c r="O262" s="10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31.201660735468568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(((Table1[[#This Row],[launched_at]]/60)/60)/24)+DATE(1970,1,1)</f>
        <v>40415.208333333336</v>
      </c>
      <c r="O263" s="10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313.41176470588238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(((Table1[[#This Row],[launched_at]]/60)/60)/24)+DATE(1970,1,1)</f>
        <v>40638.208333333336</v>
      </c>
      <c r="O264" s="10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370.89655172413791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(((Table1[[#This Row],[launched_at]]/60)/60)/24)+DATE(1970,1,1)</f>
        <v>40187.25</v>
      </c>
      <c r="O265" s="10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362.66447368421052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(((Table1[[#This Row],[launched_at]]/60)/60)/24)+DATE(1970,1,1)</f>
        <v>41317.25</v>
      </c>
      <c r="O266" s="10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123.08163265306122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(((Table1[[#This Row],[launched_at]]/60)/60)/24)+DATE(1970,1,1)</f>
        <v>42372.25</v>
      </c>
      <c r="O267" s="10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76.766756032171585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(((Table1[[#This Row],[launched_at]]/60)/60)/24)+DATE(1970,1,1)</f>
        <v>41950.25</v>
      </c>
      <c r="O268" s="10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233.62012987012989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(((Table1[[#This Row],[launched_at]]/60)/60)/24)+DATE(1970,1,1)</f>
        <v>41206.208333333336</v>
      </c>
      <c r="O269" s="10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180.53333333333333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(((Table1[[#This Row],[launched_at]]/60)/60)/24)+DATE(1970,1,1)</f>
        <v>41186.208333333336</v>
      </c>
      <c r="O270" s="10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252.62857142857143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(((Table1[[#This Row],[launched_at]]/60)/60)/24)+DATE(1970,1,1)</f>
        <v>43496.25</v>
      </c>
      <c r="O271" s="10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27.176538240368025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(((Table1[[#This Row],[launched_at]]/60)/60)/24)+DATE(1970,1,1)</f>
        <v>40514.25</v>
      </c>
      <c r="O272" s="10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1.2706571242680547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(((Table1[[#This Row],[launched_at]]/60)/60)/24)+DATE(1970,1,1)</f>
        <v>42345.25</v>
      </c>
      <c r="O273" s="10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304.0097847358121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(((Table1[[#This Row],[launched_at]]/60)/60)/24)+DATE(1970,1,1)</f>
        <v>43656.208333333328</v>
      </c>
      <c r="O274" s="10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137.23076923076923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(((Table1[[#This Row],[launched_at]]/60)/60)/24)+DATE(1970,1,1)</f>
        <v>42995.208333333328</v>
      </c>
      <c r="O275" s="10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32.208333333333336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(((Table1[[#This Row],[launched_at]]/60)/60)/24)+DATE(1970,1,1)</f>
        <v>43045.25</v>
      </c>
      <c r="O276" s="10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241.51282051282053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(((Table1[[#This Row],[launched_at]]/60)/60)/24)+DATE(1970,1,1)</f>
        <v>43561.208333333328</v>
      </c>
      <c r="O277" s="10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96.8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(((Table1[[#This Row],[launched_at]]/60)/60)/24)+DATE(1970,1,1)</f>
        <v>41018.208333333336</v>
      </c>
      <c r="O278" s="10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1066.4285714285716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(((Table1[[#This Row],[launched_at]]/60)/60)/24)+DATE(1970,1,1)</f>
        <v>40378.208333333336</v>
      </c>
      <c r="O279" s="10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325.88888888888891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(((Table1[[#This Row],[launched_at]]/60)/60)/24)+DATE(1970,1,1)</f>
        <v>41239.25</v>
      </c>
      <c r="O280" s="10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170.70000000000002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(((Table1[[#This Row],[launched_at]]/60)/60)/24)+DATE(1970,1,1)</f>
        <v>43346.208333333328</v>
      </c>
      <c r="O281" s="10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581.44000000000005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(((Table1[[#This Row],[launched_at]]/60)/60)/24)+DATE(1970,1,1)</f>
        <v>43060.25</v>
      </c>
      <c r="O282" s="10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91.520972644376897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(((Table1[[#This Row],[launched_at]]/60)/60)/24)+DATE(1970,1,1)</f>
        <v>40979.25</v>
      </c>
      <c r="O283" s="10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108.04761904761904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(((Table1[[#This Row],[launched_at]]/60)/60)/24)+DATE(1970,1,1)</f>
        <v>42701.25</v>
      </c>
      <c r="O284" s="10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18.728395061728396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(((Table1[[#This Row],[launched_at]]/60)/60)/24)+DATE(1970,1,1)</f>
        <v>42520.208333333328</v>
      </c>
      <c r="O285" s="10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83.193877551020407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(((Table1[[#This Row],[launched_at]]/60)/60)/24)+DATE(1970,1,1)</f>
        <v>41030.208333333336</v>
      </c>
      <c r="O286" s="10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706.33333333333337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(((Table1[[#This Row],[launched_at]]/60)/60)/24)+DATE(1970,1,1)</f>
        <v>42623.208333333328</v>
      </c>
      <c r="O287" s="10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17.446030330062445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(((Table1[[#This Row],[launched_at]]/60)/60)/24)+DATE(1970,1,1)</f>
        <v>42697.25</v>
      </c>
      <c r="O288" s="10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209.73015873015873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(((Table1[[#This Row],[launched_at]]/60)/60)/24)+DATE(1970,1,1)</f>
        <v>42122.208333333328</v>
      </c>
      <c r="O289" s="10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97.785714285714292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(((Table1[[#This Row],[launched_at]]/60)/60)/24)+DATE(1970,1,1)</f>
        <v>40982.208333333336</v>
      </c>
      <c r="O290" s="10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1684.25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(((Table1[[#This Row],[launched_at]]/60)/60)/24)+DATE(1970,1,1)</f>
        <v>42219.208333333328</v>
      </c>
      <c r="O291" s="10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54.402135231316727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(((Table1[[#This Row],[launched_at]]/60)/60)/24)+DATE(1970,1,1)</f>
        <v>41404.208333333336</v>
      </c>
      <c r="O292" s="10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456.61111111111109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(((Table1[[#This Row],[launched_at]]/60)/60)/24)+DATE(1970,1,1)</f>
        <v>40831.208333333336</v>
      </c>
      <c r="O293" s="10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9.8219178082191778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(((Table1[[#This Row],[launched_at]]/60)/60)/24)+DATE(1970,1,1)</f>
        <v>40984.208333333336</v>
      </c>
      <c r="O294" s="10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16.384615384615383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(((Table1[[#This Row],[launched_at]]/60)/60)/24)+DATE(1970,1,1)</f>
        <v>40456.208333333336</v>
      </c>
      <c r="O295" s="10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1339.6666666666667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(((Table1[[#This Row],[launched_at]]/60)/60)/24)+DATE(1970,1,1)</f>
        <v>43399.208333333328</v>
      </c>
      <c r="O296" s="10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35.650077760497666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(((Table1[[#This Row],[launched_at]]/60)/60)/24)+DATE(1970,1,1)</f>
        <v>41562.208333333336</v>
      </c>
      <c r="O297" s="10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54.950819672131146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(((Table1[[#This Row],[launched_at]]/60)/60)/24)+DATE(1970,1,1)</f>
        <v>43493.25</v>
      </c>
      <c r="O298" s="10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94.236111111111114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(((Table1[[#This Row],[launched_at]]/60)/60)/24)+DATE(1970,1,1)</f>
        <v>41653.25</v>
      </c>
      <c r="O299" s="10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143.91428571428571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(((Table1[[#This Row],[launched_at]]/60)/60)/24)+DATE(1970,1,1)</f>
        <v>42426.25</v>
      </c>
      <c r="O300" s="10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51.421052631578945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(((Table1[[#This Row],[launched_at]]/60)/60)/24)+DATE(1970,1,1)</f>
        <v>42432.25</v>
      </c>
      <c r="O301" s="10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(((Table1[[#This Row],[launched_at]]/60)/60)/24)+DATE(1970,1,1)</f>
        <v>42977.208333333328</v>
      </c>
      <c r="O302" s="10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1344.6666666666667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(((Table1[[#This Row],[launched_at]]/60)/60)/24)+DATE(1970,1,1)</f>
        <v>42061.25</v>
      </c>
      <c r="O303" s="10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31.844940867279899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(((Table1[[#This Row],[launched_at]]/60)/60)/24)+DATE(1970,1,1)</f>
        <v>43345.208333333328</v>
      </c>
      <c r="O304" s="10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82.617647058823536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(((Table1[[#This Row],[launched_at]]/60)/60)/24)+DATE(1970,1,1)</f>
        <v>42376.25</v>
      </c>
      <c r="O305" s="10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546.14285714285722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(((Table1[[#This Row],[launched_at]]/60)/60)/24)+DATE(1970,1,1)</f>
        <v>42589.208333333328</v>
      </c>
      <c r="O306" s="10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286.21428571428572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(((Table1[[#This Row],[launched_at]]/60)/60)/24)+DATE(1970,1,1)</f>
        <v>42448.208333333328</v>
      </c>
      <c r="O307" s="10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7.9076923076923071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(((Table1[[#This Row],[launched_at]]/60)/60)/24)+DATE(1970,1,1)</f>
        <v>42930.208333333328</v>
      </c>
      <c r="O308" s="10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132.13677811550153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(((Table1[[#This Row],[launched_at]]/60)/60)/24)+DATE(1970,1,1)</f>
        <v>41066.208333333336</v>
      </c>
      <c r="O309" s="10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74.077834179357026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(((Table1[[#This Row],[launched_at]]/60)/60)/24)+DATE(1970,1,1)</f>
        <v>40651.208333333336</v>
      </c>
      <c r="O310" s="10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75.292682926829272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(((Table1[[#This Row],[launched_at]]/60)/60)/24)+DATE(1970,1,1)</f>
        <v>40807.208333333336</v>
      </c>
      <c r="O311" s="10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20.333333333333332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(((Table1[[#This Row],[launched_at]]/60)/60)/24)+DATE(1970,1,1)</f>
        <v>40277.208333333336</v>
      </c>
      <c r="O312" s="10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203.36507936507937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(((Table1[[#This Row],[launched_at]]/60)/60)/24)+DATE(1970,1,1)</f>
        <v>40590.25</v>
      </c>
      <c r="O313" s="10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310.2284263959391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(((Table1[[#This Row],[launched_at]]/60)/60)/24)+DATE(1970,1,1)</f>
        <v>41572.208333333336</v>
      </c>
      <c r="O314" s="10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395.31818181818181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(((Table1[[#This Row],[launched_at]]/60)/60)/24)+DATE(1970,1,1)</f>
        <v>40966.25</v>
      </c>
      <c r="O315" s="10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294.71428571428572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(((Table1[[#This Row],[launched_at]]/60)/60)/24)+DATE(1970,1,1)</f>
        <v>43536.208333333328</v>
      </c>
      <c r="O316" s="10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33.89473684210526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(((Table1[[#This Row],[launched_at]]/60)/60)/24)+DATE(1970,1,1)</f>
        <v>41783.208333333336</v>
      </c>
      <c r="O317" s="10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66.677083333333329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(((Table1[[#This Row],[launched_at]]/60)/60)/24)+DATE(1970,1,1)</f>
        <v>43788.25</v>
      </c>
      <c r="O318" s="10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19.227272727272727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(((Table1[[#This Row],[launched_at]]/60)/60)/24)+DATE(1970,1,1)</f>
        <v>42869.208333333328</v>
      </c>
      <c r="O319" s="10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15.842105263157894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(((Table1[[#This Row],[launched_at]]/60)/60)/24)+DATE(1970,1,1)</f>
        <v>41684.25</v>
      </c>
      <c r="O320" s="10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38.702380952380956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(((Table1[[#This Row],[launched_at]]/60)/60)/24)+DATE(1970,1,1)</f>
        <v>40402.208333333336</v>
      </c>
      <c r="O321" s="10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9.5876777251184837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(((Table1[[#This Row],[launched_at]]/60)/60)/24)+DATE(1970,1,1)</f>
        <v>40673.208333333336</v>
      </c>
      <c r="O322" s="10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E323/D323*100</f>
        <v>94.144366197183089</v>
      </c>
      <c r="G323" t="s">
        <v>14</v>
      </c>
      <c r="H323">
        <v>2468</v>
      </c>
      <c r="I323" s="5">
        <f t="shared" ref="I323:I386" si="11">IFERROR(AVERAGE(E323/H323),0)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(((Table1[[#This Row],[launched_at]]/60)/60)/24)+DATE(1970,1,1)</f>
        <v>40634.208333333336</v>
      </c>
      <c r="O323" s="10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166.56234096692114</v>
      </c>
      <c r="G324" t="s">
        <v>20</v>
      </c>
      <c r="H324">
        <v>5168</v>
      </c>
      <c r="I324" s="5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(((Table1[[#This Row],[launched_at]]/60)/60)/24)+DATE(1970,1,1)</f>
        <v>40507.25</v>
      </c>
      <c r="O324" s="10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24.134831460674157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(((Table1[[#This Row],[launched_at]]/60)/60)/24)+DATE(1970,1,1)</f>
        <v>41725.208333333336</v>
      </c>
      <c r="O325" s="10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164.05633802816902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(((Table1[[#This Row],[launched_at]]/60)/60)/24)+DATE(1970,1,1)</f>
        <v>42176.208333333328</v>
      </c>
      <c r="O326" s="10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90.723076923076931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(((Table1[[#This Row],[launched_at]]/60)/60)/24)+DATE(1970,1,1)</f>
        <v>43267.208333333328</v>
      </c>
      <c r="O327" s="10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46.194444444444443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(((Table1[[#This Row],[launched_at]]/60)/60)/24)+DATE(1970,1,1)</f>
        <v>42364.25</v>
      </c>
      <c r="O328" s="10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38.53846153846154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(((Table1[[#This Row],[launched_at]]/60)/60)/24)+DATE(1970,1,1)</f>
        <v>43705.208333333328</v>
      </c>
      <c r="O329" s="10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133.56231003039514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(((Table1[[#This Row],[launched_at]]/60)/60)/24)+DATE(1970,1,1)</f>
        <v>43434.25</v>
      </c>
      <c r="O330" s="10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22.896588486140725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(((Table1[[#This Row],[launched_at]]/60)/60)/24)+DATE(1970,1,1)</f>
        <v>42716.25</v>
      </c>
      <c r="O331" s="10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184.95548961424333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(((Table1[[#This Row],[launched_at]]/60)/60)/24)+DATE(1970,1,1)</f>
        <v>43077.25</v>
      </c>
      <c r="O332" s="10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443.72727272727275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(((Table1[[#This Row],[launched_at]]/60)/60)/24)+DATE(1970,1,1)</f>
        <v>40896.25</v>
      </c>
      <c r="O333" s="10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199.9806763285024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(((Table1[[#This Row],[launched_at]]/60)/60)/24)+DATE(1970,1,1)</f>
        <v>41361.208333333336</v>
      </c>
      <c r="O334" s="10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123.95833333333333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(((Table1[[#This Row],[launched_at]]/60)/60)/24)+DATE(1970,1,1)</f>
        <v>43424.25</v>
      </c>
      <c r="O335" s="10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186.61329305135951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(((Table1[[#This Row],[launched_at]]/60)/60)/24)+DATE(1970,1,1)</f>
        <v>43110.25</v>
      </c>
      <c r="O336" s="10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114.28538550057536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(((Table1[[#This Row],[launched_at]]/60)/60)/24)+DATE(1970,1,1)</f>
        <v>43784.25</v>
      </c>
      <c r="O337" s="10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97.032531824611041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(((Table1[[#This Row],[launched_at]]/60)/60)/24)+DATE(1970,1,1)</f>
        <v>40527.25</v>
      </c>
      <c r="O338" s="10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122.81904761904762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(((Table1[[#This Row],[launched_at]]/60)/60)/24)+DATE(1970,1,1)</f>
        <v>43780.25</v>
      </c>
      <c r="O339" s="10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179.14326647564468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(((Table1[[#This Row],[launched_at]]/60)/60)/24)+DATE(1970,1,1)</f>
        <v>40821.208333333336</v>
      </c>
      <c r="O340" s="10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79.951577402787962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(((Table1[[#This Row],[launched_at]]/60)/60)/24)+DATE(1970,1,1)</f>
        <v>42949.208333333328</v>
      </c>
      <c r="O341" s="10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94.242587601078171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(((Table1[[#This Row],[launched_at]]/60)/60)/24)+DATE(1970,1,1)</f>
        <v>40889.25</v>
      </c>
      <c r="O342" s="10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84.669291338582681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(((Table1[[#This Row],[launched_at]]/60)/60)/24)+DATE(1970,1,1)</f>
        <v>42244.208333333328</v>
      </c>
      <c r="O343" s="10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66.521920668058456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(((Table1[[#This Row],[launched_at]]/60)/60)/24)+DATE(1970,1,1)</f>
        <v>41475.208333333336</v>
      </c>
      <c r="O344" s="10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53.922222222222224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(((Table1[[#This Row],[launched_at]]/60)/60)/24)+DATE(1970,1,1)</f>
        <v>41597.25</v>
      </c>
      <c r="O345" s="10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41.983299595141702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(((Table1[[#This Row],[launched_at]]/60)/60)/24)+DATE(1970,1,1)</f>
        <v>43122.25</v>
      </c>
      <c r="O346" s="10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14.69479695431472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(((Table1[[#This Row],[launched_at]]/60)/60)/24)+DATE(1970,1,1)</f>
        <v>42194.208333333328</v>
      </c>
      <c r="O347" s="10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34.475000000000001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(((Table1[[#This Row],[launched_at]]/60)/60)/24)+DATE(1970,1,1)</f>
        <v>42971.208333333328</v>
      </c>
      <c r="O348" s="10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1400.7777777777778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(((Table1[[#This Row],[launched_at]]/60)/60)/24)+DATE(1970,1,1)</f>
        <v>42046.25</v>
      </c>
      <c r="O349" s="10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71.770351758793964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(((Table1[[#This Row],[launched_at]]/60)/60)/24)+DATE(1970,1,1)</f>
        <v>42782.25</v>
      </c>
      <c r="O350" s="10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53.074115044247783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(((Table1[[#This Row],[launched_at]]/60)/60)/24)+DATE(1970,1,1)</f>
        <v>42930.208333333328</v>
      </c>
      <c r="O351" s="10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(((Table1[[#This Row],[launched_at]]/60)/60)/24)+DATE(1970,1,1)</f>
        <v>42144.208333333328</v>
      </c>
      <c r="O352" s="10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127.70715249662618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(((Table1[[#This Row],[launched_at]]/60)/60)/24)+DATE(1970,1,1)</f>
        <v>42240.208333333328</v>
      </c>
      <c r="O353" s="10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34.892857142857139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(((Table1[[#This Row],[launched_at]]/60)/60)/24)+DATE(1970,1,1)</f>
        <v>42315.25</v>
      </c>
      <c r="O354" s="10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410.59821428571428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(((Table1[[#This Row],[launched_at]]/60)/60)/24)+DATE(1970,1,1)</f>
        <v>43651.208333333328</v>
      </c>
      <c r="O355" s="10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123.73770491803278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(((Table1[[#This Row],[launched_at]]/60)/60)/24)+DATE(1970,1,1)</f>
        <v>41520.208333333336</v>
      </c>
      <c r="O356" s="10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58.973684210526315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(((Table1[[#This Row],[launched_at]]/60)/60)/24)+DATE(1970,1,1)</f>
        <v>42757.25</v>
      </c>
      <c r="O357" s="10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36.892473118279568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(((Table1[[#This Row],[launched_at]]/60)/60)/24)+DATE(1970,1,1)</f>
        <v>40922.25</v>
      </c>
      <c r="O358" s="10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184.91304347826087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(((Table1[[#This Row],[launched_at]]/60)/60)/24)+DATE(1970,1,1)</f>
        <v>42250.208333333328</v>
      </c>
      <c r="O359" s="10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11.814432989690722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(((Table1[[#This Row],[launched_at]]/60)/60)/24)+DATE(1970,1,1)</f>
        <v>43322.208333333328</v>
      </c>
      <c r="O360" s="10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298.7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(((Table1[[#This Row],[launched_at]]/60)/60)/24)+DATE(1970,1,1)</f>
        <v>40782.208333333336</v>
      </c>
      <c r="O361" s="10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226.35175879396985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(((Table1[[#This Row],[launched_at]]/60)/60)/24)+DATE(1970,1,1)</f>
        <v>40544.25</v>
      </c>
      <c r="O362" s="10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173.56363636363636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(((Table1[[#This Row],[launched_at]]/60)/60)/24)+DATE(1970,1,1)</f>
        <v>43015.208333333328</v>
      </c>
      <c r="O363" s="10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371.75675675675677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(((Table1[[#This Row],[launched_at]]/60)/60)/24)+DATE(1970,1,1)</f>
        <v>40570.25</v>
      </c>
      <c r="O364" s="10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160.19230769230771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(((Table1[[#This Row],[launched_at]]/60)/60)/24)+DATE(1970,1,1)</f>
        <v>40904.25</v>
      </c>
      <c r="O365" s="10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1616.3333333333335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(((Table1[[#This Row],[launched_at]]/60)/60)/24)+DATE(1970,1,1)</f>
        <v>43164.25</v>
      </c>
      <c r="O366" s="10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733.4375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(((Table1[[#This Row],[launched_at]]/60)/60)/24)+DATE(1970,1,1)</f>
        <v>42733.25</v>
      </c>
      <c r="O367" s="10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592.11111111111109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(((Table1[[#This Row],[launched_at]]/60)/60)/24)+DATE(1970,1,1)</f>
        <v>40546.25</v>
      </c>
      <c r="O368" s="10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18.888888888888889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(((Table1[[#This Row],[launched_at]]/60)/60)/24)+DATE(1970,1,1)</f>
        <v>41930.208333333336</v>
      </c>
      <c r="O369" s="10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276.80769230769232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(((Table1[[#This Row],[launched_at]]/60)/60)/24)+DATE(1970,1,1)</f>
        <v>40464.208333333336</v>
      </c>
      <c r="O370" s="10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273.01851851851848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(((Table1[[#This Row],[launched_at]]/60)/60)/24)+DATE(1970,1,1)</f>
        <v>41308.25</v>
      </c>
      <c r="O371" s="10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159.36331255565449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(((Table1[[#This Row],[launched_at]]/60)/60)/24)+DATE(1970,1,1)</f>
        <v>43570.208333333328</v>
      </c>
      <c r="O372" s="10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67.869978858350947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(((Table1[[#This Row],[launched_at]]/60)/60)/24)+DATE(1970,1,1)</f>
        <v>42043.25</v>
      </c>
      <c r="O373" s="10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1591.5555555555554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(((Table1[[#This Row],[launched_at]]/60)/60)/24)+DATE(1970,1,1)</f>
        <v>42012.25</v>
      </c>
      <c r="O374" s="10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730.18222222222221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(((Table1[[#This Row],[launched_at]]/60)/60)/24)+DATE(1970,1,1)</f>
        <v>42964.208333333328</v>
      </c>
      <c r="O375" s="10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13.185782556750297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(((Table1[[#This Row],[launched_at]]/60)/60)/24)+DATE(1970,1,1)</f>
        <v>43476.25</v>
      </c>
      <c r="O376" s="10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54.777777777777779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(((Table1[[#This Row],[launched_at]]/60)/60)/24)+DATE(1970,1,1)</f>
        <v>42293.208333333328</v>
      </c>
      <c r="O377" s="10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361.02941176470591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(((Table1[[#This Row],[launched_at]]/60)/60)/24)+DATE(1970,1,1)</f>
        <v>41826.208333333336</v>
      </c>
      <c r="O378" s="10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10.257545271629779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(((Table1[[#This Row],[launched_at]]/60)/60)/24)+DATE(1970,1,1)</f>
        <v>43760.208333333328</v>
      </c>
      <c r="O379" s="10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13.962962962962964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(((Table1[[#This Row],[launched_at]]/60)/60)/24)+DATE(1970,1,1)</f>
        <v>43241.208333333328</v>
      </c>
      <c r="O380" s="10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40.444444444444443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(((Table1[[#This Row],[launched_at]]/60)/60)/24)+DATE(1970,1,1)</f>
        <v>40843.208333333336</v>
      </c>
      <c r="O381" s="10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160.32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(((Table1[[#This Row],[launched_at]]/60)/60)/24)+DATE(1970,1,1)</f>
        <v>41448.208333333336</v>
      </c>
      <c r="O382" s="10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183.9433962264151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(((Table1[[#This Row],[launched_at]]/60)/60)/24)+DATE(1970,1,1)</f>
        <v>42163.208333333328</v>
      </c>
      <c r="O383" s="10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63.769230769230766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(((Table1[[#This Row],[launched_at]]/60)/60)/24)+DATE(1970,1,1)</f>
        <v>43024.208333333328</v>
      </c>
      <c r="O384" s="10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225.38095238095238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(((Table1[[#This Row],[launched_at]]/60)/60)/24)+DATE(1970,1,1)</f>
        <v>43509.25</v>
      </c>
      <c r="O385" s="10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172.00961538461539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(((Table1[[#This Row],[launched_at]]/60)/60)/24)+DATE(1970,1,1)</f>
        <v>42776.25</v>
      </c>
      <c r="O386" s="10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E387/D387*100</f>
        <v>146.16709511568124</v>
      </c>
      <c r="G387" t="s">
        <v>20</v>
      </c>
      <c r="H387">
        <v>1137</v>
      </c>
      <c r="I387" s="5">
        <f t="shared" ref="I387:I450" si="13">IFERROR(AVERAGE(E387/H387),0)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(((Table1[[#This Row],[launched_at]]/60)/60)/24)+DATE(1970,1,1)</f>
        <v>43553.208333333328</v>
      </c>
      <c r="O387" s="10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76.42361623616236</v>
      </c>
      <c r="G388" t="s">
        <v>14</v>
      </c>
      <c r="H388">
        <v>1068</v>
      </c>
      <c r="I388" s="5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(((Table1[[#This Row],[launched_at]]/60)/60)/24)+DATE(1970,1,1)</f>
        <v>40355.208333333336</v>
      </c>
      <c r="O388" s="10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39.261467889908261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(((Table1[[#This Row],[launched_at]]/60)/60)/24)+DATE(1970,1,1)</f>
        <v>41072.208333333336</v>
      </c>
      <c r="O389" s="10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11.270034843205574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(((Table1[[#This Row],[launched_at]]/60)/60)/24)+DATE(1970,1,1)</f>
        <v>40912.25</v>
      </c>
      <c r="O390" s="10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122.11084337349398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(((Table1[[#This Row],[launched_at]]/60)/60)/24)+DATE(1970,1,1)</f>
        <v>40479.208333333336</v>
      </c>
      <c r="O391" s="10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186.54166666666669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(((Table1[[#This Row],[launched_at]]/60)/60)/24)+DATE(1970,1,1)</f>
        <v>41530.208333333336</v>
      </c>
      <c r="O392" s="10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7.2731788079470201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(((Table1[[#This Row],[launched_at]]/60)/60)/24)+DATE(1970,1,1)</f>
        <v>41653.25</v>
      </c>
      <c r="O393" s="10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65.642371234207957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(((Table1[[#This Row],[launched_at]]/60)/60)/24)+DATE(1970,1,1)</f>
        <v>40549.25</v>
      </c>
      <c r="O394" s="10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228.96178343949046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(((Table1[[#This Row],[launched_at]]/60)/60)/24)+DATE(1970,1,1)</f>
        <v>42933.208333333328</v>
      </c>
      <c r="O395" s="10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469.37499999999994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(((Table1[[#This Row],[launched_at]]/60)/60)/24)+DATE(1970,1,1)</f>
        <v>41484.208333333336</v>
      </c>
      <c r="O396" s="10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130.11267605633802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(((Table1[[#This Row],[launched_at]]/60)/60)/24)+DATE(1970,1,1)</f>
        <v>40885.25</v>
      </c>
      <c r="O397" s="10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167.05422993492408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(((Table1[[#This Row],[launched_at]]/60)/60)/24)+DATE(1970,1,1)</f>
        <v>43378.208333333328</v>
      </c>
      <c r="O398" s="10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173.8641975308642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(((Table1[[#This Row],[launched_at]]/60)/60)/24)+DATE(1970,1,1)</f>
        <v>41417.208333333336</v>
      </c>
      <c r="O399" s="10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717.76470588235293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(((Table1[[#This Row],[launched_at]]/60)/60)/24)+DATE(1970,1,1)</f>
        <v>43228.208333333328</v>
      </c>
      <c r="O400" s="10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63.850976361767728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(((Table1[[#This Row],[launched_at]]/60)/60)/24)+DATE(1970,1,1)</f>
        <v>40576.25</v>
      </c>
      <c r="O401" s="10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(((Table1[[#This Row],[launched_at]]/60)/60)/24)+DATE(1970,1,1)</f>
        <v>41502.208333333336</v>
      </c>
      <c r="O402" s="10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1530.2222222222222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(((Table1[[#This Row],[launched_at]]/60)/60)/24)+DATE(1970,1,1)</f>
        <v>43765.208333333328</v>
      </c>
      <c r="O403" s="10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40.356164383561641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(((Table1[[#This Row],[launched_at]]/60)/60)/24)+DATE(1970,1,1)</f>
        <v>40914.25</v>
      </c>
      <c r="O404" s="10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86.220633299284984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(((Table1[[#This Row],[launched_at]]/60)/60)/24)+DATE(1970,1,1)</f>
        <v>40310.208333333336</v>
      </c>
      <c r="O405" s="10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315.58486707566465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(((Table1[[#This Row],[launched_at]]/60)/60)/24)+DATE(1970,1,1)</f>
        <v>43053.25</v>
      </c>
      <c r="O406" s="10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89.618243243243242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(((Table1[[#This Row],[launched_at]]/60)/60)/24)+DATE(1970,1,1)</f>
        <v>43255.208333333328</v>
      </c>
      <c r="O407" s="10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182.14503816793894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(((Table1[[#This Row],[launched_at]]/60)/60)/24)+DATE(1970,1,1)</f>
        <v>41304.25</v>
      </c>
      <c r="O408" s="10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355.88235294117646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(((Table1[[#This Row],[launched_at]]/60)/60)/24)+DATE(1970,1,1)</f>
        <v>43751.208333333328</v>
      </c>
      <c r="O409" s="10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131.83695652173913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(((Table1[[#This Row],[launched_at]]/60)/60)/24)+DATE(1970,1,1)</f>
        <v>42541.208333333328</v>
      </c>
      <c r="O410" s="10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46.315634218289084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(((Table1[[#This Row],[launched_at]]/60)/60)/24)+DATE(1970,1,1)</f>
        <v>42843.208333333328</v>
      </c>
      <c r="O411" s="10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36.132726089785294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(((Table1[[#This Row],[launched_at]]/60)/60)/24)+DATE(1970,1,1)</f>
        <v>42122.208333333328</v>
      </c>
      <c r="O412" s="10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104.62820512820512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(((Table1[[#This Row],[launched_at]]/60)/60)/24)+DATE(1970,1,1)</f>
        <v>42884.208333333328</v>
      </c>
      <c r="O413" s="10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668.85714285714289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(((Table1[[#This Row],[launched_at]]/60)/60)/24)+DATE(1970,1,1)</f>
        <v>41642.25</v>
      </c>
      <c r="O414" s="10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62.072823218997364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(((Table1[[#This Row],[launched_at]]/60)/60)/24)+DATE(1970,1,1)</f>
        <v>43431.25</v>
      </c>
      <c r="O415" s="10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84.699787460148784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(((Table1[[#This Row],[launched_at]]/60)/60)/24)+DATE(1970,1,1)</f>
        <v>40288.208333333336</v>
      </c>
      <c r="O416" s="10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11.059030837004405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(((Table1[[#This Row],[launched_at]]/60)/60)/24)+DATE(1970,1,1)</f>
        <v>40921.25</v>
      </c>
      <c r="O417" s="10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43.838781575037146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(((Table1[[#This Row],[launched_at]]/60)/60)/24)+DATE(1970,1,1)</f>
        <v>40560.25</v>
      </c>
      <c r="O418" s="10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55.470588235294116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(((Table1[[#This Row],[launched_at]]/60)/60)/24)+DATE(1970,1,1)</f>
        <v>43407.208333333328</v>
      </c>
      <c r="O419" s="10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57.399511301160658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(((Table1[[#This Row],[launched_at]]/60)/60)/24)+DATE(1970,1,1)</f>
        <v>41035.208333333336</v>
      </c>
      <c r="O420" s="10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123.43497363796135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(((Table1[[#This Row],[launched_at]]/60)/60)/24)+DATE(1970,1,1)</f>
        <v>40899.25</v>
      </c>
      <c r="O421" s="10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128.46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(((Table1[[#This Row],[launched_at]]/60)/60)/24)+DATE(1970,1,1)</f>
        <v>42911.208333333328</v>
      </c>
      <c r="O422" s="10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63.989361702127653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(((Table1[[#This Row],[launched_at]]/60)/60)/24)+DATE(1970,1,1)</f>
        <v>42915.208333333328</v>
      </c>
      <c r="O423" s="10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127.29885057471265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(((Table1[[#This Row],[launched_at]]/60)/60)/24)+DATE(1970,1,1)</f>
        <v>40285.208333333336</v>
      </c>
      <c r="O424" s="10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10.638024357239512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(((Table1[[#This Row],[launched_at]]/60)/60)/24)+DATE(1970,1,1)</f>
        <v>40808.208333333336</v>
      </c>
      <c r="O425" s="10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40.470588235294116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(((Table1[[#This Row],[launched_at]]/60)/60)/24)+DATE(1970,1,1)</f>
        <v>43208.208333333328</v>
      </c>
      <c r="O426" s="10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287.66666666666663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(((Table1[[#This Row],[launched_at]]/60)/60)/24)+DATE(1970,1,1)</f>
        <v>42213.208333333328</v>
      </c>
      <c r="O427" s="10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572.94444444444446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(((Table1[[#This Row],[launched_at]]/60)/60)/24)+DATE(1970,1,1)</f>
        <v>41332.25</v>
      </c>
      <c r="O428" s="10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112.90429799426933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(((Table1[[#This Row],[launched_at]]/60)/60)/24)+DATE(1970,1,1)</f>
        <v>41895.208333333336</v>
      </c>
      <c r="O429" s="10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46.387573964497044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(((Table1[[#This Row],[launched_at]]/60)/60)/24)+DATE(1970,1,1)</f>
        <v>40585.25</v>
      </c>
      <c r="O430" s="10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90.675916230366497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(((Table1[[#This Row],[launched_at]]/60)/60)/24)+DATE(1970,1,1)</f>
        <v>41680.25</v>
      </c>
      <c r="O431" s="10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67.740740740740748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(((Table1[[#This Row],[launched_at]]/60)/60)/24)+DATE(1970,1,1)</f>
        <v>43737.208333333328</v>
      </c>
      <c r="O432" s="10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192.49019607843135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(((Table1[[#This Row],[launched_at]]/60)/60)/24)+DATE(1970,1,1)</f>
        <v>43273.208333333328</v>
      </c>
      <c r="O433" s="10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82.714285714285722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(((Table1[[#This Row],[launched_at]]/60)/60)/24)+DATE(1970,1,1)</f>
        <v>41761.208333333336</v>
      </c>
      <c r="O434" s="10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54.163920922570021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(((Table1[[#This Row],[launched_at]]/60)/60)/24)+DATE(1970,1,1)</f>
        <v>41603.25</v>
      </c>
      <c r="O435" s="10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16.722222222222221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(((Table1[[#This Row],[launched_at]]/60)/60)/24)+DATE(1970,1,1)</f>
        <v>42705.25</v>
      </c>
      <c r="O436" s="10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116.87664041994749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(((Table1[[#This Row],[launched_at]]/60)/60)/24)+DATE(1970,1,1)</f>
        <v>41988.25</v>
      </c>
      <c r="O437" s="10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1052.1538461538462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(((Table1[[#This Row],[launched_at]]/60)/60)/24)+DATE(1970,1,1)</f>
        <v>43575.208333333328</v>
      </c>
      <c r="O438" s="10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123.07407407407408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(((Table1[[#This Row],[launched_at]]/60)/60)/24)+DATE(1970,1,1)</f>
        <v>42260.208333333328</v>
      </c>
      <c r="O439" s="10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178.63855421686748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(((Table1[[#This Row],[launched_at]]/60)/60)/24)+DATE(1970,1,1)</f>
        <v>41337.25</v>
      </c>
      <c r="O440" s="10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355.28169014084506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(((Table1[[#This Row],[launched_at]]/60)/60)/24)+DATE(1970,1,1)</f>
        <v>42680.208333333328</v>
      </c>
      <c r="O441" s="10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161.90634146341463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(((Table1[[#This Row],[launched_at]]/60)/60)/24)+DATE(1970,1,1)</f>
        <v>42916.208333333328</v>
      </c>
      <c r="O442" s="10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24.914285714285715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(((Table1[[#This Row],[launched_at]]/60)/60)/24)+DATE(1970,1,1)</f>
        <v>41025.208333333336</v>
      </c>
      <c r="O443" s="10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198.72222222222223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(((Table1[[#This Row],[launched_at]]/60)/60)/24)+DATE(1970,1,1)</f>
        <v>42980.208333333328</v>
      </c>
      <c r="O444" s="10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34.752688172043008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(((Table1[[#This Row],[launched_at]]/60)/60)/24)+DATE(1970,1,1)</f>
        <v>40451.208333333336</v>
      </c>
      <c r="O445" s="10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176.41935483870967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(((Table1[[#This Row],[launched_at]]/60)/60)/24)+DATE(1970,1,1)</f>
        <v>40748.208333333336</v>
      </c>
      <c r="O446" s="10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511.38095238095235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(((Table1[[#This Row],[launched_at]]/60)/60)/24)+DATE(1970,1,1)</f>
        <v>40515.25</v>
      </c>
      <c r="O447" s="10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82.044117647058826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(((Table1[[#This Row],[launched_at]]/60)/60)/24)+DATE(1970,1,1)</f>
        <v>41261.25</v>
      </c>
      <c r="O448" s="10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24.326030927835053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(((Table1[[#This Row],[launched_at]]/60)/60)/24)+DATE(1970,1,1)</f>
        <v>43088.25</v>
      </c>
      <c r="O449" s="10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50.482758620689658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(((Table1[[#This Row],[launched_at]]/60)/60)/24)+DATE(1970,1,1)</f>
        <v>41378.208333333336</v>
      </c>
      <c r="O450" s="10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E451/D451*100</f>
        <v>967</v>
      </c>
      <c r="G451" t="s">
        <v>20</v>
      </c>
      <c r="H451">
        <v>86</v>
      </c>
      <c r="I451" s="5">
        <f t="shared" ref="I451:I514" si="15">IFERROR(AVERAGE(E451/H451),0)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(((Table1[[#This Row],[launched_at]]/60)/60)/24)+DATE(1970,1,1)</f>
        <v>43530.25</v>
      </c>
      <c r="O451" s="10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 s="5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(((Table1[[#This Row],[launched_at]]/60)/60)/24)+DATE(1970,1,1)</f>
        <v>43394.208333333328</v>
      </c>
      <c r="O452" s="10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122.84501347708894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(((Table1[[#This Row],[launched_at]]/60)/60)/24)+DATE(1970,1,1)</f>
        <v>42935.208333333328</v>
      </c>
      <c r="O453" s="10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63.4375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(((Table1[[#This Row],[launched_at]]/60)/60)/24)+DATE(1970,1,1)</f>
        <v>40365.208333333336</v>
      </c>
      <c r="O454" s="10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56.331688596491226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(((Table1[[#This Row],[launched_at]]/60)/60)/24)+DATE(1970,1,1)</f>
        <v>42705.25</v>
      </c>
      <c r="O455" s="10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44.074999999999996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(((Table1[[#This Row],[launched_at]]/60)/60)/24)+DATE(1970,1,1)</f>
        <v>41568.208333333336</v>
      </c>
      <c r="O456" s="10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118.37253218884121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(((Table1[[#This Row],[launched_at]]/60)/60)/24)+DATE(1970,1,1)</f>
        <v>40809.208333333336</v>
      </c>
      <c r="O457" s="10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104.1243169398907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(((Table1[[#This Row],[launched_at]]/60)/60)/24)+DATE(1970,1,1)</f>
        <v>43141.25</v>
      </c>
      <c r="O458" s="10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26.640000000000004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(((Table1[[#This Row],[launched_at]]/60)/60)/24)+DATE(1970,1,1)</f>
        <v>42657.208333333328</v>
      </c>
      <c r="O459" s="10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351.20118343195264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(((Table1[[#This Row],[launched_at]]/60)/60)/24)+DATE(1970,1,1)</f>
        <v>40265.208333333336</v>
      </c>
      <c r="O460" s="10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90.063492063492063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(((Table1[[#This Row],[launched_at]]/60)/60)/24)+DATE(1970,1,1)</f>
        <v>42001.25</v>
      </c>
      <c r="O461" s="10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171.625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(((Table1[[#This Row],[launched_at]]/60)/60)/24)+DATE(1970,1,1)</f>
        <v>40399.208333333336</v>
      </c>
      <c r="O462" s="10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141.04655870445345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(((Table1[[#This Row],[launched_at]]/60)/60)/24)+DATE(1970,1,1)</f>
        <v>41757.208333333336</v>
      </c>
      <c r="O463" s="10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30.57944915254237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(((Table1[[#This Row],[launched_at]]/60)/60)/24)+DATE(1970,1,1)</f>
        <v>41304.25</v>
      </c>
      <c r="O464" s="10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108.16455696202532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(((Table1[[#This Row],[launched_at]]/60)/60)/24)+DATE(1970,1,1)</f>
        <v>41639.25</v>
      </c>
      <c r="O465" s="10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133.45505617977528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(((Table1[[#This Row],[launched_at]]/60)/60)/24)+DATE(1970,1,1)</f>
        <v>43142.25</v>
      </c>
      <c r="O466" s="10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187.85106382978722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(((Table1[[#This Row],[launched_at]]/60)/60)/24)+DATE(1970,1,1)</f>
        <v>43127.25</v>
      </c>
      <c r="O467" s="10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(((Table1[[#This Row],[launched_at]]/60)/60)/24)+DATE(1970,1,1)</f>
        <v>41409.208333333336</v>
      </c>
      <c r="O468" s="10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575.21428571428578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(((Table1[[#This Row],[launched_at]]/60)/60)/24)+DATE(1970,1,1)</f>
        <v>42331.25</v>
      </c>
      <c r="O469" s="10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40.5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(((Table1[[#This Row],[launched_at]]/60)/60)/24)+DATE(1970,1,1)</f>
        <v>43569.208333333328</v>
      </c>
      <c r="O470" s="10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184.42857142857144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(((Table1[[#This Row],[launched_at]]/60)/60)/24)+DATE(1970,1,1)</f>
        <v>42142.208333333328</v>
      </c>
      <c r="O471" s="10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285.80555555555554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(((Table1[[#This Row],[launched_at]]/60)/60)/24)+DATE(1970,1,1)</f>
        <v>42716.25</v>
      </c>
      <c r="O472" s="10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(((Table1[[#This Row],[launched_at]]/60)/60)/24)+DATE(1970,1,1)</f>
        <v>41031.208333333336</v>
      </c>
      <c r="O473" s="10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39.234070221066318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(((Table1[[#This Row],[launched_at]]/60)/60)/24)+DATE(1970,1,1)</f>
        <v>43535.208333333328</v>
      </c>
      <c r="O474" s="10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178.14000000000001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(((Table1[[#This Row],[launched_at]]/60)/60)/24)+DATE(1970,1,1)</f>
        <v>43277.208333333328</v>
      </c>
      <c r="O475" s="10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365.15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(((Table1[[#This Row],[launched_at]]/60)/60)/24)+DATE(1970,1,1)</f>
        <v>41989.25</v>
      </c>
      <c r="O476" s="10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113.94594594594594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(((Table1[[#This Row],[launched_at]]/60)/60)/24)+DATE(1970,1,1)</f>
        <v>41450.208333333336</v>
      </c>
      <c r="O477" s="10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29.828720626631856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(((Table1[[#This Row],[launched_at]]/60)/60)/24)+DATE(1970,1,1)</f>
        <v>43322.208333333328</v>
      </c>
      <c r="O478" s="10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54.270588235294113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(((Table1[[#This Row],[launched_at]]/60)/60)/24)+DATE(1970,1,1)</f>
        <v>40720.208333333336</v>
      </c>
      <c r="O479" s="10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236.34156976744185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(((Table1[[#This Row],[launched_at]]/60)/60)/24)+DATE(1970,1,1)</f>
        <v>42072.208333333328</v>
      </c>
      <c r="O480" s="10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512.91666666666663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(((Table1[[#This Row],[launched_at]]/60)/60)/24)+DATE(1970,1,1)</f>
        <v>42945.208333333328</v>
      </c>
      <c r="O481" s="10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100.65116279069768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(((Table1[[#This Row],[launched_at]]/60)/60)/24)+DATE(1970,1,1)</f>
        <v>40248.25</v>
      </c>
      <c r="O482" s="10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81.348423194303152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(((Table1[[#This Row],[launched_at]]/60)/60)/24)+DATE(1970,1,1)</f>
        <v>41913.208333333336</v>
      </c>
      <c r="O483" s="10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16.404761904761905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(((Table1[[#This Row],[launched_at]]/60)/60)/24)+DATE(1970,1,1)</f>
        <v>40963.25</v>
      </c>
      <c r="O484" s="10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52.774617067833695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(((Table1[[#This Row],[launched_at]]/60)/60)/24)+DATE(1970,1,1)</f>
        <v>43811.25</v>
      </c>
      <c r="O485" s="10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260.20608108108109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(((Table1[[#This Row],[launched_at]]/60)/60)/24)+DATE(1970,1,1)</f>
        <v>41855.208333333336</v>
      </c>
      <c r="O486" s="10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30.73289183222958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(((Table1[[#This Row],[launched_at]]/60)/60)/24)+DATE(1970,1,1)</f>
        <v>43626.208333333328</v>
      </c>
      <c r="O487" s="10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13.5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(((Table1[[#This Row],[launched_at]]/60)/60)/24)+DATE(1970,1,1)</f>
        <v>43168.25</v>
      </c>
      <c r="O488" s="10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178.62556663644605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(((Table1[[#This Row],[launched_at]]/60)/60)/24)+DATE(1970,1,1)</f>
        <v>42845.208333333328</v>
      </c>
      <c r="O489" s="10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220.0566037735849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(((Table1[[#This Row],[launched_at]]/60)/60)/24)+DATE(1970,1,1)</f>
        <v>42403.25</v>
      </c>
      <c r="O490" s="10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101.5108695652174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(((Table1[[#This Row],[launched_at]]/60)/60)/24)+DATE(1970,1,1)</f>
        <v>40406.208333333336</v>
      </c>
      <c r="O491" s="10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191.5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(((Table1[[#This Row],[launched_at]]/60)/60)/24)+DATE(1970,1,1)</f>
        <v>43786.25</v>
      </c>
      <c r="O492" s="10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305.34683098591546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(((Table1[[#This Row],[launched_at]]/60)/60)/24)+DATE(1970,1,1)</f>
        <v>41456.208333333336</v>
      </c>
      <c r="O493" s="10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23.995287958115181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(((Table1[[#This Row],[launched_at]]/60)/60)/24)+DATE(1970,1,1)</f>
        <v>40336.208333333336</v>
      </c>
      <c r="O494" s="10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723.77777777777771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(((Table1[[#This Row],[launched_at]]/60)/60)/24)+DATE(1970,1,1)</f>
        <v>43645.208333333328</v>
      </c>
      <c r="O495" s="10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547.36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(((Table1[[#This Row],[launched_at]]/60)/60)/24)+DATE(1970,1,1)</f>
        <v>40990.208333333336</v>
      </c>
      <c r="O496" s="10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414.49999999999994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(((Table1[[#This Row],[launched_at]]/60)/60)/24)+DATE(1970,1,1)</f>
        <v>41800.208333333336</v>
      </c>
      <c r="O497" s="10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0.90696409140369971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(((Table1[[#This Row],[launched_at]]/60)/60)/24)+DATE(1970,1,1)</f>
        <v>42876.208333333328</v>
      </c>
      <c r="O498" s="10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34.173469387755098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(((Table1[[#This Row],[launched_at]]/60)/60)/24)+DATE(1970,1,1)</f>
        <v>42724.25</v>
      </c>
      <c r="O499" s="10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23.948810754912099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(((Table1[[#This Row],[launched_at]]/60)/60)/24)+DATE(1970,1,1)</f>
        <v>42005.25</v>
      </c>
      <c r="O500" s="10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48.072649572649574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(((Table1[[#This Row],[launched_at]]/60)/60)/24)+DATE(1970,1,1)</f>
        <v>42444.208333333328</v>
      </c>
      <c r="O501" s="10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 s="5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(((Table1[[#This Row],[launched_at]]/60)/60)/24)+DATE(1970,1,1)</f>
        <v>41395.208333333336</v>
      </c>
      <c r="O502" s="10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70.145182291666657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(((Table1[[#This Row],[launched_at]]/60)/60)/24)+DATE(1970,1,1)</f>
        <v>41345.208333333336</v>
      </c>
      <c r="O503" s="10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529.92307692307691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(((Table1[[#This Row],[launched_at]]/60)/60)/24)+DATE(1970,1,1)</f>
        <v>41117.208333333336</v>
      </c>
      <c r="O504" s="10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180.32549019607845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(((Table1[[#This Row],[launched_at]]/60)/60)/24)+DATE(1970,1,1)</f>
        <v>42186.208333333328</v>
      </c>
      <c r="O505" s="10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92.320000000000007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(((Table1[[#This Row],[launched_at]]/60)/60)/24)+DATE(1970,1,1)</f>
        <v>42142.208333333328</v>
      </c>
      <c r="O506" s="10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13.901001112347053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(((Table1[[#This Row],[launched_at]]/60)/60)/24)+DATE(1970,1,1)</f>
        <v>41341.25</v>
      </c>
      <c r="O507" s="10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927.07777777777767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(((Table1[[#This Row],[launched_at]]/60)/60)/24)+DATE(1970,1,1)</f>
        <v>43062.25</v>
      </c>
      <c r="O508" s="10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39.857142857142861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(((Table1[[#This Row],[launched_at]]/60)/60)/24)+DATE(1970,1,1)</f>
        <v>41373.208333333336</v>
      </c>
      <c r="O509" s="10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112.22929936305732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(((Table1[[#This Row],[launched_at]]/60)/60)/24)+DATE(1970,1,1)</f>
        <v>43310.208333333328</v>
      </c>
      <c r="O510" s="10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70.925816023738875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(((Table1[[#This Row],[launched_at]]/60)/60)/24)+DATE(1970,1,1)</f>
        <v>41034.208333333336</v>
      </c>
      <c r="O511" s="10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119.08974358974358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(((Table1[[#This Row],[launched_at]]/60)/60)/24)+DATE(1970,1,1)</f>
        <v>43251.208333333328</v>
      </c>
      <c r="O512" s="10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24.017591339648174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(((Table1[[#This Row],[launched_at]]/60)/60)/24)+DATE(1970,1,1)</f>
        <v>43671.208333333328</v>
      </c>
      <c r="O513" s="10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139.31868131868131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(((Table1[[#This Row],[launched_at]]/60)/60)/24)+DATE(1970,1,1)</f>
        <v>41825.208333333336</v>
      </c>
      <c r="O514" s="10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E515/D515*100</f>
        <v>39.277108433734945</v>
      </c>
      <c r="G515" t="s">
        <v>74</v>
      </c>
      <c r="H515">
        <v>35</v>
      </c>
      <c r="I515" s="5">
        <f t="shared" ref="I515:I578" si="17">IFERROR(AVERAGE(E515/H515),0)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(((Table1[[#This Row],[launched_at]]/60)/60)/24)+DATE(1970,1,1)</f>
        <v>40430.208333333336</v>
      </c>
      <c r="O515" s="10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22.439077144917089</v>
      </c>
      <c r="G516" t="s">
        <v>74</v>
      </c>
      <c r="H516">
        <v>528</v>
      </c>
      <c r="I516" s="5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(((Table1[[#This Row],[launched_at]]/60)/60)/24)+DATE(1970,1,1)</f>
        <v>41614.25</v>
      </c>
      <c r="O516" s="10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55.779069767441861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(((Table1[[#This Row],[launched_at]]/60)/60)/24)+DATE(1970,1,1)</f>
        <v>40900.25</v>
      </c>
      <c r="O517" s="10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42.523125996810208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(((Table1[[#This Row],[launched_at]]/60)/60)/24)+DATE(1970,1,1)</f>
        <v>40396.208333333336</v>
      </c>
      <c r="O518" s="10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112.00000000000001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(((Table1[[#This Row],[launched_at]]/60)/60)/24)+DATE(1970,1,1)</f>
        <v>42860.208333333328</v>
      </c>
      <c r="O519" s="10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7.0681818181818183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(((Table1[[#This Row],[launched_at]]/60)/60)/24)+DATE(1970,1,1)</f>
        <v>43154.25</v>
      </c>
      <c r="O520" s="10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101.74563871693867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(((Table1[[#This Row],[launched_at]]/60)/60)/24)+DATE(1970,1,1)</f>
        <v>42012.25</v>
      </c>
      <c r="O521" s="10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425.75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(((Table1[[#This Row],[launched_at]]/60)/60)/24)+DATE(1970,1,1)</f>
        <v>43574.208333333328</v>
      </c>
      <c r="O522" s="10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145.53947368421052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(((Table1[[#This Row],[launched_at]]/60)/60)/24)+DATE(1970,1,1)</f>
        <v>42605.208333333328</v>
      </c>
      <c r="O523" s="10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32.453465346534657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(((Table1[[#This Row],[launched_at]]/60)/60)/24)+DATE(1970,1,1)</f>
        <v>41093.208333333336</v>
      </c>
      <c r="O524" s="10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700.33333333333326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(((Table1[[#This Row],[launched_at]]/60)/60)/24)+DATE(1970,1,1)</f>
        <v>40241.25</v>
      </c>
      <c r="O525" s="10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83.904860392967933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(((Table1[[#This Row],[launched_at]]/60)/60)/24)+DATE(1970,1,1)</f>
        <v>40294.208333333336</v>
      </c>
      <c r="O526" s="10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84.19047619047619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(((Table1[[#This Row],[launched_at]]/60)/60)/24)+DATE(1970,1,1)</f>
        <v>40505.25</v>
      </c>
      <c r="O527" s="10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155.95180722891567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(((Table1[[#This Row],[launched_at]]/60)/60)/24)+DATE(1970,1,1)</f>
        <v>42364.25</v>
      </c>
      <c r="O528" s="10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99.619450317124731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(((Table1[[#This Row],[launched_at]]/60)/60)/24)+DATE(1970,1,1)</f>
        <v>42405.25</v>
      </c>
      <c r="O529" s="10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80.300000000000011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(((Table1[[#This Row],[launched_at]]/60)/60)/24)+DATE(1970,1,1)</f>
        <v>41601.25</v>
      </c>
      <c r="O530" s="10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11.254901960784313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(((Table1[[#This Row],[launched_at]]/60)/60)/24)+DATE(1970,1,1)</f>
        <v>41769.208333333336</v>
      </c>
      <c r="O531" s="10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91.740952380952379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(((Table1[[#This Row],[launched_at]]/60)/60)/24)+DATE(1970,1,1)</f>
        <v>40421.208333333336</v>
      </c>
      <c r="O532" s="10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95.521156936261391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(((Table1[[#This Row],[launched_at]]/60)/60)/24)+DATE(1970,1,1)</f>
        <v>41589.25</v>
      </c>
      <c r="O533" s="10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502.87499999999994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(((Table1[[#This Row],[launched_at]]/60)/60)/24)+DATE(1970,1,1)</f>
        <v>43125.25</v>
      </c>
      <c r="O534" s="10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159.24394463667818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(((Table1[[#This Row],[launched_at]]/60)/60)/24)+DATE(1970,1,1)</f>
        <v>41479.208333333336</v>
      </c>
      <c r="O535" s="10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15.022446689113355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(((Table1[[#This Row],[launched_at]]/60)/60)/24)+DATE(1970,1,1)</f>
        <v>43329.208333333328</v>
      </c>
      <c r="O536" s="10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482.03846153846149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(((Table1[[#This Row],[launched_at]]/60)/60)/24)+DATE(1970,1,1)</f>
        <v>43259.208333333328</v>
      </c>
      <c r="O537" s="10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149.96938775510205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(((Table1[[#This Row],[launched_at]]/60)/60)/24)+DATE(1970,1,1)</f>
        <v>40414.208333333336</v>
      </c>
      <c r="O538" s="10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117.22156398104266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(((Table1[[#This Row],[launched_at]]/60)/60)/24)+DATE(1970,1,1)</f>
        <v>43342.208333333328</v>
      </c>
      <c r="O539" s="10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37.695968274950431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(((Table1[[#This Row],[launched_at]]/60)/60)/24)+DATE(1970,1,1)</f>
        <v>41539.208333333336</v>
      </c>
      <c r="O540" s="10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72.653061224489804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(((Table1[[#This Row],[launched_at]]/60)/60)/24)+DATE(1970,1,1)</f>
        <v>43647.208333333328</v>
      </c>
      <c r="O541" s="10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265.98113207547169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(((Table1[[#This Row],[launched_at]]/60)/60)/24)+DATE(1970,1,1)</f>
        <v>43225.208333333328</v>
      </c>
      <c r="O542" s="10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24.205617977528089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(((Table1[[#This Row],[launched_at]]/60)/60)/24)+DATE(1970,1,1)</f>
        <v>42165.208333333328</v>
      </c>
      <c r="O543" s="10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2.5064935064935066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(((Table1[[#This Row],[launched_at]]/60)/60)/24)+DATE(1970,1,1)</f>
        <v>42391.25</v>
      </c>
      <c r="O544" s="10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16.329799764428738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(((Table1[[#This Row],[launched_at]]/60)/60)/24)+DATE(1970,1,1)</f>
        <v>41528.208333333336</v>
      </c>
      <c r="O545" s="10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276.5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(((Table1[[#This Row],[launched_at]]/60)/60)/24)+DATE(1970,1,1)</f>
        <v>42377.25</v>
      </c>
      <c r="O546" s="10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88.803571428571431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(((Table1[[#This Row],[launched_at]]/60)/60)/24)+DATE(1970,1,1)</f>
        <v>43824.25</v>
      </c>
      <c r="O547" s="10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163.57142857142856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(((Table1[[#This Row],[launched_at]]/60)/60)/24)+DATE(1970,1,1)</f>
        <v>43360.208333333328</v>
      </c>
      <c r="O548" s="10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(((Table1[[#This Row],[launched_at]]/60)/60)/24)+DATE(1970,1,1)</f>
        <v>42029.25</v>
      </c>
      <c r="O549" s="10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270.91376701966715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(((Table1[[#This Row],[launched_at]]/60)/60)/24)+DATE(1970,1,1)</f>
        <v>42461.208333333328</v>
      </c>
      <c r="O550" s="10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284.21355932203392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(((Table1[[#This Row],[launched_at]]/60)/60)/24)+DATE(1970,1,1)</f>
        <v>41422.208333333336</v>
      </c>
      <c r="O551" s="10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(((Table1[[#This Row],[launched_at]]/60)/60)/24)+DATE(1970,1,1)</f>
        <v>40968.25</v>
      </c>
      <c r="O552" s="10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58.6329816768462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(((Table1[[#This Row],[launched_at]]/60)/60)/24)+DATE(1970,1,1)</f>
        <v>41993.25</v>
      </c>
      <c r="O553" s="10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98.51111111111112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(((Table1[[#This Row],[launched_at]]/60)/60)/24)+DATE(1970,1,1)</f>
        <v>42700.25</v>
      </c>
      <c r="O554" s="10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43.975381008206334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(((Table1[[#This Row],[launched_at]]/60)/60)/24)+DATE(1970,1,1)</f>
        <v>40545.25</v>
      </c>
      <c r="O555" s="10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151.66315789473683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(((Table1[[#This Row],[launched_at]]/60)/60)/24)+DATE(1970,1,1)</f>
        <v>42723.25</v>
      </c>
      <c r="O556" s="10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223.63492063492063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(((Table1[[#This Row],[launched_at]]/60)/60)/24)+DATE(1970,1,1)</f>
        <v>41731.208333333336</v>
      </c>
      <c r="O557" s="10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239.75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(((Table1[[#This Row],[launched_at]]/60)/60)/24)+DATE(1970,1,1)</f>
        <v>40792.208333333336</v>
      </c>
      <c r="O558" s="10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199.33333333333334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(((Table1[[#This Row],[launched_at]]/60)/60)/24)+DATE(1970,1,1)</f>
        <v>42279.208333333328</v>
      </c>
      <c r="O559" s="10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137.34482758620689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(((Table1[[#This Row],[launched_at]]/60)/60)/24)+DATE(1970,1,1)</f>
        <v>42424.25</v>
      </c>
      <c r="O560" s="10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100.9696106362773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(((Table1[[#This Row],[launched_at]]/60)/60)/24)+DATE(1970,1,1)</f>
        <v>42584.208333333328</v>
      </c>
      <c r="O561" s="10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794.16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(((Table1[[#This Row],[launched_at]]/60)/60)/24)+DATE(1970,1,1)</f>
        <v>40865.25</v>
      </c>
      <c r="O562" s="10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369.7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(((Table1[[#This Row],[launched_at]]/60)/60)/24)+DATE(1970,1,1)</f>
        <v>40833.208333333336</v>
      </c>
      <c r="O563" s="10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12.818181818181817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(((Table1[[#This Row],[launched_at]]/60)/60)/24)+DATE(1970,1,1)</f>
        <v>43536.208333333328</v>
      </c>
      <c r="O564" s="10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138.02702702702703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(((Table1[[#This Row],[launched_at]]/60)/60)/24)+DATE(1970,1,1)</f>
        <v>43417.25</v>
      </c>
      <c r="O565" s="10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83.813278008298752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(((Table1[[#This Row],[launched_at]]/60)/60)/24)+DATE(1970,1,1)</f>
        <v>42078.208333333328</v>
      </c>
      <c r="O566" s="10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204.60063224446787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(((Table1[[#This Row],[launched_at]]/60)/60)/24)+DATE(1970,1,1)</f>
        <v>40862.25</v>
      </c>
      <c r="O567" s="10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44.344086021505376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(((Table1[[#This Row],[launched_at]]/60)/60)/24)+DATE(1970,1,1)</f>
        <v>42424.25</v>
      </c>
      <c r="O568" s="10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218.60294117647058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(((Table1[[#This Row],[launched_at]]/60)/60)/24)+DATE(1970,1,1)</f>
        <v>41830.208333333336</v>
      </c>
      <c r="O569" s="10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186.03314917127071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(((Table1[[#This Row],[launched_at]]/60)/60)/24)+DATE(1970,1,1)</f>
        <v>40374.208333333336</v>
      </c>
      <c r="O570" s="10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237.33830845771143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(((Table1[[#This Row],[launched_at]]/60)/60)/24)+DATE(1970,1,1)</f>
        <v>40554.25</v>
      </c>
      <c r="O571" s="10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305.65384615384613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(((Table1[[#This Row],[launched_at]]/60)/60)/24)+DATE(1970,1,1)</f>
        <v>41993.25</v>
      </c>
      <c r="O572" s="10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94.142857142857139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(((Table1[[#This Row],[launched_at]]/60)/60)/24)+DATE(1970,1,1)</f>
        <v>42174.208333333328</v>
      </c>
      <c r="O573" s="10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54.400000000000006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(((Table1[[#This Row],[launched_at]]/60)/60)/24)+DATE(1970,1,1)</f>
        <v>42275.208333333328</v>
      </c>
      <c r="O574" s="10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111.88059701492537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(((Table1[[#This Row],[launched_at]]/60)/60)/24)+DATE(1970,1,1)</f>
        <v>41761.208333333336</v>
      </c>
      <c r="O575" s="10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369.14814814814815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(((Table1[[#This Row],[launched_at]]/60)/60)/24)+DATE(1970,1,1)</f>
        <v>43806.25</v>
      </c>
      <c r="O576" s="10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62.930372148859547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(((Table1[[#This Row],[launched_at]]/60)/60)/24)+DATE(1970,1,1)</f>
        <v>41779.208333333336</v>
      </c>
      <c r="O577" s="10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64.927835051546396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(((Table1[[#This Row],[launched_at]]/60)/60)/24)+DATE(1970,1,1)</f>
        <v>43040.208333333328</v>
      </c>
      <c r="O578" s="10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E579/D579*100</f>
        <v>18.853658536585368</v>
      </c>
      <c r="G579" t="s">
        <v>74</v>
      </c>
      <c r="H579">
        <v>37</v>
      </c>
      <c r="I579" s="5">
        <f t="shared" ref="I579:I642" si="19">IFERROR(AVERAGE(E579/H579),0)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(((Table1[[#This Row],[launched_at]]/60)/60)/24)+DATE(1970,1,1)</f>
        <v>40613.25</v>
      </c>
      <c r="O579" s="10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16.754404145077721</v>
      </c>
      <c r="G580" t="s">
        <v>14</v>
      </c>
      <c r="H580">
        <v>245</v>
      </c>
      <c r="I580" s="5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(((Table1[[#This Row],[launched_at]]/60)/60)/24)+DATE(1970,1,1)</f>
        <v>40878.25</v>
      </c>
      <c r="O580" s="10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101.11290322580646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(((Table1[[#This Row],[launched_at]]/60)/60)/24)+DATE(1970,1,1)</f>
        <v>40762.208333333336</v>
      </c>
      <c r="O581" s="10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341.5022831050228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(((Table1[[#This Row],[launched_at]]/60)/60)/24)+DATE(1970,1,1)</f>
        <v>41696.25</v>
      </c>
      <c r="O582" s="10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64.016666666666666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(((Table1[[#This Row],[launched_at]]/60)/60)/24)+DATE(1970,1,1)</f>
        <v>40662.208333333336</v>
      </c>
      <c r="O583" s="10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52.080459770114942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(((Table1[[#This Row],[launched_at]]/60)/60)/24)+DATE(1970,1,1)</f>
        <v>42165.208333333328</v>
      </c>
      <c r="O584" s="10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322.40211640211641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(((Table1[[#This Row],[launched_at]]/60)/60)/24)+DATE(1970,1,1)</f>
        <v>40959.25</v>
      </c>
      <c r="O585" s="10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119.50810185185186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(((Table1[[#This Row],[launched_at]]/60)/60)/24)+DATE(1970,1,1)</f>
        <v>41024.208333333336</v>
      </c>
      <c r="O586" s="10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146.79775280898878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(((Table1[[#This Row],[launched_at]]/60)/60)/24)+DATE(1970,1,1)</f>
        <v>40255.208333333336</v>
      </c>
      <c r="O587" s="10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950.57142857142856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(((Table1[[#This Row],[launched_at]]/60)/60)/24)+DATE(1970,1,1)</f>
        <v>40499.25</v>
      </c>
      <c r="O588" s="10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72.893617021276597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(((Table1[[#This Row],[launched_at]]/60)/60)/24)+DATE(1970,1,1)</f>
        <v>43484.25</v>
      </c>
      <c r="O589" s="10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79.008248730964468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(((Table1[[#This Row],[launched_at]]/60)/60)/24)+DATE(1970,1,1)</f>
        <v>40262.208333333336</v>
      </c>
      <c r="O590" s="10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64.721518987341781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(((Table1[[#This Row],[launched_at]]/60)/60)/24)+DATE(1970,1,1)</f>
        <v>42190.208333333328</v>
      </c>
      <c r="O591" s="10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82.028169014084511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(((Table1[[#This Row],[launched_at]]/60)/60)/24)+DATE(1970,1,1)</f>
        <v>41994.25</v>
      </c>
      <c r="O592" s="10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1037.6666666666667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(((Table1[[#This Row],[launched_at]]/60)/60)/24)+DATE(1970,1,1)</f>
        <v>40373.208333333336</v>
      </c>
      <c r="O593" s="10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12.910076530612244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(((Table1[[#This Row],[launched_at]]/60)/60)/24)+DATE(1970,1,1)</f>
        <v>41789.208333333336</v>
      </c>
      <c r="O594" s="10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154.84210526315789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(((Table1[[#This Row],[launched_at]]/60)/60)/24)+DATE(1970,1,1)</f>
        <v>41724.208333333336</v>
      </c>
      <c r="O595" s="10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7.0991735537190088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(((Table1[[#This Row],[launched_at]]/60)/60)/24)+DATE(1970,1,1)</f>
        <v>42548.208333333328</v>
      </c>
      <c r="O596" s="10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208.52773826458036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(((Table1[[#This Row],[launched_at]]/60)/60)/24)+DATE(1970,1,1)</f>
        <v>40253.208333333336</v>
      </c>
      <c r="O597" s="10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99.683544303797461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(((Table1[[#This Row],[launched_at]]/60)/60)/24)+DATE(1970,1,1)</f>
        <v>42434.25</v>
      </c>
      <c r="O598" s="10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201.59756097560978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(((Table1[[#This Row],[launched_at]]/60)/60)/24)+DATE(1970,1,1)</f>
        <v>43786.25</v>
      </c>
      <c r="O599" s="10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162.09032258064516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(((Table1[[#This Row],[launched_at]]/60)/60)/24)+DATE(1970,1,1)</f>
        <v>40344.208333333336</v>
      </c>
      <c r="O600" s="10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3.6436208125445471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(((Table1[[#This Row],[launched_at]]/60)/60)/24)+DATE(1970,1,1)</f>
        <v>42047.25</v>
      </c>
      <c r="O601" s="10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(((Table1[[#This Row],[launched_at]]/60)/60)/24)+DATE(1970,1,1)</f>
        <v>41485.208333333336</v>
      </c>
      <c r="O602" s="10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206.63492063492063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(((Table1[[#This Row],[launched_at]]/60)/60)/24)+DATE(1970,1,1)</f>
        <v>41789.208333333336</v>
      </c>
      <c r="O603" s="10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128.23628691983123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(((Table1[[#This Row],[launched_at]]/60)/60)/24)+DATE(1970,1,1)</f>
        <v>42160.208333333328</v>
      </c>
      <c r="O604" s="10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119.66037735849055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(((Table1[[#This Row],[launched_at]]/60)/60)/24)+DATE(1970,1,1)</f>
        <v>43573.208333333328</v>
      </c>
      <c r="O605" s="10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170.73055242390078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(((Table1[[#This Row],[launched_at]]/60)/60)/24)+DATE(1970,1,1)</f>
        <v>40565.25</v>
      </c>
      <c r="O606" s="10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187.21212121212122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(((Table1[[#This Row],[launched_at]]/60)/60)/24)+DATE(1970,1,1)</f>
        <v>42280.208333333328</v>
      </c>
      <c r="O607" s="10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188.38235294117646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(((Table1[[#This Row],[launched_at]]/60)/60)/24)+DATE(1970,1,1)</f>
        <v>42436.25</v>
      </c>
      <c r="O608" s="10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131.29869186046511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(((Table1[[#This Row],[launched_at]]/60)/60)/24)+DATE(1970,1,1)</f>
        <v>41721.208333333336</v>
      </c>
      <c r="O609" s="10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283.97435897435901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(((Table1[[#This Row],[launched_at]]/60)/60)/24)+DATE(1970,1,1)</f>
        <v>43530.25</v>
      </c>
      <c r="O610" s="10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120.41999999999999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(((Table1[[#This Row],[launched_at]]/60)/60)/24)+DATE(1970,1,1)</f>
        <v>43481.25</v>
      </c>
      <c r="O611" s="10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419.0560747663551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(((Table1[[#This Row],[launched_at]]/60)/60)/24)+DATE(1970,1,1)</f>
        <v>41259.25</v>
      </c>
      <c r="O612" s="10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13.853658536585368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(((Table1[[#This Row],[launched_at]]/60)/60)/24)+DATE(1970,1,1)</f>
        <v>41480.208333333336</v>
      </c>
      <c r="O613" s="10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139.43548387096774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(((Table1[[#This Row],[launched_at]]/60)/60)/24)+DATE(1970,1,1)</f>
        <v>40474.208333333336</v>
      </c>
      <c r="O614" s="10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(((Table1[[#This Row],[launched_at]]/60)/60)/24)+DATE(1970,1,1)</f>
        <v>42973.208333333328</v>
      </c>
      <c r="O615" s="10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155.49056603773585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(((Table1[[#This Row],[launched_at]]/60)/60)/24)+DATE(1970,1,1)</f>
        <v>42746.25</v>
      </c>
      <c r="O616" s="10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170.44705882352943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(((Table1[[#This Row],[launched_at]]/60)/60)/24)+DATE(1970,1,1)</f>
        <v>42489.208333333328</v>
      </c>
      <c r="O617" s="10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189.515625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(((Table1[[#This Row],[launched_at]]/60)/60)/24)+DATE(1970,1,1)</f>
        <v>41537.208333333336</v>
      </c>
      <c r="O618" s="10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249.71428571428572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(((Table1[[#This Row],[launched_at]]/60)/60)/24)+DATE(1970,1,1)</f>
        <v>41794.208333333336</v>
      </c>
      <c r="O619" s="10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48.860523665659613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(((Table1[[#This Row],[launched_at]]/60)/60)/24)+DATE(1970,1,1)</f>
        <v>41396.208333333336</v>
      </c>
      <c r="O620" s="10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28.461970393057683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(((Table1[[#This Row],[launched_at]]/60)/60)/24)+DATE(1970,1,1)</f>
        <v>40669.208333333336</v>
      </c>
      <c r="O621" s="10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268.02325581395348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(((Table1[[#This Row],[launched_at]]/60)/60)/24)+DATE(1970,1,1)</f>
        <v>42559.208333333328</v>
      </c>
      <c r="O622" s="10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619.80078125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(((Table1[[#This Row],[launched_at]]/60)/60)/24)+DATE(1970,1,1)</f>
        <v>42626.208333333328</v>
      </c>
      <c r="O623" s="10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3.1301587301587301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(((Table1[[#This Row],[launched_at]]/60)/60)/24)+DATE(1970,1,1)</f>
        <v>43205.208333333328</v>
      </c>
      <c r="O624" s="10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159.92152704135739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(((Table1[[#This Row],[launched_at]]/60)/60)/24)+DATE(1970,1,1)</f>
        <v>42201.208333333328</v>
      </c>
      <c r="O625" s="10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279.39215686274508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(((Table1[[#This Row],[launched_at]]/60)/60)/24)+DATE(1970,1,1)</f>
        <v>42029.25</v>
      </c>
      <c r="O626" s="10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77.373333333333335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(((Table1[[#This Row],[launched_at]]/60)/60)/24)+DATE(1970,1,1)</f>
        <v>43857.25</v>
      </c>
      <c r="O627" s="10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206.32812500000003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(((Table1[[#This Row],[launched_at]]/60)/60)/24)+DATE(1970,1,1)</f>
        <v>40449.208333333336</v>
      </c>
      <c r="O628" s="10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694.25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(((Table1[[#This Row],[launched_at]]/60)/60)/24)+DATE(1970,1,1)</f>
        <v>40345.208333333336</v>
      </c>
      <c r="O629" s="10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151.78947368421052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(((Table1[[#This Row],[launched_at]]/60)/60)/24)+DATE(1970,1,1)</f>
        <v>40455.208333333336</v>
      </c>
      <c r="O630" s="10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64.58207217694995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(((Table1[[#This Row],[launched_at]]/60)/60)/24)+DATE(1970,1,1)</f>
        <v>42557.208333333328</v>
      </c>
      <c r="O631" s="10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62.873684210526314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(((Table1[[#This Row],[launched_at]]/60)/60)/24)+DATE(1970,1,1)</f>
        <v>43586.208333333328</v>
      </c>
      <c r="O632" s="10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310.39864864864865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(((Table1[[#This Row],[launched_at]]/60)/60)/24)+DATE(1970,1,1)</f>
        <v>43550.208333333328</v>
      </c>
      <c r="O633" s="10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42.859916782246884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(((Table1[[#This Row],[launched_at]]/60)/60)/24)+DATE(1970,1,1)</f>
        <v>41945.208333333336</v>
      </c>
      <c r="O634" s="10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83.119402985074629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(((Table1[[#This Row],[launched_at]]/60)/60)/24)+DATE(1970,1,1)</f>
        <v>42315.25</v>
      </c>
      <c r="O635" s="10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78.531302876480552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(((Table1[[#This Row],[launched_at]]/60)/60)/24)+DATE(1970,1,1)</f>
        <v>42819.208333333328</v>
      </c>
      <c r="O636" s="10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114.09352517985612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(((Table1[[#This Row],[launched_at]]/60)/60)/24)+DATE(1970,1,1)</f>
        <v>41314.25</v>
      </c>
      <c r="O637" s="10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64.537683358624179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(((Table1[[#This Row],[launched_at]]/60)/60)/24)+DATE(1970,1,1)</f>
        <v>40926.25</v>
      </c>
      <c r="O638" s="10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79.411764705882348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(((Table1[[#This Row],[launched_at]]/60)/60)/24)+DATE(1970,1,1)</f>
        <v>42688.25</v>
      </c>
      <c r="O639" s="10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11.419117647058824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(((Table1[[#This Row],[launched_at]]/60)/60)/24)+DATE(1970,1,1)</f>
        <v>40386.208333333336</v>
      </c>
      <c r="O640" s="10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56.186046511627907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(((Table1[[#This Row],[launched_at]]/60)/60)/24)+DATE(1970,1,1)</f>
        <v>43309.208333333328</v>
      </c>
      <c r="O641" s="10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16.501669449081803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(((Table1[[#This Row],[launched_at]]/60)/60)/24)+DATE(1970,1,1)</f>
        <v>42387.25</v>
      </c>
      <c r="O642" s="10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E643/D643*100</f>
        <v>119.96808510638297</v>
      </c>
      <c r="G643" t="s">
        <v>20</v>
      </c>
      <c r="H643">
        <v>194</v>
      </c>
      <c r="I643" s="5">
        <f t="shared" ref="I643:I706" si="21">IFERROR(AVERAGE(E643/H643),0)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(((Table1[[#This Row],[launched_at]]/60)/60)/24)+DATE(1970,1,1)</f>
        <v>42786.25</v>
      </c>
      <c r="O643" s="10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145.45652173913044</v>
      </c>
      <c r="G644" t="s">
        <v>20</v>
      </c>
      <c r="H644">
        <v>129</v>
      </c>
      <c r="I644" s="5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(((Table1[[#This Row],[launched_at]]/60)/60)/24)+DATE(1970,1,1)</f>
        <v>43451.25</v>
      </c>
      <c r="O644" s="10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221.38255033557047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(((Table1[[#This Row],[launched_at]]/60)/60)/24)+DATE(1970,1,1)</f>
        <v>42795.25</v>
      </c>
      <c r="O645" s="10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48.396694214876035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(((Table1[[#This Row],[launched_at]]/60)/60)/24)+DATE(1970,1,1)</f>
        <v>43452.25</v>
      </c>
      <c r="O646" s="10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92.911504424778755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(((Table1[[#This Row],[launched_at]]/60)/60)/24)+DATE(1970,1,1)</f>
        <v>43369.208333333328</v>
      </c>
      <c r="O647" s="10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88.599797365754824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(((Table1[[#This Row],[launched_at]]/60)/60)/24)+DATE(1970,1,1)</f>
        <v>41346.208333333336</v>
      </c>
      <c r="O648" s="10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41.4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(((Table1[[#This Row],[launched_at]]/60)/60)/24)+DATE(1970,1,1)</f>
        <v>43199.208333333328</v>
      </c>
      <c r="O649" s="10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63.056795131845846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(((Table1[[#This Row],[launched_at]]/60)/60)/24)+DATE(1970,1,1)</f>
        <v>42922.208333333328</v>
      </c>
      <c r="O650" s="10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48.482333607230892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(((Table1[[#This Row],[launched_at]]/60)/60)/24)+DATE(1970,1,1)</f>
        <v>40471.208333333336</v>
      </c>
      <c r="O651" s="10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(((Table1[[#This Row],[launched_at]]/60)/60)/24)+DATE(1970,1,1)</f>
        <v>41828.208333333336</v>
      </c>
      <c r="O652" s="10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88.47941026944585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(((Table1[[#This Row],[launched_at]]/60)/60)/24)+DATE(1970,1,1)</f>
        <v>41692.25</v>
      </c>
      <c r="O653" s="10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126.84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(((Table1[[#This Row],[launched_at]]/60)/60)/24)+DATE(1970,1,1)</f>
        <v>42587.208333333328</v>
      </c>
      <c r="O654" s="10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2338.833333333333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(((Table1[[#This Row],[launched_at]]/60)/60)/24)+DATE(1970,1,1)</f>
        <v>42468.208333333328</v>
      </c>
      <c r="O655" s="10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508.38857142857148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(((Table1[[#This Row],[launched_at]]/60)/60)/24)+DATE(1970,1,1)</f>
        <v>42240.208333333328</v>
      </c>
      <c r="O656" s="10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191.47826086956522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(((Table1[[#This Row],[launched_at]]/60)/60)/24)+DATE(1970,1,1)</f>
        <v>42796.25</v>
      </c>
      <c r="O657" s="10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42.127533783783782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(((Table1[[#This Row],[launched_at]]/60)/60)/24)+DATE(1970,1,1)</f>
        <v>43097.25</v>
      </c>
      <c r="O658" s="10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8.24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(((Table1[[#This Row],[launched_at]]/60)/60)/24)+DATE(1970,1,1)</f>
        <v>43096.25</v>
      </c>
      <c r="O659" s="10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60.064638783269963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(((Table1[[#This Row],[launched_at]]/60)/60)/24)+DATE(1970,1,1)</f>
        <v>42246.208333333328</v>
      </c>
      <c r="O660" s="10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47.232808616404313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(((Table1[[#This Row],[launched_at]]/60)/60)/24)+DATE(1970,1,1)</f>
        <v>40570.25</v>
      </c>
      <c r="O661" s="10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81.736263736263737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(((Table1[[#This Row],[launched_at]]/60)/60)/24)+DATE(1970,1,1)</f>
        <v>42237.208333333328</v>
      </c>
      <c r="O662" s="10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54.187265917603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(((Table1[[#This Row],[launched_at]]/60)/60)/24)+DATE(1970,1,1)</f>
        <v>40996.208333333336</v>
      </c>
      <c r="O663" s="10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97.868131868131869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(((Table1[[#This Row],[launched_at]]/60)/60)/24)+DATE(1970,1,1)</f>
        <v>43443.25</v>
      </c>
      <c r="O664" s="10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77.239999999999995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(((Table1[[#This Row],[launched_at]]/60)/60)/24)+DATE(1970,1,1)</f>
        <v>40458.208333333336</v>
      </c>
      <c r="O665" s="10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33.464735516372798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(((Table1[[#This Row],[launched_at]]/60)/60)/24)+DATE(1970,1,1)</f>
        <v>40959.25</v>
      </c>
      <c r="O666" s="10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239.58823529411765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(((Table1[[#This Row],[launched_at]]/60)/60)/24)+DATE(1970,1,1)</f>
        <v>40733.208333333336</v>
      </c>
      <c r="O667" s="10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64.032258064516128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(((Table1[[#This Row],[launched_at]]/60)/60)/24)+DATE(1970,1,1)</f>
        <v>41516.208333333336</v>
      </c>
      <c r="O668" s="10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176.15942028985506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(((Table1[[#This Row],[launched_at]]/60)/60)/24)+DATE(1970,1,1)</f>
        <v>41892.208333333336</v>
      </c>
      <c r="O669" s="10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20.33818181818182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(((Table1[[#This Row],[launched_at]]/60)/60)/24)+DATE(1970,1,1)</f>
        <v>41122.208333333336</v>
      </c>
      <c r="O670" s="10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358.64754098360658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(((Table1[[#This Row],[launched_at]]/60)/60)/24)+DATE(1970,1,1)</f>
        <v>42912.208333333328</v>
      </c>
      <c r="O671" s="10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468.85802469135803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(((Table1[[#This Row],[launched_at]]/60)/60)/24)+DATE(1970,1,1)</f>
        <v>42425.25</v>
      </c>
      <c r="O672" s="10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122.05635245901641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(((Table1[[#This Row],[launched_at]]/60)/60)/24)+DATE(1970,1,1)</f>
        <v>40390.208333333336</v>
      </c>
      <c r="O673" s="10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55.931783729156137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(((Table1[[#This Row],[launched_at]]/60)/60)/24)+DATE(1970,1,1)</f>
        <v>43180.208333333328</v>
      </c>
      <c r="O674" s="10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43.660714285714285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(((Table1[[#This Row],[launched_at]]/60)/60)/24)+DATE(1970,1,1)</f>
        <v>42475.208333333328</v>
      </c>
      <c r="O675" s="10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33.53837141183363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(((Table1[[#This Row],[launched_at]]/60)/60)/24)+DATE(1970,1,1)</f>
        <v>40774.208333333336</v>
      </c>
      <c r="O676" s="10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122.97938144329896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(((Table1[[#This Row],[launched_at]]/60)/60)/24)+DATE(1970,1,1)</f>
        <v>43719.208333333328</v>
      </c>
      <c r="O677" s="10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189.74959871589084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(((Table1[[#This Row],[launched_at]]/60)/60)/24)+DATE(1970,1,1)</f>
        <v>41178.208333333336</v>
      </c>
      <c r="O678" s="10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83.622641509433961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(((Table1[[#This Row],[launched_at]]/60)/60)/24)+DATE(1970,1,1)</f>
        <v>42561.208333333328</v>
      </c>
      <c r="O679" s="10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17.968844221105527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(((Table1[[#This Row],[launched_at]]/60)/60)/24)+DATE(1970,1,1)</f>
        <v>43484.25</v>
      </c>
      <c r="O680" s="10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1036.5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(((Table1[[#This Row],[launched_at]]/60)/60)/24)+DATE(1970,1,1)</f>
        <v>43756.208333333328</v>
      </c>
      <c r="O681" s="10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97.405219780219781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(((Table1[[#This Row],[launched_at]]/60)/60)/24)+DATE(1970,1,1)</f>
        <v>43813.25</v>
      </c>
      <c r="O682" s="10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86.386203150461711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(((Table1[[#This Row],[launched_at]]/60)/60)/24)+DATE(1970,1,1)</f>
        <v>40898.25</v>
      </c>
      <c r="O683" s="10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150.16666666666666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(((Table1[[#This Row],[launched_at]]/60)/60)/24)+DATE(1970,1,1)</f>
        <v>41619.25</v>
      </c>
      <c r="O684" s="10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358.43478260869563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(((Table1[[#This Row],[launched_at]]/60)/60)/24)+DATE(1970,1,1)</f>
        <v>43359.208333333328</v>
      </c>
      <c r="O685" s="10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542.85714285714289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(((Table1[[#This Row],[launched_at]]/60)/60)/24)+DATE(1970,1,1)</f>
        <v>40358.208333333336</v>
      </c>
      <c r="O686" s="10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67.500714285714281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(((Table1[[#This Row],[launched_at]]/60)/60)/24)+DATE(1970,1,1)</f>
        <v>42239.208333333328</v>
      </c>
      <c r="O687" s="10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191.74666666666667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(((Table1[[#This Row],[launched_at]]/60)/60)/24)+DATE(1970,1,1)</f>
        <v>43186.208333333328</v>
      </c>
      <c r="O688" s="10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(((Table1[[#This Row],[launched_at]]/60)/60)/24)+DATE(1970,1,1)</f>
        <v>42806.25</v>
      </c>
      <c r="O689" s="10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429.27586206896552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(((Table1[[#This Row],[launched_at]]/60)/60)/24)+DATE(1970,1,1)</f>
        <v>43475.25</v>
      </c>
      <c r="O690" s="10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100.65753424657535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(((Table1[[#This Row],[launched_at]]/60)/60)/24)+DATE(1970,1,1)</f>
        <v>41576.208333333336</v>
      </c>
      <c r="O691" s="10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226.61111111111109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(((Table1[[#This Row],[launched_at]]/60)/60)/24)+DATE(1970,1,1)</f>
        <v>40874.25</v>
      </c>
      <c r="O692" s="10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142.38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(((Table1[[#This Row],[launched_at]]/60)/60)/24)+DATE(1970,1,1)</f>
        <v>41185.208333333336</v>
      </c>
      <c r="O693" s="10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90.633333333333326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(((Table1[[#This Row],[launched_at]]/60)/60)/24)+DATE(1970,1,1)</f>
        <v>43655.208333333328</v>
      </c>
      <c r="O694" s="10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63.966740576496676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(((Table1[[#This Row],[launched_at]]/60)/60)/24)+DATE(1970,1,1)</f>
        <v>43025.208333333328</v>
      </c>
      <c r="O695" s="10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84.131868131868131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(((Table1[[#This Row],[launched_at]]/60)/60)/24)+DATE(1970,1,1)</f>
        <v>43066.25</v>
      </c>
      <c r="O696" s="10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133.93478260869566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(((Table1[[#This Row],[launched_at]]/60)/60)/24)+DATE(1970,1,1)</f>
        <v>42322.25</v>
      </c>
      <c r="O697" s="10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59.042047531992694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(((Table1[[#This Row],[launched_at]]/60)/60)/24)+DATE(1970,1,1)</f>
        <v>42114.208333333328</v>
      </c>
      <c r="O698" s="10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152.80062063615205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(((Table1[[#This Row],[launched_at]]/60)/60)/24)+DATE(1970,1,1)</f>
        <v>43190.208333333328</v>
      </c>
      <c r="O699" s="10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446.69121140142522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(((Table1[[#This Row],[launched_at]]/60)/60)/24)+DATE(1970,1,1)</f>
        <v>40871.25</v>
      </c>
      <c r="O700" s="10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84.391891891891888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(((Table1[[#This Row],[launched_at]]/60)/60)/24)+DATE(1970,1,1)</f>
        <v>43641.208333333328</v>
      </c>
      <c r="O701" s="10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(((Table1[[#This Row],[launched_at]]/60)/60)/24)+DATE(1970,1,1)</f>
        <v>40203.25</v>
      </c>
      <c r="O702" s="10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175.02692307692308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(((Table1[[#This Row],[launched_at]]/60)/60)/24)+DATE(1970,1,1)</f>
        <v>40629.208333333336</v>
      </c>
      <c r="O703" s="10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54.137931034482754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(((Table1[[#This Row],[launched_at]]/60)/60)/24)+DATE(1970,1,1)</f>
        <v>41477.208333333336</v>
      </c>
      <c r="O704" s="10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311.87381703470032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(((Table1[[#This Row],[launched_at]]/60)/60)/24)+DATE(1970,1,1)</f>
        <v>41020.208333333336</v>
      </c>
      <c r="O705" s="10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122.78160919540231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(((Table1[[#This Row],[launched_at]]/60)/60)/24)+DATE(1970,1,1)</f>
        <v>42555.208333333328</v>
      </c>
      <c r="O706" s="10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E707/D707*100</f>
        <v>99.026517383618156</v>
      </c>
      <c r="G707" t="s">
        <v>14</v>
      </c>
      <c r="H707">
        <v>2025</v>
      </c>
      <c r="I707" s="5">
        <f t="shared" ref="I707:I770" si="23">IFERROR(AVERAGE(E707/H707),0)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(((Table1[[#This Row],[launched_at]]/60)/60)/24)+DATE(1970,1,1)</f>
        <v>41619.25</v>
      </c>
      <c r="O707" s="10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127.84686346863469</v>
      </c>
      <c r="G708" t="s">
        <v>20</v>
      </c>
      <c r="H708">
        <v>1345</v>
      </c>
      <c r="I708" s="5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(((Table1[[#This Row],[launched_at]]/60)/60)/24)+DATE(1970,1,1)</f>
        <v>43471.25</v>
      </c>
      <c r="O708" s="10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158.61643835616439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(((Table1[[#This Row],[launched_at]]/60)/60)/24)+DATE(1970,1,1)</f>
        <v>43442.25</v>
      </c>
      <c r="O709" s="10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707.05882352941171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(((Table1[[#This Row],[launched_at]]/60)/60)/24)+DATE(1970,1,1)</f>
        <v>42877.208333333328</v>
      </c>
      <c r="O710" s="10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142.38775510204081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(((Table1[[#This Row],[launched_at]]/60)/60)/24)+DATE(1970,1,1)</f>
        <v>41018.208333333336</v>
      </c>
      <c r="O711" s="10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147.86046511627907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(((Table1[[#This Row],[launched_at]]/60)/60)/24)+DATE(1970,1,1)</f>
        <v>43295.208333333328</v>
      </c>
      <c r="O712" s="10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20.322580645161288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(((Table1[[#This Row],[launched_at]]/60)/60)/24)+DATE(1970,1,1)</f>
        <v>42393.25</v>
      </c>
      <c r="O713" s="10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1840.625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(((Table1[[#This Row],[launched_at]]/60)/60)/24)+DATE(1970,1,1)</f>
        <v>42559.208333333328</v>
      </c>
      <c r="O714" s="10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161.94202898550725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(((Table1[[#This Row],[launched_at]]/60)/60)/24)+DATE(1970,1,1)</f>
        <v>42604.208333333328</v>
      </c>
      <c r="O715" s="10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472.82077922077923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(((Table1[[#This Row],[launched_at]]/60)/60)/24)+DATE(1970,1,1)</f>
        <v>41870.208333333336</v>
      </c>
      <c r="O716" s="10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24.466101694915253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(((Table1[[#This Row],[launched_at]]/60)/60)/24)+DATE(1970,1,1)</f>
        <v>40397.208333333336</v>
      </c>
      <c r="O717" s="10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517.65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(((Table1[[#This Row],[launched_at]]/60)/60)/24)+DATE(1970,1,1)</f>
        <v>41465.208333333336</v>
      </c>
      <c r="O718" s="10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247.64285714285714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(((Table1[[#This Row],[launched_at]]/60)/60)/24)+DATE(1970,1,1)</f>
        <v>40777.208333333336</v>
      </c>
      <c r="O719" s="10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100.20481927710843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(((Table1[[#This Row],[launched_at]]/60)/60)/24)+DATE(1970,1,1)</f>
        <v>41442.208333333336</v>
      </c>
      <c r="O720" s="10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(((Table1[[#This Row],[launched_at]]/60)/60)/24)+DATE(1970,1,1)</f>
        <v>41058.208333333336</v>
      </c>
      <c r="O721" s="10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37.091954022988503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(((Table1[[#This Row],[launched_at]]/60)/60)/24)+DATE(1970,1,1)</f>
        <v>43152.25</v>
      </c>
      <c r="O722" s="10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4.392394822006473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(((Table1[[#This Row],[launched_at]]/60)/60)/24)+DATE(1970,1,1)</f>
        <v>43194.208333333328</v>
      </c>
      <c r="O723" s="10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156.50721649484535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(((Table1[[#This Row],[launched_at]]/60)/60)/24)+DATE(1970,1,1)</f>
        <v>43045.25</v>
      </c>
      <c r="O724" s="10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270.40816326530609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(((Table1[[#This Row],[launched_at]]/60)/60)/24)+DATE(1970,1,1)</f>
        <v>42431.25</v>
      </c>
      <c r="O725" s="10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134.05952380952382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(((Table1[[#This Row],[launched_at]]/60)/60)/24)+DATE(1970,1,1)</f>
        <v>41934.208333333336</v>
      </c>
      <c r="O726" s="10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50.398033126293996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(((Table1[[#This Row],[launched_at]]/60)/60)/24)+DATE(1970,1,1)</f>
        <v>41958.25</v>
      </c>
      <c r="O727" s="10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88.815837937384899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(((Table1[[#This Row],[launched_at]]/60)/60)/24)+DATE(1970,1,1)</f>
        <v>40476.208333333336</v>
      </c>
      <c r="O728" s="10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(((Table1[[#This Row],[launched_at]]/60)/60)/24)+DATE(1970,1,1)</f>
        <v>43485.25</v>
      </c>
      <c r="O729" s="10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17.5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(((Table1[[#This Row],[launched_at]]/60)/60)/24)+DATE(1970,1,1)</f>
        <v>42515.208333333328</v>
      </c>
      <c r="O730" s="10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185.66071428571428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(((Table1[[#This Row],[launched_at]]/60)/60)/24)+DATE(1970,1,1)</f>
        <v>41309.25</v>
      </c>
      <c r="O731" s="10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412.6631944444444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(((Table1[[#This Row],[launched_at]]/60)/60)/24)+DATE(1970,1,1)</f>
        <v>42147.208333333328</v>
      </c>
      <c r="O732" s="10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90.25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(((Table1[[#This Row],[launched_at]]/60)/60)/24)+DATE(1970,1,1)</f>
        <v>42939.208333333328</v>
      </c>
      <c r="O733" s="10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91.984615384615381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(((Table1[[#This Row],[launched_at]]/60)/60)/24)+DATE(1970,1,1)</f>
        <v>42816.208333333328</v>
      </c>
      <c r="O734" s="10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527.00632911392404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(((Table1[[#This Row],[launched_at]]/60)/60)/24)+DATE(1970,1,1)</f>
        <v>41844.208333333336</v>
      </c>
      <c r="O735" s="10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319.14285714285711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(((Table1[[#This Row],[launched_at]]/60)/60)/24)+DATE(1970,1,1)</f>
        <v>42763.25</v>
      </c>
      <c r="O736" s="10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354.18867924528303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(((Table1[[#This Row],[launched_at]]/60)/60)/24)+DATE(1970,1,1)</f>
        <v>42459.208333333328</v>
      </c>
      <c r="O737" s="10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32.896103896103895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(((Table1[[#This Row],[launched_at]]/60)/60)/24)+DATE(1970,1,1)</f>
        <v>42055.25</v>
      </c>
      <c r="O738" s="10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135.8918918918919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(((Table1[[#This Row],[launched_at]]/60)/60)/24)+DATE(1970,1,1)</f>
        <v>42685.25</v>
      </c>
      <c r="O739" s="10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2.0843373493975905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(((Table1[[#This Row],[launched_at]]/60)/60)/24)+DATE(1970,1,1)</f>
        <v>41959.25</v>
      </c>
      <c r="O740" s="10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(((Table1[[#This Row],[launched_at]]/60)/60)/24)+DATE(1970,1,1)</f>
        <v>41089.208333333336</v>
      </c>
      <c r="O741" s="10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30.037735849056602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(((Table1[[#This Row],[launched_at]]/60)/60)/24)+DATE(1970,1,1)</f>
        <v>42769.25</v>
      </c>
      <c r="O742" s="10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1179.1666666666665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(((Table1[[#This Row],[launched_at]]/60)/60)/24)+DATE(1970,1,1)</f>
        <v>40321.208333333336</v>
      </c>
      <c r="O743" s="10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1126.0833333333335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(((Table1[[#This Row],[launched_at]]/60)/60)/24)+DATE(1970,1,1)</f>
        <v>40197.25</v>
      </c>
      <c r="O744" s="10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12.923076923076923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(((Table1[[#This Row],[launched_at]]/60)/60)/24)+DATE(1970,1,1)</f>
        <v>42298.208333333328</v>
      </c>
      <c r="O745" s="10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(((Table1[[#This Row],[launched_at]]/60)/60)/24)+DATE(1970,1,1)</f>
        <v>43322.208333333328</v>
      </c>
      <c r="O746" s="10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30.304347826086957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(((Table1[[#This Row],[launched_at]]/60)/60)/24)+DATE(1970,1,1)</f>
        <v>40328.208333333336</v>
      </c>
      <c r="O747" s="10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212.50896057347671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(((Table1[[#This Row],[launched_at]]/60)/60)/24)+DATE(1970,1,1)</f>
        <v>40825.208333333336</v>
      </c>
      <c r="O748" s="10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228.85714285714286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(((Table1[[#This Row],[launched_at]]/60)/60)/24)+DATE(1970,1,1)</f>
        <v>40423.208333333336</v>
      </c>
      <c r="O749" s="10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34.959979476654695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(((Table1[[#This Row],[launched_at]]/60)/60)/24)+DATE(1970,1,1)</f>
        <v>40238.25</v>
      </c>
      <c r="O750" s="10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157.29069767441862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(((Table1[[#This Row],[launched_at]]/60)/60)/24)+DATE(1970,1,1)</f>
        <v>41920.208333333336</v>
      </c>
      <c r="O751" s="10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(((Table1[[#This Row],[launched_at]]/60)/60)/24)+DATE(1970,1,1)</f>
        <v>40360.208333333336</v>
      </c>
      <c r="O752" s="10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232.30555555555554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(((Table1[[#This Row],[launched_at]]/60)/60)/24)+DATE(1970,1,1)</f>
        <v>42446.208333333328</v>
      </c>
      <c r="O753" s="10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92.448275862068968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(((Table1[[#This Row],[launched_at]]/60)/60)/24)+DATE(1970,1,1)</f>
        <v>40395.208333333336</v>
      </c>
      <c r="O754" s="10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256.70212765957444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(((Table1[[#This Row],[launched_at]]/60)/60)/24)+DATE(1970,1,1)</f>
        <v>40321.208333333336</v>
      </c>
      <c r="O755" s="10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168.47017045454547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(((Table1[[#This Row],[launched_at]]/60)/60)/24)+DATE(1970,1,1)</f>
        <v>41210.208333333336</v>
      </c>
      <c r="O756" s="10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166.57777777777778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(((Table1[[#This Row],[launched_at]]/60)/60)/24)+DATE(1970,1,1)</f>
        <v>43096.25</v>
      </c>
      <c r="O757" s="10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772.07692307692309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(((Table1[[#This Row],[launched_at]]/60)/60)/24)+DATE(1970,1,1)</f>
        <v>42024.25</v>
      </c>
      <c r="O758" s="10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406.85714285714283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(((Table1[[#This Row],[launched_at]]/60)/60)/24)+DATE(1970,1,1)</f>
        <v>40675.208333333336</v>
      </c>
      <c r="O759" s="10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564.20608108108115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(((Table1[[#This Row],[launched_at]]/60)/60)/24)+DATE(1970,1,1)</f>
        <v>41936.208333333336</v>
      </c>
      <c r="O760" s="10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68.426865671641792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(((Table1[[#This Row],[launched_at]]/60)/60)/24)+DATE(1970,1,1)</f>
        <v>43136.25</v>
      </c>
      <c r="O761" s="10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34.351966873706004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(((Table1[[#This Row],[launched_at]]/60)/60)/24)+DATE(1970,1,1)</f>
        <v>43678.208333333328</v>
      </c>
      <c r="O762" s="10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655.4545454545455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(((Table1[[#This Row],[launched_at]]/60)/60)/24)+DATE(1970,1,1)</f>
        <v>42938.208333333328</v>
      </c>
      <c r="O763" s="10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177.25714285714284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(((Table1[[#This Row],[launched_at]]/60)/60)/24)+DATE(1970,1,1)</f>
        <v>41241.25</v>
      </c>
      <c r="O764" s="10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113.17857142857144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(((Table1[[#This Row],[launched_at]]/60)/60)/24)+DATE(1970,1,1)</f>
        <v>41037.208333333336</v>
      </c>
      <c r="O765" s="10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728.18181818181824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(((Table1[[#This Row],[launched_at]]/60)/60)/24)+DATE(1970,1,1)</f>
        <v>40676.208333333336</v>
      </c>
      <c r="O766" s="10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208.33333333333334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(((Table1[[#This Row],[launched_at]]/60)/60)/24)+DATE(1970,1,1)</f>
        <v>42840.208333333328</v>
      </c>
      <c r="O767" s="10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31.171232876712331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(((Table1[[#This Row],[launched_at]]/60)/60)/24)+DATE(1970,1,1)</f>
        <v>43362.208333333328</v>
      </c>
      <c r="O768" s="10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56.967078189300416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(((Table1[[#This Row],[launched_at]]/60)/60)/24)+DATE(1970,1,1)</f>
        <v>42283.208333333328</v>
      </c>
      <c r="O769" s="10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(((Table1[[#This Row],[launched_at]]/60)/60)/24)+DATE(1970,1,1)</f>
        <v>41619.25</v>
      </c>
      <c r="O770" s="10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E771/D771*100</f>
        <v>86.867834394904463</v>
      </c>
      <c r="G771" t="s">
        <v>14</v>
      </c>
      <c r="H771">
        <v>3410</v>
      </c>
      <c r="I771" s="5">
        <f t="shared" ref="I771:I834" si="25">IFERROR(AVERAGE(E771/H771),0)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(((Table1[[#This Row],[launched_at]]/60)/60)/24)+DATE(1970,1,1)</f>
        <v>41501.208333333336</v>
      </c>
      <c r="O771" s="10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270.74418604651163</v>
      </c>
      <c r="G772" t="s">
        <v>20</v>
      </c>
      <c r="H772">
        <v>216</v>
      </c>
      <c r="I772" s="5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(((Table1[[#This Row],[launched_at]]/60)/60)/24)+DATE(1970,1,1)</f>
        <v>41743.208333333336</v>
      </c>
      <c r="O772" s="10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49.446428571428569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(((Table1[[#This Row],[launched_at]]/60)/60)/24)+DATE(1970,1,1)</f>
        <v>43491.25</v>
      </c>
      <c r="O773" s="10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113.3596256684492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(((Table1[[#This Row],[launched_at]]/60)/60)/24)+DATE(1970,1,1)</f>
        <v>43505.25</v>
      </c>
      <c r="O774" s="10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190.55555555555554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(((Table1[[#This Row],[launched_at]]/60)/60)/24)+DATE(1970,1,1)</f>
        <v>42838.208333333328</v>
      </c>
      <c r="O775" s="10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135.5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(((Table1[[#This Row],[launched_at]]/60)/60)/24)+DATE(1970,1,1)</f>
        <v>42513.208333333328</v>
      </c>
      <c r="O776" s="10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10.297872340425531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(((Table1[[#This Row],[launched_at]]/60)/60)/24)+DATE(1970,1,1)</f>
        <v>41949.25</v>
      </c>
      <c r="O777" s="10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65.544223826714799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(((Table1[[#This Row],[launched_at]]/60)/60)/24)+DATE(1970,1,1)</f>
        <v>43650.208333333328</v>
      </c>
      <c r="O778" s="10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49.026652452025587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(((Table1[[#This Row],[launched_at]]/60)/60)/24)+DATE(1970,1,1)</f>
        <v>40809.208333333336</v>
      </c>
      <c r="O779" s="10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787.92307692307691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(((Table1[[#This Row],[launched_at]]/60)/60)/24)+DATE(1970,1,1)</f>
        <v>40768.208333333336</v>
      </c>
      <c r="O780" s="10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80.306347746090154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(((Table1[[#This Row],[launched_at]]/60)/60)/24)+DATE(1970,1,1)</f>
        <v>42230.208333333328</v>
      </c>
      <c r="O781" s="10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106.29411764705883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(((Table1[[#This Row],[launched_at]]/60)/60)/24)+DATE(1970,1,1)</f>
        <v>42573.208333333328</v>
      </c>
      <c r="O782" s="10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50.735632183908038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(((Table1[[#This Row],[launched_at]]/60)/60)/24)+DATE(1970,1,1)</f>
        <v>40482.208333333336</v>
      </c>
      <c r="O783" s="10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215.31372549019611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(((Table1[[#This Row],[launched_at]]/60)/60)/24)+DATE(1970,1,1)</f>
        <v>40603.25</v>
      </c>
      <c r="O784" s="10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141.22972972972974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(((Table1[[#This Row],[launched_at]]/60)/60)/24)+DATE(1970,1,1)</f>
        <v>41625.25</v>
      </c>
      <c r="O785" s="10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115.33745781777279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(((Table1[[#This Row],[launched_at]]/60)/60)/24)+DATE(1970,1,1)</f>
        <v>42435.25</v>
      </c>
      <c r="O786" s="10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193.11940298507463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(((Table1[[#This Row],[launched_at]]/60)/60)/24)+DATE(1970,1,1)</f>
        <v>43582.208333333328</v>
      </c>
      <c r="O787" s="10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729.73333333333335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(((Table1[[#This Row],[launched_at]]/60)/60)/24)+DATE(1970,1,1)</f>
        <v>43186.208333333328</v>
      </c>
      <c r="O788" s="10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99.66339869281046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(((Table1[[#This Row],[launched_at]]/60)/60)/24)+DATE(1970,1,1)</f>
        <v>40684.208333333336</v>
      </c>
      <c r="O789" s="10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88.166666666666671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(((Table1[[#This Row],[launched_at]]/60)/60)/24)+DATE(1970,1,1)</f>
        <v>41202.208333333336</v>
      </c>
      <c r="O790" s="10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37.233333333333334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(((Table1[[#This Row],[launched_at]]/60)/60)/24)+DATE(1970,1,1)</f>
        <v>41786.208333333336</v>
      </c>
      <c r="O791" s="10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30.540075309306079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(((Table1[[#This Row],[launched_at]]/60)/60)/24)+DATE(1970,1,1)</f>
        <v>40223.25</v>
      </c>
      <c r="O792" s="10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25.714285714285712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(((Table1[[#This Row],[launched_at]]/60)/60)/24)+DATE(1970,1,1)</f>
        <v>42715.25</v>
      </c>
      <c r="O793" s="10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(((Table1[[#This Row],[launched_at]]/60)/60)/24)+DATE(1970,1,1)</f>
        <v>41451.208333333336</v>
      </c>
      <c r="O794" s="10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1185.909090909091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(((Table1[[#This Row],[launched_at]]/60)/60)/24)+DATE(1970,1,1)</f>
        <v>41450.208333333336</v>
      </c>
      <c r="O795" s="10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125.39393939393939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(((Table1[[#This Row],[launched_at]]/60)/60)/24)+DATE(1970,1,1)</f>
        <v>43091.25</v>
      </c>
      <c r="O796" s="10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14.394366197183098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(((Table1[[#This Row],[launched_at]]/60)/60)/24)+DATE(1970,1,1)</f>
        <v>42675.208333333328</v>
      </c>
      <c r="O797" s="10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54.807692307692314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(((Table1[[#This Row],[launched_at]]/60)/60)/24)+DATE(1970,1,1)</f>
        <v>41859.208333333336</v>
      </c>
      <c r="O798" s="10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109.63157894736841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(((Table1[[#This Row],[launched_at]]/60)/60)/24)+DATE(1970,1,1)</f>
        <v>43464.25</v>
      </c>
      <c r="O799" s="10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188.47058823529412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(((Table1[[#This Row],[launched_at]]/60)/60)/24)+DATE(1970,1,1)</f>
        <v>41060.208333333336</v>
      </c>
      <c r="O800" s="10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87.008284023668637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(((Table1[[#This Row],[launched_at]]/60)/60)/24)+DATE(1970,1,1)</f>
        <v>42399.25</v>
      </c>
      <c r="O801" s="10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(((Table1[[#This Row],[launched_at]]/60)/60)/24)+DATE(1970,1,1)</f>
        <v>42167.208333333328</v>
      </c>
      <c r="O802" s="10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202.9130434782609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(((Table1[[#This Row],[launched_at]]/60)/60)/24)+DATE(1970,1,1)</f>
        <v>43830.25</v>
      </c>
      <c r="O803" s="10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197.03225806451613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(((Table1[[#This Row],[launched_at]]/60)/60)/24)+DATE(1970,1,1)</f>
        <v>43650.208333333328</v>
      </c>
      <c r="O804" s="10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(((Table1[[#This Row],[launched_at]]/60)/60)/24)+DATE(1970,1,1)</f>
        <v>43492.25</v>
      </c>
      <c r="O805" s="10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268.73076923076923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(((Table1[[#This Row],[launched_at]]/60)/60)/24)+DATE(1970,1,1)</f>
        <v>43102.25</v>
      </c>
      <c r="O806" s="10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50.845360824742272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(((Table1[[#This Row],[launched_at]]/60)/60)/24)+DATE(1970,1,1)</f>
        <v>41958.25</v>
      </c>
      <c r="O807" s="10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1180.2857142857142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(((Table1[[#This Row],[launched_at]]/60)/60)/24)+DATE(1970,1,1)</f>
        <v>40973.25</v>
      </c>
      <c r="O808" s="10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(((Table1[[#This Row],[launched_at]]/60)/60)/24)+DATE(1970,1,1)</f>
        <v>43753.208333333328</v>
      </c>
      <c r="O809" s="10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30.44230769230769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(((Table1[[#This Row],[launched_at]]/60)/60)/24)+DATE(1970,1,1)</f>
        <v>42507.208333333328</v>
      </c>
      <c r="O810" s="10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62.880681818181813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(((Table1[[#This Row],[launched_at]]/60)/60)/24)+DATE(1970,1,1)</f>
        <v>41135.208333333336</v>
      </c>
      <c r="O811" s="10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193.125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(((Table1[[#This Row],[launched_at]]/60)/60)/24)+DATE(1970,1,1)</f>
        <v>43067.25</v>
      </c>
      <c r="O812" s="10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77.102702702702715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(((Table1[[#This Row],[launched_at]]/60)/60)/24)+DATE(1970,1,1)</f>
        <v>42378.25</v>
      </c>
      <c r="O813" s="10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225.52763819095478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(((Table1[[#This Row],[launched_at]]/60)/60)/24)+DATE(1970,1,1)</f>
        <v>43206.208333333328</v>
      </c>
      <c r="O814" s="10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239.40625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(((Table1[[#This Row],[launched_at]]/60)/60)/24)+DATE(1970,1,1)</f>
        <v>41148.208333333336</v>
      </c>
      <c r="O815" s="10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92.1875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(((Table1[[#This Row],[launched_at]]/60)/60)/24)+DATE(1970,1,1)</f>
        <v>42517.208333333328</v>
      </c>
      <c r="O816" s="10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130.23333333333335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(((Table1[[#This Row],[launched_at]]/60)/60)/24)+DATE(1970,1,1)</f>
        <v>43068.25</v>
      </c>
      <c r="O817" s="10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615.21739130434787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(((Table1[[#This Row],[launched_at]]/60)/60)/24)+DATE(1970,1,1)</f>
        <v>41680.25</v>
      </c>
      <c r="O818" s="10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368.79532163742692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(((Table1[[#This Row],[launched_at]]/60)/60)/24)+DATE(1970,1,1)</f>
        <v>43589.208333333328</v>
      </c>
      <c r="O819" s="10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1094.8571428571429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(((Table1[[#This Row],[launched_at]]/60)/60)/24)+DATE(1970,1,1)</f>
        <v>43486.25</v>
      </c>
      <c r="O820" s="10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50.662921348314605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(((Table1[[#This Row],[launched_at]]/60)/60)/24)+DATE(1970,1,1)</f>
        <v>41237.25</v>
      </c>
      <c r="O821" s="10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800.6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(((Table1[[#This Row],[launched_at]]/60)/60)/24)+DATE(1970,1,1)</f>
        <v>43310.208333333328</v>
      </c>
      <c r="O822" s="10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291.28571428571428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(((Table1[[#This Row],[launched_at]]/60)/60)/24)+DATE(1970,1,1)</f>
        <v>42794.25</v>
      </c>
      <c r="O823" s="10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349.9666666666667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(((Table1[[#This Row],[launched_at]]/60)/60)/24)+DATE(1970,1,1)</f>
        <v>41698.25</v>
      </c>
      <c r="O824" s="10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357.07317073170731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(((Table1[[#This Row],[launched_at]]/60)/60)/24)+DATE(1970,1,1)</f>
        <v>41892.208333333336</v>
      </c>
      <c r="O825" s="10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126.48941176470588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(((Table1[[#This Row],[launched_at]]/60)/60)/24)+DATE(1970,1,1)</f>
        <v>40348.208333333336</v>
      </c>
      <c r="O826" s="10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387.5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(((Table1[[#This Row],[launched_at]]/60)/60)/24)+DATE(1970,1,1)</f>
        <v>42941.208333333328</v>
      </c>
      <c r="O827" s="10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457.03571428571428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(((Table1[[#This Row],[launched_at]]/60)/60)/24)+DATE(1970,1,1)</f>
        <v>40525.25</v>
      </c>
      <c r="O828" s="10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266.69565217391306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(((Table1[[#This Row],[launched_at]]/60)/60)/24)+DATE(1970,1,1)</f>
        <v>40666.208333333336</v>
      </c>
      <c r="O829" s="10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(((Table1[[#This Row],[launched_at]]/60)/60)/24)+DATE(1970,1,1)</f>
        <v>43340.208333333328</v>
      </c>
      <c r="O830" s="10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51.34375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(((Table1[[#This Row],[launched_at]]/60)/60)/24)+DATE(1970,1,1)</f>
        <v>42164.208333333328</v>
      </c>
      <c r="O831" s="10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1.1710526315789473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(((Table1[[#This Row],[launched_at]]/60)/60)/24)+DATE(1970,1,1)</f>
        <v>43103.25</v>
      </c>
      <c r="O832" s="10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108.97734294541709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(((Table1[[#This Row],[launched_at]]/60)/60)/24)+DATE(1970,1,1)</f>
        <v>40994.208333333336</v>
      </c>
      <c r="O833" s="10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315.17592592592592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(((Table1[[#This Row],[launched_at]]/60)/60)/24)+DATE(1970,1,1)</f>
        <v>42299.208333333328</v>
      </c>
      <c r="O834" s="10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E835/D835*100</f>
        <v>157.69117647058823</v>
      </c>
      <c r="G835" t="s">
        <v>20</v>
      </c>
      <c r="H835">
        <v>165</v>
      </c>
      <c r="I835" s="5">
        <f t="shared" ref="I835:I898" si="27">IFERROR(AVERAGE(E835/H835),0)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(((Table1[[#This Row],[launched_at]]/60)/60)/24)+DATE(1970,1,1)</f>
        <v>40588.25</v>
      </c>
      <c r="O835" s="10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153.8082191780822</v>
      </c>
      <c r="G836" t="s">
        <v>20</v>
      </c>
      <c r="H836">
        <v>119</v>
      </c>
      <c r="I836" s="5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(((Table1[[#This Row],[launched_at]]/60)/60)/24)+DATE(1970,1,1)</f>
        <v>41448.208333333336</v>
      </c>
      <c r="O836" s="10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89.738979118329468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(((Table1[[#This Row],[launched_at]]/60)/60)/24)+DATE(1970,1,1)</f>
        <v>42063.25</v>
      </c>
      <c r="O837" s="10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75.135802469135797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(((Table1[[#This Row],[launched_at]]/60)/60)/24)+DATE(1970,1,1)</f>
        <v>40214.25</v>
      </c>
      <c r="O838" s="10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852.88135593220341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(((Table1[[#This Row],[launched_at]]/60)/60)/24)+DATE(1970,1,1)</f>
        <v>40629.208333333336</v>
      </c>
      <c r="O839" s="10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138.90625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(((Table1[[#This Row],[launched_at]]/60)/60)/24)+DATE(1970,1,1)</f>
        <v>43370.208333333328</v>
      </c>
      <c r="O840" s="10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190.18181818181819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(((Table1[[#This Row],[launched_at]]/60)/60)/24)+DATE(1970,1,1)</f>
        <v>41715.208333333336</v>
      </c>
      <c r="O841" s="10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100.24333619948409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(((Table1[[#This Row],[launched_at]]/60)/60)/24)+DATE(1970,1,1)</f>
        <v>41836.208333333336</v>
      </c>
      <c r="O842" s="10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142.75824175824175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(((Table1[[#This Row],[launched_at]]/60)/60)/24)+DATE(1970,1,1)</f>
        <v>42419.25</v>
      </c>
      <c r="O843" s="10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563.13333333333333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(((Table1[[#This Row],[launched_at]]/60)/60)/24)+DATE(1970,1,1)</f>
        <v>43266.208333333328</v>
      </c>
      <c r="O844" s="10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30.715909090909086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(((Table1[[#This Row],[launched_at]]/60)/60)/24)+DATE(1970,1,1)</f>
        <v>43338.208333333328</v>
      </c>
      <c r="O845" s="10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99.39772727272728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(((Table1[[#This Row],[launched_at]]/60)/60)/24)+DATE(1970,1,1)</f>
        <v>40930.25</v>
      </c>
      <c r="O846" s="10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197.54935622317598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(((Table1[[#This Row],[launched_at]]/60)/60)/24)+DATE(1970,1,1)</f>
        <v>43235.208333333328</v>
      </c>
      <c r="O847" s="10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508.5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(((Table1[[#This Row],[launched_at]]/60)/60)/24)+DATE(1970,1,1)</f>
        <v>43302.208333333328</v>
      </c>
      <c r="O848" s="10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237.74468085106383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(((Table1[[#This Row],[launched_at]]/60)/60)/24)+DATE(1970,1,1)</f>
        <v>43107.25</v>
      </c>
      <c r="O849" s="10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338.46875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(((Table1[[#This Row],[launched_at]]/60)/60)/24)+DATE(1970,1,1)</f>
        <v>40341.208333333336</v>
      </c>
      <c r="O850" s="10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133.08955223880596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(((Table1[[#This Row],[launched_at]]/60)/60)/24)+DATE(1970,1,1)</f>
        <v>40948.25</v>
      </c>
      <c r="O851" s="10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(((Table1[[#This Row],[launched_at]]/60)/60)/24)+DATE(1970,1,1)</f>
        <v>40866.25</v>
      </c>
      <c r="O852" s="10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207.79999999999998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(((Table1[[#This Row],[launched_at]]/60)/60)/24)+DATE(1970,1,1)</f>
        <v>41031.208333333336</v>
      </c>
      <c r="O853" s="10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51.122448979591837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(((Table1[[#This Row],[launched_at]]/60)/60)/24)+DATE(1970,1,1)</f>
        <v>40740.208333333336</v>
      </c>
      <c r="O854" s="10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652.05847953216369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(((Table1[[#This Row],[launched_at]]/60)/60)/24)+DATE(1970,1,1)</f>
        <v>40714.208333333336</v>
      </c>
      <c r="O855" s="10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113.63099415204678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(((Table1[[#This Row],[launched_at]]/60)/60)/24)+DATE(1970,1,1)</f>
        <v>43787.25</v>
      </c>
      <c r="O856" s="10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102.37606837606839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(((Table1[[#This Row],[launched_at]]/60)/60)/24)+DATE(1970,1,1)</f>
        <v>40712.208333333336</v>
      </c>
      <c r="O857" s="10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356.58333333333331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(((Table1[[#This Row],[launched_at]]/60)/60)/24)+DATE(1970,1,1)</f>
        <v>41023.208333333336</v>
      </c>
      <c r="O858" s="10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139.86792452830187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(((Table1[[#This Row],[launched_at]]/60)/60)/24)+DATE(1970,1,1)</f>
        <v>40944.25</v>
      </c>
      <c r="O859" s="10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69.45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(((Table1[[#This Row],[launched_at]]/60)/60)/24)+DATE(1970,1,1)</f>
        <v>43211.208333333328</v>
      </c>
      <c r="O860" s="10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35.534246575342465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(((Table1[[#This Row],[launched_at]]/60)/60)/24)+DATE(1970,1,1)</f>
        <v>41334.25</v>
      </c>
      <c r="O861" s="10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251.65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(((Table1[[#This Row],[launched_at]]/60)/60)/24)+DATE(1970,1,1)</f>
        <v>43515.25</v>
      </c>
      <c r="O862" s="10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105.87500000000001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(((Table1[[#This Row],[launched_at]]/60)/60)/24)+DATE(1970,1,1)</f>
        <v>40258.208333333336</v>
      </c>
      <c r="O863" s="10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187.42857142857144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(((Table1[[#This Row],[launched_at]]/60)/60)/24)+DATE(1970,1,1)</f>
        <v>40756.208333333336</v>
      </c>
      <c r="O864" s="10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386.78571428571428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(((Table1[[#This Row],[launched_at]]/60)/60)/24)+DATE(1970,1,1)</f>
        <v>42172.208333333328</v>
      </c>
      <c r="O865" s="10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347.07142857142856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(((Table1[[#This Row],[launched_at]]/60)/60)/24)+DATE(1970,1,1)</f>
        <v>42601.208333333328</v>
      </c>
      <c r="O866" s="10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185.82098765432099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(((Table1[[#This Row],[launched_at]]/60)/60)/24)+DATE(1970,1,1)</f>
        <v>41897.208333333336</v>
      </c>
      <c r="O867" s="10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43.241247264770237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(((Table1[[#This Row],[launched_at]]/60)/60)/24)+DATE(1970,1,1)</f>
        <v>40671.208333333336</v>
      </c>
      <c r="O868" s="10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162.4375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(((Table1[[#This Row],[launched_at]]/60)/60)/24)+DATE(1970,1,1)</f>
        <v>43382.208333333328</v>
      </c>
      <c r="O869" s="10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184.84285714285716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(((Table1[[#This Row],[launched_at]]/60)/60)/24)+DATE(1970,1,1)</f>
        <v>41559.208333333336</v>
      </c>
      <c r="O870" s="10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23.703520691785052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(((Table1[[#This Row],[launched_at]]/60)/60)/24)+DATE(1970,1,1)</f>
        <v>40350.208333333336</v>
      </c>
      <c r="O871" s="10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89.870129870129873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(((Table1[[#This Row],[launched_at]]/60)/60)/24)+DATE(1970,1,1)</f>
        <v>42240.208333333328</v>
      </c>
      <c r="O872" s="10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272.6041958041958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(((Table1[[#This Row],[launched_at]]/60)/60)/24)+DATE(1970,1,1)</f>
        <v>43040.208333333328</v>
      </c>
      <c r="O873" s="10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170.04255319148936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(((Table1[[#This Row],[launched_at]]/60)/60)/24)+DATE(1970,1,1)</f>
        <v>43346.208333333328</v>
      </c>
      <c r="O874" s="10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188.28503562945369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(((Table1[[#This Row],[launched_at]]/60)/60)/24)+DATE(1970,1,1)</f>
        <v>41647.25</v>
      </c>
      <c r="O875" s="10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346.93532338308455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(((Table1[[#This Row],[launched_at]]/60)/60)/24)+DATE(1970,1,1)</f>
        <v>40291.208333333336</v>
      </c>
      <c r="O876" s="10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69.177215189873422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(((Table1[[#This Row],[launched_at]]/60)/60)/24)+DATE(1970,1,1)</f>
        <v>40556.25</v>
      </c>
      <c r="O877" s="10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25.433734939759034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(((Table1[[#This Row],[launched_at]]/60)/60)/24)+DATE(1970,1,1)</f>
        <v>43624.208333333328</v>
      </c>
      <c r="O878" s="10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77.400977995110026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(((Table1[[#This Row],[launched_at]]/60)/60)/24)+DATE(1970,1,1)</f>
        <v>42577.208333333328</v>
      </c>
      <c r="O879" s="10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37.481481481481481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(((Table1[[#This Row],[launched_at]]/60)/60)/24)+DATE(1970,1,1)</f>
        <v>43845.25</v>
      </c>
      <c r="O880" s="10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543.79999999999995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(((Table1[[#This Row],[launched_at]]/60)/60)/24)+DATE(1970,1,1)</f>
        <v>42788.25</v>
      </c>
      <c r="O881" s="10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228.52189349112427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(((Table1[[#This Row],[launched_at]]/60)/60)/24)+DATE(1970,1,1)</f>
        <v>43667.208333333328</v>
      </c>
      <c r="O882" s="10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38.948339483394832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(((Table1[[#This Row],[launched_at]]/60)/60)/24)+DATE(1970,1,1)</f>
        <v>42194.208333333328</v>
      </c>
      <c r="O883" s="10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(((Table1[[#This Row],[launched_at]]/60)/60)/24)+DATE(1970,1,1)</f>
        <v>42025.25</v>
      </c>
      <c r="O884" s="10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237.91176470588232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(((Table1[[#This Row],[launched_at]]/60)/60)/24)+DATE(1970,1,1)</f>
        <v>40323.208333333336</v>
      </c>
      <c r="O885" s="10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64.036299765807954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(((Table1[[#This Row],[launched_at]]/60)/60)/24)+DATE(1970,1,1)</f>
        <v>41763.208333333336</v>
      </c>
      <c r="O886" s="10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118.27777777777777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(((Table1[[#This Row],[launched_at]]/60)/60)/24)+DATE(1970,1,1)</f>
        <v>40335.208333333336</v>
      </c>
      <c r="O887" s="10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84.824037184594957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(((Table1[[#This Row],[launched_at]]/60)/60)/24)+DATE(1970,1,1)</f>
        <v>40416.208333333336</v>
      </c>
      <c r="O888" s="10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29.346153846153843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(((Table1[[#This Row],[launched_at]]/60)/60)/24)+DATE(1970,1,1)</f>
        <v>42202.208333333328</v>
      </c>
      <c r="O889" s="10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209.89655172413794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(((Table1[[#This Row],[launched_at]]/60)/60)/24)+DATE(1970,1,1)</f>
        <v>42836.208333333328</v>
      </c>
      <c r="O890" s="10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169.78571428571431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(((Table1[[#This Row],[launched_at]]/60)/60)/24)+DATE(1970,1,1)</f>
        <v>41710.208333333336</v>
      </c>
      <c r="O891" s="10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115.95907738095239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(((Table1[[#This Row],[launched_at]]/60)/60)/24)+DATE(1970,1,1)</f>
        <v>43640.208333333328</v>
      </c>
      <c r="O892" s="10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258.59999999999997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(((Table1[[#This Row],[launched_at]]/60)/60)/24)+DATE(1970,1,1)</f>
        <v>40880.25</v>
      </c>
      <c r="O893" s="10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230.58333333333331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(((Table1[[#This Row],[launched_at]]/60)/60)/24)+DATE(1970,1,1)</f>
        <v>40319.208333333336</v>
      </c>
      <c r="O894" s="10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128.21428571428572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(((Table1[[#This Row],[launched_at]]/60)/60)/24)+DATE(1970,1,1)</f>
        <v>42170.208333333328</v>
      </c>
      <c r="O895" s="10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188.70588235294116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(((Table1[[#This Row],[launched_at]]/60)/60)/24)+DATE(1970,1,1)</f>
        <v>41466.208333333336</v>
      </c>
      <c r="O896" s="10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6.9511889862327907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(((Table1[[#This Row],[launched_at]]/60)/60)/24)+DATE(1970,1,1)</f>
        <v>43134.25</v>
      </c>
      <c r="O897" s="10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774.43434343434342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(((Table1[[#This Row],[launched_at]]/60)/60)/24)+DATE(1970,1,1)</f>
        <v>40738.208333333336</v>
      </c>
      <c r="O898" s="10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E899/D899*100</f>
        <v>27.693181818181817</v>
      </c>
      <c r="G899" t="s">
        <v>14</v>
      </c>
      <c r="H899">
        <v>27</v>
      </c>
      <c r="I899" s="5">
        <f t="shared" ref="I899:I962" si="29">IFERROR(AVERAGE(E899/H899),0)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(((Table1[[#This Row],[launched_at]]/60)/60)/24)+DATE(1970,1,1)</f>
        <v>43583.208333333328</v>
      </c>
      <c r="O899" s="10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52.479620323841424</v>
      </c>
      <c r="G900" t="s">
        <v>14</v>
      </c>
      <c r="H900">
        <v>1221</v>
      </c>
      <c r="I900" s="5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(((Table1[[#This Row],[launched_at]]/60)/60)/24)+DATE(1970,1,1)</f>
        <v>43815.25</v>
      </c>
      <c r="O900" s="10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407.09677419354841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(((Table1[[#This Row],[launched_at]]/60)/60)/24)+DATE(1970,1,1)</f>
        <v>41554.208333333336</v>
      </c>
      <c r="O901" s="10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(((Table1[[#This Row],[launched_at]]/60)/60)/24)+DATE(1970,1,1)</f>
        <v>41901.208333333336</v>
      </c>
      <c r="O902" s="10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156.17857142857144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(((Table1[[#This Row],[launched_at]]/60)/60)/24)+DATE(1970,1,1)</f>
        <v>43298.208333333328</v>
      </c>
      <c r="O903" s="10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252.42857142857144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(((Table1[[#This Row],[launched_at]]/60)/60)/24)+DATE(1970,1,1)</f>
        <v>42399.25</v>
      </c>
      <c r="O904" s="10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1.729268292682927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(((Table1[[#This Row],[launched_at]]/60)/60)/24)+DATE(1970,1,1)</f>
        <v>41034.208333333336</v>
      </c>
      <c r="O905" s="10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12.230769230769232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(((Table1[[#This Row],[launched_at]]/60)/60)/24)+DATE(1970,1,1)</f>
        <v>41186.208333333336</v>
      </c>
      <c r="O906" s="10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163.98734177215189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(((Table1[[#This Row],[launched_at]]/60)/60)/24)+DATE(1970,1,1)</f>
        <v>41536.208333333336</v>
      </c>
      <c r="O907" s="10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162.98181818181817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(((Table1[[#This Row],[launched_at]]/60)/60)/24)+DATE(1970,1,1)</f>
        <v>42868.208333333328</v>
      </c>
      <c r="O908" s="10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20.252747252747252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(((Table1[[#This Row],[launched_at]]/60)/60)/24)+DATE(1970,1,1)</f>
        <v>40660.208333333336</v>
      </c>
      <c r="O909" s="10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319.24083769633506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(((Table1[[#This Row],[launched_at]]/60)/60)/24)+DATE(1970,1,1)</f>
        <v>41031.208333333336</v>
      </c>
      <c r="O910" s="10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478.94444444444446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(((Table1[[#This Row],[launched_at]]/60)/60)/24)+DATE(1970,1,1)</f>
        <v>43255.208333333328</v>
      </c>
      <c r="O911" s="10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19.556634304207122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(((Table1[[#This Row],[launched_at]]/60)/60)/24)+DATE(1970,1,1)</f>
        <v>42026.25</v>
      </c>
      <c r="O912" s="10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198.94827586206895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(((Table1[[#This Row],[launched_at]]/60)/60)/24)+DATE(1970,1,1)</f>
        <v>43717.208333333328</v>
      </c>
      <c r="O913" s="10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(((Table1[[#This Row],[launched_at]]/60)/60)/24)+DATE(1970,1,1)</f>
        <v>41157.208333333336</v>
      </c>
      <c r="O914" s="10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50.621082621082621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(((Table1[[#This Row],[launched_at]]/60)/60)/24)+DATE(1970,1,1)</f>
        <v>43597.208333333328</v>
      </c>
      <c r="O915" s="10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57.4375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(((Table1[[#This Row],[launched_at]]/60)/60)/24)+DATE(1970,1,1)</f>
        <v>41490.208333333336</v>
      </c>
      <c r="O916" s="10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155.62827640984909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(((Table1[[#This Row],[launched_at]]/60)/60)/24)+DATE(1970,1,1)</f>
        <v>42976.208333333328</v>
      </c>
      <c r="O917" s="10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36.297297297297298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(((Table1[[#This Row],[launched_at]]/60)/60)/24)+DATE(1970,1,1)</f>
        <v>41991.25</v>
      </c>
      <c r="O918" s="10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58.25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(((Table1[[#This Row],[launched_at]]/60)/60)/24)+DATE(1970,1,1)</f>
        <v>40722.208333333336</v>
      </c>
      <c r="O919" s="10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237.39473684210526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(((Table1[[#This Row],[launched_at]]/60)/60)/24)+DATE(1970,1,1)</f>
        <v>41117.208333333336</v>
      </c>
      <c r="O920" s="10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58.75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(((Table1[[#This Row],[launched_at]]/60)/60)/24)+DATE(1970,1,1)</f>
        <v>43022.208333333328</v>
      </c>
      <c r="O921" s="10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182.56603773584905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(((Table1[[#This Row],[launched_at]]/60)/60)/24)+DATE(1970,1,1)</f>
        <v>43503.25</v>
      </c>
      <c r="O922" s="10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0.75436408977556113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(((Table1[[#This Row],[launched_at]]/60)/60)/24)+DATE(1970,1,1)</f>
        <v>40951.25</v>
      </c>
      <c r="O923" s="10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175.95330739299609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(((Table1[[#This Row],[launched_at]]/60)/60)/24)+DATE(1970,1,1)</f>
        <v>43443.25</v>
      </c>
      <c r="O924" s="10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237.88235294117646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(((Table1[[#This Row],[launched_at]]/60)/60)/24)+DATE(1970,1,1)</f>
        <v>40373.208333333336</v>
      </c>
      <c r="O925" s="10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488.05076142131981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(((Table1[[#This Row],[launched_at]]/60)/60)/24)+DATE(1970,1,1)</f>
        <v>43769.208333333328</v>
      </c>
      <c r="O926" s="10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224.06666666666669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(((Table1[[#This Row],[launched_at]]/60)/60)/24)+DATE(1970,1,1)</f>
        <v>43000.208333333328</v>
      </c>
      <c r="O927" s="10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18.126436781609197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(((Table1[[#This Row],[launched_at]]/60)/60)/24)+DATE(1970,1,1)</f>
        <v>42502.208333333328</v>
      </c>
      <c r="O928" s="10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45.847222222222221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(((Table1[[#This Row],[launched_at]]/60)/60)/24)+DATE(1970,1,1)</f>
        <v>41102.208333333336</v>
      </c>
      <c r="O929" s="10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117.31541218637993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(((Table1[[#This Row],[launched_at]]/60)/60)/24)+DATE(1970,1,1)</f>
        <v>41637.25</v>
      </c>
      <c r="O930" s="10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217.30909090909088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(((Table1[[#This Row],[launched_at]]/60)/60)/24)+DATE(1970,1,1)</f>
        <v>42858.208333333328</v>
      </c>
      <c r="O931" s="10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112.28571428571428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(((Table1[[#This Row],[launched_at]]/60)/60)/24)+DATE(1970,1,1)</f>
        <v>42060.25</v>
      </c>
      <c r="O932" s="10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72.51898734177216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(((Table1[[#This Row],[launched_at]]/60)/60)/24)+DATE(1970,1,1)</f>
        <v>41818.208333333336</v>
      </c>
      <c r="O933" s="10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212.30434782608697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(((Table1[[#This Row],[launched_at]]/60)/60)/24)+DATE(1970,1,1)</f>
        <v>41709.208333333336</v>
      </c>
      <c r="O934" s="10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239.74657534246577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(((Table1[[#This Row],[launched_at]]/60)/60)/24)+DATE(1970,1,1)</f>
        <v>41372.208333333336</v>
      </c>
      <c r="O935" s="10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181.93548387096774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(((Table1[[#This Row],[launched_at]]/60)/60)/24)+DATE(1970,1,1)</f>
        <v>42422.25</v>
      </c>
      <c r="O936" s="10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164.13114754098362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(((Table1[[#This Row],[launched_at]]/60)/60)/24)+DATE(1970,1,1)</f>
        <v>42209.208333333328</v>
      </c>
      <c r="O937" s="10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1.6375968992248062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(((Table1[[#This Row],[launched_at]]/60)/60)/24)+DATE(1970,1,1)</f>
        <v>43668.208333333328</v>
      </c>
      <c r="O938" s="10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49.64385964912281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(((Table1[[#This Row],[launched_at]]/60)/60)/24)+DATE(1970,1,1)</f>
        <v>42334.25</v>
      </c>
      <c r="O939" s="10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109.70652173913042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(((Table1[[#This Row],[launched_at]]/60)/60)/24)+DATE(1970,1,1)</f>
        <v>43263.208333333328</v>
      </c>
      <c r="O940" s="10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49.217948717948715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(((Table1[[#This Row],[launched_at]]/60)/60)/24)+DATE(1970,1,1)</f>
        <v>40670.208333333336</v>
      </c>
      <c r="O941" s="10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62.232323232323225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(((Table1[[#This Row],[launched_at]]/60)/60)/24)+DATE(1970,1,1)</f>
        <v>41244.25</v>
      </c>
      <c r="O942" s="10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13.05813953488372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(((Table1[[#This Row],[launched_at]]/60)/60)/24)+DATE(1970,1,1)</f>
        <v>40552.25</v>
      </c>
      <c r="O943" s="10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64.635416666666671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(((Table1[[#This Row],[launched_at]]/60)/60)/24)+DATE(1970,1,1)</f>
        <v>40568.25</v>
      </c>
      <c r="O944" s="10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159.58666666666667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(((Table1[[#This Row],[launched_at]]/60)/60)/24)+DATE(1970,1,1)</f>
        <v>41906.208333333336</v>
      </c>
      <c r="O945" s="10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81.42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(((Table1[[#This Row],[launched_at]]/60)/60)/24)+DATE(1970,1,1)</f>
        <v>42776.25</v>
      </c>
      <c r="O946" s="10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32.444767441860463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(((Table1[[#This Row],[launched_at]]/60)/60)/24)+DATE(1970,1,1)</f>
        <v>41004.208333333336</v>
      </c>
      <c r="O947" s="10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9.9141184124918666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(((Table1[[#This Row],[launched_at]]/60)/60)/24)+DATE(1970,1,1)</f>
        <v>40710.208333333336</v>
      </c>
      <c r="O948" s="10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26.694444444444443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(((Table1[[#This Row],[launched_at]]/60)/60)/24)+DATE(1970,1,1)</f>
        <v>41908.208333333336</v>
      </c>
      <c r="O949" s="10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62.957446808510639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(((Table1[[#This Row],[launched_at]]/60)/60)/24)+DATE(1970,1,1)</f>
        <v>41985.25</v>
      </c>
      <c r="O950" s="10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161.35593220338984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(((Table1[[#This Row],[launched_at]]/60)/60)/24)+DATE(1970,1,1)</f>
        <v>42112.208333333328</v>
      </c>
      <c r="O951" s="10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(((Table1[[#This Row],[launched_at]]/60)/60)/24)+DATE(1970,1,1)</f>
        <v>43571.208333333328</v>
      </c>
      <c r="O952" s="10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1096.9379310344827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(((Table1[[#This Row],[launched_at]]/60)/60)/24)+DATE(1970,1,1)</f>
        <v>42730.25</v>
      </c>
      <c r="O953" s="10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70.094158075601371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(((Table1[[#This Row],[launched_at]]/60)/60)/24)+DATE(1970,1,1)</f>
        <v>42591.208333333328</v>
      </c>
      <c r="O954" s="10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(((Table1[[#This Row],[launched_at]]/60)/60)/24)+DATE(1970,1,1)</f>
        <v>42358.25</v>
      </c>
      <c r="O955" s="10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367.0985915492958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(((Table1[[#This Row],[launched_at]]/60)/60)/24)+DATE(1970,1,1)</f>
        <v>41174.208333333336</v>
      </c>
      <c r="O956" s="10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(((Table1[[#This Row],[launched_at]]/60)/60)/24)+DATE(1970,1,1)</f>
        <v>41238.25</v>
      </c>
      <c r="O957" s="10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19.028784648187631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(((Table1[[#This Row],[launched_at]]/60)/60)/24)+DATE(1970,1,1)</f>
        <v>42360.25</v>
      </c>
      <c r="O958" s="10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126.87755102040816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(((Table1[[#This Row],[launched_at]]/60)/60)/24)+DATE(1970,1,1)</f>
        <v>40955.25</v>
      </c>
      <c r="O959" s="10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734.63636363636363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(((Table1[[#This Row],[launched_at]]/60)/60)/24)+DATE(1970,1,1)</f>
        <v>40350.208333333336</v>
      </c>
      <c r="O960" s="10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4.5731034482758623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(((Table1[[#This Row],[launched_at]]/60)/60)/24)+DATE(1970,1,1)</f>
        <v>40357.208333333336</v>
      </c>
      <c r="O961" s="10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85.054545454545448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(((Table1[[#This Row],[launched_at]]/60)/60)/24)+DATE(1970,1,1)</f>
        <v>42408.25</v>
      </c>
      <c r="O962" s="10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E963/D963*100</f>
        <v>119.29824561403508</v>
      </c>
      <c r="G963" t="s">
        <v>20</v>
      </c>
      <c r="H963">
        <v>155</v>
      </c>
      <c r="I963" s="5">
        <f t="shared" ref="I963:I1001" si="31">IFERROR(AVERAGE(E963/H963),0)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(((Table1[[#This Row],[launched_at]]/60)/60)/24)+DATE(1970,1,1)</f>
        <v>40591.25</v>
      </c>
      <c r="O963" s="10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296.02777777777777</v>
      </c>
      <c r="G964" t="s">
        <v>20</v>
      </c>
      <c r="H964">
        <v>266</v>
      </c>
      <c r="I964" s="5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(((Table1[[#This Row],[launched_at]]/60)/60)/24)+DATE(1970,1,1)</f>
        <v>41592.25</v>
      </c>
      <c r="O964" s="10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84.694915254237287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(((Table1[[#This Row],[launched_at]]/60)/60)/24)+DATE(1970,1,1)</f>
        <v>40607.25</v>
      </c>
      <c r="O965" s="10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355.7837837837838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(((Table1[[#This Row],[launched_at]]/60)/60)/24)+DATE(1970,1,1)</f>
        <v>42135.208333333328</v>
      </c>
      <c r="O966" s="10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386.40909090909093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(((Table1[[#This Row],[launched_at]]/60)/60)/24)+DATE(1970,1,1)</f>
        <v>40203.25</v>
      </c>
      <c r="O967" s="10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792.23529411764707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(((Table1[[#This Row],[launched_at]]/60)/60)/24)+DATE(1970,1,1)</f>
        <v>42901.208333333328</v>
      </c>
      <c r="O968" s="10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137.03393665158373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(((Table1[[#This Row],[launched_at]]/60)/60)/24)+DATE(1970,1,1)</f>
        <v>41005.208333333336</v>
      </c>
      <c r="O969" s="10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338.20833333333337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(((Table1[[#This Row],[launched_at]]/60)/60)/24)+DATE(1970,1,1)</f>
        <v>40544.25</v>
      </c>
      <c r="O970" s="10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108.22784810126582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(((Table1[[#This Row],[launched_at]]/60)/60)/24)+DATE(1970,1,1)</f>
        <v>43821.25</v>
      </c>
      <c r="O971" s="10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60.757639620653315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(((Table1[[#This Row],[launched_at]]/60)/60)/24)+DATE(1970,1,1)</f>
        <v>40672.208333333336</v>
      </c>
      <c r="O972" s="10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27.725490196078432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(((Table1[[#This Row],[launched_at]]/60)/60)/24)+DATE(1970,1,1)</f>
        <v>41555.208333333336</v>
      </c>
      <c r="O973" s="10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228.3934426229508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(((Table1[[#This Row],[launched_at]]/60)/60)/24)+DATE(1970,1,1)</f>
        <v>41792.208333333336</v>
      </c>
      <c r="O974" s="10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21.615194054500414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(((Table1[[#This Row],[launched_at]]/60)/60)/24)+DATE(1970,1,1)</f>
        <v>40522.25</v>
      </c>
      <c r="O975" s="10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373.875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(((Table1[[#This Row],[launched_at]]/60)/60)/24)+DATE(1970,1,1)</f>
        <v>41412.208333333336</v>
      </c>
      <c r="O976" s="10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154.92592592592592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(((Table1[[#This Row],[launched_at]]/60)/60)/24)+DATE(1970,1,1)</f>
        <v>42337.25</v>
      </c>
      <c r="O977" s="10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322.14999999999998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(((Table1[[#This Row],[launched_at]]/60)/60)/24)+DATE(1970,1,1)</f>
        <v>40571.25</v>
      </c>
      <c r="O978" s="10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73.957142857142856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(((Table1[[#This Row],[launched_at]]/60)/60)/24)+DATE(1970,1,1)</f>
        <v>43138.25</v>
      </c>
      <c r="O979" s="10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864.1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(((Table1[[#This Row],[launched_at]]/60)/60)/24)+DATE(1970,1,1)</f>
        <v>42686.25</v>
      </c>
      <c r="O980" s="10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143.26245847176079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(((Table1[[#This Row],[launched_at]]/60)/60)/24)+DATE(1970,1,1)</f>
        <v>42078.208333333328</v>
      </c>
      <c r="O981" s="10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40.281762295081968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(((Table1[[#This Row],[launched_at]]/60)/60)/24)+DATE(1970,1,1)</f>
        <v>42307.208333333328</v>
      </c>
      <c r="O982" s="10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178.22388059701493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(((Table1[[#This Row],[launched_at]]/60)/60)/24)+DATE(1970,1,1)</f>
        <v>43094.25</v>
      </c>
      <c r="O983" s="10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84.930555555555557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(((Table1[[#This Row],[launched_at]]/60)/60)/24)+DATE(1970,1,1)</f>
        <v>40743.208333333336</v>
      </c>
      <c r="O984" s="10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145.93648334624322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(((Table1[[#This Row],[launched_at]]/60)/60)/24)+DATE(1970,1,1)</f>
        <v>43681.208333333328</v>
      </c>
      <c r="O985" s="10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152.46153846153848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(((Table1[[#This Row],[launched_at]]/60)/60)/24)+DATE(1970,1,1)</f>
        <v>43716.208333333328</v>
      </c>
      <c r="O986" s="10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67.129542790152414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(((Table1[[#This Row],[launched_at]]/60)/60)/24)+DATE(1970,1,1)</f>
        <v>41614.25</v>
      </c>
      <c r="O987" s="10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40.307692307692307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(((Table1[[#This Row],[launched_at]]/60)/60)/24)+DATE(1970,1,1)</f>
        <v>40638.208333333336</v>
      </c>
      <c r="O988" s="10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216.79032258064518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(((Table1[[#This Row],[launched_at]]/60)/60)/24)+DATE(1970,1,1)</f>
        <v>42852.208333333328</v>
      </c>
      <c r="O989" s="10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52.117021276595743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(((Table1[[#This Row],[launched_at]]/60)/60)/24)+DATE(1970,1,1)</f>
        <v>42686.25</v>
      </c>
      <c r="O990" s="10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499.58333333333337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(((Table1[[#This Row],[launched_at]]/60)/60)/24)+DATE(1970,1,1)</f>
        <v>43571.208333333328</v>
      </c>
      <c r="O991" s="10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87.679487179487182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(((Table1[[#This Row],[launched_at]]/60)/60)/24)+DATE(1970,1,1)</f>
        <v>42432.25</v>
      </c>
      <c r="O992" s="10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113.17346938775511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(((Table1[[#This Row],[launched_at]]/60)/60)/24)+DATE(1970,1,1)</f>
        <v>41907.208333333336</v>
      </c>
      <c r="O993" s="10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426.54838709677421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(((Table1[[#This Row],[launched_at]]/60)/60)/24)+DATE(1970,1,1)</f>
        <v>43227.208333333328</v>
      </c>
      <c r="O994" s="10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77.632653061224488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(((Table1[[#This Row],[launched_at]]/60)/60)/24)+DATE(1970,1,1)</f>
        <v>42362.25</v>
      </c>
      <c r="O995" s="10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52.496810772501767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(((Table1[[#This Row],[launched_at]]/60)/60)/24)+DATE(1970,1,1)</f>
        <v>41929.208333333336</v>
      </c>
      <c r="O996" s="10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157.46762589928059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(((Table1[[#This Row],[launched_at]]/60)/60)/24)+DATE(1970,1,1)</f>
        <v>43408.208333333328</v>
      </c>
      <c r="O997" s="10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72.939393939393938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(((Table1[[#This Row],[launched_at]]/60)/60)/24)+DATE(1970,1,1)</f>
        <v>41276.25</v>
      </c>
      <c r="O998" s="10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60.565789473684205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(((Table1[[#This Row],[launched_at]]/60)/60)/24)+DATE(1970,1,1)</f>
        <v>41659.25</v>
      </c>
      <c r="O999" s="10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56.791291291291287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(((Table1[[#This Row],[launched_at]]/60)/60)/24)+DATE(1970,1,1)</f>
        <v>40220.25</v>
      </c>
      <c r="O1000" s="10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56.542754275427541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(((Table1[[#This Row],[launched_at]]/60)/60)/24)+DATE(1970,1,1)</f>
        <v>42550.208333333328</v>
      </c>
      <c r="O1001" s="10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2:G1001">
    <cfRule type="containsText" dxfId="37" priority="2" operator="containsText" text="live">
      <formula>NOT(ISERROR(SEARCH("live",G2)))</formula>
    </cfRule>
    <cfRule type="containsText" dxfId="36" priority="3" operator="containsText" text="canceled">
      <formula>NOT(ISERROR(SEARCH("canceled",G2)))</formula>
    </cfRule>
    <cfRule type="containsText" dxfId="35" priority="4" operator="containsText" text="failed">
      <formula>NOT(ISERROR(SEARCH("failed",G2)))</formula>
    </cfRule>
    <cfRule type="containsText" dxfId="34" priority="5" operator="containsText" text="successful">
      <formula>NOT(ISERROR(SEARCH("successful",G2)))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2EE2-8D0B-42A4-9975-35CB6008618F}">
  <dimension ref="A1:F14"/>
  <sheetViews>
    <sheetView workbookViewId="0">
      <selection activeCell="B4" sqref="B4"/>
    </sheetView>
  </sheetViews>
  <sheetFormatPr defaultRowHeight="15.6" x14ac:dyDescent="0.3"/>
  <cols>
    <col min="1" max="1" width="16.5" bestFit="1" customWidth="1"/>
    <col min="2" max="2" width="16.39843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s="1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2031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3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2062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3">
      <c r="A9" s="9" t="s">
        <v>2033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3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6C0-6A9A-4280-8FFF-62097BD7B3DA}">
  <dimension ref="A1:F30"/>
  <sheetViews>
    <sheetView workbookViewId="0">
      <selection activeCell="F33" sqref="F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  <col min="8" max="8" width="3.09765625" bestFit="1" customWidth="1"/>
    <col min="9" max="9" width="6.8984375" bestFit="1" customWidth="1"/>
    <col min="10" max="10" width="11" bestFit="1" customWidth="1"/>
  </cols>
  <sheetData>
    <row r="1" spans="1:6" x14ac:dyDescent="0.3">
      <c r="A1" s="8" t="s">
        <v>6</v>
      </c>
      <c r="B1" t="s">
        <v>2071</v>
      </c>
    </row>
    <row r="2" spans="1:6" x14ac:dyDescent="0.3">
      <c r="A2" s="8" t="s">
        <v>2064</v>
      </c>
      <c r="B2" t="s">
        <v>2071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2063</v>
      </c>
      <c r="E7">
        <v>4</v>
      </c>
      <c r="F7">
        <v>4</v>
      </c>
    </row>
    <row r="8" spans="1:6" x14ac:dyDescent="0.3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2041</v>
      </c>
      <c r="C10">
        <v>8</v>
      </c>
      <c r="E10">
        <v>10</v>
      </c>
      <c r="F10">
        <v>18</v>
      </c>
    </row>
    <row r="11" spans="1:6" x14ac:dyDescent="0.3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2055</v>
      </c>
      <c r="C15">
        <v>3</v>
      </c>
      <c r="E15">
        <v>4</v>
      </c>
      <c r="F15">
        <v>7</v>
      </c>
    </row>
    <row r="16" spans="1:6" x14ac:dyDescent="0.3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2054</v>
      </c>
      <c r="C20">
        <v>4</v>
      </c>
      <c r="E20">
        <v>4</v>
      </c>
      <c r="F20">
        <v>8</v>
      </c>
    </row>
    <row r="21" spans="1:6" x14ac:dyDescent="0.3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2061</v>
      </c>
      <c r="C22">
        <v>9</v>
      </c>
      <c r="E22">
        <v>5</v>
      </c>
      <c r="F22">
        <v>14</v>
      </c>
    </row>
    <row r="23" spans="1:6" x14ac:dyDescent="0.3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2057</v>
      </c>
      <c r="C25">
        <v>7</v>
      </c>
      <c r="E25">
        <v>14</v>
      </c>
      <c r="F25">
        <v>21</v>
      </c>
    </row>
    <row r="26" spans="1:6" x14ac:dyDescent="0.3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2060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7AD0-39F5-47E9-9AAC-464893E8525F}">
  <dimension ref="A1:E18"/>
  <sheetViews>
    <sheetView workbookViewId="0">
      <selection activeCell="H30" sqref="H30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8" t="s">
        <v>2064</v>
      </c>
      <c r="B1" t="s">
        <v>2071</v>
      </c>
    </row>
    <row r="2" spans="1:5" x14ac:dyDescent="0.3">
      <c r="A2" s="8" t="s">
        <v>2086</v>
      </c>
      <c r="B2" t="s">
        <v>2071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6836-0C18-4B81-B1D2-34082CA74C1C}">
  <dimension ref="A1:H13"/>
  <sheetViews>
    <sheetView workbookViewId="0">
      <selection activeCell="A3" sqref="A3:XFD3"/>
    </sheetView>
  </sheetViews>
  <sheetFormatPr defaultRowHeight="15.6" x14ac:dyDescent="0.3"/>
  <cols>
    <col min="1" max="1" width="30.796875" customWidth="1"/>
    <col min="2" max="2" width="18.796875" customWidth="1"/>
    <col min="3" max="3" width="15.09765625" customWidth="1"/>
    <col min="4" max="4" width="17.796875" customWidth="1"/>
    <col min="5" max="5" width="14.3984375" customWidth="1"/>
    <col min="6" max="6" width="21.3984375" customWidth="1"/>
    <col min="7" max="7" width="17.796875" customWidth="1"/>
    <col min="8" max="8" width="20.3984375" customWidth="1"/>
  </cols>
  <sheetData>
    <row r="1" spans="1:8" x14ac:dyDescent="0.3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">
      <c r="A2" s="12" t="s">
        <v>2095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SUM(Table3[[#This Row],[Number Successful]:[Number Canceled]])</f>
        <v>51</v>
      </c>
      <c r="F2" s="13">
        <f>Table3[[#This Row],[Number Successful]]/Table3[[#This Row],[Total Projects]]</f>
        <v>0.58823529411764708</v>
      </c>
      <c r="G2" s="13">
        <f>Table3[[#This Row],[Number Failed]]/Table3[[#This Row],[Total Projects]]</f>
        <v>0.39215686274509803</v>
      </c>
      <c r="H2" s="13">
        <f>Table3[[#This Row],[Number Canceled]]/Table3[[#This Row],[Total Projects]]</f>
        <v>1.9607843137254902E-2</v>
      </c>
    </row>
    <row r="3" spans="1:8" x14ac:dyDescent="0.3">
      <c r="A3" s="12" t="s">
        <v>2096</v>
      </c>
      <c r="B3">
        <f>COUNTIFS(Crowdfunding!D:D, "&gt;=1000", Crowdfunding!D:D,  "&lt;=4999", Crowdfunding!G:G, "successful")</f>
        <v>191</v>
      </c>
      <c r="C3">
        <f>COUNTIFS(Crowdfunding!D:D, "&gt;=1000", Crowdfunding!D:D,  "&lt;=4999", Crowdfunding!G:G, "failed")</f>
        <v>38</v>
      </c>
      <c r="D3">
        <f>COUNTIFS(Crowdfunding!D:D, "&gt;=1000", Crowdfunding!D:D,  "&lt;=4999", Crowdfunding!G:G, "canceled")</f>
        <v>2</v>
      </c>
      <c r="E3">
        <f>SUM(Table3[[#This Row],[Number Successful]:[Number Canceled]])</f>
        <v>231</v>
      </c>
      <c r="F3" s="13">
        <f>Table3[[#This Row],[Number Successful]]/Table3[[#This Row],[Total Projects]]</f>
        <v>0.82683982683982682</v>
      </c>
      <c r="G3" s="13">
        <f>Table3[[#This Row],[Number Failed]]/Table3[[#This Row],[Total Projects]]</f>
        <v>0.16450216450216451</v>
      </c>
      <c r="H3" s="13">
        <f>Table3[[#This Row],[Number Canceled]]/Table3[[#This Row],[Total Projects]]</f>
        <v>8.658008658008658E-3</v>
      </c>
    </row>
    <row r="4" spans="1:8" x14ac:dyDescent="0.3">
      <c r="A4" s="12" t="s">
        <v>2097</v>
      </c>
      <c r="B4">
        <f>COUNTIFS(Crowdfunding!D:D, "&gt;=5000", Crowdfunding!D:D,  "&lt;=9999", Crowdfunding!G:G, "successful")</f>
        <v>164</v>
      </c>
      <c r="C4">
        <f>COUNTIFS(Crowdfunding!D:D, "&gt;=5000", Crowdfunding!D:D,  "&lt;=9999", Crowdfunding!G:G, "failed")</f>
        <v>126</v>
      </c>
      <c r="D4">
        <f>COUNTIFS(Crowdfunding!D:D, "&gt;=5000", Crowdfunding!D:D,  "&lt;=9999", Crowdfunding!G:G, "canceled")</f>
        <v>25</v>
      </c>
      <c r="E4">
        <f>SUM(Table3[[#This Row],[Number Successful]:[Number Canceled]])</f>
        <v>315</v>
      </c>
      <c r="F4" s="13">
        <f>Table3[[#This Row],[Number Successful]]/Table3[[#This Row],[Total Projects]]</f>
        <v>0.52063492063492067</v>
      </c>
      <c r="G4" s="13">
        <f>Table3[[#This Row],[Number Failed]]/Table3[[#This Row],[Total Projects]]</f>
        <v>0.4</v>
      </c>
      <c r="H4" s="13">
        <f>Table3[[#This Row],[Number Canceled]]/Table3[[#This Row],[Total Projects]]</f>
        <v>7.9365079365079361E-2</v>
      </c>
    </row>
    <row r="5" spans="1:8" x14ac:dyDescent="0.3">
      <c r="A5" s="12" t="s">
        <v>2098</v>
      </c>
      <c r="B5">
        <f>COUNTIFS(Crowdfunding!D:D, "&gt;=10000", Crowdfunding!D:D,  "&lt;=14999", Crowdfunding!G:G, "successful")</f>
        <v>4</v>
      </c>
      <c r="C5">
        <f>COUNTIFS(Crowdfunding!D:D, "&gt;=10000", Crowdfunding!D:D,  "&lt;=14999", Crowdfunding!G:G, "failed")</f>
        <v>5</v>
      </c>
      <c r="D5">
        <f>COUNTIFS(Crowdfunding!D:D, "&gt;=10000", Crowdfunding!D:D,  "&lt;=14999", Crowdfunding!G:G, "canceled")</f>
        <v>0</v>
      </c>
      <c r="E5">
        <f>SUM(Table3[[#This Row],[Number Successful]:[Number Canceled]])</f>
        <v>9</v>
      </c>
      <c r="F5" s="13">
        <f>Table3[[#This Row],[Number Successful]]/Table3[[#This Row],[Total Projects]]</f>
        <v>0.44444444444444442</v>
      </c>
      <c r="G5" s="13">
        <f>Table3[[#This Row],[Number Failed]]/Table3[[#This Row],[Total Projects]]</f>
        <v>0.55555555555555558</v>
      </c>
      <c r="H5" s="13">
        <f>Table3[[#This Row],[Number Canceled]]/Table3[[#This Row],[Total Projects]]</f>
        <v>0</v>
      </c>
    </row>
    <row r="6" spans="1:8" x14ac:dyDescent="0.3">
      <c r="A6" s="12" t="s">
        <v>2099</v>
      </c>
      <c r="B6">
        <f>COUNTIFS(Crowdfunding!D:D, "&gt;=15000", Crowdfunding!D:D,  "&lt;=19999", Crowdfunding!G:G, "successful")</f>
        <v>10</v>
      </c>
      <c r="C6">
        <f>COUNTIFS(Crowdfunding!D:D, "&gt;=15000", Crowdfunding!D:D,  "&lt;=19999", Crowdfunding!G:G, "failed")</f>
        <v>0</v>
      </c>
      <c r="D6">
        <f>COUNTIFS(Crowdfunding!D:D, "&gt;=15000", Crowdfunding!D:D,  "&lt;=19999", Crowdfunding!G:G, "canceled")</f>
        <v>0</v>
      </c>
      <c r="E6">
        <f>SUM(Table3[[#This Row],[Number Successful]:[Number Canceled]])</f>
        <v>10</v>
      </c>
      <c r="F6" s="13">
        <f>Table3[[#This Row],[Number Successful]]/Table3[[#This Row],[Total Projects]]</f>
        <v>1</v>
      </c>
      <c r="G6" s="13">
        <f>Table3[[#This Row],[Number Failed]]/Table3[[#This Row],[Total Projects]]</f>
        <v>0</v>
      </c>
      <c r="H6" s="13">
        <f>Table3[[#This Row],[Number Canceled]]/Table3[[#This Row],[Total Projects]]</f>
        <v>0</v>
      </c>
    </row>
    <row r="7" spans="1:8" x14ac:dyDescent="0.3">
      <c r="A7" s="12" t="s">
        <v>2100</v>
      </c>
      <c r="B7">
        <f>COUNTIFS(Crowdfunding!D:D, "&gt;=20000", Crowdfunding!D:D,  "&lt;=24999", Crowdfunding!G:G, "successful")</f>
        <v>7</v>
      </c>
      <c r="C7">
        <f>COUNTIFS(Crowdfunding!D:D, "&gt;=20000", Crowdfunding!D:D,  "&lt;=24999", Crowdfunding!G:G, "failed")</f>
        <v>0</v>
      </c>
      <c r="D7">
        <f>COUNTIFS(Crowdfunding!D:D, "&gt;=20000", Crowdfunding!D:D,  "&lt;=24999", Crowdfunding!G:G, "canceled")</f>
        <v>0</v>
      </c>
      <c r="E7">
        <f>SUM(Table3[[#This Row],[Number Successful]:[Number Canceled]])</f>
        <v>7</v>
      </c>
      <c r="F7" s="13">
        <f>Table3[[#This Row],[Number Successful]]/Table3[[#This Row],[Total Projects]]</f>
        <v>1</v>
      </c>
      <c r="G7" s="13">
        <f>Table3[[#This Row],[Number Failed]]/Table3[[#This Row],[Total Projects]]</f>
        <v>0</v>
      </c>
      <c r="H7" s="13">
        <f>Table3[[#This Row],[Number Canceled]]/Table3[[#This Row],[Total Projects]]</f>
        <v>0</v>
      </c>
    </row>
    <row r="8" spans="1:8" x14ac:dyDescent="0.3">
      <c r="A8" s="12" t="s">
        <v>2101</v>
      </c>
      <c r="B8">
        <f>COUNTIFS(Crowdfunding!D:D, "&gt;=25000", Crowdfunding!D:D,  "&lt;=29999", Crowdfunding!G:G, "successful")</f>
        <v>11</v>
      </c>
      <c r="C8">
        <f>COUNTIFS(Crowdfunding!D:D, "&gt;=25000", Crowdfunding!D:D,  "&lt;=29999", Crowdfunding!G:G, "failed")</f>
        <v>3</v>
      </c>
      <c r="D8">
        <f>COUNTIFS(Crowdfunding!D:D, "&gt;=25000", Crowdfunding!D:D,  "&lt;=29999", Crowdfunding!G:G, "canceled")</f>
        <v>0</v>
      </c>
      <c r="E8">
        <f>SUM(Table3[[#This Row],[Number Successful]:[Number Canceled]])</f>
        <v>14</v>
      </c>
      <c r="F8" s="13">
        <f>Table3[[#This Row],[Number Successful]]/Table3[[#This Row],[Total Projects]]</f>
        <v>0.7857142857142857</v>
      </c>
      <c r="G8" s="13">
        <f>Table3[[#This Row],[Number Failed]]/Table3[[#This Row],[Total Projects]]</f>
        <v>0.21428571428571427</v>
      </c>
      <c r="H8" s="13">
        <f>Table3[[#This Row],[Number Canceled]]/Table3[[#This Row],[Total Projects]]</f>
        <v>0</v>
      </c>
    </row>
    <row r="9" spans="1:8" x14ac:dyDescent="0.3">
      <c r="A9" s="12" t="s">
        <v>2102</v>
      </c>
      <c r="B9">
        <f>COUNTIFS(Crowdfunding!D:D, "&gt;=30000", Crowdfunding!D:D,  "&lt;=34999", Crowdfunding!G:G, "successful")</f>
        <v>7</v>
      </c>
      <c r="C9">
        <f>COUNTIFS(Crowdfunding!D:D, "&gt;=30000", Crowdfunding!D:D,  "&lt;=34999", Crowdfunding!G:G, "failed")</f>
        <v>0</v>
      </c>
      <c r="D9">
        <f>COUNTIFS(Crowdfunding!D:D, "&gt;=30000", Crowdfunding!D:D,  "&lt;=34999", Crowdfunding!G:G, "canceled")</f>
        <v>0</v>
      </c>
      <c r="E9">
        <f>SUM(Table3[[#This Row],[Number Successful]:[Number Canceled]])</f>
        <v>7</v>
      </c>
      <c r="F9" s="13">
        <f>Table3[[#This Row],[Number Successful]]/Table3[[#This Row],[Total Projects]]</f>
        <v>1</v>
      </c>
      <c r="G9" s="13">
        <f>Table3[[#This Row],[Number Failed]]/Table3[[#This Row],[Total Projects]]</f>
        <v>0</v>
      </c>
      <c r="H9" s="13">
        <f>Table3[[#This Row],[Number Canceled]]/Table3[[#This Row],[Total Projects]]</f>
        <v>0</v>
      </c>
    </row>
    <row r="10" spans="1:8" x14ac:dyDescent="0.3">
      <c r="A10" s="12" t="s">
        <v>2103</v>
      </c>
      <c r="B10">
        <f>COUNTIFS(Crowdfunding!D:D, "&gt;=35000", Crowdfunding!D:D,  "&lt;=39999", Crowdfunding!G:G, "successful")</f>
        <v>8</v>
      </c>
      <c r="C10">
        <f>COUNTIFS(Crowdfunding!D:D, "&gt;=35000", Crowdfunding!D:D,  "&lt;=39999", Crowdfunding!G:G, "failed")</f>
        <v>3</v>
      </c>
      <c r="D10">
        <f>COUNTIFS(Crowdfunding!D:D, "&gt;=35000", Crowdfunding!D:D,  "&lt;=39999", Crowdfunding!G:G, "canceled")</f>
        <v>1</v>
      </c>
      <c r="E10">
        <f>SUM(Table3[[#This Row],[Number Successful]:[Number Canceled]])</f>
        <v>12</v>
      </c>
      <c r="F10" s="13">
        <f>Table3[[#This Row],[Number Successful]]/Table3[[#This Row],[Total Projects]]</f>
        <v>0.66666666666666663</v>
      </c>
      <c r="G10" s="13">
        <f>Table3[[#This Row],[Number Failed]]/Table3[[#This Row],[Total Projects]]</f>
        <v>0.25</v>
      </c>
      <c r="H10" s="13">
        <f>Table3[[#This Row],[Number Canceled]]/Table3[[#This Row],[Total Projects]]</f>
        <v>8.3333333333333329E-2</v>
      </c>
    </row>
    <row r="11" spans="1:8" x14ac:dyDescent="0.3">
      <c r="A11" s="12" t="s">
        <v>2104</v>
      </c>
      <c r="B11">
        <f>COUNTIFS(Crowdfunding!D:D, "&gt;=40000", Crowdfunding!D:D,  "&lt;=44999", Crowdfunding!G:G, "successful")</f>
        <v>11</v>
      </c>
      <c r="C11">
        <f>COUNTIFS(Crowdfunding!D:D, "&gt;=40000", Crowdfunding!D:D,  "&lt;=44999", Crowdfunding!G:G, "failed")</f>
        <v>3</v>
      </c>
      <c r="D11">
        <f>COUNTIFS(Crowdfunding!D:D, "&gt;=40000", Crowdfunding!D:D,  "&lt;=44999", Crowdfunding!G:G, "canceled")</f>
        <v>0</v>
      </c>
      <c r="E11">
        <f>SUM(Table3[[#This Row],[Number Successful]:[Number Canceled]])</f>
        <v>14</v>
      </c>
      <c r="F11" s="13">
        <f>Table3[[#This Row],[Number Successful]]/Table3[[#This Row],[Total Projects]]</f>
        <v>0.7857142857142857</v>
      </c>
      <c r="G11" s="13">
        <f>Table3[[#This Row],[Number Failed]]/Table3[[#This Row],[Total Projects]]</f>
        <v>0.21428571428571427</v>
      </c>
      <c r="H11" s="13">
        <f>Table3[[#This Row],[Number Canceled]]/Table3[[#This Row],[Total Projects]]</f>
        <v>0</v>
      </c>
    </row>
    <row r="12" spans="1:8" x14ac:dyDescent="0.3">
      <c r="A12" s="12" t="s">
        <v>2105</v>
      </c>
      <c r="B12">
        <f>COUNTIFS(Crowdfunding!D:D, "&gt;=45000", Crowdfunding!D:D,  "&lt;=49999", Crowdfunding!G:G, "successful")</f>
        <v>8</v>
      </c>
      <c r="C12">
        <f>COUNTIFS(Crowdfunding!D:D, "&gt;=45000", Crowdfunding!D:D,  "&lt;=49999", Crowdfunding!G:G, "failed")</f>
        <v>3</v>
      </c>
      <c r="D12">
        <f>COUNTIFS(Crowdfunding!D:D, "&gt;=45000", Crowdfunding!D:D,  "&lt;=49999", Crowdfunding!G:G, "canceled")</f>
        <v>0</v>
      </c>
      <c r="E12">
        <f>SUM(Table3[[#This Row],[Number Successful]:[Number Canceled]])</f>
        <v>11</v>
      </c>
      <c r="F12" s="13">
        <f>Table3[[#This Row],[Number Successful]]/Table3[[#This Row],[Total Projects]]</f>
        <v>0.72727272727272729</v>
      </c>
      <c r="G12" s="13">
        <f>Table3[[#This Row],[Number Failed]]/Table3[[#This Row],[Total Projects]]</f>
        <v>0.27272727272727271</v>
      </c>
      <c r="H12" s="13">
        <f>Table3[[#This Row],[Number Canceled]]/Table3[[#This Row],[Total Projects]]</f>
        <v>0</v>
      </c>
    </row>
    <row r="13" spans="1:8" x14ac:dyDescent="0.3">
      <c r="A13" s="12" t="s">
        <v>2106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>SUM(Table3[[#This Row],[Number Successful]:[Number Canceled]])</f>
        <v>305</v>
      </c>
      <c r="F13" s="13">
        <f>Table3[[#This Row],[Number Successful]]/Table3[[#This Row],[Total Projects]]</f>
        <v>0.3737704918032787</v>
      </c>
      <c r="G13" s="13">
        <f>Table3[[#This Row],[Number Failed]]/Table3[[#This Row],[Total Projects]]</f>
        <v>0.53442622950819674</v>
      </c>
      <c r="H13" s="13">
        <f>Table3[[#This Row],[Number Canceled]]/Table3[[#This Row],[Total Projects]]</f>
        <v>9.1803278688524587E-2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07CF-8C2B-4B08-B5BD-546D9184E5C8}">
  <dimension ref="A1:J566"/>
  <sheetViews>
    <sheetView workbookViewId="0">
      <selection activeCell="L27" sqref="L27"/>
    </sheetView>
  </sheetViews>
  <sheetFormatPr defaultRowHeight="15.6" x14ac:dyDescent="0.3"/>
  <cols>
    <col min="1" max="1" width="14.69921875" customWidth="1"/>
    <col min="2" max="2" width="16.5" customWidth="1"/>
    <col min="4" max="4" width="13.8984375" customWidth="1"/>
    <col min="5" max="5" width="15.8984375" customWidth="1"/>
    <col min="9" max="9" width="27.19921875" customWidth="1"/>
    <col min="10" max="10" width="23.796875" customWidth="1"/>
  </cols>
  <sheetData>
    <row r="1" spans="1:10" x14ac:dyDescent="0.3">
      <c r="A1" s="12" t="s">
        <v>4</v>
      </c>
      <c r="B1" s="12" t="s">
        <v>5</v>
      </c>
      <c r="C1" s="12"/>
      <c r="D1" s="12" t="s">
        <v>4</v>
      </c>
      <c r="E1" s="12" t="s">
        <v>5</v>
      </c>
      <c r="I1" s="12" t="s">
        <v>2115</v>
      </c>
      <c r="J1" s="12" t="s">
        <v>2109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I2" s="12" t="s">
        <v>2107</v>
      </c>
      <c r="J2" s="4">
        <f>AVERAGE(B2:B566)</f>
        <v>851.14690265486729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I3" s="12" t="s">
        <v>2108</v>
      </c>
      <c r="J3">
        <f>MEDIAN(B2:B566)</f>
        <v>201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I4" s="12" t="s">
        <v>2110</v>
      </c>
      <c r="J4">
        <f>MIN(B2:B566)</f>
        <v>16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I5" s="12" t="s">
        <v>2111</v>
      </c>
      <c r="J5">
        <f>MAX(B2:B566)</f>
        <v>7295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I6" s="12" t="s">
        <v>2112</v>
      </c>
      <c r="J6" s="4">
        <f>_xlfn.VAR.S(B2:B566)</f>
        <v>1606216.5936295739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I7" s="12" t="s">
        <v>2113</v>
      </c>
      <c r="J7" s="4">
        <f>_xlfn.STDEV.S(B2:B566)</f>
        <v>1267.366006183523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I8" s="12"/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  <c r="I11" s="12" t="s">
        <v>2114</v>
      </c>
      <c r="J11" s="12" t="s">
        <v>2109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  <c r="I12" s="12" t="s">
        <v>2107</v>
      </c>
      <c r="J12" s="4">
        <f>AVERAGE(E2:E365)</f>
        <v>585.61538461538464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  <c r="I13" s="12" t="s">
        <v>2108</v>
      </c>
      <c r="J13" s="4">
        <f>MEDIAN(E2:E365)</f>
        <v>114.5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  <c r="I14" s="12" t="s">
        <v>2110</v>
      </c>
      <c r="J14">
        <f>MIN(E2:E365)</f>
        <v>0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  <c r="I15" s="12" t="s">
        <v>2111</v>
      </c>
      <c r="J15" s="4">
        <f>MAX(E2:E365)</f>
        <v>6080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  <c r="I16" s="12" t="s">
        <v>2112</v>
      </c>
      <c r="J16" s="4">
        <f>_xlfn.VAR.S(E2:E365)</f>
        <v>924113.45496927318</v>
      </c>
    </row>
    <row r="17" spans="1:10" x14ac:dyDescent="0.3">
      <c r="A17" t="s">
        <v>20</v>
      </c>
      <c r="B17">
        <v>129</v>
      </c>
      <c r="D17" t="s">
        <v>14</v>
      </c>
      <c r="E17">
        <v>1</v>
      </c>
      <c r="I17" s="12" t="s">
        <v>2113</v>
      </c>
      <c r="J17" s="4">
        <f>_xlfn.STDEV.S(E2:E365)</f>
        <v>961.30819978260524</v>
      </c>
    </row>
    <row r="18" spans="1:10" x14ac:dyDescent="0.3">
      <c r="A18" t="s">
        <v>20</v>
      </c>
      <c r="B18">
        <v>226</v>
      </c>
      <c r="D18" t="s">
        <v>14</v>
      </c>
      <c r="E18">
        <v>1467</v>
      </c>
    </row>
    <row r="19" spans="1:10" x14ac:dyDescent="0.3">
      <c r="A19" t="s">
        <v>20</v>
      </c>
      <c r="B19">
        <v>5419</v>
      </c>
      <c r="D19" t="s">
        <v>14</v>
      </c>
      <c r="E19">
        <v>75</v>
      </c>
    </row>
    <row r="20" spans="1:10" x14ac:dyDescent="0.3">
      <c r="A20" t="s">
        <v>20</v>
      </c>
      <c r="B20">
        <v>165</v>
      </c>
      <c r="D20" t="s">
        <v>14</v>
      </c>
      <c r="E20">
        <v>120</v>
      </c>
    </row>
    <row r="21" spans="1:10" x14ac:dyDescent="0.3">
      <c r="A21" t="s">
        <v>20</v>
      </c>
      <c r="B21">
        <v>1965</v>
      </c>
      <c r="D21" t="s">
        <v>14</v>
      </c>
      <c r="E21">
        <v>2253</v>
      </c>
    </row>
    <row r="22" spans="1:10" x14ac:dyDescent="0.3">
      <c r="A22" t="s">
        <v>20</v>
      </c>
      <c r="B22">
        <v>16</v>
      </c>
      <c r="D22" t="s">
        <v>14</v>
      </c>
      <c r="E22">
        <v>5</v>
      </c>
    </row>
    <row r="23" spans="1:10" x14ac:dyDescent="0.3">
      <c r="A23" t="s">
        <v>20</v>
      </c>
      <c r="B23">
        <v>107</v>
      </c>
      <c r="D23" t="s">
        <v>14</v>
      </c>
      <c r="E23">
        <v>38</v>
      </c>
    </row>
    <row r="24" spans="1:10" x14ac:dyDescent="0.3">
      <c r="A24" t="s">
        <v>20</v>
      </c>
      <c r="B24">
        <v>134</v>
      </c>
      <c r="D24" t="s">
        <v>14</v>
      </c>
      <c r="E24">
        <v>12</v>
      </c>
    </row>
    <row r="25" spans="1:10" x14ac:dyDescent="0.3">
      <c r="A25" t="s">
        <v>20</v>
      </c>
      <c r="B25">
        <v>198</v>
      </c>
      <c r="D25" t="s">
        <v>14</v>
      </c>
      <c r="E25">
        <v>1684</v>
      </c>
    </row>
    <row r="26" spans="1:10" x14ac:dyDescent="0.3">
      <c r="A26" t="s">
        <v>20</v>
      </c>
      <c r="B26">
        <v>111</v>
      </c>
      <c r="D26" t="s">
        <v>14</v>
      </c>
      <c r="E26">
        <v>56</v>
      </c>
    </row>
    <row r="27" spans="1:10" x14ac:dyDescent="0.3">
      <c r="A27" t="s">
        <v>20</v>
      </c>
      <c r="B27">
        <v>222</v>
      </c>
      <c r="D27" t="s">
        <v>14</v>
      </c>
      <c r="E27">
        <v>838</v>
      </c>
    </row>
    <row r="28" spans="1:10" x14ac:dyDescent="0.3">
      <c r="A28" t="s">
        <v>20</v>
      </c>
      <c r="B28">
        <v>6212</v>
      </c>
      <c r="D28" t="s">
        <v>14</v>
      </c>
      <c r="E28">
        <v>1000</v>
      </c>
    </row>
    <row r="29" spans="1:10" x14ac:dyDescent="0.3">
      <c r="A29" t="s">
        <v>20</v>
      </c>
      <c r="B29">
        <v>98</v>
      </c>
      <c r="D29" t="s">
        <v>14</v>
      </c>
      <c r="E29">
        <v>1482</v>
      </c>
    </row>
    <row r="30" spans="1:10" x14ac:dyDescent="0.3">
      <c r="A30" t="s">
        <v>20</v>
      </c>
      <c r="B30">
        <v>92</v>
      </c>
      <c r="D30" t="s">
        <v>14</v>
      </c>
      <c r="E30">
        <v>106</v>
      </c>
    </row>
    <row r="31" spans="1:10" x14ac:dyDescent="0.3">
      <c r="A31" t="s">
        <v>20</v>
      </c>
      <c r="B31">
        <v>149</v>
      </c>
      <c r="D31" t="s">
        <v>14</v>
      </c>
      <c r="E31">
        <v>679</v>
      </c>
    </row>
    <row r="32" spans="1:10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5" priority="6" operator="containsText" text="live">
      <formula>NOT(ISERROR(SEARCH("live",A2)))</formula>
    </cfRule>
    <cfRule type="containsText" dxfId="14" priority="7" operator="containsText" text="canceled">
      <formula>NOT(ISERROR(SEARCH("canceled",A2)))</formula>
    </cfRule>
    <cfRule type="containsText" dxfId="13" priority="8" operator="containsText" text="failed">
      <formula>NOT(ISERROR(SEARCH("failed",A2)))</formula>
    </cfRule>
    <cfRule type="containsText" dxfId="12" priority="9" operator="containsText" text="successful">
      <formula>NOT(ISERROR(SEARCH("successful",A2)))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11" priority="1" operator="containsText" text="live">
      <formula>NOT(ISERROR(SEARCH("live",D2)))</formula>
    </cfRule>
    <cfRule type="containsText" dxfId="10" priority="2" operator="containsText" text="canceled">
      <formula>NOT(ISERROR(SEARCH("canceled",D2)))</formula>
    </cfRule>
    <cfRule type="containsText" dxfId="9" priority="3" operator="containsText" text="failed">
      <formula>NOT(ISERROR(SEARCH("failed",D2)))</formula>
    </cfRule>
    <cfRule type="containsText" dxfId="8" priority="4" operator="containsText" text="successful">
      <formula>NOT(ISERROR(SEARCH("successful",D2)))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CategoryStats</vt:lpstr>
      <vt:lpstr>SubcategoryStats</vt:lpstr>
      <vt:lpstr>LaunchDateOutcomes</vt:lpstr>
      <vt:lpstr>Crowfunding Goal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Falisha Shoun</cp:lastModifiedBy>
  <dcterms:created xsi:type="dcterms:W3CDTF">2021-09-29T18:52:28Z</dcterms:created>
  <dcterms:modified xsi:type="dcterms:W3CDTF">2023-06-03T06:01:08Z</dcterms:modified>
</cp:coreProperties>
</file>