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8_{8803AC0B-39DC-492E-881C-E456C48402D8}" xr6:coauthVersionLast="41" xr6:coauthVersionMax="41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Resumo!$A$18:$O$1074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M11614" i="6" l="1"/>
  <c r="L11652" i="6"/>
  <c r="M11642" i="6"/>
  <c r="L11620" i="6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20" i="6"/>
  <c r="L24" i="6"/>
  <c r="L42" i="6"/>
  <c r="L45" i="6"/>
  <c r="L49" i="6"/>
  <c r="L53" i="6"/>
  <c r="L57" i="6"/>
  <c r="N57" i="6" s="1"/>
  <c r="L60" i="6"/>
  <c r="L66" i="6"/>
  <c r="N66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L71" i="6" l="1"/>
  <c r="N71" i="6" s="1"/>
  <c r="L17" i="6"/>
  <c r="N17" i="6" s="1"/>
  <c r="K104" i="6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N16" i="6" s="1"/>
  <c r="L6" i="6"/>
  <c r="M22" i="6"/>
  <c r="L81" i="6"/>
  <c r="N81" i="6" s="1"/>
  <c r="L30" i="6"/>
  <c r="N30" i="6" s="1"/>
  <c r="L14" i="6"/>
  <c r="L38" i="6"/>
  <c r="L77" i="6"/>
  <c r="N77" i="6" s="1"/>
  <c r="L72" i="6"/>
  <c r="N72" i="6" s="1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M68" i="6" s="1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M67" i="6" s="1"/>
  <c r="L63" i="6"/>
  <c r="N63" i="6" s="1"/>
  <c r="K63" i="6"/>
  <c r="L58" i="6"/>
  <c r="K58" i="6"/>
  <c r="M58" i="6" s="1"/>
  <c r="L54" i="6"/>
  <c r="K54" i="6"/>
  <c r="L50" i="6"/>
  <c r="N50" i="6" s="1"/>
  <c r="K50" i="6"/>
  <c r="M50" i="6" s="1"/>
  <c r="L46" i="6"/>
  <c r="N46" i="6" s="1"/>
  <c r="K46" i="6"/>
  <c r="M46" i="6" s="1"/>
  <c r="L41" i="6"/>
  <c r="N41" i="6" s="1"/>
  <c r="K41" i="6"/>
  <c r="M41" i="6" s="1"/>
  <c r="L37" i="6"/>
  <c r="N37" i="6" s="1"/>
  <c r="K37" i="6"/>
  <c r="L33" i="6"/>
  <c r="N33" i="6" s="1"/>
  <c r="K33" i="6"/>
  <c r="M33" i="6" s="1"/>
  <c r="L29" i="6"/>
  <c r="N29" i="6" s="1"/>
  <c r="K29" i="6"/>
  <c r="L25" i="6"/>
  <c r="N25" i="6" s="1"/>
  <c r="K25" i="6"/>
  <c r="M25" i="6" s="1"/>
  <c r="L21" i="6"/>
  <c r="N21" i="6" s="1"/>
  <c r="K21" i="6"/>
  <c r="L13" i="6"/>
  <c r="N13" i="6" s="1"/>
  <c r="K13" i="6"/>
  <c r="M13" i="6" s="1"/>
  <c r="L9" i="6"/>
  <c r="N9" i="6" s="1"/>
  <c r="K9" i="6"/>
  <c r="L5" i="6"/>
  <c r="N5" i="6" s="1"/>
  <c r="K5" i="6"/>
  <c r="M5" i="6" s="1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M12" i="6" s="1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M65" i="6" s="1"/>
  <c r="L61" i="6"/>
  <c r="K61" i="6"/>
  <c r="L56" i="6"/>
  <c r="K56" i="6"/>
  <c r="M56" i="6" s="1"/>
  <c r="L48" i="6"/>
  <c r="K48" i="6"/>
  <c r="L43" i="6"/>
  <c r="N43" i="6" s="1"/>
  <c r="K43" i="6"/>
  <c r="M43" i="6" s="1"/>
  <c r="L39" i="6"/>
  <c r="K39" i="6"/>
  <c r="L35" i="6"/>
  <c r="K35" i="6"/>
  <c r="M35" i="6" s="1"/>
  <c r="L31" i="6"/>
  <c r="K31" i="6"/>
  <c r="L27" i="6"/>
  <c r="N27" i="6" s="1"/>
  <c r="K27" i="6"/>
  <c r="M27" i="6" s="1"/>
  <c r="L23" i="6"/>
  <c r="N23" i="6" s="1"/>
  <c r="K23" i="6"/>
  <c r="L19" i="6"/>
  <c r="K19" i="6"/>
  <c r="M19" i="6" s="1"/>
  <c r="L15" i="6"/>
  <c r="K15" i="6"/>
  <c r="L11" i="6"/>
  <c r="K11" i="6"/>
  <c r="M11" i="6" s="1"/>
  <c r="L7" i="6"/>
  <c r="K7" i="6"/>
  <c r="L3" i="6"/>
  <c r="K3" i="6"/>
  <c r="M3" i="6" s="1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37" i="6"/>
  <c r="M29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1063" i="6"/>
  <c r="M1059" i="6"/>
  <c r="M995" i="6"/>
  <c r="M983" i="6"/>
  <c r="M979" i="6"/>
  <c r="M967" i="6"/>
  <c r="M951" i="6"/>
  <c r="M947" i="6"/>
  <c r="M72" i="6"/>
  <c r="M89" i="6"/>
  <c r="M85" i="6"/>
  <c r="M77" i="6"/>
  <c r="M69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1" i="6"/>
  <c r="M23" i="6"/>
  <c r="N2" i="6"/>
</calcChain>
</file>

<file path=xl/sharedStrings.xml><?xml version="1.0" encoding="utf-8"?>
<sst xmlns="http://schemas.openxmlformats.org/spreadsheetml/2006/main" count="1231" uniqueCount="272">
  <si>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</si>
  <si>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</si>
  <si>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</si>
  <si>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</si>
  <si>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</si>
  <si>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</si>
  <si>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</si>
  <si>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</si>
  <si>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</si>
  <si>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</si>
  <si>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</si>
  <si>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</si>
  <si>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</si>
  <si>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</si>
  <si>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</si>
  <si>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</si>
  <si>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</si>
  <si>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</si>
  <si>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</si>
  <si>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</si>
  <si>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</si>
  <si>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</si>
  <si>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</si>
  <si>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</si>
  <si>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</si>
  <si>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</si>
  <si>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</si>
  <si>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</si>
  <si>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</si>
  <si>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</si>
  <si>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</si>
  <si>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</si>
  <si>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</si>
  <si>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</si>
  <si>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</si>
  <si>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</si>
  <si>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</si>
  <si>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</si>
  <si>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</si>
  <si>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</si>
  <si>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</si>
  <si>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</si>
  <si>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</si>
  <si>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</si>
  <si>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</si>
  <si>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</si>
  <si>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</si>
  <si>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</si>
  <si>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</si>
  <si>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</si>
  <si>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</si>
  <si>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</si>
  <si>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</si>
  <si>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</si>
  <si>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</si>
  <si>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</si>
  <si>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</si>
  <si>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</si>
  <si>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</si>
  <si>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</si>
  <si>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</si>
  <si>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</si>
  <si>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</si>
  <si>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</si>
  <si>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</si>
  <si>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</si>
  <si>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</si>
  <si>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</si>
  <si>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</si>
  <si>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</si>
  <si>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</si>
  <si>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</si>
  <si>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</si>
  <si>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</si>
  <si>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</si>
  <si>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</si>
  <si>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</si>
  <si>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</si>
  <si>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</si>
  <si>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</si>
  <si>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</si>
  <si>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</si>
  <si>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</si>
  <si>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</si>
  <si>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</si>
  <si>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</si>
  <si>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</si>
  <si>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</si>
  <si>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</si>
  <si>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</si>
  <si>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</si>
  <si>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</si>
  <si>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</si>
  <si>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</si>
  <si>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</si>
  <si>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</si>
  <si>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</si>
  <si>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</si>
  <si>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</si>
  <si>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</si>
  <si>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</si>
  <si>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</si>
  <si>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</si>
  <si>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</si>
  <si>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</si>
  <si>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jul19:300_x_600:dv_360:adx:similar_audience__compradores_visitantes_e_impactados:adx:mob:consideracao:manutencao:cpm</t>
  </si>
  <si>
    <t>250693426</t>
  </si>
  <si>
    <t>446792763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</si>
  <si>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</si>
  <si>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</si>
  <si>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</si>
  <si>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</si>
  <si>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</si>
  <si>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</si>
  <si>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</si>
  <si>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</si>
  <si>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</si>
  <si>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</si>
  <si>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</si>
  <si>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</si>
  <si>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</si>
  <si>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jul19:320_x_100:dv_360:adx:similar_audience__compradores_visitantes_e_impactados:adx:mob:consideracao:manutencao:cpm</t>
  </si>
  <si>
    <t>250693423</t>
  </si>
  <si>
    <t>446792760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</si>
  <si>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</si>
  <si>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</si>
  <si>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</si>
  <si>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</si>
  <si>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</si>
  <si>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</si>
  <si>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</si>
  <si>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</si>
  <si>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</si>
  <si>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</si>
  <si>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</si>
  <si>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</si>
  <si>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</si>
  <si>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</si>
  <si>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</si>
  <si>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jul19:1350x1080:verizon:gemini_native_ads:lal_as_abc_25__pme_micro_empreendedor_e_autonomos:gemininativeads:flash:consideracao:manutencao:cpc</t>
  </si>
  <si>
    <t>250382879</t>
  </si>
  <si>
    <t>446885029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</si>
  <si>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</si>
  <si>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</si>
  <si>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</si>
  <si>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</si>
  <si>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</si>
  <si>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</si>
  <si>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</si>
  <si>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</si>
  <si>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</si>
  <si>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</si>
  <si>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</si>
  <si>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</si>
  <si>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</si>
  <si>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</si>
  <si>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</si>
  <si>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</si>
  <si>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</si>
  <si>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</si>
  <si>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</si>
  <si>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</si>
  <si>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</si>
  <si>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</si>
  <si>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</si>
  <si>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</si>
  <si>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</si>
  <si>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</si>
  <si>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</si>
  <si>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aug19:300x250:globo.com:home-internas:as_abc_25__amplo:home-internas:zip-tag:awareness:alp_manutencao:cpm</t>
  </si>
  <si>
    <t>253379372</t>
  </si>
  <si>
    <t>449741205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</si>
  <si>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</si>
  <si>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</si>
  <si>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</si>
  <si>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</si>
  <si>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</si>
  <si>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</si>
  <si>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</si>
  <si>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</si>
  <si>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</si>
  <si>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</si>
  <si>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</si>
  <si>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</si>
  <si>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aug19:300x600:globo.com:home-internas:as_abc_25__amplo:home-internas:flah:awareness:alp_manutencao:cpm</t>
  </si>
  <si>
    <t>253491648</t>
  </si>
  <si>
    <t>449504599</t>
  </si>
  <si>
    <t>aug19:300x600:globo.com:home-internas:as_abc_25__amplo:home-internas:flah:consideracao:alp_manutencao:cpm</t>
  </si>
  <si>
    <t>253491612</t>
  </si>
  <si>
    <t>449504563</t>
  </si>
  <si>
    <t>aug19:300x600:globo.com:home-internas:as_abc_25__amplo:home-internas:flash-tag:consideracao:alp_manutencao:cpm</t>
  </si>
  <si>
    <t>253760251</t>
  </si>
  <si>
    <t>449791859</t>
  </si>
  <si>
    <t>aug19:300x600:globo.com:home-internas:as_abc_25__amplo:home-internas:minizip-tag:consideracao:alp_manutencao:cpm</t>
  </si>
  <si>
    <t>253760767</t>
  </si>
  <si>
    <t>449792408</t>
  </si>
  <si>
    <t>aug19:300x600:globo.com:home-internas:as_abc_25__amplo:home-internas:zip-tag:awareness:alp_manutencao:cpm</t>
  </si>
  <si>
    <t>253835127</t>
  </si>
  <si>
    <t>449744835</t>
  </si>
  <si>
    <t>aug19:300x600:globo.com:home-internas:as_abc_25__amplo:home-internas:zip:awareness:alp_manutencao:cpm</t>
  </si>
  <si>
    <t>253491651</t>
  </si>
  <si>
    <t>449504602</t>
  </si>
  <si>
    <t>aug19:300x600:globo.com:home-internas:as_abc_25__amplo:home-internas:zip:consideracao:alp_manutencao:cpm</t>
  </si>
  <si>
    <t>253491615</t>
  </si>
  <si>
    <t>449504566</t>
  </si>
  <si>
    <t>aug19:300x600:globo.com:home:as_abc_25__amplo:home:zip:consideracao:alp_manutencao:cpm</t>
  </si>
  <si>
    <t>253491633</t>
  </si>
  <si>
    <t>449504584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</si>
  <si>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</si>
  <si>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</si>
  <si>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</si>
  <si>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</si>
  <si>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</si>
  <si>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</si>
  <si>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</si>
  <si>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</si>
  <si>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</si>
  <si>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</si>
  <si>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</si>
  <si>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</si>
  <si>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</si>
  <si>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</si>
  <si>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</si>
  <si>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aug19:970x150:globo.com:home:as_abc_25__amplo:home:zip:consideracao:alp_manutencao:cpm</t>
  </si>
  <si>
    <t>253491639</t>
  </si>
  <si>
    <t>449504590</t>
  </si>
  <si>
    <t>aug19:970x250:globo.com:home-internas:as_abc_25__amplo:home-internas:zip-tag:awareness:alp_manutencao:cpm</t>
  </si>
  <si>
    <t>253755319</t>
  </si>
  <si>
    <t>449744874</t>
  </si>
  <si>
    <t>GDN</t>
  </si>
  <si>
    <t>aug19:responsive_ad:google:gdn:whitelist:keywords:minizip:consideracao:alp_manutencao:cpm</t>
  </si>
  <si>
    <t>252290243</t>
  </si>
  <si>
    <t>448653477</t>
  </si>
  <si>
    <t>aug19:300x250:dv_360:adx:as_abc_25__amplo:adx:minizip:awareness:alp_manutencao:cpm</t>
  </si>
  <si>
    <t>252860755</t>
  </si>
  <si>
    <t>448854138</t>
  </si>
  <si>
    <t>aug19:300x600:dv_360:adx:as_abc_25__amplo:adx:minizip:awareness:alp_manutencao:cpm</t>
  </si>
  <si>
    <t>252500843</t>
  </si>
  <si>
    <t>448881347</t>
  </si>
  <si>
    <t>aug19:320x100:dv_360:display_iab:as_abc_25__amplo:adx:flash-2:consideracao:alp_manutencao:cpm</t>
  </si>
  <si>
    <t>252654493</t>
  </si>
  <si>
    <t>448694885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</si>
  <si>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</si>
  <si>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</si>
  <si>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</si>
  <si>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</si>
  <si>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</si>
  <si>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</si>
  <si>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</si>
  <si>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</si>
  <si>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</si>
  <si>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aug19:1200x648:verizon:native_ads:lal_as_abc_25__pme_micro_empreendedor_e_autonomos:gemini-nativeads:mob:consideracao:alp_manutencao:cpm</t>
  </si>
  <si>
    <t>253465243</t>
  </si>
  <si>
    <t>449584789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</si>
  <si>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</si>
  <si>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</si>
  <si>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</si>
  <si>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</si>
  <si>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</si>
  <si>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</si>
  <si>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</si>
  <si>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</si>
  <si>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</si>
  <si>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</si>
  <si>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</si>
  <si>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</si>
  <si>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aug19:970x250:verizon:msn:as_abc_25__amplo:msn:mini-zip:awareness:alp_manutencao:cpm</t>
  </si>
  <si>
    <t>253559878</t>
  </si>
  <si>
    <t>449592998</t>
  </si>
  <si>
    <t>aug19:970x250:verizon:yahoo:as_abc_25__amplo:yahoo:mini-zip:awareness:alp_manutencao:cpm</t>
  </si>
  <si>
    <t>253558885</t>
  </si>
  <si>
    <t>449593559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</si>
</sst>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4</xdr:col>
          <xdr:colOff>666750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71"/>
  <sheetViews>
    <sheetView topLeftCell="A61" workbookViewId="0">
      <selection activeCell="A72" sqref="A72:XFD73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41276</v>
      </c>
      <c r="J2">
        <v>10496</v>
      </c>
      <c r="K2" s="1" t="s">
        <v>48</v>
      </c>
    </row>
    <row r="3" spans="1:11">
      <c r="A3" t="s">
        <v>57</v>
      </c>
      <c r="B3" t="s">
        <v>58</v>
      </c>
      <c r="C3" t="s">
        <v>59</v>
      </c>
      <c r="D3" t="s">
        <v>60</v>
      </c>
      <c r="E3" t="s">
        <v>12</v>
      </c>
      <c r="F3" t="s">
        <v>59</v>
      </c>
      <c r="G3" t="s">
        <v>61</v>
      </c>
      <c r="H3" t="s">
        <v>62</v>
      </c>
      <c r="I3">
        <v>115002</v>
      </c>
      <c r="J3">
        <v>251</v>
      </c>
    </row>
    <row r="4" spans="1:11">
      <c r="A4" t="s">
        <v>57</v>
      </c>
      <c r="B4" t="s">
        <v>58</v>
      </c>
      <c r="C4" t="s">
        <v>63</v>
      </c>
      <c r="D4" t="s">
        <v>64</v>
      </c>
      <c r="E4" t="s">
        <v>12</v>
      </c>
      <c r="F4" t="s">
        <v>63</v>
      </c>
      <c r="G4" t="s">
        <v>65</v>
      </c>
      <c r="H4" t="s">
        <v>62</v>
      </c>
      <c r="I4">
        <v>336</v>
      </c>
      <c r="J4">
        <v>0</v>
      </c>
    </row>
    <row r="5" spans="1:11">
      <c r="A5" t="s">
        <v>57</v>
      </c>
      <c r="B5" t="s">
        <v>58</v>
      </c>
      <c r="C5" t="s">
        <v>154</v>
      </c>
      <c r="D5" t="s">
        <v>155</v>
      </c>
      <c r="E5" t="s">
        <v>30</v>
      </c>
      <c r="F5" t="s">
        <v>154</v>
      </c>
      <c r="G5" t="s">
        <v>156</v>
      </c>
      <c r="H5" t="s">
        <v>30</v>
      </c>
      <c r="I5">
        <v>603</v>
      </c>
      <c r="J5">
        <v>57</v>
      </c>
    </row>
    <row r="6" spans="1:11">
      <c r="A6" t="s">
        <v>57</v>
      </c>
      <c r="B6" t="s">
        <v>58</v>
      </c>
      <c r="C6" t="s">
        <v>66</v>
      </c>
      <c r="D6" t="s">
        <v>67</v>
      </c>
      <c r="E6" t="s">
        <v>30</v>
      </c>
      <c r="F6" t="s">
        <v>66</v>
      </c>
      <c r="G6" t="s">
        <v>68</v>
      </c>
      <c r="H6" t="s">
        <v>30</v>
      </c>
      <c r="I6">
        <v>7941</v>
      </c>
      <c r="J6">
        <v>16</v>
      </c>
    </row>
    <row r="7" spans="1:11">
      <c r="A7" t="s">
        <v>57</v>
      </c>
      <c r="B7" t="s">
        <v>58</v>
      </c>
      <c r="C7" t="s">
        <v>69</v>
      </c>
      <c r="D7" t="s">
        <v>70</v>
      </c>
      <c r="E7" t="s">
        <v>30</v>
      </c>
      <c r="F7" t="s">
        <v>69</v>
      </c>
      <c r="G7" t="s">
        <v>71</v>
      </c>
      <c r="H7" t="s">
        <v>30</v>
      </c>
      <c r="I7">
        <v>7666</v>
      </c>
      <c r="J7">
        <v>18</v>
      </c>
    </row>
    <row r="8" spans="1:11">
      <c r="A8" t="s">
        <v>57</v>
      </c>
      <c r="B8" t="s">
        <v>58</v>
      </c>
      <c r="C8" t="s">
        <v>72</v>
      </c>
      <c r="D8" t="s">
        <v>73</v>
      </c>
      <c r="E8" t="s">
        <v>12</v>
      </c>
      <c r="F8" t="s">
        <v>72</v>
      </c>
      <c r="G8" t="s">
        <v>74</v>
      </c>
      <c r="H8" t="s">
        <v>62</v>
      </c>
      <c r="I8">
        <v>2209</v>
      </c>
      <c r="J8">
        <v>0</v>
      </c>
    </row>
    <row r="9" spans="1:11">
      <c r="A9" t="s">
        <v>57</v>
      </c>
      <c r="B9" t="s">
        <v>58</v>
      </c>
      <c r="C9" t="s">
        <v>75</v>
      </c>
      <c r="D9" t="s">
        <v>76</v>
      </c>
      <c r="E9" t="s">
        <v>12</v>
      </c>
      <c r="F9" t="s">
        <v>75</v>
      </c>
      <c r="G9" t="s">
        <v>77</v>
      </c>
      <c r="H9" t="s">
        <v>62</v>
      </c>
      <c r="I9">
        <v>2061</v>
      </c>
      <c r="J9">
        <v>1</v>
      </c>
    </row>
    <row r="10" spans="1:11">
      <c r="A10" t="s">
        <v>78</v>
      </c>
      <c r="B10" t="s">
        <v>79</v>
      </c>
      <c r="C10" t="s">
        <v>80</v>
      </c>
      <c r="D10" t="s">
        <v>81</v>
      </c>
      <c r="E10" t="s">
        <v>30</v>
      </c>
      <c r="F10" t="s">
        <v>80</v>
      </c>
      <c r="G10" t="s">
        <v>82</v>
      </c>
      <c r="H10" t="s">
        <v>30</v>
      </c>
      <c r="I10">
        <v>121</v>
      </c>
      <c r="J10">
        <v>324</v>
      </c>
    </row>
    <row r="11" spans="1:11">
      <c r="A11" t="s">
        <v>78</v>
      </c>
      <c r="B11" t="s">
        <v>79</v>
      </c>
      <c r="C11" t="s">
        <v>83</v>
      </c>
      <c r="D11" t="s">
        <v>84</v>
      </c>
      <c r="E11" t="s">
        <v>30</v>
      </c>
      <c r="F11" t="s">
        <v>83</v>
      </c>
      <c r="G11" t="s">
        <v>85</v>
      </c>
      <c r="H11" t="s">
        <v>30</v>
      </c>
      <c r="I11">
        <v>0</v>
      </c>
      <c r="J11">
        <v>5</v>
      </c>
    </row>
    <row r="12" spans="1:11">
      <c r="A12" t="s">
        <v>78</v>
      </c>
      <c r="B12" t="s">
        <v>79</v>
      </c>
      <c r="C12" t="s">
        <v>86</v>
      </c>
      <c r="D12" t="s">
        <v>87</v>
      </c>
      <c r="E12" t="s">
        <v>30</v>
      </c>
      <c r="F12" t="s">
        <v>86</v>
      </c>
      <c r="G12" t="s">
        <v>88</v>
      </c>
      <c r="H12" t="s">
        <v>30</v>
      </c>
      <c r="I12">
        <v>0</v>
      </c>
      <c r="J12">
        <v>2</v>
      </c>
    </row>
    <row r="13" spans="1:11">
      <c r="A13" t="s">
        <v>78</v>
      </c>
      <c r="B13" t="s">
        <v>79</v>
      </c>
      <c r="C13" t="s">
        <v>89</v>
      </c>
      <c r="D13" t="s">
        <v>90</v>
      </c>
      <c r="E13" t="s">
        <v>30</v>
      </c>
      <c r="F13" t="s">
        <v>89</v>
      </c>
      <c r="G13" t="s">
        <v>91</v>
      </c>
      <c r="H13" t="s">
        <v>30</v>
      </c>
      <c r="I13">
        <v>0</v>
      </c>
      <c r="J13">
        <v>13</v>
      </c>
    </row>
    <row r="14" spans="1:11">
      <c r="A14" t="s">
        <v>78</v>
      </c>
      <c r="B14" t="s">
        <v>79</v>
      </c>
      <c r="C14" t="s">
        <v>92</v>
      </c>
      <c r="D14" t="s">
        <v>93</v>
      </c>
      <c r="E14" t="s">
        <v>30</v>
      </c>
      <c r="F14" t="s">
        <v>92</v>
      </c>
      <c r="G14" t="s">
        <v>94</v>
      </c>
      <c r="H14" t="s">
        <v>30</v>
      </c>
      <c r="I14">
        <v>0</v>
      </c>
      <c r="J14">
        <v>103</v>
      </c>
    </row>
    <row r="15" spans="1:11">
      <c r="A15" t="s">
        <v>78</v>
      </c>
      <c r="B15" t="s">
        <v>58</v>
      </c>
      <c r="C15" t="s">
        <v>157</v>
      </c>
      <c r="D15" t="s">
        <v>158</v>
      </c>
      <c r="E15" t="s">
        <v>30</v>
      </c>
      <c r="F15" t="s">
        <v>157</v>
      </c>
      <c r="G15" t="s">
        <v>159</v>
      </c>
      <c r="H15" t="s">
        <v>30</v>
      </c>
      <c r="I15">
        <v>13169084</v>
      </c>
      <c r="J15">
        <v>39899</v>
      </c>
    </row>
    <row r="16" spans="1:11">
      <c r="A16" t="s">
        <v>78</v>
      </c>
      <c r="B16" t="s">
        <v>58</v>
      </c>
      <c r="C16" t="s">
        <v>160</v>
      </c>
      <c r="D16" t="s">
        <v>161</v>
      </c>
      <c r="E16" t="s">
        <v>30</v>
      </c>
      <c r="F16" t="s">
        <v>160</v>
      </c>
      <c r="G16" t="s">
        <v>162</v>
      </c>
      <c r="H16" t="s">
        <v>30</v>
      </c>
      <c r="I16">
        <v>2982536</v>
      </c>
      <c r="J16">
        <v>13460</v>
      </c>
    </row>
    <row r="17" spans="1:10">
      <c r="A17" t="s">
        <v>78</v>
      </c>
      <c r="B17" t="s">
        <v>58</v>
      </c>
      <c r="C17" t="s">
        <v>163</v>
      </c>
      <c r="D17" t="s">
        <v>164</v>
      </c>
      <c r="E17" t="s">
        <v>12</v>
      </c>
      <c r="F17" t="s">
        <v>163</v>
      </c>
      <c r="G17" t="s">
        <v>165</v>
      </c>
      <c r="H17" t="s">
        <v>62</v>
      </c>
      <c r="I17">
        <v>1608665</v>
      </c>
      <c r="J17">
        <v>1617</v>
      </c>
    </row>
    <row r="18" spans="1:10">
      <c r="A18" t="s">
        <v>78</v>
      </c>
      <c r="B18" t="s">
        <v>58</v>
      </c>
      <c r="C18" t="s">
        <v>166</v>
      </c>
      <c r="D18" t="s">
        <v>167</v>
      </c>
      <c r="E18" t="s">
        <v>12</v>
      </c>
      <c r="F18" t="s">
        <v>166</v>
      </c>
      <c r="G18" t="s">
        <v>168</v>
      </c>
      <c r="H18" t="s">
        <v>62</v>
      </c>
      <c r="I18">
        <v>1729507</v>
      </c>
      <c r="J18">
        <v>1900</v>
      </c>
    </row>
    <row r="19" spans="1:10">
      <c r="A19" t="s">
        <v>78</v>
      </c>
      <c r="B19" t="s">
        <v>58</v>
      </c>
      <c r="C19" t="s">
        <v>169</v>
      </c>
      <c r="D19" t="s">
        <v>170</v>
      </c>
      <c r="E19" t="s">
        <v>12</v>
      </c>
      <c r="F19" t="s">
        <v>169</v>
      </c>
      <c r="G19" t="s">
        <v>171</v>
      </c>
      <c r="H19" t="s">
        <v>62</v>
      </c>
      <c r="I19">
        <v>227986</v>
      </c>
      <c r="J19">
        <v>451</v>
      </c>
    </row>
    <row r="20" spans="1:10">
      <c r="A20" t="s">
        <v>78</v>
      </c>
      <c r="B20" t="s">
        <v>58</v>
      </c>
      <c r="C20" t="s">
        <v>172</v>
      </c>
      <c r="D20" t="s">
        <v>173</v>
      </c>
      <c r="E20" t="s">
        <v>30</v>
      </c>
      <c r="F20" t="s">
        <v>172</v>
      </c>
      <c r="G20" t="s">
        <v>174</v>
      </c>
      <c r="H20" t="s">
        <v>30</v>
      </c>
      <c r="I20">
        <v>4341788</v>
      </c>
      <c r="J20">
        <v>12734</v>
      </c>
    </row>
    <row r="21" spans="1:10">
      <c r="A21" t="s">
        <v>78</v>
      </c>
      <c r="B21" t="s">
        <v>58</v>
      </c>
      <c r="C21" t="s">
        <v>175</v>
      </c>
      <c r="D21" t="s">
        <v>176</v>
      </c>
      <c r="E21" t="s">
        <v>30</v>
      </c>
      <c r="F21" t="s">
        <v>175</v>
      </c>
      <c r="G21" t="s">
        <v>177</v>
      </c>
      <c r="H21" t="s">
        <v>30</v>
      </c>
      <c r="I21">
        <v>3105086</v>
      </c>
      <c r="J21">
        <v>15578</v>
      </c>
    </row>
    <row r="22" spans="1:10">
      <c r="A22" t="s">
        <v>78</v>
      </c>
      <c r="B22" t="s">
        <v>58</v>
      </c>
      <c r="C22" t="s">
        <v>178</v>
      </c>
      <c r="D22" t="s">
        <v>179</v>
      </c>
      <c r="E22" t="s">
        <v>30</v>
      </c>
      <c r="F22" t="s">
        <v>178</v>
      </c>
      <c r="G22" t="s">
        <v>180</v>
      </c>
      <c r="H22" t="s">
        <v>30</v>
      </c>
      <c r="I22">
        <v>22229</v>
      </c>
      <c r="J22">
        <v>163</v>
      </c>
    </row>
    <row r="23" spans="1:10">
      <c r="A23" t="s">
        <v>78</v>
      </c>
      <c r="B23" t="s">
        <v>58</v>
      </c>
      <c r="C23" t="s">
        <v>181</v>
      </c>
      <c r="D23" t="s">
        <v>182</v>
      </c>
      <c r="E23" t="s">
        <v>30</v>
      </c>
      <c r="F23" t="s">
        <v>181</v>
      </c>
      <c r="G23" t="s">
        <v>183</v>
      </c>
      <c r="H23" t="s">
        <v>30</v>
      </c>
      <c r="I23">
        <v>8720</v>
      </c>
      <c r="J23">
        <v>53</v>
      </c>
    </row>
    <row r="24" spans="1:10">
      <c r="A24" t="s">
        <v>78</v>
      </c>
      <c r="B24" t="s">
        <v>58</v>
      </c>
      <c r="C24" t="s">
        <v>184</v>
      </c>
      <c r="D24" t="s">
        <v>185</v>
      </c>
      <c r="E24" t="s">
        <v>30</v>
      </c>
      <c r="F24" t="s">
        <v>184</v>
      </c>
      <c r="G24" t="s">
        <v>186</v>
      </c>
      <c r="H24" t="s">
        <v>30</v>
      </c>
      <c r="I24">
        <v>132575</v>
      </c>
      <c r="J24">
        <v>126</v>
      </c>
    </row>
    <row r="25" spans="1:10">
      <c r="A25" t="s">
        <v>78</v>
      </c>
      <c r="B25" t="s">
        <v>58</v>
      </c>
      <c r="C25" t="s">
        <v>187</v>
      </c>
      <c r="D25" t="s">
        <v>188</v>
      </c>
      <c r="E25" t="s">
        <v>30</v>
      </c>
      <c r="F25" t="s">
        <v>187</v>
      </c>
      <c r="G25" t="s">
        <v>189</v>
      </c>
      <c r="H25" t="s">
        <v>30</v>
      </c>
      <c r="I25">
        <v>32673</v>
      </c>
      <c r="J25">
        <v>44</v>
      </c>
    </row>
    <row r="26" spans="1:10">
      <c r="A26" t="s">
        <v>78</v>
      </c>
      <c r="B26" t="s">
        <v>58</v>
      </c>
      <c r="C26" t="s">
        <v>190</v>
      </c>
      <c r="D26" t="s">
        <v>191</v>
      </c>
      <c r="E26" t="s">
        <v>12</v>
      </c>
      <c r="F26" t="s">
        <v>190</v>
      </c>
      <c r="G26" t="s">
        <v>192</v>
      </c>
      <c r="H26" t="s">
        <v>62</v>
      </c>
      <c r="I26">
        <v>10298</v>
      </c>
      <c r="J26">
        <v>4</v>
      </c>
    </row>
    <row r="27" spans="1:10">
      <c r="A27" t="s">
        <v>78</v>
      </c>
      <c r="B27" t="s">
        <v>58</v>
      </c>
      <c r="C27" t="s">
        <v>193</v>
      </c>
      <c r="D27" t="s">
        <v>194</v>
      </c>
      <c r="E27" t="s">
        <v>12</v>
      </c>
      <c r="F27" t="s">
        <v>193</v>
      </c>
      <c r="G27" t="s">
        <v>195</v>
      </c>
      <c r="H27" t="s">
        <v>62</v>
      </c>
      <c r="I27">
        <v>33838</v>
      </c>
      <c r="J27">
        <v>28</v>
      </c>
    </row>
    <row r="28" spans="1:10">
      <c r="A28" t="s">
        <v>78</v>
      </c>
      <c r="B28" t="s">
        <v>58</v>
      </c>
      <c r="C28" t="s">
        <v>196</v>
      </c>
      <c r="D28" t="s">
        <v>197</v>
      </c>
      <c r="E28" t="s">
        <v>12</v>
      </c>
      <c r="F28" t="s">
        <v>196</v>
      </c>
      <c r="G28" t="s">
        <v>198</v>
      </c>
      <c r="H28" t="s">
        <v>62</v>
      </c>
      <c r="I28">
        <v>7251</v>
      </c>
      <c r="J28">
        <v>6</v>
      </c>
    </row>
    <row r="29" spans="1:10">
      <c r="A29" t="s">
        <v>78</v>
      </c>
      <c r="B29" t="s">
        <v>58</v>
      </c>
      <c r="C29" t="s">
        <v>199</v>
      </c>
      <c r="D29" t="s">
        <v>200</v>
      </c>
      <c r="E29" t="s">
        <v>30</v>
      </c>
      <c r="F29" t="s">
        <v>199</v>
      </c>
      <c r="G29" t="s">
        <v>201</v>
      </c>
      <c r="H29" t="s">
        <v>30</v>
      </c>
      <c r="I29">
        <v>208</v>
      </c>
      <c r="J29">
        <v>0</v>
      </c>
    </row>
    <row r="30" spans="1:10">
      <c r="A30" t="s">
        <v>78</v>
      </c>
      <c r="B30" t="s">
        <v>58</v>
      </c>
      <c r="C30" t="s">
        <v>202</v>
      </c>
      <c r="D30" t="s">
        <v>203</v>
      </c>
      <c r="E30" t="s">
        <v>30</v>
      </c>
      <c r="F30" t="s">
        <v>202</v>
      </c>
      <c r="G30" t="s">
        <v>204</v>
      </c>
      <c r="H30" t="s">
        <v>30</v>
      </c>
      <c r="I30">
        <v>221</v>
      </c>
      <c r="J30">
        <v>1</v>
      </c>
    </row>
    <row r="31" spans="1:10">
      <c r="A31" t="s">
        <v>78</v>
      </c>
      <c r="B31" t="s">
        <v>58</v>
      </c>
      <c r="C31" t="s">
        <v>205</v>
      </c>
      <c r="D31" t="s">
        <v>206</v>
      </c>
      <c r="E31" t="s">
        <v>30</v>
      </c>
      <c r="F31" t="s">
        <v>205</v>
      </c>
      <c r="G31" t="s">
        <v>207</v>
      </c>
      <c r="H31" t="s">
        <v>30</v>
      </c>
      <c r="I31">
        <v>234</v>
      </c>
      <c r="J31">
        <v>0</v>
      </c>
    </row>
    <row r="32" spans="1:10">
      <c r="A32" t="s">
        <v>78</v>
      </c>
      <c r="B32" t="s">
        <v>58</v>
      </c>
      <c r="C32" t="s">
        <v>208</v>
      </c>
      <c r="D32" t="s">
        <v>209</v>
      </c>
      <c r="E32" t="s">
        <v>30</v>
      </c>
      <c r="F32" t="s">
        <v>208</v>
      </c>
      <c r="G32" t="s">
        <v>210</v>
      </c>
      <c r="H32" t="s">
        <v>30</v>
      </c>
      <c r="I32">
        <v>714949</v>
      </c>
      <c r="J32">
        <v>403</v>
      </c>
    </row>
    <row r="33" spans="1:10">
      <c r="A33" t="s">
        <v>78</v>
      </c>
      <c r="B33" t="s">
        <v>58</v>
      </c>
      <c r="C33" t="s">
        <v>211</v>
      </c>
      <c r="D33" t="s">
        <v>212</v>
      </c>
      <c r="E33" t="s">
        <v>30</v>
      </c>
      <c r="F33" t="s">
        <v>211</v>
      </c>
      <c r="G33" t="s">
        <v>213</v>
      </c>
      <c r="H33" t="s">
        <v>30</v>
      </c>
      <c r="I33">
        <v>751165</v>
      </c>
      <c r="J33">
        <v>328</v>
      </c>
    </row>
    <row r="34" spans="1:10">
      <c r="A34" t="s">
        <v>78</v>
      </c>
      <c r="B34" t="s">
        <v>58</v>
      </c>
      <c r="C34" t="s">
        <v>214</v>
      </c>
      <c r="D34" t="s">
        <v>215</v>
      </c>
      <c r="E34" t="s">
        <v>30</v>
      </c>
      <c r="F34" t="s">
        <v>214</v>
      </c>
      <c r="G34" t="s">
        <v>216</v>
      </c>
      <c r="H34" t="s">
        <v>30</v>
      </c>
      <c r="I34">
        <v>1327722</v>
      </c>
      <c r="J34">
        <v>580</v>
      </c>
    </row>
    <row r="35" spans="1:10">
      <c r="A35" t="s">
        <v>78</v>
      </c>
      <c r="B35" t="s">
        <v>58</v>
      </c>
      <c r="C35" t="s">
        <v>217</v>
      </c>
      <c r="D35" t="s">
        <v>218</v>
      </c>
      <c r="E35" t="s">
        <v>30</v>
      </c>
      <c r="F35" t="s">
        <v>217</v>
      </c>
      <c r="G35" t="s">
        <v>219</v>
      </c>
      <c r="H35" t="s">
        <v>30</v>
      </c>
      <c r="I35">
        <v>614197</v>
      </c>
      <c r="J35">
        <v>282</v>
      </c>
    </row>
    <row r="36" spans="1:10">
      <c r="A36" t="s">
        <v>78</v>
      </c>
      <c r="B36" t="s">
        <v>58</v>
      </c>
      <c r="C36" t="s">
        <v>220</v>
      </c>
      <c r="D36" t="s">
        <v>221</v>
      </c>
      <c r="E36" t="s">
        <v>30</v>
      </c>
      <c r="F36" t="s">
        <v>220</v>
      </c>
      <c r="G36" t="s">
        <v>222</v>
      </c>
      <c r="H36" t="s">
        <v>30</v>
      </c>
      <c r="I36">
        <v>695</v>
      </c>
      <c r="J36">
        <v>2</v>
      </c>
    </row>
    <row r="37" spans="1:10">
      <c r="A37" t="s">
        <v>78</v>
      </c>
      <c r="B37" t="s">
        <v>58</v>
      </c>
      <c r="C37" t="s">
        <v>223</v>
      </c>
      <c r="D37" t="s">
        <v>224</v>
      </c>
      <c r="E37" t="s">
        <v>30</v>
      </c>
      <c r="F37" t="s">
        <v>223</v>
      </c>
      <c r="G37" t="s">
        <v>225</v>
      </c>
      <c r="H37" t="s">
        <v>30</v>
      </c>
      <c r="I37">
        <v>702</v>
      </c>
      <c r="J37">
        <v>1</v>
      </c>
    </row>
    <row r="38" spans="1:10">
      <c r="A38" t="s">
        <v>78</v>
      </c>
      <c r="B38" t="s">
        <v>58</v>
      </c>
      <c r="C38" t="s">
        <v>226</v>
      </c>
      <c r="D38" t="s">
        <v>227</v>
      </c>
      <c r="E38" t="s">
        <v>12</v>
      </c>
      <c r="F38" t="s">
        <v>226</v>
      </c>
      <c r="G38" t="s">
        <v>228</v>
      </c>
      <c r="H38" t="s">
        <v>62</v>
      </c>
      <c r="I38">
        <v>77258</v>
      </c>
      <c r="J38">
        <v>31</v>
      </c>
    </row>
    <row r="39" spans="1:10">
      <c r="A39" t="s">
        <v>78</v>
      </c>
      <c r="B39" t="s">
        <v>58</v>
      </c>
      <c r="C39" t="s">
        <v>95</v>
      </c>
      <c r="D39" t="s">
        <v>96</v>
      </c>
      <c r="E39" t="s">
        <v>30</v>
      </c>
      <c r="F39" t="s">
        <v>95</v>
      </c>
      <c r="G39" t="s">
        <v>97</v>
      </c>
      <c r="H39" t="s">
        <v>30</v>
      </c>
      <c r="I39">
        <v>177</v>
      </c>
      <c r="J39">
        <v>2</v>
      </c>
    </row>
    <row r="40" spans="1:10">
      <c r="A40" t="s">
        <v>78</v>
      </c>
      <c r="B40" t="s">
        <v>58</v>
      </c>
      <c r="C40" t="s">
        <v>98</v>
      </c>
      <c r="D40" t="s">
        <v>99</v>
      </c>
      <c r="E40" t="s">
        <v>30</v>
      </c>
      <c r="F40" t="s">
        <v>98</v>
      </c>
      <c r="G40" t="s">
        <v>100</v>
      </c>
      <c r="H40" t="s">
        <v>30</v>
      </c>
      <c r="I40">
        <v>9</v>
      </c>
      <c r="J40">
        <v>0</v>
      </c>
    </row>
    <row r="41" spans="1:10">
      <c r="A41" t="s">
        <v>78</v>
      </c>
      <c r="B41" t="s">
        <v>58</v>
      </c>
      <c r="C41" t="s">
        <v>101</v>
      </c>
      <c r="D41" t="s">
        <v>102</v>
      </c>
      <c r="E41" t="s">
        <v>30</v>
      </c>
      <c r="F41" t="s">
        <v>101</v>
      </c>
      <c r="G41" t="s">
        <v>103</v>
      </c>
      <c r="H41" t="s">
        <v>30</v>
      </c>
      <c r="I41">
        <v>1</v>
      </c>
      <c r="J41">
        <v>2</v>
      </c>
    </row>
    <row r="42" spans="1:10">
      <c r="A42" t="s">
        <v>78</v>
      </c>
      <c r="B42" t="s">
        <v>229</v>
      </c>
      <c r="C42" t="s">
        <v>230</v>
      </c>
      <c r="D42" t="s">
        <v>231</v>
      </c>
      <c r="E42" t="s">
        <v>30</v>
      </c>
      <c r="F42" t="s">
        <v>230</v>
      </c>
      <c r="G42" t="s">
        <v>232</v>
      </c>
      <c r="H42" t="s">
        <v>30</v>
      </c>
      <c r="I42">
        <v>0</v>
      </c>
      <c r="J42">
        <v>1</v>
      </c>
    </row>
    <row r="43" spans="1:10">
      <c r="A43" t="s">
        <v>78</v>
      </c>
      <c r="B43" t="s">
        <v>104</v>
      </c>
      <c r="C43" t="s">
        <v>233</v>
      </c>
      <c r="D43" t="s">
        <v>234</v>
      </c>
      <c r="E43" t="s">
        <v>11</v>
      </c>
      <c r="F43" t="s">
        <v>110</v>
      </c>
      <c r="G43" t="s">
        <v>111</v>
      </c>
      <c r="H43" t="s">
        <v>62</v>
      </c>
      <c r="I43">
        <v>3</v>
      </c>
      <c r="J43">
        <v>0</v>
      </c>
    </row>
    <row r="44" spans="1:10">
      <c r="A44" t="s">
        <v>78</v>
      </c>
      <c r="B44" t="s">
        <v>104</v>
      </c>
      <c r="C44" t="s">
        <v>233</v>
      </c>
      <c r="D44" t="s">
        <v>234</v>
      </c>
      <c r="E44" t="s">
        <v>12</v>
      </c>
      <c r="F44" t="s">
        <v>233</v>
      </c>
      <c r="G44" t="s">
        <v>235</v>
      </c>
      <c r="H44" t="s">
        <v>62</v>
      </c>
      <c r="I44">
        <v>37880314</v>
      </c>
      <c r="J44">
        <v>62298</v>
      </c>
    </row>
    <row r="45" spans="1:10">
      <c r="A45" t="s">
        <v>78</v>
      </c>
      <c r="B45" t="s">
        <v>104</v>
      </c>
      <c r="C45" t="s">
        <v>236</v>
      </c>
      <c r="D45" t="s">
        <v>237</v>
      </c>
      <c r="E45" t="s">
        <v>12</v>
      </c>
      <c r="F45" t="s">
        <v>236</v>
      </c>
      <c r="G45" t="s">
        <v>238</v>
      </c>
      <c r="H45" t="s">
        <v>62</v>
      </c>
      <c r="I45">
        <v>6673140</v>
      </c>
      <c r="J45">
        <v>23259</v>
      </c>
    </row>
    <row r="46" spans="1:10">
      <c r="A46" t="s">
        <v>78</v>
      </c>
      <c r="B46" t="s">
        <v>104</v>
      </c>
      <c r="C46" t="s">
        <v>239</v>
      </c>
      <c r="D46" t="s">
        <v>240</v>
      </c>
      <c r="E46" t="s">
        <v>30</v>
      </c>
      <c r="F46" t="s">
        <v>239</v>
      </c>
      <c r="G46" t="s">
        <v>241</v>
      </c>
      <c r="H46" t="s">
        <v>30</v>
      </c>
      <c r="I46">
        <v>0</v>
      </c>
      <c r="J46">
        <v>1</v>
      </c>
    </row>
    <row r="47" spans="1:10">
      <c r="A47" t="s">
        <v>78</v>
      </c>
      <c r="B47" t="s">
        <v>104</v>
      </c>
      <c r="C47" t="s">
        <v>105</v>
      </c>
      <c r="D47" t="s">
        <v>106</v>
      </c>
      <c r="E47" t="s">
        <v>12</v>
      </c>
      <c r="F47" t="s">
        <v>105</v>
      </c>
      <c r="G47" t="s">
        <v>107</v>
      </c>
      <c r="H47" t="s">
        <v>62</v>
      </c>
      <c r="I47">
        <v>4328680</v>
      </c>
      <c r="J47">
        <v>75595</v>
      </c>
    </row>
    <row r="48" spans="1:10">
      <c r="A48" t="s">
        <v>78</v>
      </c>
      <c r="B48" t="s">
        <v>104</v>
      </c>
      <c r="C48" t="s">
        <v>108</v>
      </c>
      <c r="D48" t="s">
        <v>109</v>
      </c>
      <c r="E48" t="s">
        <v>11</v>
      </c>
      <c r="F48" t="s">
        <v>110</v>
      </c>
      <c r="G48" t="s">
        <v>111</v>
      </c>
      <c r="H48" t="s">
        <v>62</v>
      </c>
      <c r="I48">
        <v>2</v>
      </c>
      <c r="J48">
        <v>0</v>
      </c>
    </row>
    <row r="49" spans="1:10">
      <c r="A49" t="s">
        <v>78</v>
      </c>
      <c r="B49" t="s">
        <v>104</v>
      </c>
      <c r="C49" t="s">
        <v>108</v>
      </c>
      <c r="D49" t="s">
        <v>109</v>
      </c>
      <c r="E49" t="s">
        <v>12</v>
      </c>
      <c r="F49" t="s">
        <v>112</v>
      </c>
      <c r="G49" t="s">
        <v>113</v>
      </c>
      <c r="H49" t="s">
        <v>62</v>
      </c>
      <c r="I49">
        <v>20773841</v>
      </c>
      <c r="J49">
        <v>91303</v>
      </c>
    </row>
    <row r="50" spans="1:10">
      <c r="A50" t="s">
        <v>78</v>
      </c>
      <c r="B50" t="s">
        <v>104</v>
      </c>
      <c r="C50" t="s">
        <v>114</v>
      </c>
      <c r="D50" t="s">
        <v>115</v>
      </c>
      <c r="E50" t="s">
        <v>11</v>
      </c>
      <c r="F50" t="s">
        <v>110</v>
      </c>
      <c r="G50" t="s">
        <v>111</v>
      </c>
      <c r="H50" t="s">
        <v>62</v>
      </c>
      <c r="I50">
        <v>1</v>
      </c>
      <c r="J50">
        <v>0</v>
      </c>
    </row>
    <row r="51" spans="1:10">
      <c r="A51" t="s">
        <v>78</v>
      </c>
      <c r="B51" t="s">
        <v>104</v>
      </c>
      <c r="C51" t="s">
        <v>114</v>
      </c>
      <c r="D51" t="s">
        <v>115</v>
      </c>
      <c r="E51" t="s">
        <v>12</v>
      </c>
      <c r="F51" t="s">
        <v>114</v>
      </c>
      <c r="G51" t="s">
        <v>116</v>
      </c>
      <c r="H51" t="s">
        <v>62</v>
      </c>
      <c r="I51">
        <v>12563474</v>
      </c>
      <c r="J51">
        <v>70105</v>
      </c>
    </row>
    <row r="52" spans="1:10">
      <c r="A52" t="s">
        <v>78</v>
      </c>
      <c r="B52" t="s">
        <v>104</v>
      </c>
      <c r="C52" t="s">
        <v>117</v>
      </c>
      <c r="D52" t="s">
        <v>118</v>
      </c>
      <c r="E52" t="s">
        <v>12</v>
      </c>
      <c r="F52" t="s">
        <v>119</v>
      </c>
      <c r="G52" t="s">
        <v>120</v>
      </c>
      <c r="H52" t="s">
        <v>62</v>
      </c>
      <c r="I52">
        <v>5349979</v>
      </c>
      <c r="J52">
        <v>62278</v>
      </c>
    </row>
    <row r="53" spans="1:10">
      <c r="A53" t="s">
        <v>78</v>
      </c>
      <c r="B53" t="s">
        <v>104</v>
      </c>
      <c r="C53" t="s">
        <v>121</v>
      </c>
      <c r="D53" t="s">
        <v>122</v>
      </c>
      <c r="E53" t="s">
        <v>12</v>
      </c>
      <c r="F53" t="s">
        <v>121</v>
      </c>
      <c r="G53" t="s">
        <v>123</v>
      </c>
      <c r="H53" t="s">
        <v>62</v>
      </c>
      <c r="I53">
        <v>1169040</v>
      </c>
      <c r="J53">
        <v>3598</v>
      </c>
    </row>
    <row r="54" spans="1:10">
      <c r="A54" t="s">
        <v>78</v>
      </c>
      <c r="B54" t="s">
        <v>104</v>
      </c>
      <c r="C54" t="s">
        <v>124</v>
      </c>
      <c r="D54" t="s">
        <v>125</v>
      </c>
      <c r="E54" t="s">
        <v>12</v>
      </c>
      <c r="F54" t="s">
        <v>126</v>
      </c>
      <c r="G54" t="s">
        <v>127</v>
      </c>
      <c r="H54" t="s">
        <v>62</v>
      </c>
      <c r="I54">
        <v>3392473</v>
      </c>
      <c r="J54">
        <v>9510</v>
      </c>
    </row>
    <row r="55" spans="1:10">
      <c r="A55" t="s">
        <v>78</v>
      </c>
      <c r="B55" t="s">
        <v>104</v>
      </c>
      <c r="C55" t="s">
        <v>128</v>
      </c>
      <c r="D55" t="s">
        <v>129</v>
      </c>
      <c r="E55" t="s">
        <v>12</v>
      </c>
      <c r="F55" t="s">
        <v>130</v>
      </c>
      <c r="G55" t="s">
        <v>131</v>
      </c>
      <c r="H55" t="s">
        <v>62</v>
      </c>
      <c r="I55">
        <v>4554849</v>
      </c>
      <c r="J55">
        <v>3650</v>
      </c>
    </row>
    <row r="56" spans="1:10">
      <c r="A56" t="s">
        <v>78</v>
      </c>
      <c r="B56" t="s">
        <v>104</v>
      </c>
      <c r="C56" t="s">
        <v>132</v>
      </c>
      <c r="D56" t="s">
        <v>133</v>
      </c>
      <c r="E56" t="s">
        <v>12</v>
      </c>
      <c r="F56" t="s">
        <v>132</v>
      </c>
      <c r="G56" t="s">
        <v>134</v>
      </c>
      <c r="H56" t="s">
        <v>62</v>
      </c>
      <c r="I56">
        <v>2796971</v>
      </c>
      <c r="J56">
        <v>3100</v>
      </c>
    </row>
    <row r="57" spans="1:10">
      <c r="A57" t="s">
        <v>78</v>
      </c>
      <c r="B57" t="s">
        <v>104</v>
      </c>
      <c r="C57" t="s">
        <v>135</v>
      </c>
      <c r="D57" t="s">
        <v>136</v>
      </c>
      <c r="E57" t="s">
        <v>30</v>
      </c>
      <c r="F57" t="s">
        <v>137</v>
      </c>
      <c r="G57" t="s">
        <v>138</v>
      </c>
      <c r="H57" t="s">
        <v>30</v>
      </c>
      <c r="I57">
        <v>18602236</v>
      </c>
      <c r="J57">
        <v>62327</v>
      </c>
    </row>
    <row r="58" spans="1:10">
      <c r="A58" t="s">
        <v>78</v>
      </c>
      <c r="B58" t="s">
        <v>53</v>
      </c>
      <c r="C58" t="s">
        <v>242</v>
      </c>
      <c r="D58" t="s">
        <v>243</v>
      </c>
      <c r="E58" t="s">
        <v>30</v>
      </c>
      <c r="F58" t="s">
        <v>242</v>
      </c>
      <c r="G58" t="s">
        <v>244</v>
      </c>
      <c r="H58" t="s">
        <v>30</v>
      </c>
      <c r="I58">
        <v>2412746</v>
      </c>
      <c r="J58">
        <v>69439</v>
      </c>
    </row>
    <row r="59" spans="1:10">
      <c r="A59" t="s">
        <v>78</v>
      </c>
      <c r="B59" t="s">
        <v>53</v>
      </c>
      <c r="C59" t="s">
        <v>245</v>
      </c>
      <c r="D59" t="s">
        <v>246</v>
      </c>
      <c r="E59" t="s">
        <v>30</v>
      </c>
      <c r="F59" t="s">
        <v>245</v>
      </c>
      <c r="G59" t="s">
        <v>247</v>
      </c>
      <c r="H59" t="s">
        <v>30</v>
      </c>
      <c r="I59">
        <v>6445700</v>
      </c>
      <c r="J59">
        <v>99690</v>
      </c>
    </row>
    <row r="60" spans="1:10">
      <c r="A60" t="s">
        <v>78</v>
      </c>
      <c r="B60" t="s">
        <v>53</v>
      </c>
      <c r="C60" t="s">
        <v>248</v>
      </c>
      <c r="D60" t="s">
        <v>249</v>
      </c>
      <c r="E60" t="s">
        <v>30</v>
      </c>
      <c r="F60" t="s">
        <v>248</v>
      </c>
      <c r="G60" t="s">
        <v>250</v>
      </c>
      <c r="H60" t="s">
        <v>30</v>
      </c>
      <c r="I60">
        <v>5409586</v>
      </c>
      <c r="J60">
        <v>124173</v>
      </c>
    </row>
    <row r="61" spans="1:10">
      <c r="A61" t="s">
        <v>78</v>
      </c>
      <c r="B61" t="s">
        <v>53</v>
      </c>
      <c r="C61" t="s">
        <v>251</v>
      </c>
      <c r="D61" t="s">
        <v>252</v>
      </c>
      <c r="E61" t="s">
        <v>30</v>
      </c>
      <c r="F61" t="s">
        <v>251</v>
      </c>
      <c r="G61" t="s">
        <v>253</v>
      </c>
      <c r="H61" t="s">
        <v>30</v>
      </c>
      <c r="I61">
        <v>0</v>
      </c>
      <c r="J61">
        <v>1</v>
      </c>
    </row>
    <row r="62" spans="1:10">
      <c r="A62" t="s">
        <v>78</v>
      </c>
      <c r="B62" t="s">
        <v>53</v>
      </c>
      <c r="C62" t="s">
        <v>254</v>
      </c>
      <c r="D62" t="s">
        <v>255</v>
      </c>
      <c r="E62" t="s">
        <v>30</v>
      </c>
      <c r="F62" t="s">
        <v>254</v>
      </c>
      <c r="G62" t="s">
        <v>256</v>
      </c>
      <c r="H62" t="s">
        <v>30</v>
      </c>
      <c r="I62">
        <v>1583002</v>
      </c>
      <c r="J62">
        <v>33183</v>
      </c>
    </row>
    <row r="63" spans="1:10">
      <c r="A63" t="s">
        <v>78</v>
      </c>
      <c r="B63" t="s">
        <v>53</v>
      </c>
      <c r="C63" t="s">
        <v>257</v>
      </c>
      <c r="D63" t="s">
        <v>258</v>
      </c>
      <c r="E63" t="s">
        <v>30</v>
      </c>
      <c r="F63" t="s">
        <v>257</v>
      </c>
      <c r="G63" t="s">
        <v>259</v>
      </c>
      <c r="H63" t="s">
        <v>30</v>
      </c>
      <c r="I63">
        <v>3388392</v>
      </c>
      <c r="J63">
        <v>123734</v>
      </c>
    </row>
    <row r="64" spans="1:10">
      <c r="A64" t="s">
        <v>78</v>
      </c>
      <c r="B64" t="s">
        <v>53</v>
      </c>
      <c r="C64" t="s">
        <v>260</v>
      </c>
      <c r="D64" t="s">
        <v>261</v>
      </c>
      <c r="E64" t="s">
        <v>30</v>
      </c>
      <c r="F64" t="s">
        <v>260</v>
      </c>
      <c r="G64" t="s">
        <v>262</v>
      </c>
      <c r="H64" t="s">
        <v>30</v>
      </c>
      <c r="I64">
        <v>4354870</v>
      </c>
      <c r="J64">
        <v>137905</v>
      </c>
    </row>
    <row r="65" spans="1:10">
      <c r="A65" t="s">
        <v>78</v>
      </c>
      <c r="B65" t="s">
        <v>53</v>
      </c>
      <c r="C65" t="s">
        <v>263</v>
      </c>
      <c r="D65" t="s">
        <v>264</v>
      </c>
      <c r="E65" t="s">
        <v>30</v>
      </c>
      <c r="F65" t="s">
        <v>263</v>
      </c>
      <c r="G65" t="s">
        <v>265</v>
      </c>
      <c r="H65" t="s">
        <v>30</v>
      </c>
      <c r="I65">
        <v>999732</v>
      </c>
      <c r="J65">
        <v>12506</v>
      </c>
    </row>
    <row r="66" spans="1:10">
      <c r="A66" t="s">
        <v>78</v>
      </c>
      <c r="B66" t="s">
        <v>53</v>
      </c>
      <c r="C66" t="s">
        <v>266</v>
      </c>
      <c r="D66" t="s">
        <v>267</v>
      </c>
      <c r="E66" t="s">
        <v>30</v>
      </c>
      <c r="F66" t="s">
        <v>266</v>
      </c>
      <c r="G66" t="s">
        <v>268</v>
      </c>
      <c r="H66" t="s">
        <v>30</v>
      </c>
      <c r="I66">
        <v>14</v>
      </c>
      <c r="J66">
        <v>5</v>
      </c>
    </row>
    <row r="67" spans="1:10">
      <c r="A67" t="s">
        <v>78</v>
      </c>
      <c r="B67" t="s">
        <v>53</v>
      </c>
      <c r="C67" t="s">
        <v>269</v>
      </c>
      <c r="D67" t="s">
        <v>270</v>
      </c>
      <c r="E67" t="s">
        <v>30</v>
      </c>
      <c r="F67" t="s">
        <v>269</v>
      </c>
      <c r="G67" t="s">
        <v>271</v>
      </c>
      <c r="H67" t="s">
        <v>30</v>
      </c>
      <c r="I67">
        <v>27</v>
      </c>
      <c r="J67">
        <v>3</v>
      </c>
    </row>
    <row r="68" spans="1:10">
      <c r="A68" t="s">
        <v>78</v>
      </c>
      <c r="B68" t="s">
        <v>53</v>
      </c>
      <c r="C68" t="s">
        <v>139</v>
      </c>
      <c r="D68" t="s">
        <v>140</v>
      </c>
      <c r="E68" t="s">
        <v>30</v>
      </c>
      <c r="F68" t="s">
        <v>139</v>
      </c>
      <c r="G68" t="s">
        <v>141</v>
      </c>
      <c r="H68" t="s">
        <v>30</v>
      </c>
      <c r="I68">
        <v>0</v>
      </c>
      <c r="J68">
        <v>431</v>
      </c>
    </row>
    <row r="69" spans="1:10">
      <c r="A69" t="s">
        <v>78</v>
      </c>
      <c r="B69" t="s">
        <v>142</v>
      </c>
      <c r="C69" t="s">
        <v>143</v>
      </c>
      <c r="D69" t="s">
        <v>144</v>
      </c>
      <c r="E69" t="s">
        <v>30</v>
      </c>
      <c r="F69" t="s">
        <v>143</v>
      </c>
      <c r="G69" t="s">
        <v>145</v>
      </c>
      <c r="H69" t="s">
        <v>30</v>
      </c>
      <c r="I69">
        <v>0</v>
      </c>
      <c r="J69">
        <v>6</v>
      </c>
    </row>
    <row r="70" spans="1:10">
      <c r="A70" t="s">
        <v>78</v>
      </c>
      <c r="B70" t="s">
        <v>142</v>
      </c>
      <c r="C70" t="s">
        <v>146</v>
      </c>
      <c r="D70" t="s">
        <v>147</v>
      </c>
      <c r="E70" t="s">
        <v>30</v>
      </c>
      <c r="F70" t="s">
        <v>146</v>
      </c>
      <c r="G70" t="s">
        <v>148</v>
      </c>
      <c r="H70" t="s">
        <v>30</v>
      </c>
      <c r="I70">
        <v>3</v>
      </c>
      <c r="J70">
        <v>5</v>
      </c>
    </row>
    <row r="71" spans="1:10">
      <c r="A71" t="s">
        <v>78</v>
      </c>
      <c r="B71" t="s">
        <v>149</v>
      </c>
      <c r="C71" t="s">
        <v>150</v>
      </c>
      <c r="D71" t="s">
        <v>151</v>
      </c>
      <c r="E71" t="s">
        <v>30</v>
      </c>
      <c r="F71" t="s">
        <v>150</v>
      </c>
      <c r="G71" t="s">
        <v>152</v>
      </c>
      <c r="H71" t="s">
        <v>30</v>
      </c>
      <c r="I71">
        <v>0</v>
      </c>
      <c r="J71">
        <v>260</v>
      </c>
    </row>
  </sheetData>
  <autoFilter ref="A1:J2" xr:uid="{00000000-0009-0000-0000-000000000000}"/>
  <conditionalFormatting sqref="C1:C2">
    <cfRule type="duplicateValues" dxfId="2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B2" sqref="B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41276</v>
      </c>
      <c r="J2">
        <f t="shared" ref="J2:J65" si="9">bd_clicks</f>
        <v>10496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36.736000000000004</v>
      </c>
      <c r="N2" s="4">
        <f>IF(E2="Dynamic Click",J2*L2,L2*$I2/1000)</f>
        <v>262.40000000000003</v>
      </c>
    </row>
    <row r="3" spans="1:14">
      <c r="A3" t="str">
        <f t="shared" si="0"/>
        <v>201907:almapbbdo:alp_pegn:display:alcance:dcm:todos:campo_livre</v>
      </c>
      <c r="B3" t="str">
        <f t="shared" si="1"/>
        <v>BR Globo</v>
      </c>
      <c r="C3" t="str">
        <f t="shared" si="2"/>
        <v>jul19:300x250:globo.com:home_e_internas:whitelist:abc_as_25-54_anos__segmentado:mob:awareness:alp_pegn:patrocinio</v>
      </c>
      <c r="D3" t="str">
        <f t="shared" si="3"/>
        <v>251720529</v>
      </c>
      <c r="E3" t="str">
        <f t="shared" si="4"/>
        <v>Standard</v>
      </c>
      <c r="F3" t="str">
        <f t="shared" si="5"/>
        <v>jul19:300x250:globo.com:home_e_internas:whitelist:abc_as_25-54_anos__segmentado:mob:awareness:alp_pegn:patrocinio</v>
      </c>
      <c r="G3" t="str">
        <f t="shared" si="6"/>
        <v>447792868</v>
      </c>
      <c r="H3" t="str">
        <f t="shared" si="7"/>
        <v>Display</v>
      </c>
      <c r="I3">
        <f t="shared" si="8"/>
        <v>115002</v>
      </c>
      <c r="J3">
        <f t="shared" si="9"/>
        <v>251</v>
      </c>
      <c r="K3" s="4">
        <f t="shared" si="10"/>
        <v>0.04</v>
      </c>
      <c r="L3">
        <f t="shared" si="11"/>
        <v>0.1</v>
      </c>
      <c r="M3" s="4">
        <f t="shared" si="12"/>
        <v>4.6000800000000002</v>
      </c>
      <c r="N3" s="4">
        <f t="shared" ref="N3:N34" si="13">IF(E3="Dynamic Click",J3*L3,L3*$I3/1000)</f>
        <v>11.500200000000001</v>
      </c>
    </row>
    <row r="4" spans="1:14">
      <c r="A4" t="str">
        <f t="shared" si="0"/>
        <v>201907:almapbbdo:alp_pegn:display:alcance:dcm:todos:campo_livre</v>
      </c>
      <c r="B4" t="str">
        <f t="shared" si="1"/>
        <v>BR Globo</v>
      </c>
      <c r="C4" t="str">
        <f t="shared" si="2"/>
        <v>jul19:300x600:globo.com:home_e_internas:whitelist:abc_as_25-54_anos__segmentado:mob:awareness:alp_pegn:patrocinio</v>
      </c>
      <c r="D4" t="str">
        <f t="shared" si="3"/>
        <v>251622166</v>
      </c>
      <c r="E4" t="str">
        <f t="shared" si="4"/>
        <v>Standard</v>
      </c>
      <c r="F4" t="str">
        <f t="shared" si="5"/>
        <v>jul19:300x600:globo.com:home_e_internas:whitelist:abc_as_25-54_anos__segmentado:mob:awareness:alp_pegn:patrocinio</v>
      </c>
      <c r="G4" t="str">
        <f t="shared" si="6"/>
        <v>447650028</v>
      </c>
      <c r="H4" t="str">
        <f t="shared" si="7"/>
        <v>Display</v>
      </c>
      <c r="I4">
        <f t="shared" si="8"/>
        <v>336</v>
      </c>
      <c r="J4">
        <f t="shared" si="9"/>
        <v>0</v>
      </c>
      <c r="K4" s="4">
        <f t="shared" si="10"/>
        <v>0.04</v>
      </c>
      <c r="L4">
        <f t="shared" si="11"/>
        <v>0.1</v>
      </c>
      <c r="M4" s="4">
        <f t="shared" si="12"/>
        <v>1.3439999999999999E-2</v>
      </c>
      <c r="N4" s="4">
        <f t="shared" si="13"/>
        <v>3.3600000000000005E-2</v>
      </c>
    </row>
    <row r="5" spans="1:14">
      <c r="A5" t="str">
        <f t="shared" si="0"/>
        <v>201907:almapbbdo:alp_pegn:display:alcance:dcm:todos:campo_livre</v>
      </c>
      <c r="B5" t="str">
        <f t="shared" si="1"/>
        <v>BR Globo</v>
      </c>
      <c r="C5" t="str">
        <f t="shared" si="2"/>
        <v>jul19:400x300:globo.com:home_e_internas:whitelist:abc_as_25-54_anos__segmentado:flash:awareness:alp_pegn:patrocinio</v>
      </c>
      <c r="D5" t="str">
        <f t="shared" si="3"/>
        <v>252023836</v>
      </c>
      <c r="E5" t="str">
        <f t="shared" si="4"/>
        <v>Dynamic Click</v>
      </c>
      <c r="F5" t="str">
        <f t="shared" si="5"/>
        <v>jul19:400x300:globo.com:home_e_internas:whitelist:abc_as_25-54_anos__segmentado:flash:awareness:alp_pegn:patrocinio</v>
      </c>
      <c r="G5" t="str">
        <f t="shared" si="6"/>
        <v>448173136</v>
      </c>
      <c r="H5" t="str">
        <f t="shared" si="7"/>
        <v>Tracking</v>
      </c>
      <c r="I5">
        <f t="shared" si="8"/>
        <v>603</v>
      </c>
      <c r="J5">
        <f t="shared" si="9"/>
        <v>57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0.19950000000000001</v>
      </c>
      <c r="N5" s="4">
        <f t="shared" si="13"/>
        <v>1.425</v>
      </c>
    </row>
    <row r="6" spans="1:14">
      <c r="A6" t="str">
        <f t="shared" si="0"/>
        <v>201907:almapbbdo:alp_pegn:display:alcance:dcm:todos:campo_livre</v>
      </c>
      <c r="B6" t="str">
        <f t="shared" si="1"/>
        <v>BR Globo</v>
      </c>
      <c r="C6" t="str">
        <f t="shared" si="2"/>
        <v>jul19:400x300:globo.com:home_e_internas:whitelist:abc_as_25-54_anos__segmentado:mob:awareness:alp_pegn:patrocinio</v>
      </c>
      <c r="D6" t="str">
        <f t="shared" si="3"/>
        <v>251320406</v>
      </c>
      <c r="E6" t="str">
        <f t="shared" si="4"/>
        <v>Dynamic Click</v>
      </c>
      <c r="F6" t="str">
        <f t="shared" si="5"/>
        <v>jul19:400x300:globo.com:home_e_internas:whitelist:abc_as_25-54_anos__segmentado:mob:awareness:alp_pegn:patrocinio</v>
      </c>
      <c r="G6" t="str">
        <f t="shared" si="6"/>
        <v>447791647</v>
      </c>
      <c r="H6" t="str">
        <f t="shared" si="7"/>
        <v>Tracking</v>
      </c>
      <c r="I6">
        <f t="shared" si="8"/>
        <v>7941</v>
      </c>
      <c r="J6">
        <f t="shared" si="9"/>
        <v>16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5.6000000000000001E-2</v>
      </c>
      <c r="N6" s="4">
        <f t="shared" si="13"/>
        <v>0.4</v>
      </c>
    </row>
    <row r="7" spans="1:14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jul19:400x300:globo.com:home_e_internas:whitelist:abc_as_25-54_anos__segmentado:zip:awareness:alp_pegn:patrocinio</v>
      </c>
      <c r="D7" t="str">
        <f t="shared" si="3"/>
        <v>251696246</v>
      </c>
      <c r="E7" t="str">
        <f t="shared" si="4"/>
        <v>Dynamic Click</v>
      </c>
      <c r="F7" t="str">
        <f t="shared" si="5"/>
        <v>jul19:400x300:globo.com:home_e_internas:whitelist:abc_as_25-54_anos__segmentado:zip:awareness:alp_pegn:patrocinio</v>
      </c>
      <c r="G7" t="str">
        <f t="shared" si="6"/>
        <v>448029576</v>
      </c>
      <c r="H7" t="str">
        <f t="shared" si="7"/>
        <v>Tracking</v>
      </c>
      <c r="I7">
        <f t="shared" si="8"/>
        <v>7666</v>
      </c>
      <c r="J7">
        <f t="shared" si="9"/>
        <v>18</v>
      </c>
      <c r="K7" s="4">
        <f t="shared" si="10"/>
        <v>3.5000000000000001E-3</v>
      </c>
      <c r="L7">
        <f t="shared" si="11"/>
        <v>2.5000000000000001E-2</v>
      </c>
      <c r="M7" s="4">
        <f t="shared" si="12"/>
        <v>6.3E-2</v>
      </c>
      <c r="N7" s="4">
        <f t="shared" si="13"/>
        <v>0.45</v>
      </c>
    </row>
    <row r="8" spans="1:14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jul19:970x150:globo.com:home_e_internas:whitelist:abc_as_25-54_anos__segmentado:mob:awareness:alp_pegn:patrocinio</v>
      </c>
      <c r="D8" t="str">
        <f t="shared" si="3"/>
        <v>251622217</v>
      </c>
      <c r="E8" t="str">
        <f t="shared" si="4"/>
        <v>Standard</v>
      </c>
      <c r="F8" t="str">
        <f t="shared" si="5"/>
        <v>jul19:970x150:globo.com:home_e_internas:whitelist:abc_as_25-54_anos__segmentado:mob:awareness:alp_pegn:patrocinio</v>
      </c>
      <c r="G8" t="str">
        <f t="shared" si="6"/>
        <v>447789229</v>
      </c>
      <c r="H8" t="str">
        <f t="shared" si="7"/>
        <v>Display</v>
      </c>
      <c r="I8">
        <f t="shared" si="8"/>
        <v>2209</v>
      </c>
      <c r="J8">
        <f t="shared" si="9"/>
        <v>0</v>
      </c>
      <c r="K8" s="4">
        <f t="shared" si="10"/>
        <v>0.04</v>
      </c>
      <c r="L8">
        <f t="shared" si="11"/>
        <v>0.1</v>
      </c>
      <c r="M8" s="4">
        <f t="shared" si="12"/>
        <v>8.8359999999999994E-2</v>
      </c>
      <c r="N8" s="4">
        <f t="shared" si="13"/>
        <v>0.22090000000000001</v>
      </c>
    </row>
    <row r="9" spans="1:14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jul19:970x250:globo.com:home_e_internas:whitelist:abc_as_25-54_anos__segmentado:mob:awareness:alp_pegn:patrocinio</v>
      </c>
      <c r="D9" t="str">
        <f t="shared" si="3"/>
        <v>251726664</v>
      </c>
      <c r="E9" t="str">
        <f t="shared" si="4"/>
        <v>Standard</v>
      </c>
      <c r="F9" t="str">
        <f t="shared" si="5"/>
        <v>jul19:970x250:globo.com:home_e_internas:whitelist:abc_as_25-54_anos__segmentado:mob:awareness:alp_pegn:patrocinio</v>
      </c>
      <c r="G9" t="str">
        <f t="shared" si="6"/>
        <v>447698810</v>
      </c>
      <c r="H9" t="str">
        <f t="shared" si="7"/>
        <v>Display</v>
      </c>
      <c r="I9">
        <f t="shared" si="8"/>
        <v>2061</v>
      </c>
      <c r="J9">
        <f t="shared" si="9"/>
        <v>1</v>
      </c>
      <c r="K9" s="4">
        <f t="shared" si="10"/>
        <v>0.04</v>
      </c>
      <c r="L9">
        <f t="shared" si="11"/>
        <v>0.1</v>
      </c>
      <c r="M9" s="4">
        <f t="shared" si="12"/>
        <v>8.2439999999999999E-2</v>
      </c>
      <c r="N9" s="4">
        <f t="shared" si="13"/>
        <v>0.20610000000000003</v>
      </c>
    </row>
    <row r="10" spans="1:14">
      <c r="A10" t="str">
        <f t="shared" si="0"/>
        <v>ALP_Manutenção</v>
      </c>
      <c r="B10" t="str">
        <f t="shared" si="1"/>
        <v>AdsMovil</v>
      </c>
      <c r="C10" t="str">
        <f t="shared" si="2"/>
        <v>jul19:300x250:adsmovil:smartphones_android:lal_as_abc_25__pme_micro_empreendedor_e_autonomos:sitesverticais:mob:consideracao:alp_manutencao:cpc</v>
      </c>
      <c r="D10" t="str">
        <f t="shared" si="3"/>
        <v>250796997</v>
      </c>
      <c r="E10" t="str">
        <f t="shared" si="4"/>
        <v>Dynamic Click</v>
      </c>
      <c r="F10" t="str">
        <f t="shared" si="5"/>
        <v>jul19:300x250:adsmovil:smartphones_android:lal_as_abc_25__pme_micro_empreendedor_e_autonomos:sitesverticais:mob:consideracao:alp_manutencao:cpc</v>
      </c>
      <c r="G10" t="str">
        <f t="shared" si="6"/>
        <v>446804544</v>
      </c>
      <c r="H10" t="str">
        <f t="shared" si="7"/>
        <v>Tracking</v>
      </c>
      <c r="I10">
        <f t="shared" si="8"/>
        <v>121</v>
      </c>
      <c r="J10">
        <f t="shared" si="9"/>
        <v>324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1.1340000000000001</v>
      </c>
      <c r="N10" s="4">
        <f t="shared" si="13"/>
        <v>8.1</v>
      </c>
    </row>
    <row r="11" spans="1:14">
      <c r="A11" t="str">
        <f t="shared" si="0"/>
        <v>ALP_Manutenção</v>
      </c>
      <c r="B11" t="str">
        <f t="shared" si="1"/>
        <v>AdsMovil</v>
      </c>
      <c r="C11" t="str">
        <f t="shared" si="2"/>
        <v>jul19:320x50:adsmovil:smartphones_android:lal_as_abc_25__pme_micro_empreendedor_e_autonomos:sitesverticais:flash:consideracao:alp_manutencao:cpc</v>
      </c>
      <c r="D11" t="str">
        <f t="shared" si="3"/>
        <v>251944354</v>
      </c>
      <c r="E11" t="str">
        <f t="shared" si="4"/>
        <v>Dynamic Click</v>
      </c>
      <c r="F11" t="str">
        <f t="shared" si="5"/>
        <v>jul19:320x50:adsmovil:smartphones_android:lal_as_abc_25__pme_micro_empreendedor_e_autonomos:sitesverticais:flash:consideracao:alp_manutencao:cpc</v>
      </c>
      <c r="G11" t="str">
        <f t="shared" si="6"/>
        <v>447957453</v>
      </c>
      <c r="H11" t="str">
        <f t="shared" si="7"/>
        <v>Tracking</v>
      </c>
      <c r="I11">
        <f t="shared" si="8"/>
        <v>0</v>
      </c>
      <c r="J11">
        <f t="shared" si="9"/>
        <v>5</v>
      </c>
      <c r="K11" s="4">
        <f t="shared" si="10"/>
        <v>3.5000000000000001E-3</v>
      </c>
      <c r="L11">
        <f t="shared" si="11"/>
        <v>2.5000000000000001E-2</v>
      </c>
      <c r="M11" s="4">
        <f t="shared" si="12"/>
        <v>1.7500000000000002E-2</v>
      </c>
      <c r="N11" s="4">
        <f t="shared" si="13"/>
        <v>0.125</v>
      </c>
    </row>
    <row r="12" spans="1:14">
      <c r="A12" t="str">
        <f t="shared" si="0"/>
        <v>ALP_Manutenção</v>
      </c>
      <c r="B12" t="str">
        <f t="shared" si="1"/>
        <v>AdsMovil</v>
      </c>
      <c r="C12" t="str">
        <f t="shared" si="2"/>
        <v>jul19:320x50:adsmovil:smartphones_android:lal_as_abc_25__pme_micro_empreendedor_e_autonomos:sitesverticais:zip:consideracao:alp_manutencao:cpc</v>
      </c>
      <c r="D12" t="str">
        <f t="shared" si="3"/>
        <v>251944873</v>
      </c>
      <c r="E12" t="str">
        <f t="shared" si="4"/>
        <v>Dynamic Click</v>
      </c>
      <c r="F12" t="str">
        <f t="shared" si="5"/>
        <v>jul19:320x50:adsmovil:smartphones_android:lal_as_abc_25__pme_micro_empreendedor_e_autonomos:sitesverticais:zip:consideracao:alp_manutencao:cpc</v>
      </c>
      <c r="G12" t="str">
        <f t="shared" si="6"/>
        <v>447956958</v>
      </c>
      <c r="H12" t="str">
        <f t="shared" si="7"/>
        <v>Tracking</v>
      </c>
      <c r="I12">
        <f t="shared" si="8"/>
        <v>0</v>
      </c>
      <c r="J12">
        <f t="shared" si="9"/>
        <v>2</v>
      </c>
      <c r="K12" s="4">
        <f t="shared" si="10"/>
        <v>3.5000000000000001E-3</v>
      </c>
      <c r="L12">
        <f t="shared" si="11"/>
        <v>2.5000000000000001E-2</v>
      </c>
      <c r="M12" s="4">
        <f t="shared" si="12"/>
        <v>7.0000000000000001E-3</v>
      </c>
      <c r="N12" s="4">
        <f t="shared" si="13"/>
        <v>0.05</v>
      </c>
    </row>
    <row r="13" spans="1:14">
      <c r="A13" t="str">
        <f t="shared" si="0"/>
        <v>ALP_Manutenção</v>
      </c>
      <c r="B13" t="str">
        <f t="shared" si="1"/>
        <v>AdsMovil</v>
      </c>
      <c r="C13" t="str">
        <f t="shared" si="2"/>
        <v>jul19:400x250:adsmovil:smartphones_android:lal_as_abc_25__pme_micro_empreendedor_e_autonomos:sitesverticais:flash:consideracao:alp_manutencao:cpc</v>
      </c>
      <c r="D13" t="str">
        <f t="shared" si="3"/>
        <v>251944621</v>
      </c>
      <c r="E13" t="str">
        <f t="shared" si="4"/>
        <v>Dynamic Click</v>
      </c>
      <c r="F13" t="str">
        <f t="shared" si="5"/>
        <v>jul19:400x250:adsmovil:smartphones_android:lal_as_abc_25__pme_micro_empreendedor_e_autonomos:sitesverticais:flash:consideracao:alp_manutencao:cpc</v>
      </c>
      <c r="G13" t="str">
        <f t="shared" si="6"/>
        <v>447957036</v>
      </c>
      <c r="H13" t="str">
        <f t="shared" si="7"/>
        <v>Tracking</v>
      </c>
      <c r="I13">
        <f t="shared" si="8"/>
        <v>0</v>
      </c>
      <c r="J13">
        <f t="shared" si="9"/>
        <v>13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4.5499999999999999E-2</v>
      </c>
      <c r="N13" s="4">
        <f t="shared" si="13"/>
        <v>0.32500000000000001</v>
      </c>
    </row>
    <row r="14" spans="1:14">
      <c r="A14" t="str">
        <f t="shared" si="0"/>
        <v>ALP_Manutenção</v>
      </c>
      <c r="B14" t="str">
        <f t="shared" si="1"/>
        <v>AdsMovil</v>
      </c>
      <c r="C14" t="str">
        <f t="shared" si="2"/>
        <v>jul19:72x72:adsmovil:smartphones_android:lal_as_abc_25__pme_micro_empreendedor_e_autonomos:sitesverticais:flash:consideracao:alp_manutencao:cpc</v>
      </c>
      <c r="D14" t="str">
        <f t="shared" si="3"/>
        <v>251944630</v>
      </c>
      <c r="E14" t="str">
        <f t="shared" si="4"/>
        <v>Dynamic Click</v>
      </c>
      <c r="F14" t="str">
        <f t="shared" si="5"/>
        <v>jul19:72x72:adsmovil:smartphones_android:lal_as_abc_25__pme_micro_empreendedor_e_autonomos:sitesverticais:flash:consideracao:alp_manutencao:cpc</v>
      </c>
      <c r="G14" t="str">
        <f t="shared" si="6"/>
        <v>447957486</v>
      </c>
      <c r="H14" t="str">
        <f t="shared" si="7"/>
        <v>Tracking</v>
      </c>
      <c r="I14">
        <f t="shared" si="8"/>
        <v>0</v>
      </c>
      <c r="J14">
        <f t="shared" si="9"/>
        <v>103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0.36049999999999999</v>
      </c>
      <c r="N14" s="4">
        <f t="shared" si="13"/>
        <v>2.5750000000000002</v>
      </c>
    </row>
    <row r="15" spans="1:14">
      <c r="A15" t="str">
        <f t="shared" si="0"/>
        <v>ALP_Manutenção</v>
      </c>
      <c r="B15" t="str">
        <f t="shared" si="1"/>
        <v>BR Globo</v>
      </c>
      <c r="C15" t="str">
        <f t="shared" si="2"/>
        <v>aug19:300x250:globo.com:home-internas:as_abc_25__amplo:home-internas:flah:awareness:alp_manutencao:cpm</v>
      </c>
      <c r="D15" t="str">
        <f t="shared" si="3"/>
        <v>253491642</v>
      </c>
      <c r="E15" t="str">
        <f t="shared" si="4"/>
        <v>Dynamic Click</v>
      </c>
      <c r="F15" t="str">
        <f t="shared" si="5"/>
        <v>aug19:300x250:globo.com:home-internas:as_abc_25__amplo:home-internas:flah:awareness:alp_manutencao:cpm</v>
      </c>
      <c r="G15" t="str">
        <f t="shared" si="6"/>
        <v>449504593</v>
      </c>
      <c r="H15" t="str">
        <f t="shared" si="7"/>
        <v>Tracking</v>
      </c>
      <c r="I15">
        <f t="shared" si="8"/>
        <v>13169084</v>
      </c>
      <c r="J15">
        <f t="shared" si="9"/>
        <v>39899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139.6465</v>
      </c>
      <c r="N15" s="4">
        <f t="shared" si="13"/>
        <v>997.47500000000002</v>
      </c>
    </row>
    <row r="16" spans="1:14">
      <c r="A16" t="str">
        <f t="shared" si="0"/>
        <v>ALP_Manutenção</v>
      </c>
      <c r="B16" t="str">
        <f t="shared" si="1"/>
        <v>BR Globo</v>
      </c>
      <c r="C16" t="str">
        <f t="shared" si="2"/>
        <v>aug19:300x250:globo.com:home-internas:as_abc_25__amplo:home-internas:flah:consideracao:alp_manutencao:cpm</v>
      </c>
      <c r="D16" t="str">
        <f t="shared" si="3"/>
        <v>253491654</v>
      </c>
      <c r="E16" t="str">
        <f t="shared" si="4"/>
        <v>Dynamic Click</v>
      </c>
      <c r="F16" t="str">
        <f t="shared" si="5"/>
        <v>aug19:300x250:globo.com:home-internas:as_abc_25__amplo:home-internas:flah:consideracao:alp_manutencao:cpm</v>
      </c>
      <c r="G16" t="str">
        <f t="shared" si="6"/>
        <v>449504605</v>
      </c>
      <c r="H16" t="str">
        <f t="shared" si="7"/>
        <v>Tracking</v>
      </c>
      <c r="I16">
        <f t="shared" si="8"/>
        <v>2982536</v>
      </c>
      <c r="J16">
        <f t="shared" si="9"/>
        <v>13460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47.11</v>
      </c>
      <c r="N16" s="4">
        <f t="shared" si="13"/>
        <v>336.5</v>
      </c>
    </row>
    <row r="17" spans="1:14">
      <c r="A17" t="str">
        <f t="shared" si="0"/>
        <v>ALP_Manutenção</v>
      </c>
      <c r="B17" t="str">
        <f t="shared" si="1"/>
        <v>BR Globo</v>
      </c>
      <c r="C17" t="str">
        <f t="shared" si="2"/>
        <v>aug19:300x250:globo.com:home-internas:as_abc_25__amplo:home-internas:flash-tag:consideracao:alp_manutencao:cpm</v>
      </c>
      <c r="D17" t="str">
        <f t="shared" si="3"/>
        <v>253760764</v>
      </c>
      <c r="E17" t="str">
        <f t="shared" si="4"/>
        <v>Standard</v>
      </c>
      <c r="F17" t="str">
        <f t="shared" si="5"/>
        <v>aug19:300x250:globo.com:home-internas:as_abc_25__amplo:home-internas:flash-tag:consideracao:alp_manutencao:cpm</v>
      </c>
      <c r="G17" t="str">
        <f t="shared" si="6"/>
        <v>449844667</v>
      </c>
      <c r="H17" t="str">
        <f t="shared" si="7"/>
        <v>Display</v>
      </c>
      <c r="I17">
        <f t="shared" si="8"/>
        <v>1608665</v>
      </c>
      <c r="J17">
        <f t="shared" si="9"/>
        <v>1617</v>
      </c>
      <c r="K17" s="4">
        <f t="shared" si="10"/>
        <v>0.04</v>
      </c>
      <c r="L17">
        <f t="shared" si="11"/>
        <v>0.1</v>
      </c>
      <c r="M17" s="4">
        <f t="shared" si="12"/>
        <v>64.346599999999995</v>
      </c>
      <c r="N17" s="4">
        <f t="shared" si="13"/>
        <v>160.8665</v>
      </c>
    </row>
    <row r="18" spans="1:14">
      <c r="A18" t="str">
        <f t="shared" si="0"/>
        <v>ALP_Manutenção</v>
      </c>
      <c r="B18" t="str">
        <f t="shared" si="1"/>
        <v>BR Globo</v>
      </c>
      <c r="C18" t="str">
        <f t="shared" si="2"/>
        <v>aug19:300x250:globo.com:home-internas:as_abc_25__amplo:home-internas:minizip-tag:consideracao:alp_manutencao:cpm</v>
      </c>
      <c r="D18" t="str">
        <f t="shared" si="3"/>
        <v>253395995</v>
      </c>
      <c r="E18" t="str">
        <f t="shared" si="4"/>
        <v>Standard</v>
      </c>
      <c r="F18" t="str">
        <f t="shared" si="5"/>
        <v>aug19:300x250:globo.com:home-internas:as_abc_25__amplo:home-internas:minizip-tag:consideracao:alp_manutencao:cpm</v>
      </c>
      <c r="G18" t="str">
        <f t="shared" si="6"/>
        <v>449844418</v>
      </c>
      <c r="H18" t="str">
        <f t="shared" si="7"/>
        <v>Display</v>
      </c>
      <c r="I18">
        <f t="shared" si="8"/>
        <v>1729507</v>
      </c>
      <c r="J18">
        <f t="shared" si="9"/>
        <v>1900</v>
      </c>
      <c r="K18" s="4">
        <f t="shared" si="10"/>
        <v>0.04</v>
      </c>
      <c r="L18">
        <f t="shared" si="11"/>
        <v>0.1</v>
      </c>
      <c r="M18" s="4">
        <f t="shared" si="12"/>
        <v>69.180279999999996</v>
      </c>
      <c r="N18" s="4">
        <f t="shared" si="13"/>
        <v>172.95070000000001</v>
      </c>
    </row>
    <row r="19" spans="1:14">
      <c r="A19" t="str">
        <f t="shared" si="0"/>
        <v>ALP_Manutenção</v>
      </c>
      <c r="B19" t="str">
        <f t="shared" si="1"/>
        <v>BR Globo</v>
      </c>
      <c r="C19" t="str">
        <f t="shared" si="2"/>
        <v>aug19:300x250:globo.com:home-internas:as_abc_25__amplo:home-internas:zip-tag:awareness:alp_manutencao:cpm</v>
      </c>
      <c r="D19" t="str">
        <f t="shared" si="3"/>
        <v>253379372</v>
      </c>
      <c r="E19" t="str">
        <f t="shared" si="4"/>
        <v>Standard</v>
      </c>
      <c r="F19" t="str">
        <f t="shared" si="5"/>
        <v>aug19:300x250:globo.com:home-internas:as_abc_25__amplo:home-internas:zip-tag:awareness:alp_manutencao:cpm</v>
      </c>
      <c r="G19" t="str">
        <f t="shared" si="6"/>
        <v>449741205</v>
      </c>
      <c r="H19" t="str">
        <f t="shared" si="7"/>
        <v>Display</v>
      </c>
      <c r="I19">
        <f t="shared" si="8"/>
        <v>227986</v>
      </c>
      <c r="J19">
        <f t="shared" si="9"/>
        <v>451</v>
      </c>
      <c r="K19" s="4">
        <f t="shared" si="10"/>
        <v>0.04</v>
      </c>
      <c r="L19">
        <f t="shared" si="11"/>
        <v>0.1</v>
      </c>
      <c r="M19" s="4">
        <f t="shared" si="12"/>
        <v>9.1194400000000009</v>
      </c>
      <c r="N19" s="4">
        <f t="shared" si="13"/>
        <v>22.7986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aug19:300x250:globo.com:home-internas:as_abc_25__amplo:home-internas:zip:awareness:alp_manutencao:cpm</v>
      </c>
      <c r="D20" t="str">
        <f t="shared" si="3"/>
        <v>253491645</v>
      </c>
      <c r="E20" t="str">
        <f t="shared" si="4"/>
        <v>Dynamic Click</v>
      </c>
      <c r="F20" t="str">
        <f t="shared" si="5"/>
        <v>aug19:300x250:globo.com:home-internas:as_abc_25__amplo:home-internas:zip:awareness:alp_manutencao:cpm</v>
      </c>
      <c r="G20" t="str">
        <f t="shared" si="6"/>
        <v>449504596</v>
      </c>
      <c r="H20" t="str">
        <f t="shared" si="7"/>
        <v>Tracking</v>
      </c>
      <c r="I20">
        <f t="shared" si="8"/>
        <v>4341788</v>
      </c>
      <c r="J20">
        <f t="shared" si="9"/>
        <v>12734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44.569000000000003</v>
      </c>
      <c r="N20" s="4">
        <f t="shared" si="13"/>
        <v>318.35000000000002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aug19:300x250:globo.com:home-internas:as_abc_25__amplo:home-internas:zip:consideracao:alp_manutencao:cpm</v>
      </c>
      <c r="D21" t="str">
        <f t="shared" si="3"/>
        <v>253491660</v>
      </c>
      <c r="E21" t="str">
        <f t="shared" si="4"/>
        <v>Dynamic Click</v>
      </c>
      <c r="F21" t="str">
        <f t="shared" si="5"/>
        <v>aug19:300x250:globo.com:home-internas:as_abc_25__amplo:home-internas:zip:consideracao:alp_manutencao:cpm</v>
      </c>
      <c r="G21" t="str">
        <f t="shared" si="6"/>
        <v>449504611</v>
      </c>
      <c r="H21" t="str">
        <f t="shared" si="7"/>
        <v>Tracking</v>
      </c>
      <c r="I21">
        <f t="shared" si="8"/>
        <v>3105086</v>
      </c>
      <c r="J21">
        <f t="shared" si="9"/>
        <v>15578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54.523000000000003</v>
      </c>
      <c r="N21" s="4">
        <f t="shared" si="13"/>
        <v>389.45000000000005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aug19:300x250:globo.com:home:as_abc_25__amplo:home:flah:consideracao:alp_manutencao:cpm</v>
      </c>
      <c r="D22" t="str">
        <f t="shared" si="3"/>
        <v>253491624</v>
      </c>
      <c r="E22" t="str">
        <f t="shared" si="4"/>
        <v>Dynamic Click</v>
      </c>
      <c r="F22" t="str">
        <f t="shared" si="5"/>
        <v>aug19:300x250:globo.com:home:as_abc_25__amplo:home:flah:consideracao:alp_manutencao:cpm</v>
      </c>
      <c r="G22" t="str">
        <f t="shared" si="6"/>
        <v>449504575</v>
      </c>
      <c r="H22" t="str">
        <f t="shared" si="7"/>
        <v>Tracking</v>
      </c>
      <c r="I22">
        <f t="shared" si="8"/>
        <v>22229</v>
      </c>
      <c r="J22">
        <f t="shared" si="9"/>
        <v>163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0.57050000000000001</v>
      </c>
      <c r="N22" s="4">
        <f t="shared" si="13"/>
        <v>4.0750000000000002</v>
      </c>
    </row>
    <row r="23" spans="1:14">
      <c r="A23" t="str">
        <f t="shared" si="0"/>
        <v>ALP_Manutenção</v>
      </c>
      <c r="B23" t="str">
        <f t="shared" si="1"/>
        <v>BR Globo</v>
      </c>
      <c r="C23" t="str">
        <f t="shared" si="2"/>
        <v>aug19:300x250:globo.com:home:as_abc_25__amplo:home:zip:consideracao:alp_manutencao:cpm</v>
      </c>
      <c r="D23" t="str">
        <f t="shared" si="3"/>
        <v>253491627</v>
      </c>
      <c r="E23" t="str">
        <f t="shared" si="4"/>
        <v>Dynamic Click</v>
      </c>
      <c r="F23" t="str">
        <f t="shared" si="5"/>
        <v>aug19:300x250:globo.com:home:as_abc_25__amplo:home:zip:consideracao:alp_manutencao:cpm</v>
      </c>
      <c r="G23" t="str">
        <f t="shared" si="6"/>
        <v>449504578</v>
      </c>
      <c r="H23" t="str">
        <f t="shared" si="7"/>
        <v>Tracking</v>
      </c>
      <c r="I23">
        <f t="shared" si="8"/>
        <v>8720</v>
      </c>
      <c r="J23">
        <f t="shared" si="9"/>
        <v>53</v>
      </c>
      <c r="K23" s="4">
        <f t="shared" si="10"/>
        <v>3.5000000000000001E-3</v>
      </c>
      <c r="L23">
        <f t="shared" si="11"/>
        <v>2.5000000000000001E-2</v>
      </c>
      <c r="M23" s="4">
        <f t="shared" si="12"/>
        <v>0.1855</v>
      </c>
      <c r="N23" s="4">
        <f t="shared" si="13"/>
        <v>1.3250000000000002</v>
      </c>
    </row>
    <row r="24" spans="1:14">
      <c r="A24" t="str">
        <f t="shared" si="0"/>
        <v>ALP_Manutenção</v>
      </c>
      <c r="B24" t="str">
        <f t="shared" si="1"/>
        <v>BR Globo</v>
      </c>
      <c r="C24" t="str">
        <f t="shared" si="2"/>
        <v>aug19:300x600:globo.com:home-internas:as_abc_25__amplo:home-internas:flah:awareness:alp_manutencao:cpm</v>
      </c>
      <c r="D24" t="str">
        <f t="shared" si="3"/>
        <v>253491648</v>
      </c>
      <c r="E24" t="str">
        <f t="shared" si="4"/>
        <v>Dynamic Click</v>
      </c>
      <c r="F24" t="str">
        <f t="shared" si="5"/>
        <v>aug19:300x600:globo.com:home-internas:as_abc_25__amplo:home-internas:flah:awareness:alp_manutencao:cpm</v>
      </c>
      <c r="G24" t="str">
        <f t="shared" si="6"/>
        <v>449504599</v>
      </c>
      <c r="H24" t="str">
        <f t="shared" si="7"/>
        <v>Tracking</v>
      </c>
      <c r="I24">
        <f t="shared" si="8"/>
        <v>132575</v>
      </c>
      <c r="J24">
        <f t="shared" si="9"/>
        <v>126</v>
      </c>
      <c r="K24" s="4">
        <f t="shared" si="10"/>
        <v>3.5000000000000001E-3</v>
      </c>
      <c r="L24">
        <f t="shared" si="11"/>
        <v>2.5000000000000001E-2</v>
      </c>
      <c r="M24" s="4">
        <f t="shared" si="12"/>
        <v>0.441</v>
      </c>
      <c r="N24" s="4">
        <f t="shared" si="13"/>
        <v>3.1500000000000004</v>
      </c>
    </row>
    <row r="25" spans="1:14">
      <c r="A25" t="str">
        <f t="shared" si="0"/>
        <v>ALP_Manutenção</v>
      </c>
      <c r="B25" t="str">
        <f t="shared" si="1"/>
        <v>BR Globo</v>
      </c>
      <c r="C25" t="str">
        <f t="shared" si="2"/>
        <v>aug19:300x600:globo.com:home-internas:as_abc_25__amplo:home-internas:flah:consideracao:alp_manutencao:cpm</v>
      </c>
      <c r="D25" t="str">
        <f t="shared" si="3"/>
        <v>253491612</v>
      </c>
      <c r="E25" t="str">
        <f t="shared" si="4"/>
        <v>Dynamic Click</v>
      </c>
      <c r="F25" t="str">
        <f t="shared" si="5"/>
        <v>aug19:300x600:globo.com:home-internas:as_abc_25__amplo:home-internas:flah:consideracao:alp_manutencao:cpm</v>
      </c>
      <c r="G25" t="str">
        <f t="shared" si="6"/>
        <v>449504563</v>
      </c>
      <c r="H25" t="str">
        <f t="shared" si="7"/>
        <v>Tracking</v>
      </c>
      <c r="I25">
        <f t="shared" si="8"/>
        <v>32673</v>
      </c>
      <c r="J25">
        <f t="shared" si="9"/>
        <v>44</v>
      </c>
      <c r="K25" s="4">
        <f t="shared" si="10"/>
        <v>3.5000000000000001E-3</v>
      </c>
      <c r="L25">
        <f t="shared" si="11"/>
        <v>2.5000000000000001E-2</v>
      </c>
      <c r="M25" s="4">
        <f t="shared" si="12"/>
        <v>0.154</v>
      </c>
      <c r="N25" s="4">
        <f t="shared" si="13"/>
        <v>1.1000000000000001</v>
      </c>
    </row>
    <row r="26" spans="1:14">
      <c r="A26" t="str">
        <f t="shared" si="0"/>
        <v>ALP_Manutenção</v>
      </c>
      <c r="B26" t="str">
        <f t="shared" si="1"/>
        <v>BR Globo</v>
      </c>
      <c r="C26" t="str">
        <f t="shared" si="2"/>
        <v>aug19:300x600:globo.com:home-internas:as_abc_25__amplo:home-internas:flash-tag:consideracao:alp_manutencao:cpm</v>
      </c>
      <c r="D26" t="str">
        <f t="shared" si="3"/>
        <v>253760251</v>
      </c>
      <c r="E26" t="str">
        <f t="shared" si="4"/>
        <v>Standard</v>
      </c>
      <c r="F26" t="str">
        <f t="shared" si="5"/>
        <v>aug19:300x600:globo.com:home-internas:as_abc_25__amplo:home-internas:flash-tag:consideracao:alp_manutencao:cpm</v>
      </c>
      <c r="G26" t="str">
        <f t="shared" si="6"/>
        <v>449791859</v>
      </c>
      <c r="H26" t="str">
        <f t="shared" si="7"/>
        <v>Display</v>
      </c>
      <c r="I26">
        <f t="shared" si="8"/>
        <v>10298</v>
      </c>
      <c r="J26">
        <f t="shared" si="9"/>
        <v>4</v>
      </c>
      <c r="K26" s="4">
        <f t="shared" si="10"/>
        <v>0.04</v>
      </c>
      <c r="L26">
        <f t="shared" si="11"/>
        <v>0.1</v>
      </c>
      <c r="M26" s="4">
        <f t="shared" si="12"/>
        <v>0.41192000000000001</v>
      </c>
      <c r="N26" s="4">
        <f t="shared" si="13"/>
        <v>1.0298</v>
      </c>
    </row>
    <row r="27" spans="1:14">
      <c r="A27" t="str">
        <f t="shared" si="0"/>
        <v>ALP_Manutenção</v>
      </c>
      <c r="B27" t="str">
        <f t="shared" si="1"/>
        <v>BR Globo</v>
      </c>
      <c r="C27" t="str">
        <f t="shared" si="2"/>
        <v>aug19:300x600:globo.com:home-internas:as_abc_25__amplo:home-internas:minizip-tag:consideracao:alp_manutencao:cpm</v>
      </c>
      <c r="D27" t="str">
        <f t="shared" si="3"/>
        <v>253760767</v>
      </c>
      <c r="E27" t="str">
        <f t="shared" si="4"/>
        <v>Standard</v>
      </c>
      <c r="F27" t="str">
        <f t="shared" si="5"/>
        <v>aug19:300x600:globo.com:home-internas:as_abc_25__amplo:home-internas:minizip-tag:consideracao:alp_manutencao:cpm</v>
      </c>
      <c r="G27" t="str">
        <f t="shared" si="6"/>
        <v>449792408</v>
      </c>
      <c r="H27" t="str">
        <f t="shared" si="7"/>
        <v>Display</v>
      </c>
      <c r="I27">
        <f t="shared" si="8"/>
        <v>33838</v>
      </c>
      <c r="J27">
        <f t="shared" si="9"/>
        <v>28</v>
      </c>
      <c r="K27" s="4">
        <f t="shared" si="10"/>
        <v>0.04</v>
      </c>
      <c r="L27">
        <f t="shared" si="11"/>
        <v>0.1</v>
      </c>
      <c r="M27" s="4">
        <f t="shared" si="12"/>
        <v>1.3535200000000001</v>
      </c>
      <c r="N27" s="4">
        <f t="shared" si="13"/>
        <v>3.3838000000000004</v>
      </c>
    </row>
    <row r="28" spans="1:14">
      <c r="A28" t="str">
        <f t="shared" si="0"/>
        <v>ALP_Manutenção</v>
      </c>
      <c r="B28" t="str">
        <f t="shared" si="1"/>
        <v>BR Globo</v>
      </c>
      <c r="C28" t="str">
        <f t="shared" si="2"/>
        <v>aug19:300x600:globo.com:home-internas:as_abc_25__amplo:home-internas:zip-tag:awareness:alp_manutencao:cpm</v>
      </c>
      <c r="D28" t="str">
        <f t="shared" si="3"/>
        <v>253835127</v>
      </c>
      <c r="E28" t="str">
        <f t="shared" si="4"/>
        <v>Standard</v>
      </c>
      <c r="F28" t="str">
        <f t="shared" si="5"/>
        <v>aug19:300x600:globo.com:home-internas:as_abc_25__amplo:home-internas:zip-tag:awareness:alp_manutencao:cpm</v>
      </c>
      <c r="G28" t="str">
        <f t="shared" si="6"/>
        <v>449744835</v>
      </c>
      <c r="H28" t="str">
        <f t="shared" si="7"/>
        <v>Display</v>
      </c>
      <c r="I28">
        <f t="shared" si="8"/>
        <v>7251</v>
      </c>
      <c r="J28">
        <f t="shared" si="9"/>
        <v>6</v>
      </c>
      <c r="K28" s="4">
        <f t="shared" si="10"/>
        <v>0.04</v>
      </c>
      <c r="L28">
        <f t="shared" si="11"/>
        <v>0.1</v>
      </c>
      <c r="M28" s="4">
        <f t="shared" si="12"/>
        <v>0.29004000000000002</v>
      </c>
      <c r="N28" s="4">
        <f t="shared" si="13"/>
        <v>0.72510000000000008</v>
      </c>
    </row>
    <row r="29" spans="1:14">
      <c r="A29" t="str">
        <f t="shared" si="0"/>
        <v>ALP_Manutenção</v>
      </c>
      <c r="B29" t="str">
        <f t="shared" si="1"/>
        <v>BR Globo</v>
      </c>
      <c r="C29" t="str">
        <f t="shared" si="2"/>
        <v>aug19:300x600:globo.com:home-internas:as_abc_25__amplo:home-internas:zip:awareness:alp_manutencao:cpm</v>
      </c>
      <c r="D29" t="str">
        <f t="shared" si="3"/>
        <v>253491651</v>
      </c>
      <c r="E29" t="str">
        <f t="shared" si="4"/>
        <v>Dynamic Click</v>
      </c>
      <c r="F29" t="str">
        <f t="shared" si="5"/>
        <v>aug19:300x600:globo.com:home-internas:as_abc_25__amplo:home-internas:zip:awareness:alp_manutencao:cpm</v>
      </c>
      <c r="G29" t="str">
        <f t="shared" si="6"/>
        <v>449504602</v>
      </c>
      <c r="H29" t="str">
        <f t="shared" si="7"/>
        <v>Tracking</v>
      </c>
      <c r="I29">
        <f t="shared" si="8"/>
        <v>208</v>
      </c>
      <c r="J29">
        <f t="shared" si="9"/>
        <v>0</v>
      </c>
      <c r="K29" s="4">
        <f t="shared" si="10"/>
        <v>3.5000000000000001E-3</v>
      </c>
      <c r="L29">
        <f t="shared" si="11"/>
        <v>2.5000000000000001E-2</v>
      </c>
      <c r="M29" s="4">
        <f t="shared" si="12"/>
        <v>0</v>
      </c>
      <c r="N29" s="4">
        <f t="shared" si="13"/>
        <v>0</v>
      </c>
    </row>
    <row r="30" spans="1:14">
      <c r="A30" t="str">
        <f t="shared" si="0"/>
        <v>ALP_Manutenção</v>
      </c>
      <c r="B30" t="str">
        <f t="shared" si="1"/>
        <v>BR Globo</v>
      </c>
      <c r="C30" t="str">
        <f t="shared" si="2"/>
        <v>aug19:300x600:globo.com:home-internas:as_abc_25__amplo:home-internas:zip:consideracao:alp_manutencao:cpm</v>
      </c>
      <c r="D30" t="str">
        <f t="shared" si="3"/>
        <v>253491615</v>
      </c>
      <c r="E30" t="str">
        <f t="shared" si="4"/>
        <v>Dynamic Click</v>
      </c>
      <c r="F30" t="str">
        <f t="shared" si="5"/>
        <v>aug19:300x600:globo.com:home-internas:as_abc_25__amplo:home-internas:zip:consideracao:alp_manutencao:cpm</v>
      </c>
      <c r="G30" t="str">
        <f t="shared" si="6"/>
        <v>449504566</v>
      </c>
      <c r="H30" t="str">
        <f t="shared" si="7"/>
        <v>Tracking</v>
      </c>
      <c r="I30">
        <f t="shared" si="8"/>
        <v>221</v>
      </c>
      <c r="J30">
        <f t="shared" si="9"/>
        <v>1</v>
      </c>
      <c r="K30" s="4">
        <f t="shared" si="10"/>
        <v>3.5000000000000001E-3</v>
      </c>
      <c r="L30">
        <f t="shared" si="11"/>
        <v>2.5000000000000001E-2</v>
      </c>
      <c r="M30" s="4">
        <f t="shared" si="12"/>
        <v>3.5000000000000001E-3</v>
      </c>
      <c r="N30" s="4">
        <f t="shared" si="13"/>
        <v>2.5000000000000001E-2</v>
      </c>
    </row>
    <row r="31" spans="1:14">
      <c r="A31" t="str">
        <f t="shared" si="0"/>
        <v>ALP_Manutenção</v>
      </c>
      <c r="B31" t="str">
        <f t="shared" si="1"/>
        <v>BR Globo</v>
      </c>
      <c r="C31" t="str">
        <f t="shared" si="2"/>
        <v>aug19:300x600:globo.com:home:as_abc_25__amplo:home:zip:consideracao:alp_manutencao:cpm</v>
      </c>
      <c r="D31" t="str">
        <f t="shared" si="3"/>
        <v>253491633</v>
      </c>
      <c r="E31" t="str">
        <f t="shared" si="4"/>
        <v>Dynamic Click</v>
      </c>
      <c r="F31" t="str">
        <f t="shared" si="5"/>
        <v>aug19:300x600:globo.com:home:as_abc_25__amplo:home:zip:consideracao:alp_manutencao:cpm</v>
      </c>
      <c r="G31" t="str">
        <f t="shared" si="6"/>
        <v>449504584</v>
      </c>
      <c r="H31" t="str">
        <f t="shared" si="7"/>
        <v>Tracking</v>
      </c>
      <c r="I31">
        <f t="shared" si="8"/>
        <v>234</v>
      </c>
      <c r="J31">
        <f t="shared" si="9"/>
        <v>0</v>
      </c>
      <c r="K31" s="4">
        <f t="shared" si="10"/>
        <v>3.5000000000000001E-3</v>
      </c>
      <c r="L31">
        <f t="shared" si="11"/>
        <v>2.5000000000000001E-2</v>
      </c>
      <c r="M31" s="4">
        <f t="shared" si="12"/>
        <v>0</v>
      </c>
      <c r="N31" s="4">
        <f t="shared" si="13"/>
        <v>0</v>
      </c>
    </row>
    <row r="32" spans="1:14">
      <c r="A32" t="str">
        <f t="shared" si="0"/>
        <v>ALP_Manutenção</v>
      </c>
      <c r="B32" t="str">
        <f t="shared" si="1"/>
        <v>BR Globo</v>
      </c>
      <c r="C32" t="str">
        <f t="shared" si="2"/>
        <v>aug19:970x150:globo.com:home-internas:as_abc_25__amplo:home-internas:flah:consideracao:alp_manutencao:cpm</v>
      </c>
      <c r="D32" t="str">
        <f t="shared" si="3"/>
        <v>253491618</v>
      </c>
      <c r="E32" t="str">
        <f t="shared" si="4"/>
        <v>Dynamic Click</v>
      </c>
      <c r="F32" t="str">
        <f t="shared" si="5"/>
        <v>aug19:970x150:globo.com:home-internas:as_abc_25__amplo:home-internas:flah:consideracao:alp_manutencao:cpm</v>
      </c>
      <c r="G32" t="str">
        <f t="shared" si="6"/>
        <v>449504569</v>
      </c>
      <c r="H32" t="str">
        <f t="shared" si="7"/>
        <v>Tracking</v>
      </c>
      <c r="I32">
        <f t="shared" si="8"/>
        <v>714949</v>
      </c>
      <c r="J32">
        <f t="shared" si="9"/>
        <v>403</v>
      </c>
      <c r="K32" s="4">
        <f t="shared" si="10"/>
        <v>3.5000000000000001E-3</v>
      </c>
      <c r="L32">
        <f t="shared" si="11"/>
        <v>2.5000000000000001E-2</v>
      </c>
      <c r="M32" s="4">
        <f t="shared" si="12"/>
        <v>1.4105000000000001</v>
      </c>
      <c r="N32" s="4">
        <f t="shared" si="13"/>
        <v>10.075000000000001</v>
      </c>
    </row>
    <row r="33" spans="1:14">
      <c r="A33" t="str">
        <f t="shared" si="0"/>
        <v>ALP_Manutenção</v>
      </c>
      <c r="B33" t="str">
        <f t="shared" si="1"/>
        <v>BR Globo</v>
      </c>
      <c r="C33" t="str">
        <f t="shared" si="2"/>
        <v>aug19:970x150:globo.com:home-internas:as_abc_25__amplo:home-internas:flash:awareness:alp_manutencao:cpm</v>
      </c>
      <c r="D33" t="str">
        <f t="shared" si="3"/>
        <v>253491657</v>
      </c>
      <c r="E33" t="str">
        <f t="shared" si="4"/>
        <v>Dynamic Click</v>
      </c>
      <c r="F33" t="str">
        <f t="shared" si="5"/>
        <v>aug19:970x150:globo.com:home-internas:as_abc_25__amplo:home-internas:flash:awareness:alp_manutencao:cpm</v>
      </c>
      <c r="G33" t="str">
        <f t="shared" si="6"/>
        <v>449504608</v>
      </c>
      <c r="H33" t="str">
        <f t="shared" si="7"/>
        <v>Tracking</v>
      </c>
      <c r="I33">
        <f t="shared" si="8"/>
        <v>751165</v>
      </c>
      <c r="J33">
        <f t="shared" si="9"/>
        <v>328</v>
      </c>
      <c r="K33" s="4">
        <f t="shared" si="10"/>
        <v>3.5000000000000001E-3</v>
      </c>
      <c r="L33">
        <f t="shared" si="11"/>
        <v>2.5000000000000001E-2</v>
      </c>
      <c r="M33" s="4">
        <f t="shared" si="12"/>
        <v>1.1480000000000001</v>
      </c>
      <c r="N33" s="4">
        <f t="shared" si="13"/>
        <v>8.2000000000000011</v>
      </c>
    </row>
    <row r="34" spans="1:14">
      <c r="A34" t="str">
        <f t="shared" si="0"/>
        <v>ALP_Manutenção</v>
      </c>
      <c r="B34" t="str">
        <f t="shared" si="1"/>
        <v>BR Globo</v>
      </c>
      <c r="C34" t="str">
        <f t="shared" si="2"/>
        <v>aug19:970x150:globo.com:home-internas:as_abc_25__amplo:home-internas:zip:awareness:alp_manutencao:cpm</v>
      </c>
      <c r="D34" t="str">
        <f t="shared" si="3"/>
        <v>253491663</v>
      </c>
      <c r="E34" t="str">
        <f t="shared" si="4"/>
        <v>Dynamic Click</v>
      </c>
      <c r="F34" t="str">
        <f t="shared" si="5"/>
        <v>aug19:970x150:globo.com:home-internas:as_abc_25__amplo:home-internas:zip:awareness:alp_manutencao:cpm</v>
      </c>
      <c r="G34" t="str">
        <f t="shared" si="6"/>
        <v>449504614</v>
      </c>
      <c r="H34" t="str">
        <f t="shared" si="7"/>
        <v>Tracking</v>
      </c>
      <c r="I34">
        <f t="shared" si="8"/>
        <v>1327722</v>
      </c>
      <c r="J34">
        <f t="shared" si="9"/>
        <v>580</v>
      </c>
      <c r="K34" s="4">
        <f t="shared" si="10"/>
        <v>3.5000000000000001E-3</v>
      </c>
      <c r="L34">
        <f t="shared" si="11"/>
        <v>2.5000000000000001E-2</v>
      </c>
      <c r="M34" s="4">
        <f t="shared" si="12"/>
        <v>2.0300000000000002</v>
      </c>
      <c r="N34" s="4">
        <f t="shared" si="13"/>
        <v>14.5</v>
      </c>
    </row>
    <row r="35" spans="1:14">
      <c r="A35" t="str">
        <f t="shared" si="0"/>
        <v>ALP_Manutenção</v>
      </c>
      <c r="B35" t="str">
        <f t="shared" si="1"/>
        <v>BR Globo</v>
      </c>
      <c r="C35" t="str">
        <f t="shared" si="2"/>
        <v>aug19:970x150:globo.com:home-internas:as_abc_25__amplo:home-internas:zip:consideracao:alp_manutencao:cpm</v>
      </c>
      <c r="D35" t="str">
        <f t="shared" si="3"/>
        <v>253491621</v>
      </c>
      <c r="E35" t="str">
        <f t="shared" si="4"/>
        <v>Dynamic Click</v>
      </c>
      <c r="F35" t="str">
        <f t="shared" si="5"/>
        <v>aug19:970x150:globo.com:home-internas:as_abc_25__amplo:home-internas:zip:consideracao:alp_manutencao:cpm</v>
      </c>
      <c r="G35" t="str">
        <f t="shared" si="6"/>
        <v>449504572</v>
      </c>
      <c r="H35" t="str">
        <f t="shared" si="7"/>
        <v>Tracking</v>
      </c>
      <c r="I35">
        <f t="shared" si="8"/>
        <v>614197</v>
      </c>
      <c r="J35">
        <f t="shared" si="9"/>
        <v>282</v>
      </c>
      <c r="K35" s="4">
        <f t="shared" si="10"/>
        <v>3.5000000000000001E-3</v>
      </c>
      <c r="L35">
        <f t="shared" si="11"/>
        <v>2.5000000000000001E-2</v>
      </c>
      <c r="M35" s="4">
        <f t="shared" ref="M35:M98" si="14">IF(E35="Dynamic Click",J35*K35,K35*$I35/1000)</f>
        <v>0.98699999999999999</v>
      </c>
      <c r="N35" s="4">
        <f t="shared" ref="N35:N98" si="15">IF(E35="Dynamic Click",J35*L35,L35*$I35/1000)</f>
        <v>7.0500000000000007</v>
      </c>
    </row>
    <row r="36" spans="1:14">
      <c r="A36" t="str">
        <f t="shared" si="0"/>
        <v>ALP_Manutenção</v>
      </c>
      <c r="B36" t="str">
        <f t="shared" si="1"/>
        <v>BR Globo</v>
      </c>
      <c r="C36" t="str">
        <f t="shared" si="2"/>
        <v>aug19:970x150:globo.com:home:as_abc_25__amplo:home:flash:consideracao:alp_manutencao:cpm</v>
      </c>
      <c r="D36" t="str">
        <f t="shared" si="3"/>
        <v>253491636</v>
      </c>
      <c r="E36" t="str">
        <f t="shared" si="4"/>
        <v>Dynamic Click</v>
      </c>
      <c r="F36" t="str">
        <f t="shared" si="5"/>
        <v>aug19:970x150:globo.com:home:as_abc_25__amplo:home:flash:consideracao:alp_manutencao:cpm</v>
      </c>
      <c r="G36" t="str">
        <f t="shared" si="6"/>
        <v>449504587</v>
      </c>
      <c r="H36" t="str">
        <f t="shared" si="7"/>
        <v>Tracking</v>
      </c>
      <c r="I36">
        <f t="shared" si="8"/>
        <v>695</v>
      </c>
      <c r="J36">
        <f t="shared" si="9"/>
        <v>2</v>
      </c>
      <c r="K36" s="4">
        <f t="shared" si="10"/>
        <v>3.5000000000000001E-3</v>
      </c>
      <c r="L36">
        <f t="shared" si="11"/>
        <v>2.5000000000000001E-2</v>
      </c>
      <c r="M36" s="4">
        <f t="shared" si="14"/>
        <v>7.0000000000000001E-3</v>
      </c>
      <c r="N36" s="4">
        <f t="shared" si="15"/>
        <v>0.05</v>
      </c>
    </row>
    <row r="37" spans="1:14">
      <c r="A37" t="str">
        <f t="shared" si="0"/>
        <v>ALP_Manutenção</v>
      </c>
      <c r="B37" t="str">
        <f t="shared" si="1"/>
        <v>BR Globo</v>
      </c>
      <c r="C37" t="str">
        <f t="shared" si="2"/>
        <v>aug19:970x150:globo.com:home:as_abc_25__amplo:home:zip:consideracao:alp_manutencao:cpm</v>
      </c>
      <c r="D37" t="str">
        <f t="shared" si="3"/>
        <v>253491639</v>
      </c>
      <c r="E37" t="str">
        <f t="shared" si="4"/>
        <v>Dynamic Click</v>
      </c>
      <c r="F37" t="str">
        <f t="shared" si="5"/>
        <v>aug19:970x150:globo.com:home:as_abc_25__amplo:home:zip:consideracao:alp_manutencao:cpm</v>
      </c>
      <c r="G37" t="str">
        <f t="shared" si="6"/>
        <v>449504590</v>
      </c>
      <c r="H37" t="str">
        <f t="shared" si="7"/>
        <v>Tracking</v>
      </c>
      <c r="I37">
        <f t="shared" si="8"/>
        <v>702</v>
      </c>
      <c r="J37">
        <f t="shared" si="9"/>
        <v>1</v>
      </c>
      <c r="K37" s="4">
        <f t="shared" si="10"/>
        <v>3.5000000000000001E-3</v>
      </c>
      <c r="L37">
        <f t="shared" si="11"/>
        <v>2.5000000000000001E-2</v>
      </c>
      <c r="M37" s="4">
        <f t="shared" si="14"/>
        <v>3.5000000000000001E-3</v>
      </c>
      <c r="N37" s="4">
        <f t="shared" si="15"/>
        <v>2.5000000000000001E-2</v>
      </c>
    </row>
    <row r="38" spans="1:14">
      <c r="A38" t="str">
        <f t="shared" si="0"/>
        <v>ALP_Manutenção</v>
      </c>
      <c r="B38" t="str">
        <f t="shared" si="1"/>
        <v>BR Globo</v>
      </c>
      <c r="C38" t="str">
        <f t="shared" si="2"/>
        <v>aug19:970x250:globo.com:home-internas:as_abc_25__amplo:home-internas:zip-tag:awareness:alp_manutencao:cpm</v>
      </c>
      <c r="D38" t="str">
        <f t="shared" si="3"/>
        <v>253755319</v>
      </c>
      <c r="E38" t="str">
        <f t="shared" si="4"/>
        <v>Standard</v>
      </c>
      <c r="F38" t="str">
        <f t="shared" si="5"/>
        <v>aug19:970x250:globo.com:home-internas:as_abc_25__amplo:home-internas:zip-tag:awareness:alp_manutencao:cpm</v>
      </c>
      <c r="G38" t="str">
        <f t="shared" si="6"/>
        <v>449744874</v>
      </c>
      <c r="H38" t="str">
        <f t="shared" si="7"/>
        <v>Display</v>
      </c>
      <c r="I38">
        <f t="shared" si="8"/>
        <v>77258</v>
      </c>
      <c r="J38">
        <f t="shared" si="9"/>
        <v>31</v>
      </c>
      <c r="K38" s="4">
        <f t="shared" si="10"/>
        <v>0.04</v>
      </c>
      <c r="L38">
        <f t="shared" si="11"/>
        <v>0.1</v>
      </c>
      <c r="M38" s="4">
        <f t="shared" si="14"/>
        <v>3.0903200000000002</v>
      </c>
      <c r="N38" s="4">
        <f t="shared" si="15"/>
        <v>7.7258000000000004</v>
      </c>
    </row>
    <row r="39" spans="1:14">
      <c r="A39" t="str">
        <f t="shared" si="0"/>
        <v>ALP_Manutenção</v>
      </c>
      <c r="B39" t="str">
        <f t="shared" si="1"/>
        <v>BR Globo</v>
      </c>
      <c r="C39" t="str">
        <f t="shared" si="2"/>
        <v>jul19:300x250:globo.com:home-internas:similar_audience__compradores_visitantes_e_impactados:reach:mob:awareness:alp_manutencao:cpm</v>
      </c>
      <c r="D39" t="str">
        <f t="shared" si="3"/>
        <v>251226326</v>
      </c>
      <c r="E39" t="str">
        <f t="shared" si="4"/>
        <v>Dynamic Click</v>
      </c>
      <c r="F39" t="str">
        <f t="shared" si="5"/>
        <v>jul19:300x250:globo.com:home-internas:similar_audience__compradores_visitantes_e_impactados:reach:mob:awareness:alp_manutencao:cpm</v>
      </c>
      <c r="G39" t="str">
        <f t="shared" si="6"/>
        <v>447577767</v>
      </c>
      <c r="H39" t="str">
        <f t="shared" si="7"/>
        <v>Tracking</v>
      </c>
      <c r="I39">
        <f t="shared" si="8"/>
        <v>177</v>
      </c>
      <c r="J39">
        <f t="shared" si="9"/>
        <v>2</v>
      </c>
      <c r="K39" s="4">
        <f t="shared" si="10"/>
        <v>3.5000000000000001E-3</v>
      </c>
      <c r="L39">
        <f t="shared" si="11"/>
        <v>2.5000000000000001E-2</v>
      </c>
      <c r="M39" s="4">
        <f t="shared" si="14"/>
        <v>7.0000000000000001E-3</v>
      </c>
      <c r="N39" s="4">
        <f t="shared" si="15"/>
        <v>0.05</v>
      </c>
    </row>
    <row r="40" spans="1:14">
      <c r="A40" t="str">
        <f t="shared" si="0"/>
        <v>ALP_Manutenção</v>
      </c>
      <c r="B40" t="str">
        <f t="shared" si="1"/>
        <v>BR Globo</v>
      </c>
      <c r="C40" t="str">
        <f t="shared" si="2"/>
        <v>jul19:300x600:globo.com:home-internas:similar_audience__compradores_visitantes_e_impactados:reach:mob:awareness:alp_manutencao:cpm</v>
      </c>
      <c r="D40" t="str">
        <f t="shared" si="3"/>
        <v>251523844</v>
      </c>
      <c r="E40" t="str">
        <f t="shared" si="4"/>
        <v>Dynamic Click</v>
      </c>
      <c r="F40" t="str">
        <f t="shared" si="5"/>
        <v>jul19:300x600:globo.com:home-internas:similar_audience__compradores_visitantes_e_impactados:reach:mob:awareness:alp_manutencao:cpm</v>
      </c>
      <c r="G40" t="str">
        <f t="shared" si="6"/>
        <v>447625277</v>
      </c>
      <c r="H40" t="str">
        <f t="shared" si="7"/>
        <v>Tracking</v>
      </c>
      <c r="I40">
        <f t="shared" si="8"/>
        <v>9</v>
      </c>
      <c r="J40">
        <f t="shared" si="9"/>
        <v>0</v>
      </c>
      <c r="K40" s="4">
        <f t="shared" si="10"/>
        <v>3.5000000000000001E-3</v>
      </c>
      <c r="L40">
        <f t="shared" si="11"/>
        <v>2.5000000000000001E-2</v>
      </c>
      <c r="M40" s="4">
        <f t="shared" si="14"/>
        <v>0</v>
      </c>
      <c r="N40" s="4">
        <f t="shared" si="15"/>
        <v>0</v>
      </c>
    </row>
    <row r="41" spans="1:14">
      <c r="A41" t="str">
        <f t="shared" si="0"/>
        <v>ALP_Manutenção</v>
      </c>
      <c r="B41" t="str">
        <f t="shared" si="1"/>
        <v>BR Globo</v>
      </c>
      <c r="C41" t="str">
        <f t="shared" si="2"/>
        <v>jul19:970x250:globo.com:home-internas:similar_audience__compradores_visitantes_e_impactados:reach:mob:awareness:alp_manutencao:cpm</v>
      </c>
      <c r="D41" t="str">
        <f t="shared" si="3"/>
        <v>251621748</v>
      </c>
      <c r="E41" t="str">
        <f t="shared" si="4"/>
        <v>Dynamic Click</v>
      </c>
      <c r="F41" t="str">
        <f t="shared" si="5"/>
        <v>jul19:970x250:globo.com:home-internas:similar_audience__compradores_visitantes_e_impactados:reach:mob:awareness:alp_manutencao:cpm</v>
      </c>
      <c r="G41" t="str">
        <f t="shared" si="6"/>
        <v>447708463</v>
      </c>
      <c r="H41" t="str">
        <f t="shared" si="7"/>
        <v>Tracking</v>
      </c>
      <c r="I41">
        <f t="shared" si="8"/>
        <v>1</v>
      </c>
      <c r="J41">
        <f t="shared" si="9"/>
        <v>2</v>
      </c>
      <c r="K41" s="4">
        <f t="shared" si="10"/>
        <v>3.5000000000000001E-3</v>
      </c>
      <c r="L41">
        <f t="shared" si="11"/>
        <v>2.5000000000000001E-2</v>
      </c>
      <c r="M41" s="4">
        <f t="shared" si="14"/>
        <v>7.0000000000000001E-3</v>
      </c>
      <c r="N41" s="4">
        <f t="shared" si="15"/>
        <v>0.05</v>
      </c>
    </row>
    <row r="42" spans="1:14">
      <c r="A42" t="str">
        <f t="shared" si="0"/>
        <v>ALP_Manutenção</v>
      </c>
      <c r="B42" t="str">
        <f t="shared" si="1"/>
        <v>GDN</v>
      </c>
      <c r="C42" t="str">
        <f t="shared" si="2"/>
        <v>aug19:responsive_ad:google:gdn:whitelist:keywords:minizip:consideracao:alp_manutencao:cpm</v>
      </c>
      <c r="D42" t="str">
        <f t="shared" si="3"/>
        <v>252290243</v>
      </c>
      <c r="E42" t="str">
        <f t="shared" si="4"/>
        <v>Dynamic Click</v>
      </c>
      <c r="F42" t="str">
        <f t="shared" si="5"/>
        <v>aug19:responsive_ad:google:gdn:whitelist:keywords:minizip:consideracao:alp_manutencao:cpm</v>
      </c>
      <c r="G42" t="str">
        <f t="shared" si="6"/>
        <v>448653477</v>
      </c>
      <c r="H42" t="str">
        <f t="shared" si="7"/>
        <v>Tracking</v>
      </c>
      <c r="I42">
        <f t="shared" si="8"/>
        <v>0</v>
      </c>
      <c r="J42">
        <f t="shared" si="9"/>
        <v>1</v>
      </c>
      <c r="K42" s="4">
        <f t="shared" si="10"/>
        <v>3.5000000000000001E-3</v>
      </c>
      <c r="L42">
        <f t="shared" si="11"/>
        <v>2.5000000000000001E-2</v>
      </c>
      <c r="M42" s="4">
        <f t="shared" si="14"/>
        <v>3.5000000000000001E-3</v>
      </c>
      <c r="N42" s="4">
        <f t="shared" si="15"/>
        <v>2.5000000000000001E-2</v>
      </c>
    </row>
    <row r="43" spans="1:14">
      <c r="A43" t="str">
        <f t="shared" si="0"/>
        <v>ALP_Manutenção</v>
      </c>
      <c r="B43" t="str">
        <f t="shared" si="1"/>
        <v>Google Brasil</v>
      </c>
      <c r="C43" t="str">
        <f t="shared" si="2"/>
        <v>aug19:300x250:dv_360:adx:as_abc_25__amplo:adx:minizip:awareness:alp_manutencao:cpm</v>
      </c>
      <c r="D43" t="str">
        <f t="shared" si="3"/>
        <v>252860755</v>
      </c>
      <c r="E43" t="str">
        <f t="shared" si="4"/>
        <v>Default</v>
      </c>
      <c r="F43" t="str">
        <f t="shared" si="5"/>
        <v>300x250 Default Web Ad</v>
      </c>
      <c r="G43" t="str">
        <f t="shared" si="6"/>
        <v>446898559</v>
      </c>
      <c r="H43" t="str">
        <f t="shared" si="7"/>
        <v>Display</v>
      </c>
      <c r="I43">
        <f t="shared" si="8"/>
        <v>3</v>
      </c>
      <c r="J43">
        <f t="shared" si="9"/>
        <v>0</v>
      </c>
      <c r="K43" s="4">
        <f t="shared" si="10"/>
        <v>0.04</v>
      </c>
      <c r="L43">
        <f t="shared" si="11"/>
        <v>0.1</v>
      </c>
      <c r="M43" s="4">
        <f t="shared" si="14"/>
        <v>1.1999999999999999E-4</v>
      </c>
      <c r="N43" s="4">
        <f t="shared" si="15"/>
        <v>3.0000000000000003E-4</v>
      </c>
    </row>
    <row r="44" spans="1:14">
      <c r="A44" t="str">
        <f t="shared" si="0"/>
        <v>ALP_Manutenção</v>
      </c>
      <c r="B44" t="str">
        <f t="shared" si="1"/>
        <v>Google Brasil</v>
      </c>
      <c r="C44" t="str">
        <f t="shared" si="2"/>
        <v>aug19:300x250:dv_360:adx:as_abc_25__amplo:adx:minizip:awareness:alp_manutencao:cpm</v>
      </c>
      <c r="D44" t="str">
        <f t="shared" si="3"/>
        <v>252860755</v>
      </c>
      <c r="E44" t="str">
        <f t="shared" si="4"/>
        <v>Standard</v>
      </c>
      <c r="F44" t="str">
        <f t="shared" si="5"/>
        <v>aug19:300x250:dv_360:adx:as_abc_25__amplo:adx:minizip:awareness:alp_manutencao:cpm</v>
      </c>
      <c r="G44" t="str">
        <f t="shared" si="6"/>
        <v>448854138</v>
      </c>
      <c r="H44" t="str">
        <f t="shared" si="7"/>
        <v>Display</v>
      </c>
      <c r="I44">
        <f t="shared" si="8"/>
        <v>37880314</v>
      </c>
      <c r="J44">
        <f t="shared" si="9"/>
        <v>62298</v>
      </c>
      <c r="K44" s="4">
        <f t="shared" si="10"/>
        <v>0.04</v>
      </c>
      <c r="L44">
        <f t="shared" ref="L44:L107" si="16">VLOOKUP(E44,tabela,3,FALSE)</f>
        <v>0.1</v>
      </c>
      <c r="M44" s="4">
        <f t="shared" si="14"/>
        <v>1515.2125600000002</v>
      </c>
      <c r="N44" s="4">
        <f t="shared" si="15"/>
        <v>3788.0314000000003</v>
      </c>
    </row>
    <row r="45" spans="1:14">
      <c r="A45" t="str">
        <f t="shared" si="0"/>
        <v>ALP_Manutenção</v>
      </c>
      <c r="B45" t="str">
        <f t="shared" si="1"/>
        <v>Google Brasil</v>
      </c>
      <c r="C45" t="str">
        <f t="shared" si="2"/>
        <v>aug19:300x600:dv_360:adx:as_abc_25__amplo:adx:minizip:awareness:alp_manutencao:cpm</v>
      </c>
      <c r="D45" t="str">
        <f t="shared" si="3"/>
        <v>252500843</v>
      </c>
      <c r="E45" t="str">
        <f t="shared" si="4"/>
        <v>Standard</v>
      </c>
      <c r="F45" t="str">
        <f t="shared" si="5"/>
        <v>aug19:300x600:dv_360:adx:as_abc_25__amplo:adx:minizip:awareness:alp_manutencao:cpm</v>
      </c>
      <c r="G45" t="str">
        <f t="shared" si="6"/>
        <v>448881347</v>
      </c>
      <c r="H45" t="str">
        <f t="shared" si="7"/>
        <v>Display</v>
      </c>
      <c r="I45">
        <f t="shared" si="8"/>
        <v>6673140</v>
      </c>
      <c r="J45">
        <f t="shared" si="9"/>
        <v>23259</v>
      </c>
      <c r="K45" s="4">
        <f t="shared" si="10"/>
        <v>0.04</v>
      </c>
      <c r="L45">
        <f t="shared" si="16"/>
        <v>0.1</v>
      </c>
      <c r="M45" s="4">
        <f t="shared" si="14"/>
        <v>266.92559999999997</v>
      </c>
      <c r="N45" s="4">
        <f t="shared" si="15"/>
        <v>667.31399999999996</v>
      </c>
    </row>
    <row r="46" spans="1:14">
      <c r="A46" t="str">
        <f t="shared" si="0"/>
        <v>ALP_Manutenção</v>
      </c>
      <c r="B46" t="str">
        <f t="shared" si="1"/>
        <v>Google Brasil</v>
      </c>
      <c r="C46" t="str">
        <f t="shared" si="2"/>
        <v>aug19:320x100:dv_360:display_iab:as_abc_25__amplo:adx:flash-2:consideracao:alp_manutencao:cpm</v>
      </c>
      <c r="D46" t="str">
        <f t="shared" si="3"/>
        <v>252654493</v>
      </c>
      <c r="E46" t="str">
        <f t="shared" si="4"/>
        <v>Dynamic Click</v>
      </c>
      <c r="F46" t="str">
        <f t="shared" si="5"/>
        <v>aug19:320x100:dv_360:display_iab:as_abc_25__amplo:adx:flash-2:consideracao:alp_manutencao:cpm</v>
      </c>
      <c r="G46" t="str">
        <f t="shared" si="6"/>
        <v>448694885</v>
      </c>
      <c r="H46" t="str">
        <f t="shared" si="7"/>
        <v>Tracking</v>
      </c>
      <c r="I46">
        <f t="shared" si="8"/>
        <v>0</v>
      </c>
      <c r="J46">
        <f t="shared" si="9"/>
        <v>1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3.5000000000000001E-3</v>
      </c>
      <c r="N46" s="4">
        <f t="shared" si="15"/>
        <v>2.5000000000000001E-2</v>
      </c>
    </row>
    <row r="47" spans="1:14">
      <c r="A47" t="str">
        <f t="shared" si="0"/>
        <v>ALP_Manutenção</v>
      </c>
      <c r="B47" t="str">
        <f t="shared" si="1"/>
        <v>Google Brasil</v>
      </c>
      <c r="C47" t="str">
        <f t="shared" si="2"/>
        <v>jul19:300_x_600:dv_360:adx:similar_audience__compradores_visitantes_e_impactados:adx:mob:consideracao:manutencao:cpm</v>
      </c>
      <c r="D47" t="str">
        <f t="shared" si="3"/>
        <v>250693426</v>
      </c>
      <c r="E47" t="str">
        <f t="shared" si="4"/>
        <v>Standard</v>
      </c>
      <c r="F47" t="str">
        <f t="shared" si="5"/>
        <v>jul19:300_x_600:dv_360:adx:similar_audience__compradores_visitantes_e_impactados:adx:mob:consideracao:manutencao:cpm</v>
      </c>
      <c r="G47" t="str">
        <f t="shared" si="6"/>
        <v>446792763</v>
      </c>
      <c r="H47" t="str">
        <f t="shared" si="7"/>
        <v>Display</v>
      </c>
      <c r="I47">
        <f t="shared" si="8"/>
        <v>4328680</v>
      </c>
      <c r="J47">
        <f t="shared" si="9"/>
        <v>75595</v>
      </c>
      <c r="K47" s="4">
        <f t="shared" si="10"/>
        <v>0.04</v>
      </c>
      <c r="L47">
        <f t="shared" si="16"/>
        <v>0.1</v>
      </c>
      <c r="M47" s="4">
        <f t="shared" si="14"/>
        <v>173.1472</v>
      </c>
      <c r="N47" s="4">
        <f t="shared" si="15"/>
        <v>432.86799999999999</v>
      </c>
    </row>
    <row r="48" spans="1:14">
      <c r="A48" t="str">
        <f t="shared" si="0"/>
        <v>ALP_Manutenção</v>
      </c>
      <c r="B48" t="str">
        <f t="shared" si="1"/>
        <v>Google Brasil</v>
      </c>
      <c r="C48" t="str">
        <f t="shared" si="2"/>
        <v>jul19:300x250:dv_360:adx:similar_audience__compradores_visitantes_e_impactados:adx:flash:consideracao:alp_manutencao:cpm</v>
      </c>
      <c r="D48" t="str">
        <f t="shared" si="3"/>
        <v>251045261</v>
      </c>
      <c r="E48" t="str">
        <f t="shared" si="4"/>
        <v>Default</v>
      </c>
      <c r="F48" t="str">
        <f t="shared" si="5"/>
        <v>300x250 Default Web Ad</v>
      </c>
      <c r="G48" t="str">
        <f t="shared" si="6"/>
        <v>446898559</v>
      </c>
      <c r="H48" t="str">
        <f t="shared" si="7"/>
        <v>Display</v>
      </c>
      <c r="I48">
        <f t="shared" si="8"/>
        <v>2</v>
      </c>
      <c r="J48">
        <f t="shared" si="9"/>
        <v>0</v>
      </c>
      <c r="K48" s="4">
        <f t="shared" si="10"/>
        <v>0.04</v>
      </c>
      <c r="L48">
        <f t="shared" si="16"/>
        <v>0.1</v>
      </c>
      <c r="M48" s="4">
        <f t="shared" si="14"/>
        <v>8.0000000000000007E-5</v>
      </c>
      <c r="N48" s="4">
        <f t="shared" si="15"/>
        <v>2.0000000000000001E-4</v>
      </c>
    </row>
    <row r="49" spans="1:14">
      <c r="A49" t="str">
        <f t="shared" si="0"/>
        <v>ALP_Manutenção</v>
      </c>
      <c r="B49" t="str">
        <f t="shared" si="1"/>
        <v>Google Brasil</v>
      </c>
      <c r="C49" t="str">
        <f t="shared" si="2"/>
        <v>jul19:300x250:dv_360:adx:similar_audience__compradores_visitantes_e_impactados:adx:flash:consideracao:alp_manutencao:cpm</v>
      </c>
      <c r="D49" t="str">
        <f t="shared" si="3"/>
        <v>251045261</v>
      </c>
      <c r="E49" t="str">
        <f t="shared" si="4"/>
        <v>Standard</v>
      </c>
      <c r="F49" t="str">
        <f t="shared" si="5"/>
        <v>cidp106.2.28:38:jul19:300x250:flash:similar_audience__compradores_visitantes_e_impactados</v>
      </c>
      <c r="G49" t="str">
        <f t="shared" si="6"/>
        <v>447470945</v>
      </c>
      <c r="H49" t="str">
        <f t="shared" si="7"/>
        <v>Display</v>
      </c>
      <c r="I49">
        <f t="shared" si="8"/>
        <v>20773841</v>
      </c>
      <c r="J49">
        <f t="shared" si="9"/>
        <v>91303</v>
      </c>
      <c r="K49" s="4">
        <f t="shared" si="10"/>
        <v>0.04</v>
      </c>
      <c r="L49">
        <f t="shared" si="16"/>
        <v>0.1</v>
      </c>
      <c r="M49" s="4">
        <f t="shared" si="14"/>
        <v>830.95364000000006</v>
      </c>
      <c r="N49" s="4">
        <f t="shared" si="15"/>
        <v>2077.3841000000002</v>
      </c>
    </row>
    <row r="50" spans="1:14">
      <c r="A50" t="str">
        <f t="shared" si="0"/>
        <v>ALP_Manutenção</v>
      </c>
      <c r="B50" t="str">
        <f t="shared" si="1"/>
        <v>Google Brasil</v>
      </c>
      <c r="C50" t="str">
        <f t="shared" si="2"/>
        <v>jul19:300x250:dv_360:adx:similar_audience__compradores_visitantes_e_impactados:adx:mob:consideracao:manutencao:cpm</v>
      </c>
      <c r="D50" t="str">
        <f t="shared" si="3"/>
        <v>250693435</v>
      </c>
      <c r="E50" t="str">
        <f t="shared" si="4"/>
        <v>Default</v>
      </c>
      <c r="F50" t="str">
        <f t="shared" si="5"/>
        <v>300x250 Default Web Ad</v>
      </c>
      <c r="G50" t="str">
        <f t="shared" si="6"/>
        <v>446898559</v>
      </c>
      <c r="H50" t="str">
        <f t="shared" si="7"/>
        <v>Display</v>
      </c>
      <c r="I50">
        <f t="shared" si="8"/>
        <v>1</v>
      </c>
      <c r="J50">
        <f t="shared" si="9"/>
        <v>0</v>
      </c>
      <c r="K50" s="4">
        <f t="shared" si="10"/>
        <v>0.04</v>
      </c>
      <c r="L50">
        <f t="shared" si="16"/>
        <v>0.1</v>
      </c>
      <c r="M50" s="4">
        <f t="shared" si="14"/>
        <v>4.0000000000000003E-5</v>
      </c>
      <c r="N50" s="4">
        <f t="shared" si="15"/>
        <v>1E-4</v>
      </c>
    </row>
    <row r="51" spans="1:14">
      <c r="A51" t="str">
        <f t="shared" si="0"/>
        <v>ALP_Manutenção</v>
      </c>
      <c r="B51" t="str">
        <f t="shared" si="1"/>
        <v>Google Brasil</v>
      </c>
      <c r="C51" t="str">
        <f t="shared" si="2"/>
        <v>jul19:300x250:dv_360:adx:similar_audience__compradores_visitantes_e_impactados:adx:mob:consideracao:manutencao:cpm</v>
      </c>
      <c r="D51" t="str">
        <f t="shared" si="3"/>
        <v>250693435</v>
      </c>
      <c r="E51" t="str">
        <f t="shared" si="4"/>
        <v>Standard</v>
      </c>
      <c r="F51" t="str">
        <f t="shared" si="5"/>
        <v>jul19:300x250:dv_360:adx:similar_audience__compradores_visitantes_e_impactados:adx:mob:consideracao:manutencao:cpm</v>
      </c>
      <c r="G51" t="str">
        <f t="shared" si="6"/>
        <v>446792772</v>
      </c>
      <c r="H51" t="str">
        <f t="shared" si="7"/>
        <v>Display</v>
      </c>
      <c r="I51">
        <f t="shared" si="8"/>
        <v>12563474</v>
      </c>
      <c r="J51">
        <f t="shared" si="9"/>
        <v>70105</v>
      </c>
      <c r="K51" s="4">
        <f t="shared" si="10"/>
        <v>0.04</v>
      </c>
      <c r="L51">
        <f t="shared" si="16"/>
        <v>0.1</v>
      </c>
      <c r="M51" s="4">
        <f t="shared" si="14"/>
        <v>502.53896000000003</v>
      </c>
      <c r="N51" s="4">
        <f t="shared" si="15"/>
        <v>1256.3474000000001</v>
      </c>
    </row>
    <row r="52" spans="1:14">
      <c r="A52" t="str">
        <f t="shared" si="0"/>
        <v>ALP_Manutenção</v>
      </c>
      <c r="B52" t="str">
        <f t="shared" si="1"/>
        <v>Google Brasil</v>
      </c>
      <c r="C52" t="str">
        <f t="shared" si="2"/>
        <v>jul19:300x600:dv_360:adx:similar_audience__compradores_visitantes_e_impactados:adx:flash:consideracao:alp_manutencao:cpm</v>
      </c>
      <c r="D52" t="str">
        <f t="shared" si="3"/>
        <v>251045249</v>
      </c>
      <c r="E52" t="str">
        <f t="shared" si="4"/>
        <v>Standard</v>
      </c>
      <c r="F52" t="str">
        <f t="shared" si="5"/>
        <v>cidp106.2.31:38:jul19:300x600:flash:similar_audience__compradores_visitantes_e_impactados</v>
      </c>
      <c r="G52" t="str">
        <f t="shared" si="6"/>
        <v>447470933</v>
      </c>
      <c r="H52" t="str">
        <f t="shared" si="7"/>
        <v>Display</v>
      </c>
      <c r="I52">
        <f t="shared" si="8"/>
        <v>5349979</v>
      </c>
      <c r="J52">
        <f t="shared" si="9"/>
        <v>62278</v>
      </c>
      <c r="K52" s="4">
        <f t="shared" si="10"/>
        <v>0.04</v>
      </c>
      <c r="L52">
        <f t="shared" si="16"/>
        <v>0.1</v>
      </c>
      <c r="M52" s="4">
        <f t="shared" si="14"/>
        <v>213.99916000000002</v>
      </c>
      <c r="N52" s="4">
        <f t="shared" si="15"/>
        <v>534.99790000000007</v>
      </c>
    </row>
    <row r="53" spans="1:14">
      <c r="A53" t="str">
        <f t="shared" si="0"/>
        <v>ALP_Manutenção</v>
      </c>
      <c r="B53" t="str">
        <f t="shared" si="1"/>
        <v>Google Brasil</v>
      </c>
      <c r="C53" t="str">
        <f t="shared" si="2"/>
        <v>jul19:320_x_100:dv_360:adx:similar_audience__compradores_visitantes_e_impactados:adx:mob:consideracao:manutencao:cpm</v>
      </c>
      <c r="D53" t="str">
        <f t="shared" si="3"/>
        <v>250693423</v>
      </c>
      <c r="E53" t="str">
        <f t="shared" si="4"/>
        <v>Standard</v>
      </c>
      <c r="F53" t="str">
        <f t="shared" si="5"/>
        <v>jul19:320_x_100:dv_360:adx:similar_audience__compradores_visitantes_e_impactados:adx:mob:consideracao:manutencao:cpm</v>
      </c>
      <c r="G53" t="str">
        <f t="shared" si="6"/>
        <v>446792760</v>
      </c>
      <c r="H53" t="str">
        <f t="shared" si="7"/>
        <v>Display</v>
      </c>
      <c r="I53">
        <f t="shared" si="8"/>
        <v>1169040</v>
      </c>
      <c r="J53">
        <f t="shared" si="9"/>
        <v>3598</v>
      </c>
      <c r="K53" s="4">
        <f t="shared" si="10"/>
        <v>0.04</v>
      </c>
      <c r="L53">
        <f t="shared" si="16"/>
        <v>0.1</v>
      </c>
      <c r="M53" s="4">
        <f t="shared" si="14"/>
        <v>46.761600000000001</v>
      </c>
      <c r="N53" s="4">
        <f t="shared" si="15"/>
        <v>116.904</v>
      </c>
    </row>
    <row r="54" spans="1:14">
      <c r="A54" t="str">
        <f t="shared" si="0"/>
        <v>ALP_Manutenção</v>
      </c>
      <c r="B54" t="str">
        <f t="shared" si="1"/>
        <v>Google Brasil</v>
      </c>
      <c r="C54" t="str">
        <f t="shared" si="2"/>
        <v>jul19:320x100:dv_360:adx:similar_audience__compradores_visitantes_e_impactados:adx:flash:consideracao:alp_manutencao:cpm</v>
      </c>
      <c r="D54" t="str">
        <f t="shared" si="3"/>
        <v>251045243</v>
      </c>
      <c r="E54" t="str">
        <f t="shared" si="4"/>
        <v>Standard</v>
      </c>
      <c r="F54" t="str">
        <f t="shared" si="5"/>
        <v>cidp106.2.32:38:jul19:320x100:flash:similar_audience__compradores_visitantes_e_impactados</v>
      </c>
      <c r="G54" t="str">
        <f t="shared" si="6"/>
        <v>447470927</v>
      </c>
      <c r="H54" t="str">
        <f t="shared" si="7"/>
        <v>Display</v>
      </c>
      <c r="I54">
        <f t="shared" si="8"/>
        <v>3392473</v>
      </c>
      <c r="J54">
        <f t="shared" si="9"/>
        <v>9510</v>
      </c>
      <c r="K54" s="4">
        <f t="shared" si="10"/>
        <v>0.04</v>
      </c>
      <c r="L54">
        <f t="shared" si="16"/>
        <v>0.1</v>
      </c>
      <c r="M54" s="4">
        <f t="shared" si="14"/>
        <v>135.69892000000002</v>
      </c>
      <c r="N54" s="4">
        <f t="shared" si="15"/>
        <v>339.24730000000005</v>
      </c>
    </row>
    <row r="55" spans="1:14">
      <c r="A55" t="str">
        <f t="shared" si="0"/>
        <v>ALP_Manutenção</v>
      </c>
      <c r="B55" t="str">
        <f t="shared" si="1"/>
        <v>Google Brasil</v>
      </c>
      <c r="C55" t="str">
        <f t="shared" si="2"/>
        <v>jul19:728x90:dv_360:adx:similar_audience__compradores_visitantes_e_impactados:adx:flash:consideracao:alp_manutencao:cpm</v>
      </c>
      <c r="D55" t="str">
        <f t="shared" si="3"/>
        <v>251045255</v>
      </c>
      <c r="E55" t="str">
        <f t="shared" si="4"/>
        <v>Standard</v>
      </c>
      <c r="F55" t="str">
        <f t="shared" si="5"/>
        <v>cidp106.2.30:38:jul19:728x90:flash:similar_audience__compradores_visitantes_e_impactados</v>
      </c>
      <c r="G55" t="str">
        <f t="shared" si="6"/>
        <v>447470939</v>
      </c>
      <c r="H55" t="str">
        <f t="shared" si="7"/>
        <v>Display</v>
      </c>
      <c r="I55">
        <f t="shared" si="8"/>
        <v>4554849</v>
      </c>
      <c r="J55">
        <f t="shared" si="9"/>
        <v>3650</v>
      </c>
      <c r="K55" s="4">
        <f t="shared" si="10"/>
        <v>0.04</v>
      </c>
      <c r="L55">
        <f t="shared" si="16"/>
        <v>0.1</v>
      </c>
      <c r="M55" s="4">
        <f t="shared" si="14"/>
        <v>182.19396</v>
      </c>
      <c r="N55" s="4">
        <f t="shared" si="15"/>
        <v>455.48490000000004</v>
      </c>
    </row>
    <row r="56" spans="1:14">
      <c r="A56" t="str">
        <f t="shared" si="0"/>
        <v>ALP_Manutenção</v>
      </c>
      <c r="B56" t="str">
        <f t="shared" si="1"/>
        <v>Google Brasil</v>
      </c>
      <c r="C56" t="str">
        <f t="shared" si="2"/>
        <v>jul19:728x90:dv_360:adx:similar_audience__compradores_visitantes_e_impactados:adx:mob:consideracao:manutencao:cpm</v>
      </c>
      <c r="D56" t="str">
        <f t="shared" si="3"/>
        <v>250693429</v>
      </c>
      <c r="E56" t="str">
        <f t="shared" si="4"/>
        <v>Standard</v>
      </c>
      <c r="F56" t="str">
        <f t="shared" si="5"/>
        <v>jul19:728x90:dv_360:adx:similar_audience__compradores_visitantes_e_impactados:adx:mob:consideracao:manutencao:cpm</v>
      </c>
      <c r="G56" t="str">
        <f t="shared" si="6"/>
        <v>446792766</v>
      </c>
      <c r="H56" t="str">
        <f t="shared" si="7"/>
        <v>Display</v>
      </c>
      <c r="I56">
        <f t="shared" si="8"/>
        <v>2796971</v>
      </c>
      <c r="J56">
        <f t="shared" si="9"/>
        <v>3100</v>
      </c>
      <c r="K56" s="4">
        <f t="shared" si="10"/>
        <v>0.04</v>
      </c>
      <c r="L56">
        <f t="shared" si="16"/>
        <v>0.1</v>
      </c>
      <c r="M56" s="4">
        <f t="shared" si="14"/>
        <v>111.87884</v>
      </c>
      <c r="N56" s="4">
        <f t="shared" si="15"/>
        <v>279.69710000000003</v>
      </c>
    </row>
    <row r="57" spans="1:14">
      <c r="A57" t="str">
        <f t="shared" si="0"/>
        <v>ALP_Manutenção</v>
      </c>
      <c r="B57" t="str">
        <f t="shared" si="1"/>
        <v>Google Brasil</v>
      </c>
      <c r="C57" t="str">
        <f t="shared" si="2"/>
        <v>jul19:native:dv_360:adx:similar_audience__compradores_visitantes_e_impactados:asx:mob:consideracao:manutencao:cpm</v>
      </c>
      <c r="D57" t="str">
        <f t="shared" si="3"/>
        <v>249771873</v>
      </c>
      <c r="E57" t="str">
        <f t="shared" si="4"/>
        <v>Dynamic Click</v>
      </c>
      <c r="F57" t="str">
        <f t="shared" si="5"/>
        <v>cidp106.2.44:38:jul19:native:mob:similar_audience__compradores_visitantes_e_impactados</v>
      </c>
      <c r="G57" t="str">
        <f t="shared" si="6"/>
        <v>446407717</v>
      </c>
      <c r="H57" t="str">
        <f t="shared" si="7"/>
        <v>Tracking</v>
      </c>
      <c r="I57">
        <f t="shared" si="8"/>
        <v>18602236</v>
      </c>
      <c r="J57">
        <f t="shared" si="9"/>
        <v>62327</v>
      </c>
      <c r="K57" s="4">
        <f t="shared" si="10"/>
        <v>3.5000000000000001E-3</v>
      </c>
      <c r="L57">
        <f t="shared" si="16"/>
        <v>2.5000000000000001E-2</v>
      </c>
      <c r="M57" s="4">
        <f t="shared" si="14"/>
        <v>218.14449999999999</v>
      </c>
      <c r="N57" s="4">
        <f t="shared" si="15"/>
        <v>1558.1750000000002</v>
      </c>
    </row>
    <row r="58" spans="1:14">
      <c r="A58" t="str">
        <f t="shared" si="0"/>
        <v>ALP_Manutenção</v>
      </c>
      <c r="B58" t="str">
        <f t="shared" si="1"/>
        <v>Oath - Verizon Media</v>
      </c>
      <c r="C58" t="str">
        <f t="shared" si="2"/>
        <v>aug19:1200x627:verizon:native_ads:lal_as_abc_25__pme_micro_empreendedor_e_autonomos:gemini-nativeads:mini-zip:consideracao:alp_manutencao:cpm</v>
      </c>
      <c r="D58" t="str">
        <f t="shared" si="3"/>
        <v>253768047</v>
      </c>
      <c r="E58" t="str">
        <f t="shared" si="4"/>
        <v>Dynamic Click</v>
      </c>
      <c r="F58" t="str">
        <f t="shared" si="5"/>
        <v>aug19:1200x627:verizon:native_ads:lal_as_abc_25__pme_micro_empreendedor_e_autonomos:gemini-nativeads:mini-zip:consideracao:alp_manutencao:cpm</v>
      </c>
      <c r="G58" t="str">
        <f t="shared" si="6"/>
        <v>449672118</v>
      </c>
      <c r="H58" t="str">
        <f t="shared" si="7"/>
        <v>Tracking</v>
      </c>
      <c r="I58">
        <f t="shared" si="8"/>
        <v>2412746</v>
      </c>
      <c r="J58">
        <f t="shared" si="9"/>
        <v>69439</v>
      </c>
      <c r="K58" s="4">
        <f t="shared" si="10"/>
        <v>3.5000000000000001E-3</v>
      </c>
      <c r="L58">
        <f t="shared" si="16"/>
        <v>2.5000000000000001E-2</v>
      </c>
      <c r="M58" s="4">
        <f t="shared" si="14"/>
        <v>243.03650000000002</v>
      </c>
      <c r="N58" s="4">
        <f t="shared" si="15"/>
        <v>1735.9750000000001</v>
      </c>
    </row>
    <row r="59" spans="1:14">
      <c r="A59" t="str">
        <f t="shared" si="0"/>
        <v>ALP_Manutenção</v>
      </c>
      <c r="B59" t="str">
        <f t="shared" si="1"/>
        <v>Oath - Verizon Media</v>
      </c>
      <c r="C59" t="str">
        <f t="shared" si="2"/>
        <v>aug19:1200x628:verizon:native_ads:lal_as_abc_25__pme_micro_empreendedor_e_autonomos:gemini-nativeads:flash:consideracao:alp_manutencao:cpm</v>
      </c>
      <c r="D59" t="str">
        <f t="shared" si="3"/>
        <v>253659898</v>
      </c>
      <c r="E59" t="str">
        <f t="shared" si="4"/>
        <v>Dynamic Click</v>
      </c>
      <c r="F59" t="str">
        <f t="shared" si="5"/>
        <v>aug19:1200x628:verizon:native_ads:lal_as_abc_25__pme_micro_empreendedor_e_autonomos:gemini-nativeads:flash:consideracao:alp_manutencao:cpm</v>
      </c>
      <c r="G59" t="str">
        <f t="shared" si="6"/>
        <v>449656794</v>
      </c>
      <c r="H59" t="str">
        <f t="shared" si="7"/>
        <v>Tracking</v>
      </c>
      <c r="I59">
        <f t="shared" si="8"/>
        <v>6445700</v>
      </c>
      <c r="J59">
        <f t="shared" si="9"/>
        <v>99690</v>
      </c>
      <c r="K59" s="4">
        <f t="shared" si="10"/>
        <v>3.5000000000000001E-3</v>
      </c>
      <c r="L59">
        <f t="shared" si="16"/>
        <v>2.5000000000000001E-2</v>
      </c>
      <c r="M59" s="4">
        <f t="shared" si="14"/>
        <v>348.91500000000002</v>
      </c>
      <c r="N59" s="4">
        <f t="shared" si="15"/>
        <v>2492.25</v>
      </c>
    </row>
    <row r="60" spans="1:14">
      <c r="A60" t="str">
        <f t="shared" si="0"/>
        <v>ALP_Manutenção</v>
      </c>
      <c r="B60" t="str">
        <f t="shared" si="1"/>
        <v>Oath - Verizon Media</v>
      </c>
      <c r="C60" t="str">
        <f t="shared" si="2"/>
        <v>aug19:1200x628:verizon:native_ads:lal_as_abc_25__pme_micro_empreendedor_e_autonomos:gemini-nativeads:zip:consideracao:alp_manutencao:cpm</v>
      </c>
      <c r="D60" t="str">
        <f t="shared" si="3"/>
        <v>253309643</v>
      </c>
      <c r="E60" t="str">
        <f t="shared" si="4"/>
        <v>Dynamic Click</v>
      </c>
      <c r="F60" t="str">
        <f t="shared" si="5"/>
        <v>aug19:1200x628:verizon:native_ads:lal_as_abc_25__pme_micro_empreendedor_e_autonomos:gemini-nativeads:zip:consideracao:alp_manutencao:cpm</v>
      </c>
      <c r="G60" t="str">
        <f t="shared" si="6"/>
        <v>449766001</v>
      </c>
      <c r="H60" t="str">
        <f t="shared" si="7"/>
        <v>Tracking</v>
      </c>
      <c r="I60">
        <f t="shared" si="8"/>
        <v>5409586</v>
      </c>
      <c r="J60">
        <f t="shared" si="9"/>
        <v>124173</v>
      </c>
      <c r="K60" s="4">
        <f t="shared" si="10"/>
        <v>3.5000000000000001E-3</v>
      </c>
      <c r="L60">
        <f t="shared" si="16"/>
        <v>2.5000000000000001E-2</v>
      </c>
      <c r="M60" s="4">
        <f t="shared" si="14"/>
        <v>434.60550000000001</v>
      </c>
      <c r="N60" s="4">
        <f t="shared" si="15"/>
        <v>3104.3250000000003</v>
      </c>
    </row>
    <row r="61" spans="1:14">
      <c r="A61" t="str">
        <f t="shared" si="0"/>
        <v>ALP_Manutenção</v>
      </c>
      <c r="B61" t="str">
        <f t="shared" si="1"/>
        <v>Oath - Verizon Media</v>
      </c>
      <c r="C61" t="str">
        <f t="shared" si="2"/>
        <v>aug19:1200x648:verizon:native_ads:lal_as_abc_25__pme_micro_empreendedor_e_autonomos:gemini-nativeads:mob:consideracao:alp_manutencao:cpm</v>
      </c>
      <c r="D61" t="str">
        <f t="shared" si="3"/>
        <v>253465243</v>
      </c>
      <c r="E61" t="str">
        <f t="shared" si="4"/>
        <v>Dynamic Click</v>
      </c>
      <c r="F61" t="str">
        <f t="shared" si="5"/>
        <v>aug19:1200x648:verizon:native_ads:lal_as_abc_25__pme_micro_empreendedor_e_autonomos:gemini-nativeads:mob:consideracao:alp_manutencao:cpm</v>
      </c>
      <c r="G61" t="str">
        <f t="shared" si="6"/>
        <v>449584789</v>
      </c>
      <c r="H61" t="str">
        <f t="shared" si="7"/>
        <v>Tracking</v>
      </c>
      <c r="I61">
        <f t="shared" si="8"/>
        <v>0</v>
      </c>
      <c r="J61">
        <f t="shared" si="9"/>
        <v>1</v>
      </c>
      <c r="K61" s="4">
        <f t="shared" si="10"/>
        <v>3.5000000000000001E-3</v>
      </c>
      <c r="L61">
        <f t="shared" si="16"/>
        <v>2.5000000000000001E-2</v>
      </c>
      <c r="M61" s="4">
        <f t="shared" si="14"/>
        <v>3.5000000000000001E-3</v>
      </c>
      <c r="N61" s="4">
        <f t="shared" si="15"/>
        <v>2.5000000000000001E-2</v>
      </c>
    </row>
    <row r="62" spans="1:14">
      <c r="A62" t="str">
        <f t="shared" si="0"/>
        <v>ALP_Manutenção</v>
      </c>
      <c r="B62" t="str">
        <f t="shared" si="1"/>
        <v>Oath - Verizon Media</v>
      </c>
      <c r="C62" t="str">
        <f t="shared" si="2"/>
        <v>aug19:648x648:verizon:native_ads:lal_as_abc_25__pme_micro_empreendedor_e_autonomos:gemini-nativeads:flah:consideracao:alp_manutencao:cpm</v>
      </c>
      <c r="D62" t="str">
        <f t="shared" si="3"/>
        <v>253465246</v>
      </c>
      <c r="E62" t="str">
        <f t="shared" si="4"/>
        <v>Dynamic Click</v>
      </c>
      <c r="F62" t="str">
        <f t="shared" si="5"/>
        <v>aug19:648x648:verizon:native_ads:lal_as_abc_25__pme_micro_empreendedor_e_autonomos:gemini-nativeads:flah:consideracao:alp_manutencao:cpm</v>
      </c>
      <c r="G62" t="str">
        <f t="shared" si="6"/>
        <v>449505188</v>
      </c>
      <c r="H62" t="str">
        <f t="shared" si="7"/>
        <v>Tracking</v>
      </c>
      <c r="I62">
        <f t="shared" si="8"/>
        <v>1583002</v>
      </c>
      <c r="J62">
        <f t="shared" si="9"/>
        <v>33183</v>
      </c>
      <c r="K62" s="4">
        <f t="shared" si="10"/>
        <v>3.5000000000000001E-3</v>
      </c>
      <c r="L62">
        <f t="shared" si="16"/>
        <v>2.5000000000000001E-2</v>
      </c>
      <c r="M62" s="4">
        <f t="shared" si="14"/>
        <v>116.1405</v>
      </c>
      <c r="N62" s="4">
        <f t="shared" si="15"/>
        <v>829.57500000000005</v>
      </c>
    </row>
    <row r="63" spans="1:14">
      <c r="A63" t="str">
        <f t="shared" si="0"/>
        <v>ALP_Manutenção</v>
      </c>
      <c r="B63" t="str">
        <f t="shared" si="1"/>
        <v>Oath - Verizon Media</v>
      </c>
      <c r="C63" t="str">
        <f t="shared" si="2"/>
        <v>aug19:648x648:verizon:native_ads:lal_as_abc_25__pme_micro_empreendedor_e_autonomos:gemini-nativeads:mini-zip:consideracao:alp_manutencao:cpm</v>
      </c>
      <c r="D63" t="str">
        <f t="shared" si="3"/>
        <v>253667668</v>
      </c>
      <c r="E63" t="str">
        <f t="shared" si="4"/>
        <v>Dynamic Click</v>
      </c>
      <c r="F63" t="str">
        <f t="shared" si="5"/>
        <v>aug19:648x648:verizon:native_ads:lal_as_abc_25__pme_micro_empreendedor_e_autonomos:gemini-nativeads:mini-zip:consideracao:alp_manutencao:cpm</v>
      </c>
      <c r="G63" t="str">
        <f t="shared" si="6"/>
        <v>449664852</v>
      </c>
      <c r="H63" t="str">
        <f t="shared" si="7"/>
        <v>Tracking</v>
      </c>
      <c r="I63">
        <f t="shared" si="8"/>
        <v>3388392</v>
      </c>
      <c r="J63">
        <f t="shared" si="9"/>
        <v>123734</v>
      </c>
      <c r="K63" s="4">
        <f t="shared" si="10"/>
        <v>3.5000000000000001E-3</v>
      </c>
      <c r="L63">
        <f t="shared" si="16"/>
        <v>2.5000000000000001E-2</v>
      </c>
      <c r="M63" s="4">
        <f t="shared" si="14"/>
        <v>433.06900000000002</v>
      </c>
      <c r="N63" s="4">
        <f t="shared" si="15"/>
        <v>3093.3500000000004</v>
      </c>
    </row>
    <row r="64" spans="1:14">
      <c r="A64" t="str">
        <f t="shared" si="0"/>
        <v>ALP_Manutenção</v>
      </c>
      <c r="B64" t="str">
        <f t="shared" si="1"/>
        <v>Oath - Verizon Media</v>
      </c>
      <c r="C64" t="str">
        <f t="shared" si="2"/>
        <v>aug19:648x648:verizon:native_ads:lal_as_abc_25__pme_micro_empreendedor_e_autonomos:gemini-nativeads:mob:consideracao:alp_manutencao:cpm</v>
      </c>
      <c r="D64" t="str">
        <f t="shared" si="3"/>
        <v>253467202</v>
      </c>
      <c r="E64" t="str">
        <f t="shared" si="4"/>
        <v>Dynamic Click</v>
      </c>
      <c r="F64" t="str">
        <f t="shared" si="5"/>
        <v>aug19:648x648:verizon:native_ads:lal_as_abc_25__pme_micro_empreendedor_e_autonomos:gemini-nativeads:mob:consideracao:alp_manutencao:cpm</v>
      </c>
      <c r="G64" t="str">
        <f t="shared" si="6"/>
        <v>449505581</v>
      </c>
      <c r="H64" t="str">
        <f t="shared" si="7"/>
        <v>Tracking</v>
      </c>
      <c r="I64">
        <f t="shared" si="8"/>
        <v>4354870</v>
      </c>
      <c r="J64">
        <f t="shared" si="9"/>
        <v>137905</v>
      </c>
      <c r="K64" s="4">
        <f t="shared" si="10"/>
        <v>3.5000000000000001E-3</v>
      </c>
      <c r="L64">
        <f t="shared" si="16"/>
        <v>2.5000000000000001E-2</v>
      </c>
      <c r="M64" s="4">
        <f t="shared" si="14"/>
        <v>482.66750000000002</v>
      </c>
      <c r="N64" s="4">
        <f t="shared" si="15"/>
        <v>3447.625</v>
      </c>
    </row>
    <row r="65" spans="1:14">
      <c r="A65" t="str">
        <f t="shared" si="0"/>
        <v>ALP_Manutenção</v>
      </c>
      <c r="B65" t="str">
        <f t="shared" si="1"/>
        <v>Oath - Verizon Media</v>
      </c>
      <c r="C65" t="str">
        <f t="shared" si="2"/>
        <v>aug19:648x648:verizon:native_ads:lal_as_abc_25__pme_micro_empreendedor_e_autonomos:gemini-nativeads:zip:consideracao:alp_manutencao:cpm</v>
      </c>
      <c r="D65" t="str">
        <f t="shared" si="3"/>
        <v>253467205</v>
      </c>
      <c r="E65" t="str">
        <f t="shared" si="4"/>
        <v>Dynamic Click</v>
      </c>
      <c r="F65" t="str">
        <f t="shared" si="5"/>
        <v>aug19:648x648:verizon:native_ads:lal_as_abc_25__pme_micro_empreendedor_e_autonomos:gemini-nativeads:zip:consideracao:alp_manutencao:cpm</v>
      </c>
      <c r="G65" t="str">
        <f t="shared" si="6"/>
        <v>449468841</v>
      </c>
      <c r="H65" t="str">
        <f t="shared" si="7"/>
        <v>Tracking</v>
      </c>
      <c r="I65">
        <f t="shared" si="8"/>
        <v>999732</v>
      </c>
      <c r="J65">
        <f t="shared" si="9"/>
        <v>12506</v>
      </c>
      <c r="K65" s="4">
        <f t="shared" si="10"/>
        <v>3.5000000000000001E-3</v>
      </c>
      <c r="L65">
        <f t="shared" si="16"/>
        <v>2.5000000000000001E-2</v>
      </c>
      <c r="M65" s="4">
        <f t="shared" si="14"/>
        <v>43.771000000000001</v>
      </c>
      <c r="N65" s="4">
        <f t="shared" si="15"/>
        <v>312.65000000000003</v>
      </c>
    </row>
    <row r="66" spans="1:14">
      <c r="A66" t="str">
        <f t="shared" ref="A66:A129" si="17">bd_campaign</f>
        <v>ALP_Manutenção</v>
      </c>
      <c r="B66" t="str">
        <f t="shared" ref="B66:B129" si="18">bd_site</f>
        <v>Oath - Verizon Media</v>
      </c>
      <c r="C66" t="str">
        <f t="shared" ref="C66:C129" si="19">bd_placement</f>
        <v>aug19:970x250:verizon:msn:as_abc_25__amplo:msn:mini-zip:awareness:alp_manutencao:cpm</v>
      </c>
      <c r="D66" t="str">
        <f t="shared" ref="D66:D129" si="20">bd_placementID</f>
        <v>253559878</v>
      </c>
      <c r="E66" t="str">
        <f t="shared" ref="E66:E129" si="21">VLOOKUP(CONCATENATE(bd_adtype,"_",bd_creativetype),tabela,2,FALSE)</f>
        <v>Dynamic Click</v>
      </c>
      <c r="F66" t="str">
        <f t="shared" ref="F66:F129" si="22">bd_ad</f>
        <v>aug19:970x250:verizon:msn:as_abc_25__amplo:msn:mini-zip:awareness:alp_manutencao:cpm</v>
      </c>
      <c r="G66" t="str">
        <f t="shared" ref="G66:G129" si="23">bd_adid</f>
        <v>449592998</v>
      </c>
      <c r="H66" t="str">
        <f t="shared" ref="H66:H129" si="24">bd_creativetype</f>
        <v>Tracking</v>
      </c>
      <c r="I66">
        <f t="shared" ref="I66:I129" si="25">bd_impression</f>
        <v>14</v>
      </c>
      <c r="J66">
        <f t="shared" ref="J66:J129" si="26">bd_clicks</f>
        <v>5</v>
      </c>
      <c r="K66" s="4">
        <f t="shared" ref="K66:K129" si="27">VLOOKUP(E66,tabela,2,FALSE)</f>
        <v>3.5000000000000001E-3</v>
      </c>
      <c r="L66">
        <f t="shared" si="16"/>
        <v>2.5000000000000001E-2</v>
      </c>
      <c r="M66" s="4">
        <f t="shared" si="14"/>
        <v>1.7500000000000002E-2</v>
      </c>
      <c r="N66" s="4">
        <f t="shared" si="15"/>
        <v>0.125</v>
      </c>
    </row>
    <row r="67" spans="1:14">
      <c r="A67" t="str">
        <f t="shared" si="17"/>
        <v>ALP_Manutenção</v>
      </c>
      <c r="B67" t="str">
        <f t="shared" si="18"/>
        <v>Oath - Verizon Media</v>
      </c>
      <c r="C67" t="str">
        <f t="shared" si="19"/>
        <v>aug19:970x250:verizon:yahoo:as_abc_25__amplo:yahoo:mini-zip:awareness:alp_manutencao:cpm</v>
      </c>
      <c r="D67" t="str">
        <f t="shared" si="20"/>
        <v>253558885</v>
      </c>
      <c r="E67" t="str">
        <f t="shared" si="21"/>
        <v>Dynamic Click</v>
      </c>
      <c r="F67" t="str">
        <f t="shared" si="22"/>
        <v>aug19:970x250:verizon:yahoo:as_abc_25__amplo:yahoo:mini-zip:awareness:alp_manutencao:cpm</v>
      </c>
      <c r="G67" t="str">
        <f t="shared" si="23"/>
        <v>449593559</v>
      </c>
      <c r="H67" t="str">
        <f t="shared" si="24"/>
        <v>Tracking</v>
      </c>
      <c r="I67">
        <f t="shared" si="25"/>
        <v>27</v>
      </c>
      <c r="J67">
        <f t="shared" si="26"/>
        <v>3</v>
      </c>
      <c r="K67" s="4">
        <f t="shared" si="27"/>
        <v>3.5000000000000001E-3</v>
      </c>
      <c r="L67">
        <f t="shared" si="16"/>
        <v>2.5000000000000001E-2</v>
      </c>
      <c r="M67" s="4">
        <f t="shared" si="14"/>
        <v>1.0500000000000001E-2</v>
      </c>
      <c r="N67" s="4">
        <f t="shared" si="15"/>
        <v>7.5000000000000011E-2</v>
      </c>
    </row>
    <row r="68" spans="1:14">
      <c r="A68" t="str">
        <f t="shared" si="17"/>
        <v>ALP_Manutenção</v>
      </c>
      <c r="B68" t="str">
        <f t="shared" si="18"/>
        <v>Oath - Verizon Media</v>
      </c>
      <c r="C68" t="str">
        <f t="shared" si="19"/>
        <v>jul19:1350x1080:verizon:gemini_native_ads:lal_as_abc_25__pme_micro_empreendedor_e_autonomos:gemininativeads:flash:consideracao:manutencao:cpc</v>
      </c>
      <c r="D68" t="str">
        <f t="shared" si="20"/>
        <v>250382879</v>
      </c>
      <c r="E68" t="str">
        <f t="shared" si="21"/>
        <v>Dynamic Click</v>
      </c>
      <c r="F68" t="str">
        <f t="shared" si="22"/>
        <v>jul19:1350x1080:verizon:gemini_native_ads:lal_as_abc_25__pme_micro_empreendedor_e_autonomos:gemininativeads:flash:consideracao:manutencao:cpc</v>
      </c>
      <c r="G68" t="str">
        <f t="shared" si="23"/>
        <v>446885029</v>
      </c>
      <c r="H68" t="str">
        <f t="shared" si="24"/>
        <v>Tracking</v>
      </c>
      <c r="I68">
        <f t="shared" si="25"/>
        <v>0</v>
      </c>
      <c r="J68">
        <f t="shared" si="26"/>
        <v>431</v>
      </c>
      <c r="K68" s="4">
        <f t="shared" si="27"/>
        <v>3.5000000000000001E-3</v>
      </c>
      <c r="L68">
        <f t="shared" si="16"/>
        <v>2.5000000000000001E-2</v>
      </c>
      <c r="M68" s="4">
        <f t="shared" si="14"/>
        <v>1.5085</v>
      </c>
      <c r="N68" s="4">
        <f t="shared" si="15"/>
        <v>10.775</v>
      </c>
    </row>
    <row r="69" spans="1:14">
      <c r="A69" t="str">
        <f t="shared" si="17"/>
        <v>ALP_Manutenção</v>
      </c>
      <c r="B69" t="str">
        <f t="shared" si="18"/>
        <v>Taboola</v>
      </c>
      <c r="C69" t="str">
        <f t="shared" si="19"/>
        <v>jul19:native:taboola:ros:lal_as_abc_25__pme_micro_empreendedor_e_autonomos:sitesverticais:flash:consideracao:alp_manutencao:cpc</v>
      </c>
      <c r="D69" t="str">
        <f t="shared" si="20"/>
        <v>250489499</v>
      </c>
      <c r="E69" t="str">
        <f t="shared" si="21"/>
        <v>Dynamic Click</v>
      </c>
      <c r="F69" t="str">
        <f t="shared" si="22"/>
        <v>jul19:native:taboola:ros:lal_as_abc_25__pme_micro_empreendedor_e_autonomos:sitesverticais:flash:consideracao:alp_manutencao:cpc</v>
      </c>
      <c r="G69" t="str">
        <f t="shared" si="23"/>
        <v>446919992</v>
      </c>
      <c r="H69" t="str">
        <f t="shared" si="24"/>
        <v>Tracking</v>
      </c>
      <c r="I69">
        <f t="shared" si="25"/>
        <v>0</v>
      </c>
      <c r="J69">
        <f t="shared" si="26"/>
        <v>6</v>
      </c>
      <c r="K69" s="4">
        <f t="shared" si="27"/>
        <v>3.5000000000000001E-3</v>
      </c>
      <c r="L69">
        <f t="shared" si="16"/>
        <v>2.5000000000000001E-2</v>
      </c>
      <c r="M69" s="4">
        <f t="shared" si="14"/>
        <v>2.1000000000000001E-2</v>
      </c>
      <c r="N69" s="4">
        <f t="shared" si="15"/>
        <v>0.15000000000000002</v>
      </c>
    </row>
    <row r="70" spans="1:14">
      <c r="A70" t="str">
        <f t="shared" si="17"/>
        <v>ALP_Manutenção</v>
      </c>
      <c r="B70" t="str">
        <f t="shared" si="18"/>
        <v>Taboola</v>
      </c>
      <c r="C70" t="str">
        <f t="shared" si="19"/>
        <v>jul19:native:taboola:ros:lal_as_abc_25__pme_micro_empreendedor_e_autonomos:sitesverticais:zip:consideracao:alp_manutencao:cpc</v>
      </c>
      <c r="D70" t="str">
        <f t="shared" si="20"/>
        <v>250494512</v>
      </c>
      <c r="E70" t="str">
        <f t="shared" si="21"/>
        <v>Dynamic Click</v>
      </c>
      <c r="F70" t="str">
        <f t="shared" si="22"/>
        <v>jul19:native:taboola:ros:lal_as_abc_25__pme_micro_empreendedor_e_autonomos:sitesverticais:zip:consideracao:alp_manutencao:cpc</v>
      </c>
      <c r="G70" t="str">
        <f t="shared" si="23"/>
        <v>446893158</v>
      </c>
      <c r="H70" t="str">
        <f t="shared" si="24"/>
        <v>Tracking</v>
      </c>
      <c r="I70">
        <f t="shared" si="25"/>
        <v>3</v>
      </c>
      <c r="J70">
        <f t="shared" si="26"/>
        <v>5</v>
      </c>
      <c r="K70" s="4">
        <f t="shared" si="27"/>
        <v>3.5000000000000001E-3</v>
      </c>
      <c r="L70">
        <f t="shared" si="16"/>
        <v>2.5000000000000001E-2</v>
      </c>
      <c r="M70" s="4">
        <f t="shared" si="14"/>
        <v>1.7500000000000002E-2</v>
      </c>
      <c r="N70" s="4">
        <f t="shared" si="15"/>
        <v>0.125</v>
      </c>
    </row>
    <row r="71" spans="1:14">
      <c r="A71" t="str">
        <f t="shared" si="17"/>
        <v>ALP_Manutenção</v>
      </c>
      <c r="B71" t="str">
        <f t="shared" si="18"/>
        <v>afilio.com.br</v>
      </c>
      <c r="C71" t="str">
        <f t="shared" si="19"/>
        <v>jul19:300x250:afilio:sites_verticais:lal_as_abc_25__pme_micro_empreendedor_e_autonomos:sitesverticais:mob:consideracao:manutencao:cpv</v>
      </c>
      <c r="D71" t="str">
        <f t="shared" si="20"/>
        <v>250796955</v>
      </c>
      <c r="E71" t="str">
        <f t="shared" si="21"/>
        <v>Dynamic Click</v>
      </c>
      <c r="F71" t="str">
        <f t="shared" si="22"/>
        <v>jul19:300x250:afilio:sites_verticais:lal_as_abc_25__pme_micro_empreendedor_e_autonomos:sitesverticais:mob:consideracao:manutencao:cpv</v>
      </c>
      <c r="G71" t="str">
        <f t="shared" si="23"/>
        <v>446820803</v>
      </c>
      <c r="H71" t="str">
        <f t="shared" si="24"/>
        <v>Tracking</v>
      </c>
      <c r="I71">
        <f t="shared" si="25"/>
        <v>0</v>
      </c>
      <c r="J71">
        <f t="shared" si="26"/>
        <v>260</v>
      </c>
      <c r="K71" s="4">
        <f t="shared" si="27"/>
        <v>3.5000000000000001E-3</v>
      </c>
      <c r="L71">
        <f t="shared" si="16"/>
        <v>2.5000000000000001E-2</v>
      </c>
      <c r="M71" s="4">
        <f t="shared" si="14"/>
        <v>0.91</v>
      </c>
      <c r="N71" s="4">
        <f t="shared" si="15"/>
        <v>6.5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5"/>
  <sheetViews>
    <sheetView showGridLines="0" tabSelected="1" workbookViewId="0">
      <selection activeCell="B2" sqref="B2:I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24.42578125" customWidth="1"/>
    <col min="5" max="5" width="17.7109375" customWidth="1"/>
    <col min="6" max="6" width="3" customWidth="1"/>
    <col min="7" max="7" width="2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153</v>
      </c>
      <c r="F3" s="27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103297172</v>
      </c>
      <c r="E4" s="14">
        <f>C4*D4/1000</f>
        <v>10329.717200000001</v>
      </c>
      <c r="F4" s="28"/>
      <c r="H4" s="14">
        <f>SUM(total_adops_filtrada)</f>
        <v>29288.767800000012</v>
      </c>
      <c r="I4" s="14">
        <f>SUM(total_ferramenta_filtrada)</f>
        <v>6786.1541199999992</v>
      </c>
    </row>
    <row r="5" spans="1:9">
      <c r="B5" s="13" t="s">
        <v>11</v>
      </c>
      <c r="C5" s="2">
        <v>0.1</v>
      </c>
      <c r="D5" s="2">
        <f>SUMIF(adtype_filtrada,$B5,impressoes_filtrada)</f>
        <v>6</v>
      </c>
      <c r="E5" s="14">
        <f>C5*D5/1000</f>
        <v>6.0000000000000006E-4</v>
      </c>
      <c r="F5" s="28"/>
    </row>
    <row r="6" spans="1:9">
      <c r="B6" s="13" t="s">
        <v>10</v>
      </c>
      <c r="C6" s="2">
        <v>2.5000000000000001E-2</v>
      </c>
      <c r="D6" s="2">
        <f>SUMIF(adtype_filtrada,$B6,clicks_filtrada)</f>
        <v>758362</v>
      </c>
      <c r="E6" s="14">
        <f>C6*D6</f>
        <v>18959.05</v>
      </c>
      <c r="F6" s="28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8"/>
    </row>
    <row r="8" spans="1:9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8"/>
    </row>
    <row r="9" spans="1:9">
      <c r="B9" s="12" t="s">
        <v>22</v>
      </c>
      <c r="C9" s="12"/>
      <c r="D9" s="12"/>
      <c r="E9" s="15">
        <f>SUM(E4:E8)</f>
        <v>29288.767800000001</v>
      </c>
      <c r="F9" s="29"/>
    </row>
    <row r="13" spans="1:9">
      <c r="A13" s="9"/>
      <c r="B13" s="10" t="s">
        <v>0</v>
      </c>
      <c r="C13" s="10"/>
      <c r="D13" s="10"/>
    </row>
    <row r="14" spans="1:9">
      <c r="A14" s="9"/>
      <c r="B14" s="17"/>
      <c r="C14" s="10"/>
      <c r="D14" s="10"/>
    </row>
    <row r="15" spans="1:9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52</v>
      </c>
      <c r="C19" t="s">
        <v>53</v>
      </c>
      <c r="D19" t="s">
        <v>54</v>
      </c>
      <c r="E19" t="s">
        <v>55</v>
      </c>
      <c r="F19" t="s">
        <v>10</v>
      </c>
      <c r="G19" t="s">
        <v>54</v>
      </c>
      <c r="H19" t="s">
        <v>56</v>
      </c>
      <c r="I19" t="s">
        <v>30</v>
      </c>
      <c r="J19">
        <v>41276</v>
      </c>
      <c r="K19">
        <v>10496</v>
      </c>
      <c r="L19" s="4">
        <v>3.5000000000000001E-3</v>
      </c>
      <c r="M19">
        <v>2.5000000000000001E-2</v>
      </c>
      <c r="N19" s="4">
        <v>36.736000000000004</v>
      </c>
      <c r="O19" s="4">
        <v>262.40000000000003</v>
      </c>
    </row>
    <row r="20" spans="1:15">
      <c r="B20" t="s">
        <v>57</v>
      </c>
      <c r="C20" t="s">
        <v>58</v>
      </c>
      <c r="D20" t="s">
        <v>59</v>
      </c>
      <c r="E20" t="s">
        <v>60</v>
      </c>
      <c r="F20" t="s">
        <v>12</v>
      </c>
      <c r="G20" t="s">
        <v>59</v>
      </c>
      <c r="H20" t="s">
        <v>61</v>
      </c>
      <c r="I20" t="s">
        <v>62</v>
      </c>
      <c r="J20">
        <v>115002</v>
      </c>
      <c r="K20">
        <v>251</v>
      </c>
      <c r="L20" s="4">
        <v>0.04</v>
      </c>
      <c r="M20">
        <v>0.1</v>
      </c>
      <c r="N20" s="4">
        <v>4.6000800000000002</v>
      </c>
      <c r="O20" s="4">
        <v>11.500200000000001</v>
      </c>
    </row>
    <row r="21" spans="1:15">
      <c r="B21" t="s">
        <v>57</v>
      </c>
      <c r="C21" t="s">
        <v>58</v>
      </c>
      <c r="D21" t="s">
        <v>63</v>
      </c>
      <c r="E21" t="s">
        <v>64</v>
      </c>
      <c r="F21" t="s">
        <v>12</v>
      </c>
      <c r="G21" t="s">
        <v>63</v>
      </c>
      <c r="H21" t="s">
        <v>65</v>
      </c>
      <c r="I21" t="s">
        <v>62</v>
      </c>
      <c r="J21">
        <v>336</v>
      </c>
      <c r="K21">
        <v>0</v>
      </c>
      <c r="L21" s="4">
        <v>0.04</v>
      </c>
      <c r="M21">
        <v>0.1</v>
      </c>
      <c r="N21" s="4">
        <v>1.3439999999999999E-2</v>
      </c>
      <c r="O21" s="4">
        <v>3.3600000000000005E-2</v>
      </c>
    </row>
    <row r="22" spans="1:15">
      <c r="B22" t="s">
        <v>57</v>
      </c>
      <c r="C22" t="s">
        <v>58</v>
      </c>
      <c r="D22" t="s">
        <v>154</v>
      </c>
      <c r="E22" t="s">
        <v>155</v>
      </c>
      <c r="F22" t="s">
        <v>10</v>
      </c>
      <c r="G22" t="s">
        <v>154</v>
      </c>
      <c r="H22" t="s">
        <v>156</v>
      </c>
      <c r="I22" t="s">
        <v>30</v>
      </c>
      <c r="J22">
        <v>603</v>
      </c>
      <c r="K22">
        <v>57</v>
      </c>
      <c r="L22" s="4">
        <v>3.5000000000000001E-3</v>
      </c>
      <c r="M22">
        <v>2.5000000000000001E-2</v>
      </c>
      <c r="N22" s="4">
        <v>0.19950000000000001</v>
      </c>
      <c r="O22" s="4">
        <v>1.425</v>
      </c>
    </row>
    <row r="23" spans="1:15">
      <c r="B23" t="s">
        <v>57</v>
      </c>
      <c r="C23" t="s">
        <v>58</v>
      </c>
      <c r="D23" t="s">
        <v>66</v>
      </c>
      <c r="E23" t="s">
        <v>67</v>
      </c>
      <c r="F23" t="s">
        <v>10</v>
      </c>
      <c r="G23" t="s">
        <v>66</v>
      </c>
      <c r="H23" t="s">
        <v>68</v>
      </c>
      <c r="I23" t="s">
        <v>30</v>
      </c>
      <c r="J23">
        <v>7941</v>
      </c>
      <c r="K23">
        <v>16</v>
      </c>
      <c r="L23" s="4">
        <v>3.5000000000000001E-3</v>
      </c>
      <c r="M23">
        <v>2.5000000000000001E-2</v>
      </c>
      <c r="N23" s="4">
        <v>5.6000000000000001E-2</v>
      </c>
      <c r="O23" s="4">
        <v>0.4</v>
      </c>
    </row>
    <row r="24" spans="1:15">
      <c r="B24" t="s">
        <v>57</v>
      </c>
      <c r="C24" t="s">
        <v>58</v>
      </c>
      <c r="D24" t="s">
        <v>69</v>
      </c>
      <c r="E24" t="s">
        <v>70</v>
      </c>
      <c r="F24" t="s">
        <v>10</v>
      </c>
      <c r="G24" t="s">
        <v>69</v>
      </c>
      <c r="H24" t="s">
        <v>71</v>
      </c>
      <c r="I24" t="s">
        <v>30</v>
      </c>
      <c r="J24">
        <v>7666</v>
      </c>
      <c r="K24">
        <v>18</v>
      </c>
      <c r="L24" s="4">
        <v>3.5000000000000001E-3</v>
      </c>
      <c r="M24">
        <v>2.5000000000000001E-2</v>
      </c>
      <c r="N24" s="4">
        <v>6.3E-2</v>
      </c>
      <c r="O24" s="4">
        <v>0.45</v>
      </c>
    </row>
    <row r="25" spans="1:15">
      <c r="B25" t="s">
        <v>57</v>
      </c>
      <c r="C25" t="s">
        <v>58</v>
      </c>
      <c r="D25" t="s">
        <v>72</v>
      </c>
      <c r="E25" t="s">
        <v>73</v>
      </c>
      <c r="F25" t="s">
        <v>12</v>
      </c>
      <c r="G25" t="s">
        <v>72</v>
      </c>
      <c r="H25" t="s">
        <v>74</v>
      </c>
      <c r="I25" t="s">
        <v>62</v>
      </c>
      <c r="J25">
        <v>2209</v>
      </c>
      <c r="K25">
        <v>0</v>
      </c>
      <c r="L25" s="4">
        <v>0.04</v>
      </c>
      <c r="M25">
        <v>0.1</v>
      </c>
      <c r="N25" s="4">
        <v>8.8359999999999994E-2</v>
      </c>
      <c r="O25" s="4">
        <v>0.22090000000000001</v>
      </c>
    </row>
    <row r="26" spans="1:15">
      <c r="B26" t="s">
        <v>57</v>
      </c>
      <c r="C26" t="s">
        <v>58</v>
      </c>
      <c r="D26" t="s">
        <v>75</v>
      </c>
      <c r="E26" t="s">
        <v>76</v>
      </c>
      <c r="F26" t="s">
        <v>12</v>
      </c>
      <c r="G26" t="s">
        <v>75</v>
      </c>
      <c r="H26" t="s">
        <v>77</v>
      </c>
      <c r="I26" t="s">
        <v>62</v>
      </c>
      <c r="J26">
        <v>2061</v>
      </c>
      <c r="K26">
        <v>1</v>
      </c>
      <c r="L26" s="4">
        <v>0.04</v>
      </c>
      <c r="M26">
        <v>0.1</v>
      </c>
      <c r="N26" s="4">
        <v>8.2439999999999999E-2</v>
      </c>
      <c r="O26" s="4">
        <v>0.20610000000000003</v>
      </c>
    </row>
    <row r="27" spans="1:15">
      <c r="B27" t="s">
        <v>78</v>
      </c>
      <c r="C27" t="s">
        <v>79</v>
      </c>
      <c r="D27" t="s">
        <v>80</v>
      </c>
      <c r="E27" t="s">
        <v>81</v>
      </c>
      <c r="F27" t="s">
        <v>10</v>
      </c>
      <c r="G27" t="s">
        <v>80</v>
      </c>
      <c r="H27" t="s">
        <v>82</v>
      </c>
      <c r="I27" t="s">
        <v>30</v>
      </c>
      <c r="J27">
        <v>121</v>
      </c>
      <c r="K27">
        <v>324</v>
      </c>
      <c r="L27" s="4">
        <v>3.5000000000000001E-3</v>
      </c>
      <c r="M27">
        <v>2.5000000000000001E-2</v>
      </c>
      <c r="N27" s="4">
        <v>1.1340000000000001</v>
      </c>
      <c r="O27" s="4">
        <v>8.1</v>
      </c>
    </row>
    <row r="28" spans="1:15">
      <c r="B28" t="s">
        <v>78</v>
      </c>
      <c r="C28" t="s">
        <v>79</v>
      </c>
      <c r="D28" t="s">
        <v>83</v>
      </c>
      <c r="E28" t="s">
        <v>84</v>
      </c>
      <c r="F28" t="s">
        <v>10</v>
      </c>
      <c r="G28" t="s">
        <v>83</v>
      </c>
      <c r="H28" t="s">
        <v>85</v>
      </c>
      <c r="I28" t="s">
        <v>30</v>
      </c>
      <c r="J28">
        <v>0</v>
      </c>
      <c r="K28">
        <v>5</v>
      </c>
      <c r="L28" s="4">
        <v>3.5000000000000001E-3</v>
      </c>
      <c r="M28">
        <v>2.5000000000000001E-2</v>
      </c>
      <c r="N28" s="4">
        <v>1.7500000000000002E-2</v>
      </c>
      <c r="O28" s="4">
        <v>0.125</v>
      </c>
    </row>
    <row r="29" spans="1:15">
      <c r="B29" t="s">
        <v>78</v>
      </c>
      <c r="C29" t="s">
        <v>79</v>
      </c>
      <c r="D29" t="s">
        <v>86</v>
      </c>
      <c r="E29" t="s">
        <v>87</v>
      </c>
      <c r="F29" t="s">
        <v>10</v>
      </c>
      <c r="G29" t="s">
        <v>86</v>
      </c>
      <c r="H29" t="s">
        <v>88</v>
      </c>
      <c r="I29" t="s">
        <v>30</v>
      </c>
      <c r="J29">
        <v>0</v>
      </c>
      <c r="K29">
        <v>2</v>
      </c>
      <c r="L29" s="4">
        <v>3.5000000000000001E-3</v>
      </c>
      <c r="M29">
        <v>2.5000000000000001E-2</v>
      </c>
      <c r="N29" s="4">
        <v>7.0000000000000001E-3</v>
      </c>
      <c r="O29" s="4">
        <v>0.05</v>
      </c>
    </row>
    <row r="30" spans="1:15">
      <c r="B30" t="s">
        <v>78</v>
      </c>
      <c r="C30" t="s">
        <v>79</v>
      </c>
      <c r="D30" t="s">
        <v>89</v>
      </c>
      <c r="E30" t="s">
        <v>90</v>
      </c>
      <c r="F30" t="s">
        <v>10</v>
      </c>
      <c r="G30" t="s">
        <v>89</v>
      </c>
      <c r="H30" t="s">
        <v>91</v>
      </c>
      <c r="I30" t="s">
        <v>30</v>
      </c>
      <c r="J30">
        <v>0</v>
      </c>
      <c r="K30">
        <v>13</v>
      </c>
      <c r="L30" s="4">
        <v>3.5000000000000001E-3</v>
      </c>
      <c r="M30">
        <v>2.5000000000000001E-2</v>
      </c>
      <c r="N30" s="4">
        <v>4.5499999999999999E-2</v>
      </c>
      <c r="O30" s="4">
        <v>0.32500000000000001</v>
      </c>
    </row>
    <row r="31" spans="1:15">
      <c r="B31" t="s">
        <v>78</v>
      </c>
      <c r="C31" t="s">
        <v>79</v>
      </c>
      <c r="D31" t="s">
        <v>92</v>
      </c>
      <c r="E31" t="s">
        <v>93</v>
      </c>
      <c r="F31" t="s">
        <v>10</v>
      </c>
      <c r="G31" t="s">
        <v>92</v>
      </c>
      <c r="H31" t="s">
        <v>94</v>
      </c>
      <c r="I31" t="s">
        <v>30</v>
      </c>
      <c r="J31">
        <v>0</v>
      </c>
      <c r="K31">
        <v>103</v>
      </c>
      <c r="L31" s="4">
        <v>3.5000000000000001E-3</v>
      </c>
      <c r="M31">
        <v>2.5000000000000001E-2</v>
      </c>
      <c r="N31" s="4">
        <v>0.36049999999999999</v>
      </c>
      <c r="O31" s="4">
        <v>2.5750000000000002</v>
      </c>
    </row>
    <row r="32" spans="1:15">
      <c r="B32" t="s">
        <v>78</v>
      </c>
      <c r="C32" t="s">
        <v>58</v>
      </c>
      <c r="D32" t="s">
        <v>157</v>
      </c>
      <c r="E32" t="s">
        <v>158</v>
      </c>
      <c r="F32" t="s">
        <v>10</v>
      </c>
      <c r="G32" t="s">
        <v>157</v>
      </c>
      <c r="H32" t="s">
        <v>159</v>
      </c>
      <c r="I32" t="s">
        <v>30</v>
      </c>
      <c r="J32">
        <v>13169084</v>
      </c>
      <c r="K32">
        <v>39899</v>
      </c>
      <c r="L32" s="4">
        <v>3.5000000000000001E-3</v>
      </c>
      <c r="M32">
        <v>2.5000000000000001E-2</v>
      </c>
      <c r="N32" s="4">
        <v>139.6465</v>
      </c>
      <c r="O32" s="4">
        <v>997.47500000000002</v>
      </c>
    </row>
    <row r="33" spans="2:15">
      <c r="B33" t="s">
        <v>78</v>
      </c>
      <c r="C33" t="s">
        <v>58</v>
      </c>
      <c r="D33" t="s">
        <v>160</v>
      </c>
      <c r="E33" t="s">
        <v>161</v>
      </c>
      <c r="F33" t="s">
        <v>10</v>
      </c>
      <c r="G33" t="s">
        <v>160</v>
      </c>
      <c r="H33" t="s">
        <v>162</v>
      </c>
      <c r="I33" t="s">
        <v>30</v>
      </c>
      <c r="J33">
        <v>2982536</v>
      </c>
      <c r="K33">
        <v>13460</v>
      </c>
      <c r="L33" s="4">
        <v>3.5000000000000001E-3</v>
      </c>
      <c r="M33">
        <v>2.5000000000000001E-2</v>
      </c>
      <c r="N33" s="4">
        <v>47.11</v>
      </c>
      <c r="O33" s="4">
        <v>336.5</v>
      </c>
    </row>
    <row r="34" spans="2:15">
      <c r="B34" t="s">
        <v>78</v>
      </c>
      <c r="C34" t="s">
        <v>58</v>
      </c>
      <c r="D34" t="s">
        <v>163</v>
      </c>
      <c r="E34" t="s">
        <v>164</v>
      </c>
      <c r="F34" t="s">
        <v>12</v>
      </c>
      <c r="G34" t="s">
        <v>163</v>
      </c>
      <c r="H34" t="s">
        <v>165</v>
      </c>
      <c r="I34" t="s">
        <v>62</v>
      </c>
      <c r="J34">
        <v>1608665</v>
      </c>
      <c r="K34">
        <v>1617</v>
      </c>
      <c r="L34" s="4">
        <v>0.04</v>
      </c>
      <c r="M34">
        <v>0.1</v>
      </c>
      <c r="N34" s="4">
        <v>64.346599999999995</v>
      </c>
      <c r="O34" s="4">
        <v>160.8665</v>
      </c>
    </row>
    <row r="35" spans="2:15">
      <c r="B35" t="s">
        <v>78</v>
      </c>
      <c r="C35" t="s">
        <v>58</v>
      </c>
      <c r="D35" t="s">
        <v>166</v>
      </c>
      <c r="E35" t="s">
        <v>167</v>
      </c>
      <c r="F35" t="s">
        <v>12</v>
      </c>
      <c r="G35" t="s">
        <v>166</v>
      </c>
      <c r="H35" t="s">
        <v>168</v>
      </c>
      <c r="I35" t="s">
        <v>62</v>
      </c>
      <c r="J35">
        <v>1729507</v>
      </c>
      <c r="K35">
        <v>1900</v>
      </c>
      <c r="L35" s="4">
        <v>0.04</v>
      </c>
      <c r="M35">
        <v>0.1</v>
      </c>
      <c r="N35" s="4">
        <v>69.180279999999996</v>
      </c>
      <c r="O35" s="4">
        <v>172.95070000000001</v>
      </c>
    </row>
    <row r="36" spans="2:15">
      <c r="B36" t="s">
        <v>78</v>
      </c>
      <c r="C36" t="s">
        <v>58</v>
      </c>
      <c r="D36" t="s">
        <v>169</v>
      </c>
      <c r="E36" t="s">
        <v>170</v>
      </c>
      <c r="F36" t="s">
        <v>12</v>
      </c>
      <c r="G36" t="s">
        <v>169</v>
      </c>
      <c r="H36" t="s">
        <v>171</v>
      </c>
      <c r="I36" t="s">
        <v>62</v>
      </c>
      <c r="J36">
        <v>227986</v>
      </c>
      <c r="K36">
        <v>451</v>
      </c>
      <c r="L36" s="4">
        <v>0.04</v>
      </c>
      <c r="M36">
        <v>0.1</v>
      </c>
      <c r="N36" s="4">
        <v>9.1194400000000009</v>
      </c>
      <c r="O36" s="4">
        <v>22.7986</v>
      </c>
    </row>
    <row r="37" spans="2:15">
      <c r="B37" t="s">
        <v>78</v>
      </c>
      <c r="C37" t="s">
        <v>58</v>
      </c>
      <c r="D37" t="s">
        <v>172</v>
      </c>
      <c r="E37" t="s">
        <v>173</v>
      </c>
      <c r="F37" t="s">
        <v>10</v>
      </c>
      <c r="G37" t="s">
        <v>172</v>
      </c>
      <c r="H37" t="s">
        <v>174</v>
      </c>
      <c r="I37" t="s">
        <v>30</v>
      </c>
      <c r="J37">
        <v>4341788</v>
      </c>
      <c r="K37">
        <v>12734</v>
      </c>
      <c r="L37" s="4">
        <v>3.5000000000000001E-3</v>
      </c>
      <c r="M37">
        <v>2.5000000000000001E-2</v>
      </c>
      <c r="N37" s="4">
        <v>44.569000000000003</v>
      </c>
      <c r="O37" s="4">
        <v>318.35000000000002</v>
      </c>
    </row>
    <row r="38" spans="2:15">
      <c r="B38" t="s">
        <v>78</v>
      </c>
      <c r="C38" t="s">
        <v>58</v>
      </c>
      <c r="D38" t="s">
        <v>175</v>
      </c>
      <c r="E38" t="s">
        <v>176</v>
      </c>
      <c r="F38" t="s">
        <v>10</v>
      </c>
      <c r="G38" t="s">
        <v>175</v>
      </c>
      <c r="H38" t="s">
        <v>177</v>
      </c>
      <c r="I38" t="s">
        <v>30</v>
      </c>
      <c r="J38">
        <v>3105086</v>
      </c>
      <c r="K38">
        <v>15578</v>
      </c>
      <c r="L38" s="4">
        <v>3.5000000000000001E-3</v>
      </c>
      <c r="M38">
        <v>2.5000000000000001E-2</v>
      </c>
      <c r="N38" s="4">
        <v>54.523000000000003</v>
      </c>
      <c r="O38" s="4">
        <v>389.45000000000005</v>
      </c>
    </row>
    <row r="39" spans="2:15">
      <c r="B39" t="s">
        <v>78</v>
      </c>
      <c r="C39" t="s">
        <v>58</v>
      </c>
      <c r="D39" t="s">
        <v>178</v>
      </c>
      <c r="E39" t="s">
        <v>179</v>
      </c>
      <c r="F39" t="s">
        <v>10</v>
      </c>
      <c r="G39" t="s">
        <v>178</v>
      </c>
      <c r="H39" t="s">
        <v>180</v>
      </c>
      <c r="I39" t="s">
        <v>30</v>
      </c>
      <c r="J39">
        <v>22229</v>
      </c>
      <c r="K39">
        <v>163</v>
      </c>
      <c r="L39" s="4">
        <v>3.5000000000000001E-3</v>
      </c>
      <c r="M39">
        <v>2.5000000000000001E-2</v>
      </c>
      <c r="N39" s="4">
        <v>0.57050000000000001</v>
      </c>
      <c r="O39" s="4">
        <v>4.0750000000000002</v>
      </c>
    </row>
    <row r="40" spans="2:15">
      <c r="B40" t="s">
        <v>78</v>
      </c>
      <c r="C40" t="s">
        <v>58</v>
      </c>
      <c r="D40" t="s">
        <v>181</v>
      </c>
      <c r="E40" t="s">
        <v>182</v>
      </c>
      <c r="F40" t="s">
        <v>10</v>
      </c>
      <c r="G40" t="s">
        <v>181</v>
      </c>
      <c r="H40" t="s">
        <v>183</v>
      </c>
      <c r="I40" t="s">
        <v>30</v>
      </c>
      <c r="J40">
        <v>8720</v>
      </c>
      <c r="K40">
        <v>53</v>
      </c>
      <c r="L40" s="4">
        <v>3.5000000000000001E-3</v>
      </c>
      <c r="M40">
        <v>2.5000000000000001E-2</v>
      </c>
      <c r="N40" s="4">
        <v>0.1855</v>
      </c>
      <c r="O40" s="4">
        <v>1.3250000000000002</v>
      </c>
    </row>
    <row r="41" spans="2:15">
      <c r="B41" t="s">
        <v>78</v>
      </c>
      <c r="C41" t="s">
        <v>58</v>
      </c>
      <c r="D41" t="s">
        <v>184</v>
      </c>
      <c r="E41" t="s">
        <v>185</v>
      </c>
      <c r="F41" t="s">
        <v>10</v>
      </c>
      <c r="G41" t="s">
        <v>184</v>
      </c>
      <c r="H41" t="s">
        <v>186</v>
      </c>
      <c r="I41" t="s">
        <v>30</v>
      </c>
      <c r="J41">
        <v>132575</v>
      </c>
      <c r="K41">
        <v>126</v>
      </c>
      <c r="L41" s="4">
        <v>3.5000000000000001E-3</v>
      </c>
      <c r="M41">
        <v>2.5000000000000001E-2</v>
      </c>
      <c r="N41" s="4">
        <v>0.441</v>
      </c>
      <c r="O41" s="4">
        <v>3.1500000000000004</v>
      </c>
    </row>
    <row r="42" spans="2:15">
      <c r="B42" t="s">
        <v>78</v>
      </c>
      <c r="C42" t="s">
        <v>58</v>
      </c>
      <c r="D42" t="s">
        <v>187</v>
      </c>
      <c r="E42" t="s">
        <v>188</v>
      </c>
      <c r="F42" t="s">
        <v>10</v>
      </c>
      <c r="G42" t="s">
        <v>187</v>
      </c>
      <c r="H42" t="s">
        <v>189</v>
      </c>
      <c r="I42" t="s">
        <v>30</v>
      </c>
      <c r="J42">
        <v>32673</v>
      </c>
      <c r="K42">
        <v>44</v>
      </c>
      <c r="L42" s="4">
        <v>3.5000000000000001E-3</v>
      </c>
      <c r="M42">
        <v>2.5000000000000001E-2</v>
      </c>
      <c r="N42" s="4">
        <v>0.154</v>
      </c>
      <c r="O42" s="4">
        <v>1.1000000000000001</v>
      </c>
    </row>
    <row r="43" spans="2:15">
      <c r="B43" t="s">
        <v>78</v>
      </c>
      <c r="C43" t="s">
        <v>58</v>
      </c>
      <c r="D43" t="s">
        <v>190</v>
      </c>
      <c r="E43" t="s">
        <v>191</v>
      </c>
      <c r="F43" t="s">
        <v>12</v>
      </c>
      <c r="G43" t="s">
        <v>190</v>
      </c>
      <c r="H43" t="s">
        <v>192</v>
      </c>
      <c r="I43" t="s">
        <v>62</v>
      </c>
      <c r="J43">
        <v>10298</v>
      </c>
      <c r="K43">
        <v>4</v>
      </c>
      <c r="L43" s="4">
        <v>0.04</v>
      </c>
      <c r="M43">
        <v>0.1</v>
      </c>
      <c r="N43" s="4">
        <v>0.41192000000000001</v>
      </c>
      <c r="O43" s="4">
        <v>1.0298</v>
      </c>
    </row>
    <row r="44" spans="2:15">
      <c r="B44" t="s">
        <v>78</v>
      </c>
      <c r="C44" t="s">
        <v>58</v>
      </c>
      <c r="D44" t="s">
        <v>193</v>
      </c>
      <c r="E44" t="s">
        <v>194</v>
      </c>
      <c r="F44" t="s">
        <v>12</v>
      </c>
      <c r="G44" t="s">
        <v>193</v>
      </c>
      <c r="H44" t="s">
        <v>195</v>
      </c>
      <c r="I44" t="s">
        <v>62</v>
      </c>
      <c r="J44">
        <v>33838</v>
      </c>
      <c r="K44">
        <v>28</v>
      </c>
      <c r="L44" s="4">
        <v>0.04</v>
      </c>
      <c r="M44">
        <v>0.1</v>
      </c>
      <c r="N44" s="4">
        <v>1.3535200000000001</v>
      </c>
      <c r="O44" s="4">
        <v>3.3838000000000004</v>
      </c>
    </row>
    <row r="45" spans="2:15">
      <c r="B45" t="s">
        <v>78</v>
      </c>
      <c r="C45" t="s">
        <v>58</v>
      </c>
      <c r="D45" t="s">
        <v>196</v>
      </c>
      <c r="E45" t="s">
        <v>197</v>
      </c>
      <c r="F45" t="s">
        <v>12</v>
      </c>
      <c r="G45" t="s">
        <v>196</v>
      </c>
      <c r="H45" t="s">
        <v>198</v>
      </c>
      <c r="I45" t="s">
        <v>62</v>
      </c>
      <c r="J45">
        <v>7251</v>
      </c>
      <c r="K45">
        <v>6</v>
      </c>
      <c r="L45" s="4">
        <v>0.04</v>
      </c>
      <c r="M45">
        <v>0.1</v>
      </c>
      <c r="N45" s="4">
        <v>0.29004000000000002</v>
      </c>
      <c r="O45" s="4">
        <v>0.72510000000000008</v>
      </c>
    </row>
    <row r="46" spans="2:15">
      <c r="B46" t="s">
        <v>78</v>
      </c>
      <c r="C46" t="s">
        <v>58</v>
      </c>
      <c r="D46" t="s">
        <v>199</v>
      </c>
      <c r="E46" t="s">
        <v>200</v>
      </c>
      <c r="F46" t="s">
        <v>10</v>
      </c>
      <c r="G46" t="s">
        <v>199</v>
      </c>
      <c r="H46" t="s">
        <v>201</v>
      </c>
      <c r="I46" t="s">
        <v>30</v>
      </c>
      <c r="J46">
        <v>208</v>
      </c>
      <c r="K46">
        <v>0</v>
      </c>
      <c r="L46" s="4">
        <v>3.5000000000000001E-3</v>
      </c>
      <c r="M46">
        <v>2.5000000000000001E-2</v>
      </c>
      <c r="N46" s="4">
        <v>0</v>
      </c>
      <c r="O46" s="4">
        <v>0</v>
      </c>
    </row>
    <row r="47" spans="2:15">
      <c r="B47" t="s">
        <v>78</v>
      </c>
      <c r="C47" t="s">
        <v>58</v>
      </c>
      <c r="D47" t="s">
        <v>202</v>
      </c>
      <c r="E47" t="s">
        <v>203</v>
      </c>
      <c r="F47" t="s">
        <v>10</v>
      </c>
      <c r="G47" t="s">
        <v>202</v>
      </c>
      <c r="H47" t="s">
        <v>204</v>
      </c>
      <c r="I47" t="s">
        <v>30</v>
      </c>
      <c r="J47">
        <v>221</v>
      </c>
      <c r="K47">
        <v>1</v>
      </c>
      <c r="L47" s="4">
        <v>3.5000000000000001E-3</v>
      </c>
      <c r="M47">
        <v>2.5000000000000001E-2</v>
      </c>
      <c r="N47" s="4">
        <v>3.5000000000000001E-3</v>
      </c>
      <c r="O47" s="4">
        <v>2.5000000000000001E-2</v>
      </c>
    </row>
    <row r="48" spans="2:15">
      <c r="B48" t="s">
        <v>78</v>
      </c>
      <c r="C48" t="s">
        <v>58</v>
      </c>
      <c r="D48" t="s">
        <v>205</v>
      </c>
      <c r="E48" t="s">
        <v>206</v>
      </c>
      <c r="F48" t="s">
        <v>10</v>
      </c>
      <c r="G48" t="s">
        <v>205</v>
      </c>
      <c r="H48" t="s">
        <v>207</v>
      </c>
      <c r="I48" t="s">
        <v>30</v>
      </c>
      <c r="J48">
        <v>234</v>
      </c>
      <c r="K48">
        <v>0</v>
      </c>
      <c r="L48" s="4">
        <v>3.5000000000000001E-3</v>
      </c>
      <c r="M48">
        <v>2.5000000000000001E-2</v>
      </c>
      <c r="N48" s="4">
        <v>0</v>
      </c>
      <c r="O48" s="4">
        <v>0</v>
      </c>
    </row>
    <row r="49" spans="2:15">
      <c r="B49" t="s">
        <v>78</v>
      </c>
      <c r="C49" t="s">
        <v>58</v>
      </c>
      <c r="D49" t="s">
        <v>208</v>
      </c>
      <c r="E49" t="s">
        <v>209</v>
      </c>
      <c r="F49" t="s">
        <v>10</v>
      </c>
      <c r="G49" t="s">
        <v>208</v>
      </c>
      <c r="H49" t="s">
        <v>210</v>
      </c>
      <c r="I49" t="s">
        <v>30</v>
      </c>
      <c r="J49">
        <v>714949</v>
      </c>
      <c r="K49">
        <v>403</v>
      </c>
      <c r="L49" s="4">
        <v>3.5000000000000001E-3</v>
      </c>
      <c r="M49">
        <v>2.5000000000000001E-2</v>
      </c>
      <c r="N49" s="4">
        <v>1.4105000000000001</v>
      </c>
      <c r="O49" s="4">
        <v>10.075000000000001</v>
      </c>
    </row>
    <row r="50" spans="2:15">
      <c r="B50" t="s">
        <v>78</v>
      </c>
      <c r="C50" t="s">
        <v>58</v>
      </c>
      <c r="D50" t="s">
        <v>211</v>
      </c>
      <c r="E50" t="s">
        <v>212</v>
      </c>
      <c r="F50" t="s">
        <v>10</v>
      </c>
      <c r="G50" t="s">
        <v>211</v>
      </c>
      <c r="H50" t="s">
        <v>213</v>
      </c>
      <c r="I50" t="s">
        <v>30</v>
      </c>
      <c r="J50">
        <v>751165</v>
      </c>
      <c r="K50">
        <v>328</v>
      </c>
      <c r="L50" s="4">
        <v>3.5000000000000001E-3</v>
      </c>
      <c r="M50">
        <v>2.5000000000000001E-2</v>
      </c>
      <c r="N50" s="4">
        <v>1.1480000000000001</v>
      </c>
      <c r="O50" s="4">
        <v>8.2000000000000011</v>
      </c>
    </row>
    <row r="51" spans="2:15">
      <c r="B51" t="s">
        <v>78</v>
      </c>
      <c r="C51" t="s">
        <v>58</v>
      </c>
      <c r="D51" t="s">
        <v>214</v>
      </c>
      <c r="E51" t="s">
        <v>215</v>
      </c>
      <c r="F51" t="s">
        <v>10</v>
      </c>
      <c r="G51" t="s">
        <v>214</v>
      </c>
      <c r="H51" t="s">
        <v>216</v>
      </c>
      <c r="I51" t="s">
        <v>30</v>
      </c>
      <c r="J51">
        <v>1327722</v>
      </c>
      <c r="K51">
        <v>580</v>
      </c>
      <c r="L51" s="4">
        <v>3.5000000000000001E-3</v>
      </c>
      <c r="M51">
        <v>2.5000000000000001E-2</v>
      </c>
      <c r="N51" s="4">
        <v>2.0300000000000002</v>
      </c>
      <c r="O51" s="4">
        <v>14.5</v>
      </c>
    </row>
    <row r="52" spans="2:15">
      <c r="B52" t="s">
        <v>78</v>
      </c>
      <c r="C52" t="s">
        <v>58</v>
      </c>
      <c r="D52" t="s">
        <v>217</v>
      </c>
      <c r="E52" t="s">
        <v>218</v>
      </c>
      <c r="F52" t="s">
        <v>10</v>
      </c>
      <c r="G52" t="s">
        <v>217</v>
      </c>
      <c r="H52" t="s">
        <v>219</v>
      </c>
      <c r="I52" t="s">
        <v>30</v>
      </c>
      <c r="J52">
        <v>614197</v>
      </c>
      <c r="K52">
        <v>282</v>
      </c>
      <c r="L52" s="4">
        <v>3.5000000000000001E-3</v>
      </c>
      <c r="M52">
        <v>2.5000000000000001E-2</v>
      </c>
      <c r="N52" s="4">
        <v>0.98699999999999999</v>
      </c>
      <c r="O52" s="4">
        <v>7.0500000000000007</v>
      </c>
    </row>
    <row r="53" spans="2:15">
      <c r="B53" t="s">
        <v>78</v>
      </c>
      <c r="C53" t="s">
        <v>58</v>
      </c>
      <c r="D53" t="s">
        <v>220</v>
      </c>
      <c r="E53" t="s">
        <v>221</v>
      </c>
      <c r="F53" t="s">
        <v>10</v>
      </c>
      <c r="G53" t="s">
        <v>220</v>
      </c>
      <c r="H53" t="s">
        <v>222</v>
      </c>
      <c r="I53" t="s">
        <v>30</v>
      </c>
      <c r="J53">
        <v>695</v>
      </c>
      <c r="K53">
        <v>2</v>
      </c>
      <c r="L53" s="4">
        <v>3.5000000000000001E-3</v>
      </c>
      <c r="M53">
        <v>2.5000000000000001E-2</v>
      </c>
      <c r="N53" s="4">
        <v>7.0000000000000001E-3</v>
      </c>
      <c r="O53" s="4">
        <v>0.05</v>
      </c>
    </row>
    <row r="54" spans="2:15">
      <c r="B54" t="s">
        <v>78</v>
      </c>
      <c r="C54" t="s">
        <v>58</v>
      </c>
      <c r="D54" t="s">
        <v>223</v>
      </c>
      <c r="E54" t="s">
        <v>224</v>
      </c>
      <c r="F54" t="s">
        <v>10</v>
      </c>
      <c r="G54" t="s">
        <v>223</v>
      </c>
      <c r="H54" t="s">
        <v>225</v>
      </c>
      <c r="I54" t="s">
        <v>30</v>
      </c>
      <c r="J54">
        <v>702</v>
      </c>
      <c r="K54">
        <v>1</v>
      </c>
      <c r="L54" s="4">
        <v>3.5000000000000001E-3</v>
      </c>
      <c r="M54">
        <v>2.5000000000000001E-2</v>
      </c>
      <c r="N54" s="4">
        <v>3.5000000000000001E-3</v>
      </c>
      <c r="O54" s="4">
        <v>2.5000000000000001E-2</v>
      </c>
    </row>
    <row r="55" spans="2:15">
      <c r="B55" t="s">
        <v>78</v>
      </c>
      <c r="C55" t="s">
        <v>58</v>
      </c>
      <c r="D55" t="s">
        <v>226</v>
      </c>
      <c r="E55" t="s">
        <v>227</v>
      </c>
      <c r="F55" t="s">
        <v>12</v>
      </c>
      <c r="G55" t="s">
        <v>226</v>
      </c>
      <c r="H55" t="s">
        <v>228</v>
      </c>
      <c r="I55" t="s">
        <v>62</v>
      </c>
      <c r="J55">
        <v>77258</v>
      </c>
      <c r="K55">
        <v>31</v>
      </c>
      <c r="L55" s="4">
        <v>0.04</v>
      </c>
      <c r="M55">
        <v>0.1</v>
      </c>
      <c r="N55" s="4">
        <v>3.0903200000000002</v>
      </c>
      <c r="O55" s="4">
        <v>7.7258000000000004</v>
      </c>
    </row>
    <row r="56" spans="2:15">
      <c r="B56" t="s">
        <v>78</v>
      </c>
      <c r="C56" t="s">
        <v>58</v>
      </c>
      <c r="D56" t="s">
        <v>95</v>
      </c>
      <c r="E56" t="s">
        <v>96</v>
      </c>
      <c r="F56" t="s">
        <v>10</v>
      </c>
      <c r="G56" t="s">
        <v>95</v>
      </c>
      <c r="H56" t="s">
        <v>97</v>
      </c>
      <c r="I56" t="s">
        <v>30</v>
      </c>
      <c r="J56">
        <v>177</v>
      </c>
      <c r="K56">
        <v>2</v>
      </c>
      <c r="L56" s="4">
        <v>3.5000000000000001E-3</v>
      </c>
      <c r="M56">
        <v>2.5000000000000001E-2</v>
      </c>
      <c r="N56" s="4">
        <v>7.0000000000000001E-3</v>
      </c>
      <c r="O56" s="4">
        <v>0.05</v>
      </c>
    </row>
    <row r="57" spans="2:15">
      <c r="B57" t="s">
        <v>78</v>
      </c>
      <c r="C57" t="s">
        <v>58</v>
      </c>
      <c r="D57" t="s">
        <v>98</v>
      </c>
      <c r="E57" t="s">
        <v>99</v>
      </c>
      <c r="F57" t="s">
        <v>10</v>
      </c>
      <c r="G57" t="s">
        <v>98</v>
      </c>
      <c r="H57" t="s">
        <v>100</v>
      </c>
      <c r="I57" t="s">
        <v>30</v>
      </c>
      <c r="J57">
        <v>9</v>
      </c>
      <c r="K57">
        <v>0</v>
      </c>
      <c r="L57" s="4">
        <v>3.5000000000000001E-3</v>
      </c>
      <c r="M57">
        <v>2.5000000000000001E-2</v>
      </c>
      <c r="N57" s="4">
        <v>0</v>
      </c>
      <c r="O57" s="4">
        <v>0</v>
      </c>
    </row>
    <row r="58" spans="2:15">
      <c r="B58" t="s">
        <v>78</v>
      </c>
      <c r="C58" t="s">
        <v>58</v>
      </c>
      <c r="D58" t="s">
        <v>101</v>
      </c>
      <c r="E58" t="s">
        <v>102</v>
      </c>
      <c r="F58" t="s">
        <v>10</v>
      </c>
      <c r="G58" t="s">
        <v>101</v>
      </c>
      <c r="H58" t="s">
        <v>103</v>
      </c>
      <c r="I58" t="s">
        <v>30</v>
      </c>
      <c r="J58">
        <v>1</v>
      </c>
      <c r="K58">
        <v>2</v>
      </c>
      <c r="L58" s="4">
        <v>3.5000000000000001E-3</v>
      </c>
      <c r="M58">
        <v>2.5000000000000001E-2</v>
      </c>
      <c r="N58" s="4">
        <v>7.0000000000000001E-3</v>
      </c>
      <c r="O58" s="4">
        <v>0.05</v>
      </c>
    </row>
    <row r="59" spans="2:15">
      <c r="B59" t="s">
        <v>78</v>
      </c>
      <c r="C59" t="s">
        <v>229</v>
      </c>
      <c r="D59" t="s">
        <v>230</v>
      </c>
      <c r="E59" t="s">
        <v>231</v>
      </c>
      <c r="F59" t="s">
        <v>10</v>
      </c>
      <c r="G59" t="s">
        <v>230</v>
      </c>
      <c r="H59" t="s">
        <v>232</v>
      </c>
      <c r="I59" t="s">
        <v>30</v>
      </c>
      <c r="J59">
        <v>0</v>
      </c>
      <c r="K59">
        <v>1</v>
      </c>
      <c r="L59" s="4">
        <v>3.5000000000000001E-3</v>
      </c>
      <c r="M59">
        <v>2.5000000000000001E-2</v>
      </c>
      <c r="N59" s="4">
        <v>3.5000000000000001E-3</v>
      </c>
      <c r="O59" s="4">
        <v>2.5000000000000001E-2</v>
      </c>
    </row>
    <row r="60" spans="2:15">
      <c r="B60" t="s">
        <v>78</v>
      </c>
      <c r="C60" t="s">
        <v>104</v>
      </c>
      <c r="D60" t="s">
        <v>233</v>
      </c>
      <c r="E60" t="s">
        <v>234</v>
      </c>
      <c r="F60" t="s">
        <v>11</v>
      </c>
      <c r="G60" t="s">
        <v>110</v>
      </c>
      <c r="H60" t="s">
        <v>111</v>
      </c>
      <c r="I60" t="s">
        <v>62</v>
      </c>
      <c r="J60">
        <v>3</v>
      </c>
      <c r="K60">
        <v>0</v>
      </c>
      <c r="L60" s="4">
        <v>0.04</v>
      </c>
      <c r="M60">
        <v>0.1</v>
      </c>
      <c r="N60" s="4">
        <v>1.1999999999999999E-4</v>
      </c>
      <c r="O60" s="4">
        <v>3.0000000000000003E-4</v>
      </c>
    </row>
    <row r="61" spans="2:15">
      <c r="B61" t="s">
        <v>78</v>
      </c>
      <c r="C61" t="s">
        <v>104</v>
      </c>
      <c r="D61" t="s">
        <v>233</v>
      </c>
      <c r="E61" t="s">
        <v>234</v>
      </c>
      <c r="F61" t="s">
        <v>12</v>
      </c>
      <c r="G61" t="s">
        <v>233</v>
      </c>
      <c r="H61" t="s">
        <v>235</v>
      </c>
      <c r="I61" t="s">
        <v>62</v>
      </c>
      <c r="J61">
        <v>37880314</v>
      </c>
      <c r="K61">
        <v>62298</v>
      </c>
      <c r="L61" s="4">
        <v>0.04</v>
      </c>
      <c r="M61">
        <v>0.1</v>
      </c>
      <c r="N61" s="4">
        <v>1515.2125600000002</v>
      </c>
      <c r="O61" s="4">
        <v>3788.0314000000003</v>
      </c>
    </row>
    <row r="62" spans="2:15">
      <c r="B62" t="s">
        <v>78</v>
      </c>
      <c r="C62" t="s">
        <v>104</v>
      </c>
      <c r="D62" t="s">
        <v>236</v>
      </c>
      <c r="E62" t="s">
        <v>237</v>
      </c>
      <c r="F62" t="s">
        <v>12</v>
      </c>
      <c r="G62" t="s">
        <v>236</v>
      </c>
      <c r="H62" t="s">
        <v>238</v>
      </c>
      <c r="I62" t="s">
        <v>62</v>
      </c>
      <c r="J62">
        <v>6673140</v>
      </c>
      <c r="K62">
        <v>23259</v>
      </c>
      <c r="L62" s="4">
        <v>0.04</v>
      </c>
      <c r="M62">
        <v>0.1</v>
      </c>
      <c r="N62" s="4">
        <v>266.92559999999997</v>
      </c>
      <c r="O62" s="4">
        <v>667.31399999999996</v>
      </c>
    </row>
    <row r="63" spans="2:15">
      <c r="B63" t="s">
        <v>78</v>
      </c>
      <c r="C63" t="s">
        <v>104</v>
      </c>
      <c r="D63" t="s">
        <v>239</v>
      </c>
      <c r="E63" t="s">
        <v>240</v>
      </c>
      <c r="F63" t="s">
        <v>10</v>
      </c>
      <c r="G63" t="s">
        <v>239</v>
      </c>
      <c r="H63" t="s">
        <v>241</v>
      </c>
      <c r="I63" t="s">
        <v>30</v>
      </c>
      <c r="J63">
        <v>0</v>
      </c>
      <c r="K63">
        <v>1</v>
      </c>
      <c r="L63" s="4">
        <v>3.5000000000000001E-3</v>
      </c>
      <c r="M63">
        <v>2.5000000000000001E-2</v>
      </c>
      <c r="N63" s="4">
        <v>3.5000000000000001E-3</v>
      </c>
      <c r="O63" s="4">
        <v>2.5000000000000001E-2</v>
      </c>
    </row>
    <row r="64" spans="2:15">
      <c r="B64" t="s">
        <v>78</v>
      </c>
      <c r="C64" t="s">
        <v>104</v>
      </c>
      <c r="D64" t="s">
        <v>105</v>
      </c>
      <c r="E64" t="s">
        <v>106</v>
      </c>
      <c r="F64" t="s">
        <v>12</v>
      </c>
      <c r="G64" t="s">
        <v>105</v>
      </c>
      <c r="H64" t="s">
        <v>107</v>
      </c>
      <c r="I64" t="s">
        <v>62</v>
      </c>
      <c r="J64">
        <v>4328680</v>
      </c>
      <c r="K64">
        <v>75595</v>
      </c>
      <c r="L64" s="4">
        <v>0.04</v>
      </c>
      <c r="M64">
        <v>0.1</v>
      </c>
      <c r="N64" s="4">
        <v>173.1472</v>
      </c>
      <c r="O64" s="4">
        <v>432.86799999999999</v>
      </c>
    </row>
    <row r="65" spans="2:15">
      <c r="B65" t="s">
        <v>78</v>
      </c>
      <c r="C65" t="s">
        <v>104</v>
      </c>
      <c r="D65" t="s">
        <v>108</v>
      </c>
      <c r="E65" t="s">
        <v>109</v>
      </c>
      <c r="F65" t="s">
        <v>11</v>
      </c>
      <c r="G65" t="s">
        <v>110</v>
      </c>
      <c r="H65" t="s">
        <v>111</v>
      </c>
      <c r="I65" t="s">
        <v>62</v>
      </c>
      <c r="J65">
        <v>2</v>
      </c>
      <c r="K65">
        <v>0</v>
      </c>
      <c r="L65" s="4">
        <v>0.04</v>
      </c>
      <c r="M65">
        <v>0.1</v>
      </c>
      <c r="N65" s="4">
        <v>8.0000000000000007E-5</v>
      </c>
      <c r="O65" s="4">
        <v>2.0000000000000001E-4</v>
      </c>
    </row>
    <row r="66" spans="2:15">
      <c r="B66" t="s">
        <v>78</v>
      </c>
      <c r="C66" t="s">
        <v>104</v>
      </c>
      <c r="D66" t="s">
        <v>108</v>
      </c>
      <c r="E66" t="s">
        <v>109</v>
      </c>
      <c r="F66" t="s">
        <v>12</v>
      </c>
      <c r="G66" t="s">
        <v>112</v>
      </c>
      <c r="H66" t="s">
        <v>113</v>
      </c>
      <c r="I66" t="s">
        <v>62</v>
      </c>
      <c r="J66">
        <v>20773841</v>
      </c>
      <c r="K66">
        <v>91303</v>
      </c>
      <c r="L66" s="4">
        <v>0.04</v>
      </c>
      <c r="M66">
        <v>0.1</v>
      </c>
      <c r="N66" s="4">
        <v>830.95364000000006</v>
      </c>
      <c r="O66" s="4">
        <v>2077.3841000000002</v>
      </c>
    </row>
    <row r="67" spans="2:15">
      <c r="B67" t="s">
        <v>78</v>
      </c>
      <c r="C67" t="s">
        <v>104</v>
      </c>
      <c r="D67" t="s">
        <v>114</v>
      </c>
      <c r="E67" t="s">
        <v>115</v>
      </c>
      <c r="F67" t="s">
        <v>11</v>
      </c>
      <c r="G67" t="s">
        <v>110</v>
      </c>
      <c r="H67" t="s">
        <v>111</v>
      </c>
      <c r="I67" t="s">
        <v>62</v>
      </c>
      <c r="J67">
        <v>1</v>
      </c>
      <c r="K67">
        <v>0</v>
      </c>
      <c r="L67" s="4">
        <v>0.04</v>
      </c>
      <c r="M67">
        <v>0.1</v>
      </c>
      <c r="N67" s="4">
        <v>4.0000000000000003E-5</v>
      </c>
      <c r="O67" s="4">
        <v>1E-4</v>
      </c>
    </row>
    <row r="68" spans="2:15">
      <c r="B68" t="s">
        <v>78</v>
      </c>
      <c r="C68" t="s">
        <v>104</v>
      </c>
      <c r="D68" t="s">
        <v>114</v>
      </c>
      <c r="E68" t="s">
        <v>115</v>
      </c>
      <c r="F68" t="s">
        <v>12</v>
      </c>
      <c r="G68" t="s">
        <v>114</v>
      </c>
      <c r="H68" t="s">
        <v>116</v>
      </c>
      <c r="I68" t="s">
        <v>62</v>
      </c>
      <c r="J68">
        <v>12563474</v>
      </c>
      <c r="K68">
        <v>70105</v>
      </c>
      <c r="L68" s="4">
        <v>0.04</v>
      </c>
      <c r="M68">
        <v>0.1</v>
      </c>
      <c r="N68" s="4">
        <v>502.53896000000003</v>
      </c>
      <c r="O68" s="4">
        <v>1256.3474000000001</v>
      </c>
    </row>
    <row r="69" spans="2:15">
      <c r="B69" t="s">
        <v>78</v>
      </c>
      <c r="C69" t="s">
        <v>104</v>
      </c>
      <c r="D69" t="s">
        <v>117</v>
      </c>
      <c r="E69" t="s">
        <v>118</v>
      </c>
      <c r="F69" t="s">
        <v>12</v>
      </c>
      <c r="G69" t="s">
        <v>119</v>
      </c>
      <c r="H69" t="s">
        <v>120</v>
      </c>
      <c r="I69" t="s">
        <v>62</v>
      </c>
      <c r="J69">
        <v>5349979</v>
      </c>
      <c r="K69">
        <v>62278</v>
      </c>
      <c r="L69" s="4">
        <v>0.04</v>
      </c>
      <c r="M69">
        <v>0.1</v>
      </c>
      <c r="N69" s="4">
        <v>213.99916000000002</v>
      </c>
      <c r="O69" s="4">
        <v>534.99790000000007</v>
      </c>
    </row>
    <row r="70" spans="2:15">
      <c r="B70" t="s">
        <v>78</v>
      </c>
      <c r="C70" t="s">
        <v>104</v>
      </c>
      <c r="D70" t="s">
        <v>121</v>
      </c>
      <c r="E70" t="s">
        <v>122</v>
      </c>
      <c r="F70" t="s">
        <v>12</v>
      </c>
      <c r="G70" t="s">
        <v>121</v>
      </c>
      <c r="H70" t="s">
        <v>123</v>
      </c>
      <c r="I70" t="s">
        <v>62</v>
      </c>
      <c r="J70">
        <v>1169040</v>
      </c>
      <c r="K70">
        <v>3598</v>
      </c>
      <c r="L70" s="4">
        <v>0.04</v>
      </c>
      <c r="M70">
        <v>0.1</v>
      </c>
      <c r="N70" s="4">
        <v>46.761600000000001</v>
      </c>
      <c r="O70" s="4">
        <v>116.904</v>
      </c>
    </row>
    <row r="71" spans="2:15">
      <c r="B71" t="s">
        <v>78</v>
      </c>
      <c r="C71" t="s">
        <v>104</v>
      </c>
      <c r="D71" t="s">
        <v>124</v>
      </c>
      <c r="E71" t="s">
        <v>125</v>
      </c>
      <c r="F71" t="s">
        <v>12</v>
      </c>
      <c r="G71" t="s">
        <v>126</v>
      </c>
      <c r="H71" t="s">
        <v>127</v>
      </c>
      <c r="I71" t="s">
        <v>62</v>
      </c>
      <c r="J71">
        <v>3392473</v>
      </c>
      <c r="K71">
        <v>9510</v>
      </c>
      <c r="L71" s="4">
        <v>0.04</v>
      </c>
      <c r="M71">
        <v>0.1</v>
      </c>
      <c r="N71" s="4">
        <v>135.69892000000002</v>
      </c>
      <c r="O71" s="4">
        <v>339.24730000000005</v>
      </c>
    </row>
    <row r="72" spans="2:15">
      <c r="B72" t="s">
        <v>78</v>
      </c>
      <c r="C72" t="s">
        <v>104</v>
      </c>
      <c r="D72" t="s">
        <v>128</v>
      </c>
      <c r="E72" t="s">
        <v>129</v>
      </c>
      <c r="F72" t="s">
        <v>12</v>
      </c>
      <c r="G72" t="s">
        <v>130</v>
      </c>
      <c r="H72" t="s">
        <v>131</v>
      </c>
      <c r="I72" t="s">
        <v>62</v>
      </c>
      <c r="J72">
        <v>4554849</v>
      </c>
      <c r="K72">
        <v>3650</v>
      </c>
      <c r="L72" s="4">
        <v>0.04</v>
      </c>
      <c r="M72">
        <v>0.1</v>
      </c>
      <c r="N72" s="4">
        <v>182.19396</v>
      </c>
      <c r="O72" s="4">
        <v>455.48490000000004</v>
      </c>
    </row>
    <row r="73" spans="2:15">
      <c r="B73" t="s">
        <v>78</v>
      </c>
      <c r="C73" t="s">
        <v>104</v>
      </c>
      <c r="D73" t="s">
        <v>132</v>
      </c>
      <c r="E73" t="s">
        <v>133</v>
      </c>
      <c r="F73" t="s">
        <v>12</v>
      </c>
      <c r="G73" t="s">
        <v>132</v>
      </c>
      <c r="H73" t="s">
        <v>134</v>
      </c>
      <c r="I73" t="s">
        <v>62</v>
      </c>
      <c r="J73">
        <v>2796971</v>
      </c>
      <c r="K73">
        <v>3100</v>
      </c>
      <c r="L73" s="4">
        <v>0.04</v>
      </c>
      <c r="M73">
        <v>0.1</v>
      </c>
      <c r="N73" s="4">
        <v>111.87884</v>
      </c>
      <c r="O73" s="4">
        <v>279.69710000000003</v>
      </c>
    </row>
    <row r="74" spans="2:15">
      <c r="B74" t="s">
        <v>78</v>
      </c>
      <c r="C74" t="s">
        <v>104</v>
      </c>
      <c r="D74" t="s">
        <v>135</v>
      </c>
      <c r="E74" t="s">
        <v>136</v>
      </c>
      <c r="F74" t="s">
        <v>10</v>
      </c>
      <c r="G74" t="s">
        <v>137</v>
      </c>
      <c r="H74" t="s">
        <v>138</v>
      </c>
      <c r="I74" t="s">
        <v>30</v>
      </c>
      <c r="J74">
        <v>18602236</v>
      </c>
      <c r="K74">
        <v>62327</v>
      </c>
      <c r="L74" s="4">
        <v>3.5000000000000001E-3</v>
      </c>
      <c r="M74">
        <v>2.5000000000000001E-2</v>
      </c>
      <c r="N74" s="4">
        <v>218.14449999999999</v>
      </c>
      <c r="O74" s="4">
        <v>1558.1750000000002</v>
      </c>
    </row>
    <row r="75" spans="2:15">
      <c r="B75" t="s">
        <v>78</v>
      </c>
      <c r="C75" t="s">
        <v>53</v>
      </c>
      <c r="D75" t="s">
        <v>242</v>
      </c>
      <c r="E75" t="s">
        <v>243</v>
      </c>
      <c r="F75" t="s">
        <v>10</v>
      </c>
      <c r="G75" t="s">
        <v>242</v>
      </c>
      <c r="H75" t="s">
        <v>244</v>
      </c>
      <c r="I75" t="s">
        <v>30</v>
      </c>
      <c r="J75">
        <v>2412746</v>
      </c>
      <c r="K75">
        <v>69439</v>
      </c>
      <c r="L75" s="4">
        <v>3.5000000000000001E-3</v>
      </c>
      <c r="M75">
        <v>2.5000000000000001E-2</v>
      </c>
      <c r="N75" s="4">
        <v>243.03650000000002</v>
      </c>
      <c r="O75" s="4">
        <v>1735.9750000000001</v>
      </c>
    </row>
    <row r="76" spans="2:15">
      <c r="B76" t="s">
        <v>78</v>
      </c>
      <c r="C76" t="s">
        <v>53</v>
      </c>
      <c r="D76" t="s">
        <v>245</v>
      </c>
      <c r="E76" t="s">
        <v>246</v>
      </c>
      <c r="F76" t="s">
        <v>10</v>
      </c>
      <c r="G76" t="s">
        <v>245</v>
      </c>
      <c r="H76" t="s">
        <v>247</v>
      </c>
      <c r="I76" t="s">
        <v>30</v>
      </c>
      <c r="J76">
        <v>6445700</v>
      </c>
      <c r="K76">
        <v>99690</v>
      </c>
      <c r="L76" s="4">
        <v>3.5000000000000001E-3</v>
      </c>
      <c r="M76">
        <v>2.5000000000000001E-2</v>
      </c>
      <c r="N76" s="4">
        <v>348.91500000000002</v>
      </c>
      <c r="O76" s="4">
        <v>2492.25</v>
      </c>
    </row>
    <row r="77" spans="2:15">
      <c r="B77" t="s">
        <v>78</v>
      </c>
      <c r="C77" t="s">
        <v>53</v>
      </c>
      <c r="D77" t="s">
        <v>248</v>
      </c>
      <c r="E77" t="s">
        <v>249</v>
      </c>
      <c r="F77" t="s">
        <v>10</v>
      </c>
      <c r="G77" t="s">
        <v>248</v>
      </c>
      <c r="H77" t="s">
        <v>250</v>
      </c>
      <c r="I77" t="s">
        <v>30</v>
      </c>
      <c r="J77">
        <v>5409586</v>
      </c>
      <c r="K77">
        <v>124173</v>
      </c>
      <c r="L77" s="4">
        <v>3.5000000000000001E-3</v>
      </c>
      <c r="M77">
        <v>2.5000000000000001E-2</v>
      </c>
      <c r="N77" s="4">
        <v>434.60550000000001</v>
      </c>
      <c r="O77" s="4">
        <v>3104.3250000000003</v>
      </c>
    </row>
    <row r="78" spans="2:15">
      <c r="B78" t="s">
        <v>78</v>
      </c>
      <c r="C78" t="s">
        <v>53</v>
      </c>
      <c r="D78" t="s">
        <v>251</v>
      </c>
      <c r="E78" t="s">
        <v>252</v>
      </c>
      <c r="F78" t="s">
        <v>10</v>
      </c>
      <c r="G78" t="s">
        <v>251</v>
      </c>
      <c r="H78" t="s">
        <v>253</v>
      </c>
      <c r="I78" t="s">
        <v>30</v>
      </c>
      <c r="J78">
        <v>0</v>
      </c>
      <c r="K78">
        <v>1</v>
      </c>
      <c r="L78" s="4">
        <v>3.5000000000000001E-3</v>
      </c>
      <c r="M78">
        <v>2.5000000000000001E-2</v>
      </c>
      <c r="N78" s="4">
        <v>3.5000000000000001E-3</v>
      </c>
      <c r="O78" s="4">
        <v>2.5000000000000001E-2</v>
      </c>
    </row>
    <row r="79" spans="2:15">
      <c r="B79" t="s">
        <v>78</v>
      </c>
      <c r="C79" t="s">
        <v>53</v>
      </c>
      <c r="D79" t="s">
        <v>254</v>
      </c>
      <c r="E79" t="s">
        <v>255</v>
      </c>
      <c r="F79" t="s">
        <v>10</v>
      </c>
      <c r="G79" t="s">
        <v>254</v>
      </c>
      <c r="H79" t="s">
        <v>256</v>
      </c>
      <c r="I79" t="s">
        <v>30</v>
      </c>
      <c r="J79">
        <v>1583002</v>
      </c>
      <c r="K79">
        <v>33183</v>
      </c>
      <c r="L79" s="4">
        <v>3.5000000000000001E-3</v>
      </c>
      <c r="M79">
        <v>2.5000000000000001E-2</v>
      </c>
      <c r="N79" s="4">
        <v>116.1405</v>
      </c>
      <c r="O79" s="4">
        <v>829.57500000000005</v>
      </c>
    </row>
    <row r="80" spans="2:15">
      <c r="B80" t="s">
        <v>78</v>
      </c>
      <c r="C80" t="s">
        <v>53</v>
      </c>
      <c r="D80" t="s">
        <v>257</v>
      </c>
      <c r="E80" t="s">
        <v>258</v>
      </c>
      <c r="F80" t="s">
        <v>10</v>
      </c>
      <c r="G80" t="s">
        <v>257</v>
      </c>
      <c r="H80" t="s">
        <v>259</v>
      </c>
      <c r="I80" t="s">
        <v>30</v>
      </c>
      <c r="J80">
        <v>3388392</v>
      </c>
      <c r="K80">
        <v>123734</v>
      </c>
      <c r="L80" s="4">
        <v>3.5000000000000001E-3</v>
      </c>
      <c r="M80">
        <v>2.5000000000000001E-2</v>
      </c>
      <c r="N80" s="4">
        <v>433.06900000000002</v>
      </c>
      <c r="O80" s="4">
        <v>3093.3500000000004</v>
      </c>
    </row>
    <row r="81" spans="2:15">
      <c r="B81" t="s">
        <v>78</v>
      </c>
      <c r="C81" t="s">
        <v>53</v>
      </c>
      <c r="D81" t="s">
        <v>260</v>
      </c>
      <c r="E81" t="s">
        <v>261</v>
      </c>
      <c r="F81" t="s">
        <v>10</v>
      </c>
      <c r="G81" t="s">
        <v>260</v>
      </c>
      <c r="H81" t="s">
        <v>262</v>
      </c>
      <c r="I81" t="s">
        <v>30</v>
      </c>
      <c r="J81">
        <v>4354870</v>
      </c>
      <c r="K81">
        <v>137905</v>
      </c>
      <c r="L81" s="4">
        <v>3.5000000000000001E-3</v>
      </c>
      <c r="M81">
        <v>2.5000000000000001E-2</v>
      </c>
      <c r="N81" s="4">
        <v>482.66750000000002</v>
      </c>
      <c r="O81" s="4">
        <v>3447.625</v>
      </c>
    </row>
    <row r="82" spans="2:15">
      <c r="B82" t="s">
        <v>78</v>
      </c>
      <c r="C82" t="s">
        <v>53</v>
      </c>
      <c r="D82" t="s">
        <v>263</v>
      </c>
      <c r="E82" t="s">
        <v>264</v>
      </c>
      <c r="F82" t="s">
        <v>10</v>
      </c>
      <c r="G82" t="s">
        <v>263</v>
      </c>
      <c r="H82" t="s">
        <v>265</v>
      </c>
      <c r="I82" t="s">
        <v>30</v>
      </c>
      <c r="J82">
        <v>999732</v>
      </c>
      <c r="K82">
        <v>12506</v>
      </c>
      <c r="L82" s="4">
        <v>3.5000000000000001E-3</v>
      </c>
      <c r="M82">
        <v>2.5000000000000001E-2</v>
      </c>
      <c r="N82" s="4">
        <v>43.771000000000001</v>
      </c>
      <c r="O82" s="4">
        <v>312.65000000000003</v>
      </c>
    </row>
    <row r="83" spans="2:15">
      <c r="B83" t="s">
        <v>78</v>
      </c>
      <c r="C83" t="s">
        <v>53</v>
      </c>
      <c r="D83" t="s">
        <v>266</v>
      </c>
      <c r="E83" t="s">
        <v>267</v>
      </c>
      <c r="F83" t="s">
        <v>10</v>
      </c>
      <c r="G83" t="s">
        <v>266</v>
      </c>
      <c r="H83" t="s">
        <v>268</v>
      </c>
      <c r="I83" t="s">
        <v>30</v>
      </c>
      <c r="J83">
        <v>14</v>
      </c>
      <c r="K83">
        <v>5</v>
      </c>
      <c r="L83" s="4">
        <v>3.5000000000000001E-3</v>
      </c>
      <c r="M83">
        <v>2.5000000000000001E-2</v>
      </c>
      <c r="N83" s="4">
        <v>1.7500000000000002E-2</v>
      </c>
      <c r="O83" s="4">
        <v>0.125</v>
      </c>
    </row>
    <row r="84" spans="2:15">
      <c r="B84" t="s">
        <v>78</v>
      </c>
      <c r="C84" t="s">
        <v>53</v>
      </c>
      <c r="D84" t="s">
        <v>269</v>
      </c>
      <c r="E84" t="s">
        <v>270</v>
      </c>
      <c r="F84" t="s">
        <v>10</v>
      </c>
      <c r="G84" t="s">
        <v>269</v>
      </c>
      <c r="H84" t="s">
        <v>271</v>
      </c>
      <c r="I84" t="s">
        <v>30</v>
      </c>
      <c r="J84">
        <v>27</v>
      </c>
      <c r="K84">
        <v>3</v>
      </c>
      <c r="L84" s="4">
        <v>3.5000000000000001E-3</v>
      </c>
      <c r="M84">
        <v>2.5000000000000001E-2</v>
      </c>
      <c r="N84" s="4">
        <v>1.0500000000000001E-2</v>
      </c>
      <c r="O84" s="4">
        <v>7.5000000000000011E-2</v>
      </c>
    </row>
    <row r="85" spans="2:15">
      <c r="B85" t="s">
        <v>78</v>
      </c>
      <c r="C85" t="s">
        <v>53</v>
      </c>
      <c r="D85" t="s">
        <v>139</v>
      </c>
      <c r="E85" t="s">
        <v>140</v>
      </c>
      <c r="F85" t="s">
        <v>10</v>
      </c>
      <c r="G85" t="s">
        <v>139</v>
      </c>
      <c r="H85" t="s">
        <v>141</v>
      </c>
      <c r="I85" t="s">
        <v>30</v>
      </c>
      <c r="J85">
        <v>0</v>
      </c>
      <c r="K85">
        <v>431</v>
      </c>
      <c r="L85" s="4">
        <v>3.5000000000000001E-3</v>
      </c>
      <c r="M85">
        <v>2.5000000000000001E-2</v>
      </c>
      <c r="N85" s="4">
        <v>1.5085</v>
      </c>
      <c r="O85" s="4">
        <v>10.775</v>
      </c>
    </row>
    <row r="86" spans="2:15">
      <c r="B86" t="s">
        <v>78</v>
      </c>
      <c r="C86" t="s">
        <v>142</v>
      </c>
      <c r="D86" t="s">
        <v>143</v>
      </c>
      <c r="E86" t="s">
        <v>144</v>
      </c>
      <c r="F86" t="s">
        <v>10</v>
      </c>
      <c r="G86" t="s">
        <v>143</v>
      </c>
      <c r="H86" t="s">
        <v>145</v>
      </c>
      <c r="I86" t="s">
        <v>30</v>
      </c>
      <c r="J86">
        <v>0</v>
      </c>
      <c r="K86">
        <v>6</v>
      </c>
      <c r="L86" s="4">
        <v>3.5000000000000001E-3</v>
      </c>
      <c r="M86">
        <v>2.5000000000000001E-2</v>
      </c>
      <c r="N86" s="4">
        <v>2.1000000000000001E-2</v>
      </c>
      <c r="O86" s="4">
        <v>0.15000000000000002</v>
      </c>
    </row>
    <row r="87" spans="2:15">
      <c r="B87" t="s">
        <v>78</v>
      </c>
      <c r="C87" t="s">
        <v>142</v>
      </c>
      <c r="D87" t="s">
        <v>146</v>
      </c>
      <c r="E87" t="s">
        <v>147</v>
      </c>
      <c r="F87" t="s">
        <v>10</v>
      </c>
      <c r="G87" t="s">
        <v>146</v>
      </c>
      <c r="H87" t="s">
        <v>148</v>
      </c>
      <c r="I87" t="s">
        <v>30</v>
      </c>
      <c r="J87">
        <v>3</v>
      </c>
      <c r="K87">
        <v>5</v>
      </c>
      <c r="L87" s="4">
        <v>3.5000000000000001E-3</v>
      </c>
      <c r="M87">
        <v>2.5000000000000001E-2</v>
      </c>
      <c r="N87" s="4">
        <v>1.7500000000000002E-2</v>
      </c>
      <c r="O87" s="4">
        <v>0.125</v>
      </c>
    </row>
    <row r="88" spans="2:15">
      <c r="B88" t="s">
        <v>78</v>
      </c>
      <c r="C88" t="s">
        <v>149</v>
      </c>
      <c r="D88" t="s">
        <v>150</v>
      </c>
      <c r="E88" t="s">
        <v>151</v>
      </c>
      <c r="F88" t="s">
        <v>10</v>
      </c>
      <c r="G88" t="s">
        <v>150</v>
      </c>
      <c r="H88" t="s">
        <v>152</v>
      </c>
      <c r="I88" t="s">
        <v>30</v>
      </c>
      <c r="J88">
        <v>0</v>
      </c>
      <c r="K88">
        <v>260</v>
      </c>
      <c r="L88" s="4">
        <v>3.5000000000000001E-3</v>
      </c>
      <c r="M88">
        <v>2.5000000000000001E-2</v>
      </c>
      <c r="N88" s="4">
        <v>0.91</v>
      </c>
      <c r="O88" s="4">
        <v>6.5</v>
      </c>
    </row>
    <row r="89" spans="2:15">
      <c r="L89" s="4"/>
      <c r="N89" s="4"/>
      <c r="O89" s="4"/>
    </row>
    <row r="90" spans="2:15">
      <c r="L90" s="4"/>
      <c r="N90" s="4"/>
      <c r="O90" s="4"/>
    </row>
    <row r="91" spans="2:15">
      <c r="L91" s="4"/>
      <c r="N91" s="4"/>
      <c r="O91" s="4"/>
    </row>
    <row r="92" spans="2:15">
      <c r="L92" s="4"/>
      <c r="N92" s="4"/>
      <c r="O92" s="4"/>
    </row>
    <row r="93" spans="2:15">
      <c r="L93" s="4"/>
      <c r="N93" s="4"/>
      <c r="O93" s="4"/>
    </row>
    <row r="94" spans="2:15">
      <c r="L94" s="4"/>
      <c r="N94" s="4"/>
      <c r="O94" s="4"/>
    </row>
    <row r="95" spans="2:15">
      <c r="L95" s="4"/>
      <c r="N95" s="4"/>
      <c r="O95" s="4"/>
    </row>
    <row r="96" spans="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</sheetData>
  <autoFilter ref="A18:P1074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4</xdr:col>
                    <xdr:colOff>666750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2019-08-30T22:28:14Z</dcterms:modified>
</cp:coreProperties>
</file>