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8096B2F9-1153-4BAF-88C3-C76E5C6DCE8E}" xr6:coauthVersionLast="41" xr6:coauthVersionMax="41" xr10:uidLastSave="{00000000-0000-0000-0000-000000000000}"/>
  <bookViews>
    <workbookView xWindow="-120" yWindow="-120" windowWidth="20730" windowHeight="11160" tabRatio="702" firstSheet="3" activeTab="3" xr2:uid="{00000000-000D-0000-FFFF-FFFF00000000}"/>
  </bookViews>
  <sheets>
    <sheet name="Banco de dados" sheetId="17" state="hidden" r:id="rId1"/>
    <sheet name="db_adops" sheetId="2" state="hidden" r:id="rId2"/>
    <sheet name="Report DCM" sheetId="6" state="hidden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Resumo!$A$18:$O$1077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M11614" i="6" s="1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L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L11620" i="6" l="1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H4" i="8"/>
  <c r="E2" i="6"/>
  <c r="I2" i="6"/>
  <c r="D4" i="8"/>
  <c r="E4" i="8" s="1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17" i="6"/>
  <c r="N17" i="6" s="1"/>
  <c r="L20" i="6"/>
  <c r="L24" i="6"/>
  <c r="L42" i="6"/>
  <c r="L45" i="6"/>
  <c r="L49" i="6"/>
  <c r="L53" i="6"/>
  <c r="L57" i="6"/>
  <c r="N57" i="6" s="1"/>
  <c r="L60" i="6"/>
  <c r="L66" i="6"/>
  <c r="N66" i="6" s="1"/>
  <c r="L71" i="6"/>
  <c r="N71" i="6" s="1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6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K104" i="6" l="1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L32" i="6"/>
  <c r="L22" i="6"/>
  <c r="N22" i="6" s="1"/>
  <c r="L16" i="6"/>
  <c r="L6" i="6"/>
  <c r="M22" i="6"/>
  <c r="L81" i="6"/>
  <c r="N81" i="6" s="1"/>
  <c r="L30" i="6"/>
  <c r="L14" i="6"/>
  <c r="L38" i="6"/>
  <c r="L77" i="6"/>
  <c r="N77" i="6" s="1"/>
  <c r="L72" i="6"/>
  <c r="L62" i="6"/>
  <c r="N62" i="6" s="1"/>
  <c r="L55" i="6"/>
  <c r="N55" i="6" s="1"/>
  <c r="L36" i="6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K68" i="6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L46" i="6"/>
  <c r="N46" i="6" s="1"/>
  <c r="K46" i="6"/>
  <c r="M46" i="6" s="1"/>
  <c r="L41" i="6"/>
  <c r="N41" i="6" s="1"/>
  <c r="K41" i="6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L61" i="6"/>
  <c r="K61" i="6"/>
  <c r="L56" i="6"/>
  <c r="K56" i="6"/>
  <c r="L48" i="6"/>
  <c r="K48" i="6"/>
  <c r="L43" i="6"/>
  <c r="N43" i="6" s="1"/>
  <c r="K43" i="6"/>
  <c r="L39" i="6"/>
  <c r="K39" i="6"/>
  <c r="L35" i="6"/>
  <c r="K35" i="6"/>
  <c r="L31" i="6"/>
  <c r="K31" i="6"/>
  <c r="L27" i="6"/>
  <c r="N27" i="6" s="1"/>
  <c r="K27" i="6"/>
  <c r="L23" i="6"/>
  <c r="N23" i="6" s="1"/>
  <c r="K23" i="6"/>
  <c r="L19" i="6"/>
  <c r="K19" i="6"/>
  <c r="L15" i="6"/>
  <c r="K15" i="6"/>
  <c r="L11" i="6"/>
  <c r="K11" i="6"/>
  <c r="L7" i="6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50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43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41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5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</calcChain>
</file>

<file path=xl/sharedStrings.xml><?xml version="1.0" encoding="utf-8"?>
<sst xmlns="http://schemas.openxmlformats.org/spreadsheetml/2006/main" count="872" uniqueCount="226">
  <si>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</si>
  <si>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</si>
  <si>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</si>
  <si>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</si>
  <si>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</si>
  <si>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</si>
  <si>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</si>
  <si>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</si>
  <si>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</si>
  <si>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</si>
  <si>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</si>
  <si>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</si>
  <si>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</si>
  <si>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</si>
  <si>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</si>
  <si>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</si>
  <si>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</si>
  <si>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</si>
  <si>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</si>
  <si>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</si>
  <si>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</si>
  <si>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</si>
  <si>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</si>
  <si>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</si>
  <si>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</si>
  <si>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</si>
  <si>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</si>
  <si>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</si>
  <si>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</si>
  <si>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</si>
  <si>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</si>
  <si>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</si>
  <si>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</si>
  <si>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</si>
  <si>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</si>
  <si>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</si>
  <si>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</si>
  <si>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</si>
  <si>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</si>
  <si>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</si>
  <si>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</si>
  <si>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</si>
  <si>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</si>
  <si>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</si>
  <si>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</si>
  <si>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</si>
  <si>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</si>
  <si>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</si>
  <si>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</si>
  <si>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</si>
  <si>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</si>
  <si>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</si>
  <si>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</si>
  <si>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</si>
  <si>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</si>
  <si>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</si>
  <si>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</si>
  <si>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201907:almapbbdo:alp_forum-ecommerce:display:alcance:dcm:todos</t>
  </si>
  <si>
    <t>Hands</t>
  </si>
  <si>
    <t>jul19:320x120:hands:all_placements:whitelist:fluxo_stand_cielo_-impactar_os_visitantes_do_forum_ecommerce_e_zonas_quentes_de_locais_corporativos_itaim_vila_olimpia_morumbi_e_av._pauslita:forum-ecommerce:awareness:alp_forum-ecommerce:cpm</t>
  </si>
  <si>
    <t>251697471</t>
  </si>
  <si>
    <t>447688439</t>
  </si>
  <si>
    <t>jul19:320x200:hands:all_placements:whitelist:fluxo_stand_cielo_-impactar_os_visitantes_do_forum_ecommerce_e_zonas_quentes_de_locais_corporativos_itaim_vila_olimpia_morumbi_e_av._pauslita:forum-ecommerce:awareness:alp_forum-ecommerce:cpm</t>
  </si>
  <si>
    <t>251298149</t>
  </si>
  <si>
    <t>447686009</t>
  </si>
  <si>
    <t>jul19:64x64:hands:all_placements:whitelist:fluxo_stand_cielo_-impactar_os_visitantes_do_forum_ecommerce_e_zonas_quentes_de_locais_corporativos_itaim_vila_olimpia_morumbi_e_av._pauslita:forum-ecommerce:awareness:alp_forum-ecommerce:cpm</t>
  </si>
  <si>
    <t>251603953</t>
  </si>
  <si>
    <t>447776032</t>
  </si>
  <si>
    <t>In Loco Media</t>
  </si>
  <si>
    <t>jul19:960x1440:inloco:all_placements:whitelist:fluxo_stand_cielo_-impactar_os_visitantes_do_forum_ecommerce_e_zonas_quentes_de_locais_corporativos_itaim_vila_olimpia_morumbi_e_av._pauslita:forum-ecommerce:awareness:alp_forum-ecommerce:cpm</t>
  </si>
  <si>
    <t>251605485</t>
  </si>
  <si>
    <t>447579348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</si>
  <si>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</si>
  <si>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</si>
  <si>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</si>
  <si>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</si>
  <si>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</si>
  <si>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</si>
  <si>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</si>
  <si>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</si>
  <si>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</si>
  <si>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</si>
  <si>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</si>
  <si>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</si>
  <si>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</si>
  <si>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</si>
  <si>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</si>
  <si>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</si>
  <si>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</si>
  <si>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</si>
  <si>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</si>
  <si>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</si>
  <si>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</si>
  <si>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</si>
  <si>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</si>
  <si>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</si>
  <si>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</si>
  <si>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</si>
  <si>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</si>
  <si>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</si>
  <si>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</si>
  <si>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</si>
  <si>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</si>
  <si>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</si>
  <si>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</si>
  <si>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</si>
  <si>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</si>
  <si>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jul19:400x250:adsmovil:smartphones_android:lal_as_abc_25__pme_micro_empreendedor_e_autonomos:sitesverticais:zip:consideracao:alp_manutencao:cpc</t>
  </si>
  <si>
    <t>251617505</t>
  </si>
  <si>
    <t>447956538</t>
  </si>
  <si>
    <t>jul19:72x72:adsmovil:smartphones_android:lal_as_abc_25__pme_micro_empreendedor_e_autonomos:sitesverticais:flash:consideracao:alp_manutencao:cpc</t>
  </si>
  <si>
    <t>251944630</t>
  </si>
  <si>
    <t>447957486</t>
  </si>
  <si>
    <t>jul19:72x72:adsmovil:smartphones_android:lal_as_abc_25__pme_micro_empreendedor_e_autonomos:sitesverticais:zip:consideracao:alp_manutencao:cpc</t>
  </si>
  <si>
    <t>251943559</t>
  </si>
  <si>
    <t>447956361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</si>
  <si>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</si>
  <si>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</si>
  <si>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</si>
  <si>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</si>
  <si>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</si>
  <si>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</si>
  <si>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</si>
  <si>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</si>
  <si>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</si>
  <si>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</si>
  <si>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jul19:300_x_250:dv_360:3th_party:as_abc_25__pme_micro_empreendedor_e_autonomos__dmp_navegg_tail_target_wunderman_data_...__rmkt_video:3rdparty:mob:consideracao:manutencao:cpm</t>
  </si>
  <si>
    <t>250693396</t>
  </si>
  <si>
    <t>446792733</t>
  </si>
  <si>
    <t>jul19:300_x_600:dv_360:3th_party:as_abc_25__pme_micro_empreendedor_e_autonomos__dmp_navegg_tail_target_wunderman_data_...__rmkt_video:3rdparty:mob:consideracao:manutencao:cpm</t>
  </si>
  <si>
    <t>250693390</t>
  </si>
  <si>
    <t>446792727</t>
  </si>
  <si>
    <t>jul19:300_x_600:dv_360:adx:similar_audience__compradores_visitantes_e_impactados:adx:mob:consideracao:manutencao:cpm</t>
  </si>
  <si>
    <t>250693426</t>
  </si>
  <si>
    <t>446792763</t>
  </si>
  <si>
    <t>jul19:300x250:dv_360:3th_party:as_abc_25__pme_micro_empreendedor_e_autonomos__dmp_navegg_tail_target_wunderman_data_...__rmkt_video:3rdparty:flash:consideracao:alp_manutencao:cpm</t>
  </si>
  <si>
    <t>251045189</t>
  </si>
  <si>
    <t>cidp106.2.43:38:jul19:300x250:flash:as_abc_25__pme_micro_empreendedor_e_autonomos__dmp_navegg_tail_target_wunderman_data_...__rmkt_video</t>
  </si>
  <si>
    <t>447470873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</si>
  <si>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</si>
  <si>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</si>
  <si>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</si>
  <si>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</si>
  <si>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</si>
  <si>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</si>
  <si>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</si>
  <si>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</si>
  <si>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</si>
  <si>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jul19:300x600:dv_360:3th_party:as_abc_25__pme_micro_empreendedor_e_autonomos__dmp_navegg_tail_target_wunderman_data_...__rmkt_video:3rdparty:flash:consideracao:alp_manutencao:cpm</t>
  </si>
  <si>
    <t>251045177</t>
  </si>
  <si>
    <t>cidp106.2.46:38:jul19:300x600:flash:as_abc_25__pme_micro_empreendedor_e_autonomos__dmp_navegg_tail_target_wunderman_data_...__rmkt_video</t>
  </si>
  <si>
    <t>447470861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</si>
  <si>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</si>
  <si>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</si>
  <si>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</si>
  <si>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</si>
  <si>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jul19:320_x_100:dv_360:3th_party:as_abc_25__pme_micro_empreendedor_e_autonomos__dmp_navegg_tail_target_wunderman_data_...__rmkt_video:3rdparty:mob:consideracao:manutencao:cpm</t>
  </si>
  <si>
    <t>250693387</t>
  </si>
  <si>
    <t>320x100 Default Web Ad</t>
  </si>
  <si>
    <t>446803431</t>
  </si>
  <si>
    <t>446792724</t>
  </si>
  <si>
    <t>jul19:320_x_100:dv_360:adx:similar_audience__compradores_visitantes_e_impactados:adx:mob:consideracao:manutencao:cpm</t>
  </si>
  <si>
    <t>250693423</t>
  </si>
  <si>
    <t>446792760</t>
  </si>
  <si>
    <t>jul19:320x100:dv_360:3th_party:as_abc_25__pme_micro_empreendedor_e_autonomos__dmp_navegg_tail_target_wunderman_data_...__rmkt_video:3rdparty:flash:consideracao:alp_manutencao:cpm</t>
  </si>
  <si>
    <t>251045171</t>
  </si>
  <si>
    <t>cidp106.2.47:38:jul19:320x100:flash:as_abc_25__pme_micro_empreendedor_e_autonomos__dmp_navegg_tail_target_wunderman_data_...__rmkt_video</t>
  </si>
  <si>
    <t>447470855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</si>
  <si>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</si>
  <si>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</si>
  <si>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</si>
  <si>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</si>
  <si>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jul19:728_x_90:dv_360:3th_party:as_abc_25__pme_micro_empreendedor_e_autonomos__dmp_navegg_tail_target_wunderman_data_...__rmkt_video:3rdparty:mob:consideracao:manutencao:cpm</t>
  </si>
  <si>
    <t>250693393</t>
  </si>
  <si>
    <t>446792730</t>
  </si>
  <si>
    <t>jul19:728x90:dv_360:3th_party:as_abc_25__pme_micro_empreendedor_e_autonomos__dmp_navegg_tail_target_wunderman_data_...__rmkt_video:3rdparty:flash:consideracao:alp_manutencao:cpm</t>
  </si>
  <si>
    <t>251045183</t>
  </si>
  <si>
    <t>cidp106.2.45:38:jul19:728x90:flash:as_abc_25__pme_micro_empreendedor_e_autonomos__dmp_navegg_tail_target_wunderman_data_...__rmkt_video</t>
  </si>
  <si>
    <t>447470867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</si>
  <si>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</si>
  <si>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</si>
  <si>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</si>
  <si>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</si>
  <si>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</si>
  <si>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</si>
  <si>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</si>
  <si>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</si>
  <si>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</si>
  <si>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</si>
  <si>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</si>
  <si>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jul19:native:dv_360:category:whitelist:category:zip:consideracao:alp_manutencao:cpm</t>
  </si>
  <si>
    <t>251834250</t>
  </si>
  <si>
    <t>447755913</t>
  </si>
  <si>
    <t>jul19:video_ad_10:dv_360:category:whitelist:category:mob:awareness:alp_manutencao:cpm</t>
  </si>
  <si>
    <t>251727358</t>
  </si>
  <si>
    <t>447907387</t>
  </si>
  <si>
    <t>jul19:1350x1080:verizon:gemini_native_ads:lal_as_abc_25__pme_micro_empreendedor_e_autonomos:gemininativeads:flash:consideracao:manutencao:cpc</t>
  </si>
  <si>
    <t>250382879</t>
  </si>
  <si>
    <t>446885029</t>
  </si>
  <si>
    <t>jul19:648x648:verizon:gemini_native_ads:lal_as_abc_25__pme_micro_empreendedor_e_autonomos:gemininativeads:flash:consideracao:manutencao:cpc</t>
  </si>
  <si>
    <t>250381109</t>
  </si>
  <si>
    <t>446885002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</si>
  <si>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</si>
  <si>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</si>
  <si>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</si>
  <si>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</si>
  <si>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</si>
  <si>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</si>
  <si>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</si>
  <si>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</si>
  <si>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</si>
  <si>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</si>
  <si>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</si>
  <si>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jul19:300x600:afilio:sites_verticais:lal_as_abc_25__pme_micro_empreendedor_e_autonomos:sitesverticais:mob:consideracao:alp_manutencao:cpm</t>
  </si>
  <si>
    <t>250491182</t>
  </si>
  <si>
    <t>446916560</t>
  </si>
  <si>
    <t>jul19:320x100:afilio:sites_verticais:lal_as_abc_25__pme_micro_empreendedor_e_autonomos:sitesverticais:flash:consideracao:alp_manutencao:cpc</t>
  </si>
  <si>
    <t>251073044</t>
  </si>
  <si>
    <t>447491288</t>
  </si>
  <si>
    <t>jul19:320x100:afilio:sites_verticais:lal_as_abc_25__pme_micro_empreendedor_e_autonomos:sitesverticais:mob:consideracao:alp_manutencao:cpm</t>
  </si>
  <si>
    <t>250888434</t>
  </si>
  <si>
    <t>447000775</t>
  </si>
  <si>
    <t>jul19:798x90:afilio:sites_verticais:lal_as_abc_25__pme_micro_empreendedor_e_autonomos:sitesverticais:mob:consideracao:manutencao:cpv</t>
  </si>
  <si>
    <t>250706908</t>
  </si>
  <si>
    <t>446802381</t>
  </si>
  <si>
    <t>Receita Almap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</si>
</sst>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164" fontId="0" fillId="0" borderId="0" xfId="0" applyNumberFormat="1" applyBorder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4"/>
  <sheetViews>
    <sheetView topLeftCell="A34" workbookViewId="0">
      <selection activeCell="A2" sqref="A2:J54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30</v>
      </c>
      <c r="F2" s="19" t="s">
        <v>54</v>
      </c>
      <c r="G2" s="19" t="s">
        <v>56</v>
      </c>
      <c r="H2" s="19" t="s">
        <v>30</v>
      </c>
      <c r="I2">
        <v>125165247</v>
      </c>
      <c r="J2">
        <v>1961065</v>
      </c>
      <c r="K2" s="1" t="s">
        <v>48</v>
      </c>
    </row>
    <row r="3" spans="1:11">
      <c r="A3" t="s">
        <v>57</v>
      </c>
      <c r="B3" t="s">
        <v>58</v>
      </c>
      <c r="C3" t="s">
        <v>59</v>
      </c>
      <c r="D3" t="s">
        <v>60</v>
      </c>
      <c r="E3" t="s">
        <v>30</v>
      </c>
      <c r="F3" t="s">
        <v>59</v>
      </c>
      <c r="G3" t="s">
        <v>61</v>
      </c>
      <c r="H3" t="s">
        <v>30</v>
      </c>
      <c r="I3">
        <v>0</v>
      </c>
      <c r="J3">
        <v>1</v>
      </c>
    </row>
    <row r="4" spans="1:11">
      <c r="A4" t="s">
        <v>57</v>
      </c>
      <c r="B4" t="s">
        <v>58</v>
      </c>
      <c r="C4" t="s">
        <v>62</v>
      </c>
      <c r="D4" t="s">
        <v>63</v>
      </c>
      <c r="E4" t="s">
        <v>30</v>
      </c>
      <c r="F4" t="s">
        <v>62</v>
      </c>
      <c r="G4" t="s">
        <v>64</v>
      </c>
      <c r="H4" t="s">
        <v>30</v>
      </c>
      <c r="I4">
        <v>0</v>
      </c>
      <c r="J4">
        <v>564</v>
      </c>
    </row>
    <row r="5" spans="1:11">
      <c r="A5" t="s">
        <v>57</v>
      </c>
      <c r="B5" t="s">
        <v>58</v>
      </c>
      <c r="C5" t="s">
        <v>65</v>
      </c>
      <c r="D5" t="s">
        <v>66</v>
      </c>
      <c r="E5" t="s">
        <v>30</v>
      </c>
      <c r="F5" t="s">
        <v>65</v>
      </c>
      <c r="G5" t="s">
        <v>67</v>
      </c>
      <c r="H5" t="s">
        <v>30</v>
      </c>
      <c r="I5">
        <v>0</v>
      </c>
      <c r="J5">
        <v>1</v>
      </c>
    </row>
    <row r="6" spans="1:11">
      <c r="A6" t="s">
        <v>57</v>
      </c>
      <c r="B6" t="s">
        <v>68</v>
      </c>
      <c r="C6" t="s">
        <v>69</v>
      </c>
      <c r="D6" t="s">
        <v>70</v>
      </c>
      <c r="E6" t="s">
        <v>30</v>
      </c>
      <c r="F6" t="s">
        <v>69</v>
      </c>
      <c r="G6" t="s">
        <v>71</v>
      </c>
      <c r="H6" t="s">
        <v>30</v>
      </c>
      <c r="I6">
        <v>0</v>
      </c>
      <c r="J6">
        <v>1</v>
      </c>
    </row>
    <row r="7" spans="1:11">
      <c r="A7" t="s">
        <v>72</v>
      </c>
      <c r="B7" t="s">
        <v>73</v>
      </c>
      <c r="C7" t="s">
        <v>74</v>
      </c>
      <c r="D7" t="s">
        <v>75</v>
      </c>
      <c r="E7" t="s">
        <v>12</v>
      </c>
      <c r="F7" t="s">
        <v>74</v>
      </c>
      <c r="G7" t="s">
        <v>76</v>
      </c>
      <c r="H7" t="s">
        <v>77</v>
      </c>
      <c r="I7">
        <v>515667</v>
      </c>
      <c r="J7">
        <v>849</v>
      </c>
    </row>
    <row r="8" spans="1:11">
      <c r="A8" t="s">
        <v>72</v>
      </c>
      <c r="B8" t="s">
        <v>73</v>
      </c>
      <c r="C8" t="s">
        <v>78</v>
      </c>
      <c r="D8" t="s">
        <v>79</v>
      </c>
      <c r="E8" t="s">
        <v>12</v>
      </c>
      <c r="F8" t="s">
        <v>78</v>
      </c>
      <c r="G8" t="s">
        <v>80</v>
      </c>
      <c r="H8" t="s">
        <v>77</v>
      </c>
      <c r="I8">
        <v>27189</v>
      </c>
      <c r="J8">
        <v>11</v>
      </c>
    </row>
    <row r="9" spans="1:11">
      <c r="A9" t="s">
        <v>72</v>
      </c>
      <c r="B9" t="s">
        <v>73</v>
      </c>
      <c r="C9" t="s">
        <v>81</v>
      </c>
      <c r="D9" t="s">
        <v>82</v>
      </c>
      <c r="E9" t="s">
        <v>30</v>
      </c>
      <c r="F9" t="s">
        <v>81</v>
      </c>
      <c r="G9" t="s">
        <v>83</v>
      </c>
      <c r="H9" t="s">
        <v>30</v>
      </c>
      <c r="I9">
        <v>10206</v>
      </c>
      <c r="J9">
        <v>10</v>
      </c>
    </row>
    <row r="10" spans="1:11">
      <c r="A10" t="s">
        <v>72</v>
      </c>
      <c r="B10" t="s">
        <v>73</v>
      </c>
      <c r="C10" t="s">
        <v>84</v>
      </c>
      <c r="D10" t="s">
        <v>85</v>
      </c>
      <c r="E10" t="s">
        <v>30</v>
      </c>
      <c r="F10" t="s">
        <v>84</v>
      </c>
      <c r="G10" t="s">
        <v>86</v>
      </c>
      <c r="H10" t="s">
        <v>30</v>
      </c>
      <c r="I10">
        <v>0</v>
      </c>
      <c r="J10">
        <v>1</v>
      </c>
    </row>
    <row r="11" spans="1:11">
      <c r="A11" t="s">
        <v>72</v>
      </c>
      <c r="B11" t="s">
        <v>73</v>
      </c>
      <c r="C11" t="s">
        <v>87</v>
      </c>
      <c r="D11" t="s">
        <v>88</v>
      </c>
      <c r="E11" t="s">
        <v>12</v>
      </c>
      <c r="F11" t="s">
        <v>87</v>
      </c>
      <c r="G11" t="s">
        <v>89</v>
      </c>
      <c r="H11" t="s">
        <v>77</v>
      </c>
      <c r="I11">
        <v>104992</v>
      </c>
      <c r="J11">
        <v>29</v>
      </c>
    </row>
    <row r="12" spans="1:11">
      <c r="A12" t="s">
        <v>72</v>
      </c>
      <c r="B12" t="s">
        <v>73</v>
      </c>
      <c r="C12" t="s">
        <v>90</v>
      </c>
      <c r="D12" t="s">
        <v>91</v>
      </c>
      <c r="E12" t="s">
        <v>12</v>
      </c>
      <c r="F12" t="s">
        <v>90</v>
      </c>
      <c r="G12" t="s">
        <v>92</v>
      </c>
      <c r="H12" t="s">
        <v>77</v>
      </c>
      <c r="I12">
        <v>135388</v>
      </c>
      <c r="J12">
        <v>41</v>
      </c>
    </row>
    <row r="13" spans="1:11">
      <c r="A13" t="s">
        <v>93</v>
      </c>
      <c r="B13" t="s">
        <v>94</v>
      </c>
      <c r="C13" t="s">
        <v>95</v>
      </c>
      <c r="D13" t="s">
        <v>96</v>
      </c>
      <c r="E13" t="s">
        <v>30</v>
      </c>
      <c r="F13" t="s">
        <v>95</v>
      </c>
      <c r="G13" t="s">
        <v>97</v>
      </c>
      <c r="H13" t="s">
        <v>30</v>
      </c>
      <c r="I13">
        <v>139323760</v>
      </c>
      <c r="J13">
        <v>1744106</v>
      </c>
    </row>
    <row r="14" spans="1:11">
      <c r="A14" t="s">
        <v>93</v>
      </c>
      <c r="B14" t="s">
        <v>94</v>
      </c>
      <c r="C14" t="s">
        <v>98</v>
      </c>
      <c r="D14" t="s">
        <v>99</v>
      </c>
      <c r="E14" t="s">
        <v>30</v>
      </c>
      <c r="F14" t="s">
        <v>98</v>
      </c>
      <c r="G14" t="s">
        <v>100</v>
      </c>
      <c r="H14" t="s">
        <v>30</v>
      </c>
      <c r="I14">
        <v>0</v>
      </c>
      <c r="J14">
        <v>2492</v>
      </c>
    </row>
    <row r="15" spans="1:11">
      <c r="A15" t="s">
        <v>93</v>
      </c>
      <c r="B15" t="s">
        <v>94</v>
      </c>
      <c r="C15" t="s">
        <v>101</v>
      </c>
      <c r="D15" t="s">
        <v>102</v>
      </c>
      <c r="E15" t="s">
        <v>30</v>
      </c>
      <c r="F15" t="s">
        <v>101</v>
      </c>
      <c r="G15" t="s">
        <v>103</v>
      </c>
      <c r="H15" t="s">
        <v>30</v>
      </c>
      <c r="I15">
        <v>0</v>
      </c>
      <c r="J15">
        <v>1179</v>
      </c>
    </row>
    <row r="16" spans="1:11">
      <c r="A16" t="s">
        <v>93</v>
      </c>
      <c r="B16" t="s">
        <v>94</v>
      </c>
      <c r="C16" t="s">
        <v>104</v>
      </c>
      <c r="D16" t="s">
        <v>105</v>
      </c>
      <c r="E16" t="s">
        <v>30</v>
      </c>
      <c r="F16" t="s">
        <v>104</v>
      </c>
      <c r="G16" t="s">
        <v>106</v>
      </c>
      <c r="H16" t="s">
        <v>30</v>
      </c>
      <c r="I16">
        <v>0</v>
      </c>
      <c r="J16">
        <v>10969</v>
      </c>
    </row>
    <row r="17" spans="1:10">
      <c r="A17" t="s">
        <v>93</v>
      </c>
      <c r="B17" t="s">
        <v>94</v>
      </c>
      <c r="C17" t="s">
        <v>107</v>
      </c>
      <c r="D17" t="s">
        <v>108</v>
      </c>
      <c r="E17" t="s">
        <v>30</v>
      </c>
      <c r="F17" t="s">
        <v>107</v>
      </c>
      <c r="G17" t="s">
        <v>109</v>
      </c>
      <c r="H17" t="s">
        <v>30</v>
      </c>
      <c r="I17">
        <v>0</v>
      </c>
      <c r="J17">
        <v>456</v>
      </c>
    </row>
    <row r="18" spans="1:10">
      <c r="A18" t="s">
        <v>93</v>
      </c>
      <c r="B18" t="s">
        <v>94</v>
      </c>
      <c r="C18" t="s">
        <v>110</v>
      </c>
      <c r="D18" t="s">
        <v>111</v>
      </c>
      <c r="E18" t="s">
        <v>30</v>
      </c>
      <c r="F18" t="s">
        <v>110</v>
      </c>
      <c r="G18" t="s">
        <v>112</v>
      </c>
      <c r="H18" t="s">
        <v>30</v>
      </c>
      <c r="I18">
        <v>0</v>
      </c>
      <c r="J18">
        <v>80301</v>
      </c>
    </row>
    <row r="19" spans="1:10">
      <c r="A19" t="s">
        <v>93</v>
      </c>
      <c r="B19" t="s">
        <v>94</v>
      </c>
      <c r="C19" t="s">
        <v>113</v>
      </c>
      <c r="D19" t="s">
        <v>114</v>
      </c>
      <c r="E19" t="s">
        <v>30</v>
      </c>
      <c r="F19" t="s">
        <v>113</v>
      </c>
      <c r="G19" t="s">
        <v>115</v>
      </c>
      <c r="H19" t="s">
        <v>30</v>
      </c>
      <c r="I19">
        <v>0</v>
      </c>
      <c r="J19">
        <v>749</v>
      </c>
    </row>
    <row r="20" spans="1:10">
      <c r="A20" t="s">
        <v>93</v>
      </c>
      <c r="B20" t="s">
        <v>73</v>
      </c>
      <c r="C20" t="s">
        <v>116</v>
      </c>
      <c r="D20" t="s">
        <v>117</v>
      </c>
      <c r="E20" t="s">
        <v>30</v>
      </c>
      <c r="F20" t="s">
        <v>116</v>
      </c>
      <c r="G20" t="s">
        <v>118</v>
      </c>
      <c r="H20" t="s">
        <v>30</v>
      </c>
      <c r="I20">
        <v>20152283</v>
      </c>
      <c r="J20">
        <v>35419</v>
      </c>
    </row>
    <row r="21" spans="1:10">
      <c r="A21" t="s">
        <v>93</v>
      </c>
      <c r="B21" t="s">
        <v>73</v>
      </c>
      <c r="C21" t="s">
        <v>119</v>
      </c>
      <c r="D21" t="s">
        <v>120</v>
      </c>
      <c r="E21" t="s">
        <v>30</v>
      </c>
      <c r="F21" t="s">
        <v>119</v>
      </c>
      <c r="G21" t="s">
        <v>121</v>
      </c>
      <c r="H21" t="s">
        <v>30</v>
      </c>
      <c r="I21">
        <v>189707</v>
      </c>
      <c r="J21">
        <v>84</v>
      </c>
    </row>
    <row r="22" spans="1:10">
      <c r="A22" t="s">
        <v>93</v>
      </c>
      <c r="B22" t="s">
        <v>73</v>
      </c>
      <c r="C22" t="s">
        <v>122</v>
      </c>
      <c r="D22" t="s">
        <v>123</v>
      </c>
      <c r="E22" t="s">
        <v>30</v>
      </c>
      <c r="F22" t="s">
        <v>122</v>
      </c>
      <c r="G22" t="s">
        <v>124</v>
      </c>
      <c r="H22" t="s">
        <v>30</v>
      </c>
      <c r="I22">
        <v>3316564</v>
      </c>
      <c r="J22">
        <v>2584</v>
      </c>
    </row>
    <row r="23" spans="1:10">
      <c r="A23" t="s">
        <v>93</v>
      </c>
      <c r="B23" t="s">
        <v>125</v>
      </c>
      <c r="C23" t="s">
        <v>126</v>
      </c>
      <c r="D23" t="s">
        <v>127</v>
      </c>
      <c r="E23" t="s">
        <v>12</v>
      </c>
      <c r="F23" t="s">
        <v>126</v>
      </c>
      <c r="G23" t="s">
        <v>128</v>
      </c>
      <c r="H23" t="s">
        <v>77</v>
      </c>
      <c r="I23">
        <v>6496479</v>
      </c>
      <c r="J23">
        <v>9321</v>
      </c>
    </row>
    <row r="24" spans="1:10">
      <c r="A24" t="s">
        <v>93</v>
      </c>
      <c r="B24" t="s">
        <v>125</v>
      </c>
      <c r="C24" t="s">
        <v>129</v>
      </c>
      <c r="D24" t="s">
        <v>130</v>
      </c>
      <c r="E24" t="s">
        <v>12</v>
      </c>
      <c r="F24" t="s">
        <v>129</v>
      </c>
      <c r="G24" t="s">
        <v>131</v>
      </c>
      <c r="H24" t="s">
        <v>77</v>
      </c>
      <c r="I24">
        <v>1401628</v>
      </c>
      <c r="J24">
        <v>6564</v>
      </c>
    </row>
    <row r="25" spans="1:10">
      <c r="A25" t="s">
        <v>93</v>
      </c>
      <c r="B25" t="s">
        <v>125</v>
      </c>
      <c r="C25" t="s">
        <v>132</v>
      </c>
      <c r="D25" t="s">
        <v>133</v>
      </c>
      <c r="E25" t="s">
        <v>12</v>
      </c>
      <c r="F25" t="s">
        <v>132</v>
      </c>
      <c r="G25" t="s">
        <v>134</v>
      </c>
      <c r="H25" t="s">
        <v>77</v>
      </c>
      <c r="I25">
        <v>8755500</v>
      </c>
      <c r="J25">
        <v>131472</v>
      </c>
    </row>
    <row r="26" spans="1:10">
      <c r="A26" t="s">
        <v>93</v>
      </c>
      <c r="B26" t="s">
        <v>125</v>
      </c>
      <c r="C26" t="s">
        <v>135</v>
      </c>
      <c r="D26" t="s">
        <v>136</v>
      </c>
      <c r="E26" t="s">
        <v>12</v>
      </c>
      <c r="F26" t="s">
        <v>137</v>
      </c>
      <c r="G26" t="s">
        <v>138</v>
      </c>
      <c r="H26" t="s">
        <v>77</v>
      </c>
      <c r="I26">
        <v>8817001</v>
      </c>
      <c r="J26">
        <v>17011</v>
      </c>
    </row>
    <row r="27" spans="1:10">
      <c r="A27" t="s">
        <v>93</v>
      </c>
      <c r="B27" t="s">
        <v>125</v>
      </c>
      <c r="C27" t="s">
        <v>139</v>
      </c>
      <c r="D27" t="s">
        <v>140</v>
      </c>
      <c r="E27" t="s">
        <v>11</v>
      </c>
      <c r="F27" t="s">
        <v>141</v>
      </c>
      <c r="G27" t="s">
        <v>142</v>
      </c>
      <c r="H27" t="s">
        <v>77</v>
      </c>
      <c r="I27">
        <v>2</v>
      </c>
      <c r="J27">
        <v>0</v>
      </c>
    </row>
    <row r="28" spans="1:10">
      <c r="A28" t="s">
        <v>93</v>
      </c>
      <c r="B28" t="s">
        <v>125</v>
      </c>
      <c r="C28" t="s">
        <v>139</v>
      </c>
      <c r="D28" t="s">
        <v>140</v>
      </c>
      <c r="E28" t="s">
        <v>12</v>
      </c>
      <c r="F28" t="s">
        <v>143</v>
      </c>
      <c r="G28" t="s">
        <v>144</v>
      </c>
      <c r="H28" t="s">
        <v>77</v>
      </c>
      <c r="I28">
        <v>75702239</v>
      </c>
      <c r="J28">
        <v>274987</v>
      </c>
    </row>
    <row r="29" spans="1:10">
      <c r="A29" t="s">
        <v>93</v>
      </c>
      <c r="B29" t="s">
        <v>125</v>
      </c>
      <c r="C29" t="s">
        <v>145</v>
      </c>
      <c r="D29" t="s">
        <v>146</v>
      </c>
      <c r="E29" t="s">
        <v>11</v>
      </c>
      <c r="F29" t="s">
        <v>141</v>
      </c>
      <c r="G29" t="s">
        <v>142</v>
      </c>
      <c r="H29" t="s">
        <v>77</v>
      </c>
      <c r="I29">
        <v>2</v>
      </c>
      <c r="J29">
        <v>0</v>
      </c>
    </row>
    <row r="30" spans="1:10">
      <c r="A30" t="s">
        <v>93</v>
      </c>
      <c r="B30" t="s">
        <v>125</v>
      </c>
      <c r="C30" t="s">
        <v>145</v>
      </c>
      <c r="D30" t="s">
        <v>146</v>
      </c>
      <c r="E30" t="s">
        <v>12</v>
      </c>
      <c r="F30" t="s">
        <v>145</v>
      </c>
      <c r="G30" t="s">
        <v>147</v>
      </c>
      <c r="H30" t="s">
        <v>77</v>
      </c>
      <c r="I30">
        <v>37004694</v>
      </c>
      <c r="J30">
        <v>133395</v>
      </c>
    </row>
    <row r="31" spans="1:10">
      <c r="A31" t="s">
        <v>93</v>
      </c>
      <c r="B31" t="s">
        <v>125</v>
      </c>
      <c r="C31" t="s">
        <v>148</v>
      </c>
      <c r="D31" t="s">
        <v>149</v>
      </c>
      <c r="E31" t="s">
        <v>12</v>
      </c>
      <c r="F31" t="s">
        <v>150</v>
      </c>
      <c r="G31" t="s">
        <v>151</v>
      </c>
      <c r="H31" t="s">
        <v>77</v>
      </c>
      <c r="I31">
        <v>1550953</v>
      </c>
      <c r="J31">
        <v>11275</v>
      </c>
    </row>
    <row r="32" spans="1:10">
      <c r="A32" t="s">
        <v>93</v>
      </c>
      <c r="B32" t="s">
        <v>125</v>
      </c>
      <c r="C32" t="s">
        <v>152</v>
      </c>
      <c r="D32" t="s">
        <v>153</v>
      </c>
      <c r="E32" t="s">
        <v>12</v>
      </c>
      <c r="F32" t="s">
        <v>154</v>
      </c>
      <c r="G32" t="s">
        <v>155</v>
      </c>
      <c r="H32" t="s">
        <v>77</v>
      </c>
      <c r="I32">
        <v>16515787</v>
      </c>
      <c r="J32">
        <v>200879</v>
      </c>
    </row>
    <row r="33" spans="1:10">
      <c r="A33" t="s">
        <v>93</v>
      </c>
      <c r="B33" t="s">
        <v>125</v>
      </c>
      <c r="C33" t="s">
        <v>156</v>
      </c>
      <c r="D33" t="s">
        <v>157</v>
      </c>
      <c r="E33" t="s">
        <v>11</v>
      </c>
      <c r="F33" t="s">
        <v>158</v>
      </c>
      <c r="G33" t="s">
        <v>159</v>
      </c>
      <c r="H33" t="s">
        <v>77</v>
      </c>
      <c r="I33">
        <v>1</v>
      </c>
      <c r="J33">
        <v>0</v>
      </c>
    </row>
    <row r="34" spans="1:10">
      <c r="A34" t="s">
        <v>93</v>
      </c>
      <c r="B34" t="s">
        <v>125</v>
      </c>
      <c r="C34" t="s">
        <v>156</v>
      </c>
      <c r="D34" t="s">
        <v>157</v>
      </c>
      <c r="E34" t="s">
        <v>12</v>
      </c>
      <c r="F34" t="s">
        <v>156</v>
      </c>
      <c r="G34" t="s">
        <v>160</v>
      </c>
      <c r="H34" t="s">
        <v>77</v>
      </c>
      <c r="I34">
        <v>922864</v>
      </c>
      <c r="J34">
        <v>2367</v>
      </c>
    </row>
    <row r="35" spans="1:10">
      <c r="A35" t="s">
        <v>93</v>
      </c>
      <c r="B35" t="s">
        <v>125</v>
      </c>
      <c r="C35" t="s">
        <v>161</v>
      </c>
      <c r="D35" t="s">
        <v>162</v>
      </c>
      <c r="E35" t="s">
        <v>12</v>
      </c>
      <c r="F35" t="s">
        <v>161</v>
      </c>
      <c r="G35" t="s">
        <v>163</v>
      </c>
      <c r="H35" t="s">
        <v>77</v>
      </c>
      <c r="I35">
        <v>2997877</v>
      </c>
      <c r="J35">
        <v>7137</v>
      </c>
    </row>
    <row r="36" spans="1:10">
      <c r="A36" t="s">
        <v>93</v>
      </c>
      <c r="B36" t="s">
        <v>125</v>
      </c>
      <c r="C36" t="s">
        <v>164</v>
      </c>
      <c r="D36" t="s">
        <v>165</v>
      </c>
      <c r="E36" t="s">
        <v>12</v>
      </c>
      <c r="F36" t="s">
        <v>166</v>
      </c>
      <c r="G36" t="s">
        <v>167</v>
      </c>
      <c r="H36" t="s">
        <v>77</v>
      </c>
      <c r="I36">
        <v>2710035</v>
      </c>
      <c r="J36">
        <v>9663</v>
      </c>
    </row>
    <row r="37" spans="1:10">
      <c r="A37" t="s">
        <v>93</v>
      </c>
      <c r="B37" t="s">
        <v>125</v>
      </c>
      <c r="C37" t="s">
        <v>168</v>
      </c>
      <c r="D37" t="s">
        <v>169</v>
      </c>
      <c r="E37" t="s">
        <v>11</v>
      </c>
      <c r="F37" t="s">
        <v>158</v>
      </c>
      <c r="G37" t="s">
        <v>159</v>
      </c>
      <c r="H37" t="s">
        <v>77</v>
      </c>
      <c r="I37">
        <v>1</v>
      </c>
      <c r="J37">
        <v>0</v>
      </c>
    </row>
    <row r="38" spans="1:10">
      <c r="A38" t="s">
        <v>93</v>
      </c>
      <c r="B38" t="s">
        <v>125</v>
      </c>
      <c r="C38" t="s">
        <v>168</v>
      </c>
      <c r="D38" t="s">
        <v>169</v>
      </c>
      <c r="E38" t="s">
        <v>12</v>
      </c>
      <c r="F38" t="s">
        <v>170</v>
      </c>
      <c r="G38" t="s">
        <v>171</v>
      </c>
      <c r="H38" t="s">
        <v>77</v>
      </c>
      <c r="I38">
        <v>9904854</v>
      </c>
      <c r="J38">
        <v>27415</v>
      </c>
    </row>
    <row r="39" spans="1:10">
      <c r="A39" t="s">
        <v>93</v>
      </c>
      <c r="B39" t="s">
        <v>125</v>
      </c>
      <c r="C39" t="s">
        <v>172</v>
      </c>
      <c r="D39" t="s">
        <v>173</v>
      </c>
      <c r="E39" t="s">
        <v>12</v>
      </c>
      <c r="F39" t="s">
        <v>172</v>
      </c>
      <c r="G39" t="s">
        <v>174</v>
      </c>
      <c r="H39" t="s">
        <v>77</v>
      </c>
      <c r="I39">
        <v>2992206</v>
      </c>
      <c r="J39">
        <v>929</v>
      </c>
    </row>
    <row r="40" spans="1:10">
      <c r="A40" t="s">
        <v>93</v>
      </c>
      <c r="B40" t="s">
        <v>125</v>
      </c>
      <c r="C40" t="s">
        <v>175</v>
      </c>
      <c r="D40" t="s">
        <v>176</v>
      </c>
      <c r="E40" t="s">
        <v>12</v>
      </c>
      <c r="F40" t="s">
        <v>177</v>
      </c>
      <c r="G40" t="s">
        <v>178</v>
      </c>
      <c r="H40" t="s">
        <v>77</v>
      </c>
      <c r="I40">
        <v>2910987</v>
      </c>
      <c r="J40">
        <v>1342</v>
      </c>
    </row>
    <row r="41" spans="1:10">
      <c r="A41" t="s">
        <v>93</v>
      </c>
      <c r="B41" t="s">
        <v>125</v>
      </c>
      <c r="C41" t="s">
        <v>179</v>
      </c>
      <c r="D41" t="s">
        <v>180</v>
      </c>
      <c r="E41" t="s">
        <v>12</v>
      </c>
      <c r="F41" t="s">
        <v>181</v>
      </c>
      <c r="G41" t="s">
        <v>182</v>
      </c>
      <c r="H41" t="s">
        <v>77</v>
      </c>
      <c r="I41">
        <v>11527250</v>
      </c>
      <c r="J41">
        <v>8725</v>
      </c>
    </row>
    <row r="42" spans="1:10">
      <c r="A42" t="s">
        <v>93</v>
      </c>
      <c r="B42" t="s">
        <v>125</v>
      </c>
      <c r="C42" t="s">
        <v>183</v>
      </c>
      <c r="D42" t="s">
        <v>184</v>
      </c>
      <c r="E42" t="s">
        <v>12</v>
      </c>
      <c r="F42" t="s">
        <v>183</v>
      </c>
      <c r="G42" t="s">
        <v>185</v>
      </c>
      <c r="H42" t="s">
        <v>77</v>
      </c>
      <c r="I42">
        <v>6430980</v>
      </c>
      <c r="J42">
        <v>5041</v>
      </c>
    </row>
    <row r="43" spans="1:10">
      <c r="A43" t="s">
        <v>93</v>
      </c>
      <c r="B43" t="s">
        <v>125</v>
      </c>
      <c r="C43" t="s">
        <v>186</v>
      </c>
      <c r="D43" t="s">
        <v>187</v>
      </c>
      <c r="E43" t="s">
        <v>30</v>
      </c>
      <c r="F43" t="s">
        <v>188</v>
      </c>
      <c r="G43" t="s">
        <v>189</v>
      </c>
      <c r="H43" t="s">
        <v>30</v>
      </c>
      <c r="I43">
        <v>62195198</v>
      </c>
      <c r="J43">
        <v>240814</v>
      </c>
    </row>
    <row r="44" spans="1:10">
      <c r="A44" t="s">
        <v>93</v>
      </c>
      <c r="B44" t="s">
        <v>125</v>
      </c>
      <c r="C44" t="s">
        <v>190</v>
      </c>
      <c r="D44" t="s">
        <v>191</v>
      </c>
      <c r="E44" t="s">
        <v>30</v>
      </c>
      <c r="F44" t="s">
        <v>190</v>
      </c>
      <c r="G44" t="s">
        <v>192</v>
      </c>
      <c r="H44" t="s">
        <v>30</v>
      </c>
      <c r="I44">
        <v>0</v>
      </c>
      <c r="J44">
        <v>1</v>
      </c>
    </row>
    <row r="45" spans="1:10">
      <c r="A45" t="s">
        <v>93</v>
      </c>
      <c r="B45" t="s">
        <v>125</v>
      </c>
      <c r="C45" t="s">
        <v>193</v>
      </c>
      <c r="D45" t="s">
        <v>194</v>
      </c>
      <c r="E45" t="s">
        <v>30</v>
      </c>
      <c r="F45" t="s">
        <v>193</v>
      </c>
      <c r="G45" t="s">
        <v>195</v>
      </c>
      <c r="H45" t="s">
        <v>30</v>
      </c>
      <c r="I45">
        <v>0</v>
      </c>
      <c r="J45">
        <v>1</v>
      </c>
    </row>
    <row r="46" spans="1:10">
      <c r="A46" t="s">
        <v>93</v>
      </c>
      <c r="B46" t="s">
        <v>53</v>
      </c>
      <c r="C46" t="s">
        <v>196</v>
      </c>
      <c r="D46" t="s">
        <v>197</v>
      </c>
      <c r="E46" t="s">
        <v>30</v>
      </c>
      <c r="F46" t="s">
        <v>196</v>
      </c>
      <c r="G46" t="s">
        <v>198</v>
      </c>
      <c r="H46" t="s">
        <v>30</v>
      </c>
      <c r="I46">
        <v>0</v>
      </c>
      <c r="J46">
        <v>8898</v>
      </c>
    </row>
    <row r="47" spans="1:10">
      <c r="A47" t="s">
        <v>93</v>
      </c>
      <c r="B47" t="s">
        <v>53</v>
      </c>
      <c r="C47" t="s">
        <v>199</v>
      </c>
      <c r="D47" t="s">
        <v>200</v>
      </c>
      <c r="E47" t="s">
        <v>30</v>
      </c>
      <c r="F47" t="s">
        <v>199</v>
      </c>
      <c r="G47" t="s">
        <v>201</v>
      </c>
      <c r="H47" t="s">
        <v>30</v>
      </c>
      <c r="I47">
        <v>0</v>
      </c>
      <c r="J47">
        <v>1</v>
      </c>
    </row>
    <row r="48" spans="1:10">
      <c r="A48" t="s">
        <v>93</v>
      </c>
      <c r="B48" t="s">
        <v>202</v>
      </c>
      <c r="C48" t="s">
        <v>203</v>
      </c>
      <c r="D48" t="s">
        <v>204</v>
      </c>
      <c r="E48" t="s">
        <v>30</v>
      </c>
      <c r="F48" t="s">
        <v>203</v>
      </c>
      <c r="G48" t="s">
        <v>205</v>
      </c>
      <c r="H48" t="s">
        <v>30</v>
      </c>
      <c r="I48">
        <v>24426884</v>
      </c>
      <c r="J48">
        <v>22062</v>
      </c>
    </row>
    <row r="49" spans="1:10">
      <c r="A49" t="s">
        <v>93</v>
      </c>
      <c r="B49" t="s">
        <v>202</v>
      </c>
      <c r="C49" t="s">
        <v>206</v>
      </c>
      <c r="D49" t="s">
        <v>207</v>
      </c>
      <c r="E49" t="s">
        <v>30</v>
      </c>
      <c r="F49" t="s">
        <v>206</v>
      </c>
      <c r="G49" t="s">
        <v>208</v>
      </c>
      <c r="H49" t="s">
        <v>30</v>
      </c>
      <c r="I49">
        <v>24764837</v>
      </c>
      <c r="J49">
        <v>21967</v>
      </c>
    </row>
    <row r="50" spans="1:10">
      <c r="A50" t="s">
        <v>93</v>
      </c>
      <c r="B50" t="s">
        <v>209</v>
      </c>
      <c r="C50" t="s">
        <v>210</v>
      </c>
      <c r="D50" t="s">
        <v>211</v>
      </c>
      <c r="E50" t="s">
        <v>30</v>
      </c>
      <c r="F50" t="s">
        <v>210</v>
      </c>
      <c r="G50" t="s">
        <v>212</v>
      </c>
      <c r="H50" t="s">
        <v>30</v>
      </c>
      <c r="I50">
        <v>0</v>
      </c>
      <c r="J50">
        <v>133916</v>
      </c>
    </row>
    <row r="51" spans="1:10">
      <c r="A51" t="s">
        <v>93</v>
      </c>
      <c r="B51" t="s">
        <v>209</v>
      </c>
      <c r="C51" t="s">
        <v>213</v>
      </c>
      <c r="D51" t="s">
        <v>214</v>
      </c>
      <c r="E51" t="s">
        <v>30</v>
      </c>
      <c r="F51" t="s">
        <v>213</v>
      </c>
      <c r="G51" t="s">
        <v>215</v>
      </c>
      <c r="H51" t="s">
        <v>30</v>
      </c>
      <c r="I51">
        <v>0</v>
      </c>
      <c r="J51">
        <v>4</v>
      </c>
    </row>
    <row r="52" spans="1:10">
      <c r="A52" t="s">
        <v>93</v>
      </c>
      <c r="B52" t="s">
        <v>209</v>
      </c>
      <c r="C52" t="s">
        <v>216</v>
      </c>
      <c r="D52" t="s">
        <v>217</v>
      </c>
      <c r="E52" t="s">
        <v>30</v>
      </c>
      <c r="F52" t="s">
        <v>216</v>
      </c>
      <c r="G52" t="s">
        <v>218</v>
      </c>
      <c r="H52" t="s">
        <v>30</v>
      </c>
      <c r="I52">
        <v>0</v>
      </c>
      <c r="J52">
        <v>1</v>
      </c>
    </row>
    <row r="53" spans="1:10">
      <c r="A53" t="s">
        <v>93</v>
      </c>
      <c r="B53" t="s">
        <v>209</v>
      </c>
      <c r="C53" t="s">
        <v>219</v>
      </c>
      <c r="D53" t="s">
        <v>220</v>
      </c>
      <c r="E53" t="s">
        <v>30</v>
      </c>
      <c r="F53" t="s">
        <v>219</v>
      </c>
      <c r="G53" t="s">
        <v>221</v>
      </c>
      <c r="H53" t="s">
        <v>30</v>
      </c>
      <c r="I53">
        <v>0</v>
      </c>
      <c r="J53">
        <v>4</v>
      </c>
    </row>
    <row r="54" spans="1:10">
      <c r="A54" t="s">
        <v>93</v>
      </c>
      <c r="B54" t="s">
        <v>209</v>
      </c>
      <c r="C54" t="s">
        <v>222</v>
      </c>
      <c r="D54" t="s">
        <v>223</v>
      </c>
      <c r="E54" t="s">
        <v>30</v>
      </c>
      <c r="F54" t="s">
        <v>222</v>
      </c>
      <c r="G54" t="s">
        <v>224</v>
      </c>
      <c r="H54" t="s">
        <v>30</v>
      </c>
      <c r="I54">
        <v>0</v>
      </c>
      <c r="J54">
        <v>378</v>
      </c>
    </row>
  </sheetData>
  <autoFilter ref="A1:J2" xr:uid="{00000000-0009-0000-0000-000000000000}"/>
  <conditionalFormatting sqref="C1:C2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A2" sqref="A2:J5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51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A2" sqref="A2:J54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125165247</v>
      </c>
      <c r="J2">
        <f t="shared" ref="J2:J65" si="9">bd_clicks</f>
        <v>1961065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6863.7275</v>
      </c>
      <c r="N2" s="4">
        <f>IF(E2="Dynamic Click",J2*L2,L2*$I2/1000)</f>
        <v>49026.625</v>
      </c>
    </row>
    <row r="3" spans="1:14">
      <c r="A3" t="str">
        <f t="shared" si="0"/>
        <v>201907:almapbbdo:alp_forum-ecommerce:display:alcance:dcm:todos</v>
      </c>
      <c r="B3" t="str">
        <f t="shared" si="1"/>
        <v>Hands</v>
      </c>
      <c r="C3" t="str">
        <f t="shared" si="2"/>
        <v>jul19:320x120:hands:all_placements:whitelist:fluxo_stand_cielo_-impactar_os_visitantes_do_forum_ecommerce_e_zonas_quentes_de_locais_corporativos_itaim_vila_olimpia_morumbi_e_av._pauslita:forum-ecommerce:awareness:alp_forum-ecommerce:cpm</v>
      </c>
      <c r="D3" t="str">
        <f t="shared" si="3"/>
        <v>251697471</v>
      </c>
      <c r="E3" t="str">
        <f t="shared" si="4"/>
        <v>Dynamic Click</v>
      </c>
      <c r="F3" t="str">
        <f t="shared" si="5"/>
        <v>jul19:320x120:hands:all_placements:whitelist:fluxo_stand_cielo_-impactar_os_visitantes_do_forum_ecommerce_e_zonas_quentes_de_locais_corporativos_itaim_vila_olimpia_morumbi_e_av._pauslita:forum-ecommerce:awareness:alp_forum-ecommerce:cpm</v>
      </c>
      <c r="G3" t="str">
        <f t="shared" si="6"/>
        <v>447688439</v>
      </c>
      <c r="H3" t="str">
        <f t="shared" si="7"/>
        <v>Tracking</v>
      </c>
      <c r="I3">
        <f t="shared" si="8"/>
        <v>0</v>
      </c>
      <c r="J3">
        <f t="shared" si="9"/>
        <v>1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3.5000000000000001E-3</v>
      </c>
      <c r="N3" s="4">
        <f t="shared" ref="N3:N34" si="13">IF(E3="Dynamic Click",J3*L3,L3*$I3/1000)</f>
        <v>2.5000000000000001E-2</v>
      </c>
    </row>
    <row r="4" spans="1:14">
      <c r="A4" t="str">
        <f t="shared" si="0"/>
        <v>201907:almapbbdo:alp_forum-ecommerce:display:alcance:dcm:todos</v>
      </c>
      <c r="B4" t="str">
        <f t="shared" si="1"/>
        <v>Hands</v>
      </c>
      <c r="C4" t="str">
        <f t="shared" si="2"/>
        <v>jul19:320x200:hands:all_placements:whitelist:fluxo_stand_cielo_-impactar_os_visitantes_do_forum_ecommerce_e_zonas_quentes_de_locais_corporativos_itaim_vila_olimpia_morumbi_e_av._pauslita:forum-ecommerce:awareness:alp_forum-ecommerce:cpm</v>
      </c>
      <c r="D4" t="str">
        <f t="shared" si="3"/>
        <v>251298149</v>
      </c>
      <c r="E4" t="str">
        <f t="shared" si="4"/>
        <v>Dynamic Click</v>
      </c>
      <c r="F4" t="str">
        <f t="shared" si="5"/>
        <v>jul19:320x200:hands:all_placements:whitelist:fluxo_stand_cielo_-impactar_os_visitantes_do_forum_ecommerce_e_zonas_quentes_de_locais_corporativos_itaim_vila_olimpia_morumbi_e_av._pauslita:forum-ecommerce:awareness:alp_forum-ecommerce:cpm</v>
      </c>
      <c r="G4" t="str">
        <f t="shared" si="6"/>
        <v>447686009</v>
      </c>
      <c r="H4" t="str">
        <f t="shared" si="7"/>
        <v>Tracking</v>
      </c>
      <c r="I4">
        <f t="shared" si="8"/>
        <v>0</v>
      </c>
      <c r="J4">
        <f t="shared" si="9"/>
        <v>564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1.974</v>
      </c>
      <c r="N4" s="4">
        <f t="shared" si="13"/>
        <v>14.100000000000001</v>
      </c>
    </row>
    <row r="5" spans="1:14">
      <c r="A5" t="str">
        <f t="shared" si="0"/>
        <v>201907:almapbbdo:alp_forum-ecommerce:display:alcance:dcm:todos</v>
      </c>
      <c r="B5" t="str">
        <f t="shared" si="1"/>
        <v>Hands</v>
      </c>
      <c r="C5" t="str">
        <f t="shared" si="2"/>
        <v>jul19:64x64:hands:all_placements:whitelist:fluxo_stand_cielo_-impactar_os_visitantes_do_forum_ecommerce_e_zonas_quentes_de_locais_corporativos_itaim_vila_olimpia_morumbi_e_av._pauslita:forum-ecommerce:awareness:alp_forum-ecommerce:cpm</v>
      </c>
      <c r="D5" t="str">
        <f t="shared" si="3"/>
        <v>251603953</v>
      </c>
      <c r="E5" t="str">
        <f t="shared" si="4"/>
        <v>Dynamic Click</v>
      </c>
      <c r="F5" t="str">
        <f t="shared" si="5"/>
        <v>jul19:64x64:hands:all_placements:whitelist:fluxo_stand_cielo_-impactar_os_visitantes_do_forum_ecommerce_e_zonas_quentes_de_locais_corporativos_itaim_vila_olimpia_morumbi_e_av._pauslita:forum-ecommerce:awareness:alp_forum-ecommerce:cpm</v>
      </c>
      <c r="G5" t="str">
        <f t="shared" si="6"/>
        <v>447776032</v>
      </c>
      <c r="H5" t="str">
        <f t="shared" si="7"/>
        <v>Tracking</v>
      </c>
      <c r="I5">
        <f t="shared" si="8"/>
        <v>0</v>
      </c>
      <c r="J5">
        <f t="shared" si="9"/>
        <v>1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3.5000000000000001E-3</v>
      </c>
      <c r="N5" s="4">
        <f t="shared" si="13"/>
        <v>2.5000000000000001E-2</v>
      </c>
    </row>
    <row r="6" spans="1:14">
      <c r="A6" t="str">
        <f t="shared" si="0"/>
        <v>201907:almapbbdo:alp_forum-ecommerce:display:alcance:dcm:todos</v>
      </c>
      <c r="B6" t="str">
        <f t="shared" si="1"/>
        <v>In Loco Media</v>
      </c>
      <c r="C6" t="str">
        <f t="shared" si="2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D6" t="str">
        <f t="shared" si="3"/>
        <v>251605485</v>
      </c>
      <c r="E6" t="str">
        <f t="shared" si="4"/>
        <v>Dynamic Click</v>
      </c>
      <c r="F6" t="str">
        <f t="shared" si="5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G6" t="str">
        <f t="shared" si="6"/>
        <v>447579348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3.5000000000000001E-3</v>
      </c>
      <c r="N6" s="4">
        <f t="shared" si="13"/>
        <v>2.5000000000000001E-2</v>
      </c>
    </row>
    <row r="7" spans="1:14">
      <c r="A7" t="str">
        <f t="shared" si="0"/>
        <v>201907:almapbbdo:alp_pegn:display:alcance:dcm:todos:campo_livre</v>
      </c>
      <c r="B7" t="str">
        <f t="shared" si="1"/>
        <v>BR Globo</v>
      </c>
      <c r="C7" t="str">
        <f t="shared" si="2"/>
        <v>jul19:300x250:globo.com:home_e_internas:whitelist:abc_as_25-54_anos__segmentado:mob:awareness:alp_pegn:patrocinio</v>
      </c>
      <c r="D7" t="str">
        <f t="shared" si="3"/>
        <v>251720529</v>
      </c>
      <c r="E7" t="str">
        <f t="shared" si="4"/>
        <v>Standard</v>
      </c>
      <c r="F7" t="str">
        <f t="shared" si="5"/>
        <v>jul19:300x250:globo.com:home_e_internas:whitelist:abc_as_25-54_anos__segmentado:mob:awareness:alp_pegn:patrocinio</v>
      </c>
      <c r="G7" t="str">
        <f t="shared" si="6"/>
        <v>447792868</v>
      </c>
      <c r="H7" t="str">
        <f t="shared" si="7"/>
        <v>Display</v>
      </c>
      <c r="I7">
        <f t="shared" si="8"/>
        <v>515667</v>
      </c>
      <c r="J7">
        <f t="shared" si="9"/>
        <v>849</v>
      </c>
      <c r="K7" s="4">
        <f t="shared" si="10"/>
        <v>0.04</v>
      </c>
      <c r="L7">
        <f t="shared" si="11"/>
        <v>0.1</v>
      </c>
      <c r="M7" s="4">
        <f t="shared" si="12"/>
        <v>20.62668</v>
      </c>
      <c r="N7" s="4">
        <f t="shared" si="13"/>
        <v>51.566700000000004</v>
      </c>
    </row>
    <row r="8" spans="1:14">
      <c r="A8" t="str">
        <f t="shared" si="0"/>
        <v>201907:almapbbdo:alp_pegn:display:alcance:dcm:todos:campo_livre</v>
      </c>
      <c r="B8" t="str">
        <f t="shared" si="1"/>
        <v>BR Globo</v>
      </c>
      <c r="C8" t="str">
        <f t="shared" si="2"/>
        <v>jul19:300x600:globo.com:home_e_internas:whitelist:abc_as_25-54_anos__segmentado:mob:awareness:alp_pegn:patrocinio</v>
      </c>
      <c r="D8" t="str">
        <f t="shared" si="3"/>
        <v>251622166</v>
      </c>
      <c r="E8" t="str">
        <f t="shared" si="4"/>
        <v>Standard</v>
      </c>
      <c r="F8" t="str">
        <f t="shared" si="5"/>
        <v>jul19:300x600:globo.com:home_e_internas:whitelist:abc_as_25-54_anos__segmentado:mob:awareness:alp_pegn:patrocinio</v>
      </c>
      <c r="G8" t="str">
        <f t="shared" si="6"/>
        <v>447650028</v>
      </c>
      <c r="H8" t="str">
        <f t="shared" si="7"/>
        <v>Display</v>
      </c>
      <c r="I8">
        <f t="shared" si="8"/>
        <v>27189</v>
      </c>
      <c r="J8">
        <f t="shared" si="9"/>
        <v>11</v>
      </c>
      <c r="K8" s="4">
        <f t="shared" si="10"/>
        <v>0.04</v>
      </c>
      <c r="L8">
        <f t="shared" si="11"/>
        <v>0.1</v>
      </c>
      <c r="M8" s="4">
        <f t="shared" si="12"/>
        <v>1.0875599999999999</v>
      </c>
      <c r="N8" s="4">
        <f t="shared" si="13"/>
        <v>2.7189000000000001</v>
      </c>
    </row>
    <row r="9" spans="1:14">
      <c r="A9" t="str">
        <f t="shared" si="0"/>
        <v>201907:almapbbdo:alp_pegn:display:alcance:dcm:todos:campo_livre</v>
      </c>
      <c r="B9" t="str">
        <f t="shared" si="1"/>
        <v>BR Globo</v>
      </c>
      <c r="C9" t="str">
        <f t="shared" si="2"/>
        <v>jul19:400x300:globo.com:home_e_internas:whitelist:abc_as_25-54_anos__segmentado:mob:awareness:alp_pegn:patrocinio</v>
      </c>
      <c r="D9" t="str">
        <f t="shared" si="3"/>
        <v>251320406</v>
      </c>
      <c r="E9" t="str">
        <f t="shared" si="4"/>
        <v>Dynamic Click</v>
      </c>
      <c r="F9" t="str">
        <f t="shared" si="5"/>
        <v>jul19:400x300:globo.com:home_e_internas:whitelist:abc_as_25-54_anos__segmentado:mob:awareness:alp_pegn:patrocinio</v>
      </c>
      <c r="G9" t="str">
        <f t="shared" si="6"/>
        <v>447791647</v>
      </c>
      <c r="H9" t="str">
        <f t="shared" si="7"/>
        <v>Tracking</v>
      </c>
      <c r="I9">
        <f t="shared" si="8"/>
        <v>10206</v>
      </c>
      <c r="J9">
        <f t="shared" si="9"/>
        <v>10</v>
      </c>
      <c r="K9" s="4">
        <f t="shared" si="10"/>
        <v>3.5000000000000001E-3</v>
      </c>
      <c r="L9">
        <f t="shared" si="11"/>
        <v>2.5000000000000001E-2</v>
      </c>
      <c r="M9" s="4">
        <f t="shared" si="12"/>
        <v>3.5000000000000003E-2</v>
      </c>
      <c r="N9" s="4">
        <f t="shared" si="13"/>
        <v>0.25</v>
      </c>
    </row>
    <row r="10" spans="1:14">
      <c r="A10" t="str">
        <f t="shared" si="0"/>
        <v>201907:almapbbdo:alp_pegn:display:alcance:dcm:todos:campo_livre</v>
      </c>
      <c r="B10" t="str">
        <f t="shared" si="1"/>
        <v>BR Globo</v>
      </c>
      <c r="C10" t="str">
        <f t="shared" si="2"/>
        <v>jul19:400x300:globo.com:home_e_internas:whitelist:abc_as_25-54_anos__segmentado:zip:awareness:alp_pegn:patrocinio</v>
      </c>
      <c r="D10" t="str">
        <f t="shared" si="3"/>
        <v>251696246</v>
      </c>
      <c r="E10" t="str">
        <f t="shared" si="4"/>
        <v>Dynamic Click</v>
      </c>
      <c r="F10" t="str">
        <f t="shared" si="5"/>
        <v>jul19:400x300:globo.com:home_e_internas:whitelist:abc_as_25-54_anos__segmentado:zip:awareness:alp_pegn:patrocinio</v>
      </c>
      <c r="G10" t="str">
        <f t="shared" si="6"/>
        <v>448029576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3.5000000000000001E-3</v>
      </c>
      <c r="N10" s="4">
        <f t="shared" si="13"/>
        <v>2.5000000000000001E-2</v>
      </c>
    </row>
    <row r="11" spans="1:14">
      <c r="A11" t="str">
        <f t="shared" si="0"/>
        <v>201907:almapbbdo:alp_pegn:display:alcance:dcm:todos:campo_livre</v>
      </c>
      <c r="B11" t="str">
        <f t="shared" si="1"/>
        <v>BR Globo</v>
      </c>
      <c r="C11" t="str">
        <f t="shared" si="2"/>
        <v>jul19:970x150:globo.com:home_e_internas:whitelist:abc_as_25-54_anos__segmentado:mob:awareness:alp_pegn:patrocinio</v>
      </c>
      <c r="D11" t="str">
        <f t="shared" si="3"/>
        <v>251622217</v>
      </c>
      <c r="E11" t="str">
        <f t="shared" si="4"/>
        <v>Standard</v>
      </c>
      <c r="F11" t="str">
        <f t="shared" si="5"/>
        <v>jul19:970x150:globo.com:home_e_internas:whitelist:abc_as_25-54_anos__segmentado:mob:awareness:alp_pegn:patrocinio</v>
      </c>
      <c r="G11" t="str">
        <f t="shared" si="6"/>
        <v>447789229</v>
      </c>
      <c r="H11" t="str">
        <f t="shared" si="7"/>
        <v>Display</v>
      </c>
      <c r="I11">
        <f t="shared" si="8"/>
        <v>104992</v>
      </c>
      <c r="J11">
        <f t="shared" si="9"/>
        <v>29</v>
      </c>
      <c r="K11" s="4">
        <f t="shared" si="10"/>
        <v>0.04</v>
      </c>
      <c r="L11">
        <f t="shared" si="11"/>
        <v>0.1</v>
      </c>
      <c r="M11" s="4">
        <f t="shared" si="12"/>
        <v>4.1996799999999999</v>
      </c>
      <c r="N11" s="4">
        <f t="shared" si="13"/>
        <v>10.4992</v>
      </c>
    </row>
    <row r="12" spans="1:14">
      <c r="A12" t="str">
        <f t="shared" si="0"/>
        <v>201907:almapbbdo:alp_pegn:display:alcance:dcm:todos:campo_livre</v>
      </c>
      <c r="B12" t="str">
        <f t="shared" si="1"/>
        <v>BR Globo</v>
      </c>
      <c r="C12" t="str">
        <f t="shared" si="2"/>
        <v>jul19:970x250:globo.com:home_e_internas:whitelist:abc_as_25-54_anos__segmentado:mob:awareness:alp_pegn:patrocinio</v>
      </c>
      <c r="D12" t="str">
        <f t="shared" si="3"/>
        <v>251726664</v>
      </c>
      <c r="E12" t="str">
        <f t="shared" si="4"/>
        <v>Standard</v>
      </c>
      <c r="F12" t="str">
        <f t="shared" si="5"/>
        <v>jul19:970x250:globo.com:home_e_internas:whitelist:abc_as_25-54_anos__segmentado:mob:awareness:alp_pegn:patrocinio</v>
      </c>
      <c r="G12" t="str">
        <f t="shared" si="6"/>
        <v>447698810</v>
      </c>
      <c r="H12" t="str">
        <f t="shared" si="7"/>
        <v>Display</v>
      </c>
      <c r="I12">
        <f t="shared" si="8"/>
        <v>135388</v>
      </c>
      <c r="J12">
        <f t="shared" si="9"/>
        <v>41</v>
      </c>
      <c r="K12" s="4">
        <f t="shared" si="10"/>
        <v>0.04</v>
      </c>
      <c r="L12">
        <f t="shared" si="11"/>
        <v>0.1</v>
      </c>
      <c r="M12" s="4">
        <f t="shared" si="12"/>
        <v>5.4155200000000008</v>
      </c>
      <c r="N12" s="4">
        <f t="shared" si="13"/>
        <v>13.538800000000002</v>
      </c>
    </row>
    <row r="13" spans="1:14">
      <c r="A13" t="str">
        <f t="shared" si="0"/>
        <v>ALP_Manutenção</v>
      </c>
      <c r="B13" t="str">
        <f t="shared" si="1"/>
        <v>AdsMovil</v>
      </c>
      <c r="C13" t="str">
        <f t="shared" si="2"/>
        <v>jul19:300x250:adsmovil:smartphones_android:lal_as_abc_25__pme_micro_empreendedor_e_autonomos:sitesverticais:mob:consideracao:alp_manutencao:cpc</v>
      </c>
      <c r="D13" t="str">
        <f t="shared" si="3"/>
        <v>250796997</v>
      </c>
      <c r="E13" t="str">
        <f t="shared" si="4"/>
        <v>Dynamic Click</v>
      </c>
      <c r="F13" t="str">
        <f t="shared" si="5"/>
        <v>jul19:300x250:adsmovil:smartphones_android:lal_as_abc_25__pme_micro_empreendedor_e_autonomos:sitesverticais:mob:consideracao:alp_manutencao:cpc</v>
      </c>
      <c r="G13" t="str">
        <f t="shared" si="6"/>
        <v>446804544</v>
      </c>
      <c r="H13" t="str">
        <f t="shared" si="7"/>
        <v>Tracking</v>
      </c>
      <c r="I13">
        <f t="shared" si="8"/>
        <v>139323760</v>
      </c>
      <c r="J13">
        <f t="shared" si="9"/>
        <v>1744106</v>
      </c>
      <c r="K13" s="4">
        <f t="shared" si="10"/>
        <v>3.5000000000000001E-3</v>
      </c>
      <c r="L13">
        <f t="shared" si="11"/>
        <v>2.5000000000000001E-2</v>
      </c>
      <c r="M13" s="4">
        <f t="shared" si="12"/>
        <v>6104.3710000000001</v>
      </c>
      <c r="N13" s="4">
        <f t="shared" si="13"/>
        <v>43602.65</v>
      </c>
    </row>
    <row r="14" spans="1:14">
      <c r="A14" t="str">
        <f t="shared" si="0"/>
        <v>ALP_Manutenção</v>
      </c>
      <c r="B14" t="str">
        <f t="shared" si="1"/>
        <v>AdsMovil</v>
      </c>
      <c r="C14" t="str">
        <f t="shared" si="2"/>
        <v>jul19:320x50:adsmovil:smartphones_android:lal_as_abc_25__pme_micro_empreendedor_e_autonomos:sitesverticais:flash:consideracao:alp_manutencao:cpc</v>
      </c>
      <c r="D14" t="str">
        <f t="shared" si="3"/>
        <v>251944354</v>
      </c>
      <c r="E14" t="str">
        <f t="shared" si="4"/>
        <v>Dynamic Click</v>
      </c>
      <c r="F14" t="str">
        <f t="shared" si="5"/>
        <v>jul19:320x50:adsmovil:smartphones_android:lal_as_abc_25__pme_micro_empreendedor_e_autonomos:sitesverticais:flash:consideracao:alp_manutencao:cpc</v>
      </c>
      <c r="G14" t="str">
        <f t="shared" si="6"/>
        <v>447957453</v>
      </c>
      <c r="H14" t="str">
        <f t="shared" si="7"/>
        <v>Tracking</v>
      </c>
      <c r="I14">
        <f t="shared" si="8"/>
        <v>0</v>
      </c>
      <c r="J14">
        <f t="shared" si="9"/>
        <v>2492</v>
      </c>
      <c r="K14" s="4">
        <f t="shared" si="10"/>
        <v>3.5000000000000001E-3</v>
      </c>
      <c r="L14">
        <f t="shared" si="11"/>
        <v>2.5000000000000001E-2</v>
      </c>
      <c r="M14" s="4">
        <f t="shared" si="12"/>
        <v>8.7219999999999995</v>
      </c>
      <c r="N14" s="4">
        <f t="shared" si="13"/>
        <v>62.300000000000004</v>
      </c>
    </row>
    <row r="15" spans="1:14">
      <c r="A15" t="str">
        <f t="shared" si="0"/>
        <v>ALP_Manutenção</v>
      </c>
      <c r="B15" t="str">
        <f t="shared" si="1"/>
        <v>AdsMovil</v>
      </c>
      <c r="C15" t="str">
        <f t="shared" si="2"/>
        <v>jul19:320x50:adsmovil:smartphones_android:lal_as_abc_25__pme_micro_empreendedor_e_autonomos:sitesverticais:zip:consideracao:alp_manutencao:cpc</v>
      </c>
      <c r="D15" t="str">
        <f t="shared" si="3"/>
        <v>251944873</v>
      </c>
      <c r="E15" t="str">
        <f t="shared" si="4"/>
        <v>Dynamic Click</v>
      </c>
      <c r="F15" t="str">
        <f t="shared" si="5"/>
        <v>jul19:320x50:adsmovil:smartphones_android:lal_as_abc_25__pme_micro_empreendedor_e_autonomos:sitesverticais:zip:consideracao:alp_manutencao:cpc</v>
      </c>
      <c r="G15" t="str">
        <f t="shared" si="6"/>
        <v>447956958</v>
      </c>
      <c r="H15" t="str">
        <f t="shared" si="7"/>
        <v>Tracking</v>
      </c>
      <c r="I15">
        <f t="shared" si="8"/>
        <v>0</v>
      </c>
      <c r="J15">
        <f t="shared" si="9"/>
        <v>1179</v>
      </c>
      <c r="K15" s="4">
        <f t="shared" si="10"/>
        <v>3.5000000000000001E-3</v>
      </c>
      <c r="L15">
        <f t="shared" si="11"/>
        <v>2.5000000000000001E-2</v>
      </c>
      <c r="M15" s="4">
        <f t="shared" si="12"/>
        <v>4.1265000000000001</v>
      </c>
      <c r="N15" s="4">
        <f t="shared" si="13"/>
        <v>29.475000000000001</v>
      </c>
    </row>
    <row r="16" spans="1:14">
      <c r="A16" t="str">
        <f t="shared" si="0"/>
        <v>ALP_Manutenção</v>
      </c>
      <c r="B16" t="str">
        <f t="shared" si="1"/>
        <v>AdsMovil</v>
      </c>
      <c r="C16" t="str">
        <f t="shared" si="2"/>
        <v>jul19:400x250:adsmovil:smartphones_android:lal_as_abc_25__pme_micro_empreendedor_e_autonomos:sitesverticais:flash:consideracao:alp_manutencao:cpc</v>
      </c>
      <c r="D16" t="str">
        <f t="shared" si="3"/>
        <v>251944621</v>
      </c>
      <c r="E16" t="str">
        <f t="shared" si="4"/>
        <v>Dynamic Click</v>
      </c>
      <c r="F16" t="str">
        <f t="shared" si="5"/>
        <v>jul19:400x250:adsmovil:smartphones_android:lal_as_abc_25__pme_micro_empreendedor_e_autonomos:sitesverticais:flash:consideracao:alp_manutencao:cpc</v>
      </c>
      <c r="G16" t="str">
        <f t="shared" si="6"/>
        <v>447957036</v>
      </c>
      <c r="H16" t="str">
        <f t="shared" si="7"/>
        <v>Tracking</v>
      </c>
      <c r="I16">
        <f t="shared" si="8"/>
        <v>0</v>
      </c>
      <c r="J16">
        <f t="shared" si="9"/>
        <v>10969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38.391500000000001</v>
      </c>
      <c r="N16" s="4">
        <f t="shared" si="13"/>
        <v>274.22500000000002</v>
      </c>
    </row>
    <row r="17" spans="1:14">
      <c r="A17" t="str">
        <f t="shared" si="0"/>
        <v>ALP_Manutenção</v>
      </c>
      <c r="B17" t="str">
        <f t="shared" si="1"/>
        <v>AdsMovil</v>
      </c>
      <c r="C17" t="str">
        <f t="shared" si="2"/>
        <v>jul19:400x250:adsmovil:smartphones_android:lal_as_abc_25__pme_micro_empreendedor_e_autonomos:sitesverticais:zip:consideracao:alp_manutencao:cpc</v>
      </c>
      <c r="D17" t="str">
        <f t="shared" si="3"/>
        <v>251617505</v>
      </c>
      <c r="E17" t="str">
        <f t="shared" si="4"/>
        <v>Dynamic Click</v>
      </c>
      <c r="F17" t="str">
        <f t="shared" si="5"/>
        <v>jul19:400x250:adsmovil:smartphones_android:lal_as_abc_25__pme_micro_empreendedor_e_autonomos:sitesverticais:zip:consideracao:alp_manutencao:cpc</v>
      </c>
      <c r="G17" t="str">
        <f t="shared" si="6"/>
        <v>447956538</v>
      </c>
      <c r="H17" t="str">
        <f t="shared" si="7"/>
        <v>Tracking</v>
      </c>
      <c r="I17">
        <f t="shared" si="8"/>
        <v>0</v>
      </c>
      <c r="J17">
        <f t="shared" si="9"/>
        <v>456</v>
      </c>
      <c r="K17" s="4">
        <f t="shared" si="10"/>
        <v>3.5000000000000001E-3</v>
      </c>
      <c r="L17">
        <f t="shared" si="11"/>
        <v>2.5000000000000001E-2</v>
      </c>
      <c r="M17" s="4">
        <f t="shared" si="12"/>
        <v>1.5960000000000001</v>
      </c>
      <c r="N17" s="4">
        <f t="shared" si="13"/>
        <v>11.4</v>
      </c>
    </row>
    <row r="18" spans="1:14">
      <c r="A18" t="str">
        <f t="shared" si="0"/>
        <v>ALP_Manutenção</v>
      </c>
      <c r="B18" t="str">
        <f t="shared" si="1"/>
        <v>AdsMovil</v>
      </c>
      <c r="C18" t="str">
        <f t="shared" si="2"/>
        <v>jul19:72x72:adsmovil:smartphones_android:lal_as_abc_25__pme_micro_empreendedor_e_autonomos:sitesverticais:flash:consideracao:alp_manutencao:cpc</v>
      </c>
      <c r="D18" t="str">
        <f t="shared" si="3"/>
        <v>251944630</v>
      </c>
      <c r="E18" t="str">
        <f t="shared" si="4"/>
        <v>Dynamic Click</v>
      </c>
      <c r="F18" t="str">
        <f t="shared" si="5"/>
        <v>jul19:72x72:adsmovil:smartphones_android:lal_as_abc_25__pme_micro_empreendedor_e_autonomos:sitesverticais:flash:consideracao:alp_manutencao:cpc</v>
      </c>
      <c r="G18" t="str">
        <f t="shared" si="6"/>
        <v>447957486</v>
      </c>
      <c r="H18" t="str">
        <f t="shared" si="7"/>
        <v>Tracking</v>
      </c>
      <c r="I18">
        <f t="shared" si="8"/>
        <v>0</v>
      </c>
      <c r="J18">
        <f t="shared" si="9"/>
        <v>80301</v>
      </c>
      <c r="K18" s="4">
        <f t="shared" si="10"/>
        <v>3.5000000000000001E-3</v>
      </c>
      <c r="L18">
        <f t="shared" si="11"/>
        <v>2.5000000000000001E-2</v>
      </c>
      <c r="M18" s="4">
        <f t="shared" si="12"/>
        <v>281.05349999999999</v>
      </c>
      <c r="N18" s="4">
        <f t="shared" si="13"/>
        <v>2007.5250000000001</v>
      </c>
    </row>
    <row r="19" spans="1:14">
      <c r="A19" t="str">
        <f t="shared" si="0"/>
        <v>ALP_Manutenção</v>
      </c>
      <c r="B19" t="str">
        <f t="shared" si="1"/>
        <v>AdsMovil</v>
      </c>
      <c r="C19" t="str">
        <f t="shared" si="2"/>
        <v>jul19:72x72:adsmovil:smartphones_android:lal_as_abc_25__pme_micro_empreendedor_e_autonomos:sitesverticais:zip:consideracao:alp_manutencao:cpc</v>
      </c>
      <c r="D19" t="str">
        <f t="shared" si="3"/>
        <v>251943559</v>
      </c>
      <c r="E19" t="str">
        <f t="shared" si="4"/>
        <v>Dynamic Click</v>
      </c>
      <c r="F19" t="str">
        <f t="shared" si="5"/>
        <v>jul19:72x72:adsmovil:smartphones_android:lal_as_abc_25__pme_micro_empreendedor_e_autonomos:sitesverticais:zip:consideracao:alp_manutencao:cpc</v>
      </c>
      <c r="G19" t="str">
        <f t="shared" si="6"/>
        <v>447956361</v>
      </c>
      <c r="H19" t="str">
        <f t="shared" si="7"/>
        <v>Tracking</v>
      </c>
      <c r="I19">
        <f t="shared" si="8"/>
        <v>0</v>
      </c>
      <c r="J19">
        <f t="shared" si="9"/>
        <v>749</v>
      </c>
      <c r="K19" s="4">
        <f t="shared" si="10"/>
        <v>3.5000000000000001E-3</v>
      </c>
      <c r="L19">
        <f t="shared" si="11"/>
        <v>2.5000000000000001E-2</v>
      </c>
      <c r="M19" s="4">
        <f t="shared" si="12"/>
        <v>2.6215000000000002</v>
      </c>
      <c r="N19" s="4">
        <f t="shared" si="13"/>
        <v>18.725000000000001</v>
      </c>
    </row>
    <row r="20" spans="1:14">
      <c r="A20" t="str">
        <f t="shared" si="0"/>
        <v>ALP_Manutenção</v>
      </c>
      <c r="B20" t="str">
        <f t="shared" si="1"/>
        <v>BR Globo</v>
      </c>
      <c r="C20" t="str">
        <f t="shared" si="2"/>
        <v>jul19:300x250:globo.com:home-internas:similar_audience__compradores_visitantes_e_impactados:reach:mob:awareness:alp_manutencao:cpm</v>
      </c>
      <c r="D20" t="str">
        <f t="shared" si="3"/>
        <v>251226326</v>
      </c>
      <c r="E20" t="str">
        <f t="shared" si="4"/>
        <v>Dynamic Click</v>
      </c>
      <c r="F20" t="str">
        <f t="shared" si="5"/>
        <v>jul19:300x250:globo.com:home-internas:similar_audience__compradores_visitantes_e_impactados:reach:mob:awareness:alp_manutencao:cpm</v>
      </c>
      <c r="G20" t="str">
        <f t="shared" si="6"/>
        <v>447577767</v>
      </c>
      <c r="H20" t="str">
        <f t="shared" si="7"/>
        <v>Tracking</v>
      </c>
      <c r="I20">
        <f t="shared" si="8"/>
        <v>20152283</v>
      </c>
      <c r="J20">
        <f t="shared" si="9"/>
        <v>35419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123.9665</v>
      </c>
      <c r="N20" s="4">
        <f t="shared" si="13"/>
        <v>885.47500000000002</v>
      </c>
    </row>
    <row r="21" spans="1:14">
      <c r="A21" t="str">
        <f t="shared" si="0"/>
        <v>ALP_Manutenção</v>
      </c>
      <c r="B21" t="str">
        <f t="shared" si="1"/>
        <v>BR Globo</v>
      </c>
      <c r="C21" t="str">
        <f t="shared" si="2"/>
        <v>jul19:300x600:globo.com:home-internas:similar_audience__compradores_visitantes_e_impactados:reach:mob:awareness:alp_manutencao:cpm</v>
      </c>
      <c r="D21" t="str">
        <f t="shared" si="3"/>
        <v>251523844</v>
      </c>
      <c r="E21" t="str">
        <f t="shared" si="4"/>
        <v>Dynamic Click</v>
      </c>
      <c r="F21" t="str">
        <f t="shared" si="5"/>
        <v>jul19:300x600:globo.com:home-internas:similar_audience__compradores_visitantes_e_impactados:reach:mob:awareness:alp_manutencao:cpm</v>
      </c>
      <c r="G21" t="str">
        <f t="shared" si="6"/>
        <v>447625277</v>
      </c>
      <c r="H21" t="str">
        <f t="shared" si="7"/>
        <v>Tracking</v>
      </c>
      <c r="I21">
        <f t="shared" si="8"/>
        <v>189707</v>
      </c>
      <c r="J21">
        <f t="shared" si="9"/>
        <v>84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0.29399999999999998</v>
      </c>
      <c r="N21" s="4">
        <f t="shared" si="13"/>
        <v>2.1</v>
      </c>
    </row>
    <row r="22" spans="1:14">
      <c r="A22" t="str">
        <f t="shared" si="0"/>
        <v>ALP_Manutenção</v>
      </c>
      <c r="B22" t="str">
        <f t="shared" si="1"/>
        <v>BR Globo</v>
      </c>
      <c r="C22" t="str">
        <f t="shared" si="2"/>
        <v>jul19:970x250:globo.com:home-internas:similar_audience__compradores_visitantes_e_impactados:reach:mob:awareness:alp_manutencao:cpm</v>
      </c>
      <c r="D22" t="str">
        <f t="shared" si="3"/>
        <v>251621748</v>
      </c>
      <c r="E22" t="str">
        <f t="shared" si="4"/>
        <v>Dynamic Click</v>
      </c>
      <c r="F22" t="str">
        <f t="shared" si="5"/>
        <v>jul19:970x250:globo.com:home-internas:similar_audience__compradores_visitantes_e_impactados:reach:mob:awareness:alp_manutencao:cpm</v>
      </c>
      <c r="G22" t="str">
        <f t="shared" si="6"/>
        <v>447708463</v>
      </c>
      <c r="H22" t="str">
        <f t="shared" si="7"/>
        <v>Tracking</v>
      </c>
      <c r="I22">
        <f t="shared" si="8"/>
        <v>3316564</v>
      </c>
      <c r="J22">
        <f t="shared" si="9"/>
        <v>2584</v>
      </c>
      <c r="K22" s="4">
        <f t="shared" si="10"/>
        <v>3.5000000000000001E-3</v>
      </c>
      <c r="L22">
        <f t="shared" si="11"/>
        <v>2.5000000000000001E-2</v>
      </c>
      <c r="M22" s="4">
        <f t="shared" si="12"/>
        <v>9.0440000000000005</v>
      </c>
      <c r="N22" s="4">
        <f t="shared" si="13"/>
        <v>64.600000000000009</v>
      </c>
    </row>
    <row r="23" spans="1:14">
      <c r="A23" t="str">
        <f t="shared" si="0"/>
        <v>ALP_Manutenção</v>
      </c>
      <c r="B23" t="str">
        <f t="shared" si="1"/>
        <v>Google Brasil</v>
      </c>
      <c r="C23" t="str">
        <f t="shared" si="2"/>
        <v>jul19:300_x_250:dv_360:3th_party:as_abc_25__pme_micro_empreendedor_e_autonomos__dmp_navegg_tail_target_wunderman_data_...__rmkt_video:3rdparty:mob:consideracao:manutencao:cpm</v>
      </c>
      <c r="D23" t="str">
        <f t="shared" si="3"/>
        <v>250693396</v>
      </c>
      <c r="E23" t="str">
        <f t="shared" si="4"/>
        <v>Standard</v>
      </c>
      <c r="F23" t="str">
        <f t="shared" si="5"/>
        <v>jul19:300_x_250:dv_360:3th_party:as_abc_25__pme_micro_empreendedor_e_autonomos__dmp_navegg_tail_target_wunderman_data_...__rmkt_video:3rdparty:mob:consideracao:manutencao:cpm</v>
      </c>
      <c r="G23" t="str">
        <f t="shared" si="6"/>
        <v>446792733</v>
      </c>
      <c r="H23" t="str">
        <f t="shared" si="7"/>
        <v>Display</v>
      </c>
      <c r="I23">
        <f t="shared" si="8"/>
        <v>6496479</v>
      </c>
      <c r="J23">
        <f t="shared" si="9"/>
        <v>9321</v>
      </c>
      <c r="K23" s="4">
        <f t="shared" si="10"/>
        <v>0.04</v>
      </c>
      <c r="L23">
        <f t="shared" si="11"/>
        <v>0.1</v>
      </c>
      <c r="M23" s="4">
        <f t="shared" si="12"/>
        <v>259.85916000000003</v>
      </c>
      <c r="N23" s="4">
        <f t="shared" si="13"/>
        <v>649.64790000000005</v>
      </c>
    </row>
    <row r="24" spans="1:14">
      <c r="A24" t="str">
        <f t="shared" si="0"/>
        <v>ALP_Manutenção</v>
      </c>
      <c r="B24" t="str">
        <f t="shared" si="1"/>
        <v>Google Brasil</v>
      </c>
      <c r="C24" t="str">
        <f t="shared" si="2"/>
        <v>jul19:300_x_600:dv_360:3th_party:as_abc_25__pme_micro_empreendedor_e_autonomos__dmp_navegg_tail_target_wunderman_data_...__rmkt_video:3rdparty:mob:consideracao:manutencao:cpm</v>
      </c>
      <c r="D24" t="str">
        <f t="shared" si="3"/>
        <v>250693390</v>
      </c>
      <c r="E24" t="str">
        <f t="shared" si="4"/>
        <v>Standard</v>
      </c>
      <c r="F24" t="str">
        <f t="shared" si="5"/>
        <v>jul19:300_x_600:dv_360:3th_party:as_abc_25__pme_micro_empreendedor_e_autonomos__dmp_navegg_tail_target_wunderman_data_...__rmkt_video:3rdparty:mob:consideracao:manutencao:cpm</v>
      </c>
      <c r="G24" t="str">
        <f t="shared" si="6"/>
        <v>446792727</v>
      </c>
      <c r="H24" t="str">
        <f t="shared" si="7"/>
        <v>Display</v>
      </c>
      <c r="I24">
        <f t="shared" si="8"/>
        <v>1401628</v>
      </c>
      <c r="J24">
        <f t="shared" si="9"/>
        <v>6564</v>
      </c>
      <c r="K24" s="4">
        <f t="shared" si="10"/>
        <v>0.04</v>
      </c>
      <c r="L24">
        <f t="shared" si="11"/>
        <v>0.1</v>
      </c>
      <c r="M24" s="4">
        <f t="shared" si="12"/>
        <v>56.06512</v>
      </c>
      <c r="N24" s="4">
        <f t="shared" si="13"/>
        <v>140.1628</v>
      </c>
    </row>
    <row r="25" spans="1:14">
      <c r="A25" t="str">
        <f t="shared" si="0"/>
        <v>ALP_Manutenção</v>
      </c>
      <c r="B25" t="str">
        <f t="shared" si="1"/>
        <v>Google Brasil</v>
      </c>
      <c r="C25" t="str">
        <f t="shared" si="2"/>
        <v>jul19:300_x_600:dv_360:adx:similar_audience__compradores_visitantes_e_impactados:adx:mob:consideracao:manutencao:cpm</v>
      </c>
      <c r="D25" t="str">
        <f t="shared" si="3"/>
        <v>250693426</v>
      </c>
      <c r="E25" t="str">
        <f t="shared" si="4"/>
        <v>Standard</v>
      </c>
      <c r="F25" t="str">
        <f t="shared" si="5"/>
        <v>jul19:300_x_600:dv_360:adx:similar_audience__compradores_visitantes_e_impactados:adx:mob:consideracao:manutencao:cpm</v>
      </c>
      <c r="G25" t="str">
        <f t="shared" si="6"/>
        <v>446792763</v>
      </c>
      <c r="H25" t="str">
        <f t="shared" si="7"/>
        <v>Display</v>
      </c>
      <c r="I25">
        <f t="shared" si="8"/>
        <v>8755500</v>
      </c>
      <c r="J25">
        <f t="shared" si="9"/>
        <v>131472</v>
      </c>
      <c r="K25" s="4">
        <f t="shared" si="10"/>
        <v>0.04</v>
      </c>
      <c r="L25">
        <f t="shared" si="11"/>
        <v>0.1</v>
      </c>
      <c r="M25" s="4">
        <f t="shared" si="12"/>
        <v>350.22</v>
      </c>
      <c r="N25" s="4">
        <f t="shared" si="13"/>
        <v>875.55</v>
      </c>
    </row>
    <row r="26" spans="1:14">
      <c r="A26" t="str">
        <f t="shared" si="0"/>
        <v>ALP_Manutenção</v>
      </c>
      <c r="B26" t="str">
        <f t="shared" si="1"/>
        <v>Google Brasil</v>
      </c>
      <c r="C26" t="str">
        <f t="shared" si="2"/>
        <v>jul19:300x250:dv_360:3th_party:as_abc_25__pme_micro_empreendedor_e_autonomos__dmp_navegg_tail_target_wunderman_data_...__rmkt_video:3rdparty:flash:consideracao:alp_manutencao:cpm</v>
      </c>
      <c r="D26" t="str">
        <f t="shared" si="3"/>
        <v>251045189</v>
      </c>
      <c r="E26" t="str">
        <f t="shared" si="4"/>
        <v>Standard</v>
      </c>
      <c r="F26" t="str">
        <f t="shared" si="5"/>
        <v>cidp106.2.43:38:jul19:300x250:flash:as_abc_25__pme_micro_empreendedor_e_autonomos__dmp_navegg_tail_target_wunderman_data_...__rmkt_video</v>
      </c>
      <c r="G26" t="str">
        <f t="shared" si="6"/>
        <v>447470873</v>
      </c>
      <c r="H26" t="str">
        <f t="shared" si="7"/>
        <v>Display</v>
      </c>
      <c r="I26">
        <f t="shared" si="8"/>
        <v>8817001</v>
      </c>
      <c r="J26">
        <f t="shared" si="9"/>
        <v>17011</v>
      </c>
      <c r="K26" s="4">
        <f t="shared" si="10"/>
        <v>0.04</v>
      </c>
      <c r="L26">
        <f t="shared" si="11"/>
        <v>0.1</v>
      </c>
      <c r="M26" s="4">
        <f t="shared" si="12"/>
        <v>352.68003999999996</v>
      </c>
      <c r="N26" s="4">
        <f t="shared" si="13"/>
        <v>881.70010000000013</v>
      </c>
    </row>
    <row r="27" spans="1:14">
      <c r="A27" t="str">
        <f t="shared" si="0"/>
        <v>ALP_Manutenção</v>
      </c>
      <c r="B27" t="str">
        <f t="shared" si="1"/>
        <v>Google Brasil</v>
      </c>
      <c r="C27" t="str">
        <f t="shared" si="2"/>
        <v>jul19:300x250:dv_360:adx:similar_audience__compradores_visitantes_e_impactados:adx:flash:consideracao:alp_manutencao:cpm</v>
      </c>
      <c r="D27" t="str">
        <f t="shared" si="3"/>
        <v>251045261</v>
      </c>
      <c r="E27" t="str">
        <f t="shared" si="4"/>
        <v>Default</v>
      </c>
      <c r="F27" t="str">
        <f t="shared" si="5"/>
        <v>300x250 Default Web Ad</v>
      </c>
      <c r="G27" t="str">
        <f t="shared" si="6"/>
        <v>446898559</v>
      </c>
      <c r="H27" t="str">
        <f t="shared" si="7"/>
        <v>Display</v>
      </c>
      <c r="I27">
        <f t="shared" si="8"/>
        <v>2</v>
      </c>
      <c r="J27">
        <f t="shared" si="9"/>
        <v>0</v>
      </c>
      <c r="K27" s="4">
        <f t="shared" si="10"/>
        <v>0.04</v>
      </c>
      <c r="L27">
        <f t="shared" si="11"/>
        <v>0.1</v>
      </c>
      <c r="M27" s="4">
        <f t="shared" si="12"/>
        <v>8.0000000000000007E-5</v>
      </c>
      <c r="N27" s="4">
        <f t="shared" si="13"/>
        <v>2.0000000000000001E-4</v>
      </c>
    </row>
    <row r="28" spans="1:14">
      <c r="A28" t="str">
        <f t="shared" si="0"/>
        <v>ALP_Manutenção</v>
      </c>
      <c r="B28" t="str">
        <f t="shared" si="1"/>
        <v>Google Brasil</v>
      </c>
      <c r="C28" t="str">
        <f t="shared" si="2"/>
        <v>jul19:300x250:dv_360:adx:similar_audience__compradores_visitantes_e_impactados:adx:flash:consideracao:alp_manutencao:cpm</v>
      </c>
      <c r="D28" t="str">
        <f t="shared" si="3"/>
        <v>251045261</v>
      </c>
      <c r="E28" t="str">
        <f t="shared" si="4"/>
        <v>Standard</v>
      </c>
      <c r="F28" t="str">
        <f t="shared" si="5"/>
        <v>cidp106.2.28:38:jul19:300x250:flash:similar_audience__compradores_visitantes_e_impactados</v>
      </c>
      <c r="G28" t="str">
        <f t="shared" si="6"/>
        <v>447470945</v>
      </c>
      <c r="H28" t="str">
        <f t="shared" si="7"/>
        <v>Display</v>
      </c>
      <c r="I28">
        <f t="shared" si="8"/>
        <v>75702239</v>
      </c>
      <c r="J28">
        <f t="shared" si="9"/>
        <v>274987</v>
      </c>
      <c r="K28" s="4">
        <f t="shared" si="10"/>
        <v>0.04</v>
      </c>
      <c r="L28">
        <f t="shared" si="11"/>
        <v>0.1</v>
      </c>
      <c r="M28" s="4">
        <f t="shared" si="12"/>
        <v>3028.0895599999999</v>
      </c>
      <c r="N28" s="4">
        <f t="shared" si="13"/>
        <v>7570.2239</v>
      </c>
    </row>
    <row r="29" spans="1:14">
      <c r="A29" t="str">
        <f t="shared" si="0"/>
        <v>ALP_Manutenção</v>
      </c>
      <c r="B29" t="str">
        <f t="shared" si="1"/>
        <v>Google Brasil</v>
      </c>
      <c r="C29" t="str">
        <f t="shared" si="2"/>
        <v>jul19:300x250:dv_360:adx:similar_audience__compradores_visitantes_e_impactados:adx:mob:consideracao:manutencao:cpm</v>
      </c>
      <c r="D29" t="str">
        <f t="shared" si="3"/>
        <v>250693435</v>
      </c>
      <c r="E29" t="str">
        <f t="shared" si="4"/>
        <v>Default</v>
      </c>
      <c r="F29" t="str">
        <f t="shared" si="5"/>
        <v>300x250 Default Web Ad</v>
      </c>
      <c r="G29" t="str">
        <f t="shared" si="6"/>
        <v>446898559</v>
      </c>
      <c r="H29" t="str">
        <f t="shared" si="7"/>
        <v>Display</v>
      </c>
      <c r="I29">
        <f t="shared" si="8"/>
        <v>2</v>
      </c>
      <c r="J29">
        <f t="shared" si="9"/>
        <v>0</v>
      </c>
      <c r="K29" s="4">
        <f t="shared" si="10"/>
        <v>0.04</v>
      </c>
      <c r="L29">
        <f t="shared" si="11"/>
        <v>0.1</v>
      </c>
      <c r="M29" s="4">
        <f t="shared" si="12"/>
        <v>8.0000000000000007E-5</v>
      </c>
      <c r="N29" s="4">
        <f t="shared" si="13"/>
        <v>2.0000000000000001E-4</v>
      </c>
    </row>
    <row r="30" spans="1:14">
      <c r="A30" t="str">
        <f t="shared" si="0"/>
        <v>ALP_Manutenção</v>
      </c>
      <c r="B30" t="str">
        <f t="shared" si="1"/>
        <v>Google Brasil</v>
      </c>
      <c r="C30" t="str">
        <f t="shared" si="2"/>
        <v>jul19:300x250:dv_360:adx:similar_audience__compradores_visitantes_e_impactados:adx:mob:consideracao:manutencao:cpm</v>
      </c>
      <c r="D30" t="str">
        <f t="shared" si="3"/>
        <v>250693435</v>
      </c>
      <c r="E30" t="str">
        <f t="shared" si="4"/>
        <v>Standard</v>
      </c>
      <c r="F30" t="str">
        <f t="shared" si="5"/>
        <v>jul19:300x250:dv_360:adx:similar_audience__compradores_visitantes_e_impactados:adx:mob:consideracao:manutencao:cpm</v>
      </c>
      <c r="G30" t="str">
        <f t="shared" si="6"/>
        <v>446792772</v>
      </c>
      <c r="H30" t="str">
        <f t="shared" si="7"/>
        <v>Display</v>
      </c>
      <c r="I30">
        <f t="shared" si="8"/>
        <v>37004694</v>
      </c>
      <c r="J30">
        <f t="shared" si="9"/>
        <v>133395</v>
      </c>
      <c r="K30" s="4">
        <f t="shared" si="10"/>
        <v>0.04</v>
      </c>
      <c r="L30">
        <f t="shared" si="11"/>
        <v>0.1</v>
      </c>
      <c r="M30" s="4">
        <f t="shared" si="12"/>
        <v>1480.18776</v>
      </c>
      <c r="N30" s="4">
        <f t="shared" si="13"/>
        <v>3700.4694000000004</v>
      </c>
    </row>
    <row r="31" spans="1:14">
      <c r="A31" t="str">
        <f t="shared" si="0"/>
        <v>ALP_Manutenção</v>
      </c>
      <c r="B31" t="str">
        <f t="shared" si="1"/>
        <v>Google Brasil</v>
      </c>
      <c r="C31" t="str">
        <f t="shared" si="2"/>
        <v>jul19:300x600:dv_360:3th_party:as_abc_25__pme_micro_empreendedor_e_autonomos__dmp_navegg_tail_target_wunderman_data_...__rmkt_video:3rdparty:flash:consideracao:alp_manutencao:cpm</v>
      </c>
      <c r="D31" t="str">
        <f t="shared" si="3"/>
        <v>251045177</v>
      </c>
      <c r="E31" t="str">
        <f t="shared" si="4"/>
        <v>Standard</v>
      </c>
      <c r="F31" t="str">
        <f t="shared" si="5"/>
        <v>cidp106.2.46:38:jul19:300x600:flash:as_abc_25__pme_micro_empreendedor_e_autonomos__dmp_navegg_tail_target_wunderman_data_...__rmkt_video</v>
      </c>
      <c r="G31" t="str">
        <f t="shared" si="6"/>
        <v>447470861</v>
      </c>
      <c r="H31" t="str">
        <f t="shared" si="7"/>
        <v>Display</v>
      </c>
      <c r="I31">
        <f t="shared" si="8"/>
        <v>1550953</v>
      </c>
      <c r="J31">
        <f t="shared" si="9"/>
        <v>11275</v>
      </c>
      <c r="K31" s="4">
        <f t="shared" si="10"/>
        <v>0.04</v>
      </c>
      <c r="L31">
        <f t="shared" si="11"/>
        <v>0.1</v>
      </c>
      <c r="M31" s="4">
        <f t="shared" si="12"/>
        <v>62.038119999999999</v>
      </c>
      <c r="N31" s="4">
        <f t="shared" si="13"/>
        <v>155.09530000000001</v>
      </c>
    </row>
    <row r="32" spans="1:14">
      <c r="A32" t="str">
        <f t="shared" si="0"/>
        <v>ALP_Manutenção</v>
      </c>
      <c r="B32" t="str">
        <f t="shared" si="1"/>
        <v>Google Brasil</v>
      </c>
      <c r="C32" t="str">
        <f t="shared" si="2"/>
        <v>jul19:300x600:dv_360:adx:similar_audience__compradores_visitantes_e_impactados:adx:flash:consideracao:alp_manutencao:cpm</v>
      </c>
      <c r="D32" t="str">
        <f t="shared" si="3"/>
        <v>251045249</v>
      </c>
      <c r="E32" t="str">
        <f t="shared" si="4"/>
        <v>Standard</v>
      </c>
      <c r="F32" t="str">
        <f t="shared" si="5"/>
        <v>cidp106.2.31:38:jul19:300x600:flash:similar_audience__compradores_visitantes_e_impactados</v>
      </c>
      <c r="G32" t="str">
        <f t="shared" si="6"/>
        <v>447470933</v>
      </c>
      <c r="H32" t="str">
        <f t="shared" si="7"/>
        <v>Display</v>
      </c>
      <c r="I32">
        <f t="shared" si="8"/>
        <v>16515787</v>
      </c>
      <c r="J32">
        <f t="shared" si="9"/>
        <v>200879</v>
      </c>
      <c r="K32" s="4">
        <f t="shared" si="10"/>
        <v>0.04</v>
      </c>
      <c r="L32">
        <f t="shared" si="11"/>
        <v>0.1</v>
      </c>
      <c r="M32" s="4">
        <f t="shared" si="12"/>
        <v>660.63148000000001</v>
      </c>
      <c r="N32" s="4">
        <f t="shared" si="13"/>
        <v>1651.5787000000003</v>
      </c>
    </row>
    <row r="33" spans="1:14">
      <c r="A33" t="str">
        <f t="shared" si="0"/>
        <v>ALP_Manutenção</v>
      </c>
      <c r="B33" t="str">
        <f t="shared" si="1"/>
        <v>Google Brasil</v>
      </c>
      <c r="C33" t="str">
        <f t="shared" si="2"/>
        <v>jul19:320_x_100:dv_360:3th_party:as_abc_25__pme_micro_empreendedor_e_autonomos__dmp_navegg_tail_target_wunderman_data_...__rmkt_video:3rdparty:mob:consideracao:manutencao:cpm</v>
      </c>
      <c r="D33" t="str">
        <f t="shared" si="3"/>
        <v>250693387</v>
      </c>
      <c r="E33" t="str">
        <f t="shared" si="4"/>
        <v>Default</v>
      </c>
      <c r="F33" t="str">
        <f t="shared" si="5"/>
        <v>320x100 Default Web Ad</v>
      </c>
      <c r="G33" t="str">
        <f t="shared" si="6"/>
        <v>446803431</v>
      </c>
      <c r="H33" t="str">
        <f t="shared" si="7"/>
        <v>Display</v>
      </c>
      <c r="I33">
        <f t="shared" si="8"/>
        <v>1</v>
      </c>
      <c r="J33">
        <f t="shared" si="9"/>
        <v>0</v>
      </c>
      <c r="K33" s="4">
        <f t="shared" si="10"/>
        <v>0.04</v>
      </c>
      <c r="L33">
        <f t="shared" si="11"/>
        <v>0.1</v>
      </c>
      <c r="M33" s="4">
        <f t="shared" si="12"/>
        <v>4.0000000000000003E-5</v>
      </c>
      <c r="N33" s="4">
        <f t="shared" si="13"/>
        <v>1E-4</v>
      </c>
    </row>
    <row r="34" spans="1:14">
      <c r="A34" t="str">
        <f t="shared" si="0"/>
        <v>ALP_Manutenção</v>
      </c>
      <c r="B34" t="str">
        <f t="shared" si="1"/>
        <v>Google Brasil</v>
      </c>
      <c r="C34" t="str">
        <f t="shared" si="2"/>
        <v>jul19:320_x_100:dv_360:3th_party:as_abc_25__pme_micro_empreendedor_e_autonomos__dmp_navegg_tail_target_wunderman_data_...__rmkt_video:3rdparty:mob:consideracao:manutencao:cpm</v>
      </c>
      <c r="D34" t="str">
        <f t="shared" si="3"/>
        <v>250693387</v>
      </c>
      <c r="E34" t="str">
        <f t="shared" si="4"/>
        <v>Standard</v>
      </c>
      <c r="F34" t="str">
        <f t="shared" si="5"/>
        <v>jul19:320_x_100:dv_360:3th_party:as_abc_25__pme_micro_empreendedor_e_autonomos__dmp_navegg_tail_target_wunderman_data_...__rmkt_video:3rdparty:mob:consideracao:manutencao:cpm</v>
      </c>
      <c r="G34" t="str">
        <f t="shared" si="6"/>
        <v>446792724</v>
      </c>
      <c r="H34" t="str">
        <f t="shared" si="7"/>
        <v>Display</v>
      </c>
      <c r="I34">
        <f t="shared" si="8"/>
        <v>922864</v>
      </c>
      <c r="J34">
        <f t="shared" si="9"/>
        <v>2367</v>
      </c>
      <c r="K34" s="4">
        <f t="shared" si="10"/>
        <v>0.04</v>
      </c>
      <c r="L34">
        <f t="shared" si="11"/>
        <v>0.1</v>
      </c>
      <c r="M34" s="4">
        <f t="shared" si="12"/>
        <v>36.914559999999994</v>
      </c>
      <c r="N34" s="4">
        <f t="shared" si="13"/>
        <v>92.286400000000015</v>
      </c>
    </row>
    <row r="35" spans="1:14">
      <c r="A35" t="str">
        <f t="shared" si="0"/>
        <v>ALP_Manutenção</v>
      </c>
      <c r="B35" t="str">
        <f t="shared" si="1"/>
        <v>Google Brasil</v>
      </c>
      <c r="C35" t="str">
        <f t="shared" si="2"/>
        <v>jul19:320_x_100:dv_360:adx:similar_audience__compradores_visitantes_e_impactados:adx:mob:consideracao:manutencao:cpm</v>
      </c>
      <c r="D35" t="str">
        <f t="shared" si="3"/>
        <v>250693423</v>
      </c>
      <c r="E35" t="str">
        <f t="shared" si="4"/>
        <v>Standard</v>
      </c>
      <c r="F35" t="str">
        <f t="shared" si="5"/>
        <v>jul19:320_x_100:dv_360:adx:similar_audience__compradores_visitantes_e_impactados:adx:mob:consideracao:manutencao:cpm</v>
      </c>
      <c r="G35" t="str">
        <f t="shared" si="6"/>
        <v>446792760</v>
      </c>
      <c r="H35" t="str">
        <f t="shared" si="7"/>
        <v>Display</v>
      </c>
      <c r="I35">
        <f t="shared" si="8"/>
        <v>2997877</v>
      </c>
      <c r="J35">
        <f t="shared" si="9"/>
        <v>7137</v>
      </c>
      <c r="K35" s="4">
        <f t="shared" si="10"/>
        <v>0.04</v>
      </c>
      <c r="L35">
        <f t="shared" si="11"/>
        <v>0.1</v>
      </c>
      <c r="M35" s="4">
        <f t="shared" ref="M35:M98" si="14">IF(E35="Dynamic Click",J35*K35,K35*$I35/1000)</f>
        <v>119.91508</v>
      </c>
      <c r="N35" s="4">
        <f t="shared" ref="N35:N98" si="15">IF(E35="Dynamic Click",J35*L35,L35*$I35/1000)</f>
        <v>299.78770000000003</v>
      </c>
    </row>
    <row r="36" spans="1:14">
      <c r="A36" t="str">
        <f t="shared" si="0"/>
        <v>ALP_Manutenção</v>
      </c>
      <c r="B36" t="str">
        <f t="shared" si="1"/>
        <v>Google Brasil</v>
      </c>
      <c r="C36" t="str">
        <f t="shared" si="2"/>
        <v>jul19:320x100:dv_360:3th_party:as_abc_25__pme_micro_empreendedor_e_autonomos__dmp_navegg_tail_target_wunderman_data_...__rmkt_video:3rdparty:flash:consideracao:alp_manutencao:cpm</v>
      </c>
      <c r="D36" t="str">
        <f t="shared" si="3"/>
        <v>251045171</v>
      </c>
      <c r="E36" t="str">
        <f t="shared" si="4"/>
        <v>Standard</v>
      </c>
      <c r="F36" t="str">
        <f t="shared" si="5"/>
        <v>cidp106.2.47:38:jul19:320x100:flash:as_abc_25__pme_micro_empreendedor_e_autonomos__dmp_navegg_tail_target_wunderman_data_...__rmkt_video</v>
      </c>
      <c r="G36" t="str">
        <f t="shared" si="6"/>
        <v>447470855</v>
      </c>
      <c r="H36" t="str">
        <f t="shared" si="7"/>
        <v>Display</v>
      </c>
      <c r="I36">
        <f t="shared" si="8"/>
        <v>2710035</v>
      </c>
      <c r="J36">
        <f t="shared" si="9"/>
        <v>9663</v>
      </c>
      <c r="K36" s="4">
        <f t="shared" si="10"/>
        <v>0.04</v>
      </c>
      <c r="L36">
        <f t="shared" si="11"/>
        <v>0.1</v>
      </c>
      <c r="M36" s="4">
        <f t="shared" si="14"/>
        <v>108.40140000000001</v>
      </c>
      <c r="N36" s="4">
        <f t="shared" si="15"/>
        <v>271.00349999999997</v>
      </c>
    </row>
    <row r="37" spans="1:14">
      <c r="A37" t="str">
        <f t="shared" si="0"/>
        <v>ALP_Manutenção</v>
      </c>
      <c r="B37" t="str">
        <f t="shared" si="1"/>
        <v>Google Brasil</v>
      </c>
      <c r="C37" t="str">
        <f t="shared" si="2"/>
        <v>jul19:320x100:dv_360:adx:similar_audience__compradores_visitantes_e_impactados:adx:flash:consideracao:alp_manutencao:cpm</v>
      </c>
      <c r="D37" t="str">
        <f t="shared" si="3"/>
        <v>251045243</v>
      </c>
      <c r="E37" t="str">
        <f t="shared" si="4"/>
        <v>Default</v>
      </c>
      <c r="F37" t="str">
        <f t="shared" si="5"/>
        <v>320x100 Default Web Ad</v>
      </c>
      <c r="G37" t="str">
        <f t="shared" si="6"/>
        <v>446803431</v>
      </c>
      <c r="H37" t="str">
        <f t="shared" si="7"/>
        <v>Display</v>
      </c>
      <c r="I37">
        <f t="shared" si="8"/>
        <v>1</v>
      </c>
      <c r="J37">
        <f t="shared" si="9"/>
        <v>0</v>
      </c>
      <c r="K37" s="4">
        <f t="shared" si="10"/>
        <v>0.04</v>
      </c>
      <c r="L37">
        <f t="shared" si="11"/>
        <v>0.1</v>
      </c>
      <c r="M37" s="4">
        <f t="shared" si="14"/>
        <v>4.0000000000000003E-5</v>
      </c>
      <c r="N37" s="4">
        <f t="shared" si="15"/>
        <v>1E-4</v>
      </c>
    </row>
    <row r="38" spans="1:14">
      <c r="A38" t="str">
        <f t="shared" si="0"/>
        <v>ALP_Manutenção</v>
      </c>
      <c r="B38" t="str">
        <f t="shared" si="1"/>
        <v>Google Brasil</v>
      </c>
      <c r="C38" t="str">
        <f t="shared" si="2"/>
        <v>jul19:320x100:dv_360:adx:similar_audience__compradores_visitantes_e_impactados:adx:flash:consideracao:alp_manutencao:cpm</v>
      </c>
      <c r="D38" t="str">
        <f t="shared" si="3"/>
        <v>251045243</v>
      </c>
      <c r="E38" t="str">
        <f t="shared" si="4"/>
        <v>Standard</v>
      </c>
      <c r="F38" t="str">
        <f t="shared" si="5"/>
        <v>cidp106.2.32:38:jul19:320x100:flash:similar_audience__compradores_visitantes_e_impactados</v>
      </c>
      <c r="G38" t="str">
        <f t="shared" si="6"/>
        <v>447470927</v>
      </c>
      <c r="H38" t="str">
        <f t="shared" si="7"/>
        <v>Display</v>
      </c>
      <c r="I38">
        <f t="shared" si="8"/>
        <v>9904854</v>
      </c>
      <c r="J38">
        <f t="shared" si="9"/>
        <v>27415</v>
      </c>
      <c r="K38" s="4">
        <f t="shared" si="10"/>
        <v>0.04</v>
      </c>
      <c r="L38">
        <f t="shared" si="11"/>
        <v>0.1</v>
      </c>
      <c r="M38" s="4">
        <f t="shared" si="14"/>
        <v>396.19416000000001</v>
      </c>
      <c r="N38" s="4">
        <f t="shared" si="15"/>
        <v>990.48540000000003</v>
      </c>
    </row>
    <row r="39" spans="1:14">
      <c r="A39" t="str">
        <f t="shared" si="0"/>
        <v>ALP_Manutenção</v>
      </c>
      <c r="B39" t="str">
        <f t="shared" si="1"/>
        <v>Google Brasil</v>
      </c>
      <c r="C39" t="str">
        <f t="shared" si="2"/>
        <v>jul19:728_x_90:dv_360:3th_party:as_abc_25__pme_micro_empreendedor_e_autonomos__dmp_navegg_tail_target_wunderman_data_...__rmkt_video:3rdparty:mob:consideracao:manutencao:cpm</v>
      </c>
      <c r="D39" t="str">
        <f t="shared" si="3"/>
        <v>250693393</v>
      </c>
      <c r="E39" t="str">
        <f t="shared" si="4"/>
        <v>Standard</v>
      </c>
      <c r="F39" t="str">
        <f t="shared" si="5"/>
        <v>jul19:728_x_90:dv_360:3th_party:as_abc_25__pme_micro_empreendedor_e_autonomos__dmp_navegg_tail_target_wunderman_data_...__rmkt_video:3rdparty:mob:consideracao:manutencao:cpm</v>
      </c>
      <c r="G39" t="str">
        <f t="shared" si="6"/>
        <v>446792730</v>
      </c>
      <c r="H39" t="str">
        <f t="shared" si="7"/>
        <v>Display</v>
      </c>
      <c r="I39">
        <f t="shared" si="8"/>
        <v>2992206</v>
      </c>
      <c r="J39">
        <f t="shared" si="9"/>
        <v>929</v>
      </c>
      <c r="K39" s="4">
        <f t="shared" si="10"/>
        <v>0.04</v>
      </c>
      <c r="L39">
        <f t="shared" si="11"/>
        <v>0.1</v>
      </c>
      <c r="M39" s="4">
        <f t="shared" si="14"/>
        <v>119.68824000000001</v>
      </c>
      <c r="N39" s="4">
        <f t="shared" si="15"/>
        <v>299.22060000000005</v>
      </c>
    </row>
    <row r="40" spans="1:14">
      <c r="A40" t="str">
        <f t="shared" si="0"/>
        <v>ALP_Manutenção</v>
      </c>
      <c r="B40" t="str">
        <f t="shared" si="1"/>
        <v>Google Brasil</v>
      </c>
      <c r="C40" t="str">
        <f t="shared" si="2"/>
        <v>jul19:728x90:dv_360:3th_party:as_abc_25__pme_micro_empreendedor_e_autonomos__dmp_navegg_tail_target_wunderman_data_...__rmkt_video:3rdparty:flash:consideracao:alp_manutencao:cpm</v>
      </c>
      <c r="D40" t="str">
        <f t="shared" si="3"/>
        <v>251045183</v>
      </c>
      <c r="E40" t="str">
        <f t="shared" si="4"/>
        <v>Standard</v>
      </c>
      <c r="F40" t="str">
        <f t="shared" si="5"/>
        <v>cidp106.2.45:38:jul19:728x90:flash:as_abc_25__pme_micro_empreendedor_e_autonomos__dmp_navegg_tail_target_wunderman_data_...__rmkt_video</v>
      </c>
      <c r="G40" t="str">
        <f t="shared" si="6"/>
        <v>447470867</v>
      </c>
      <c r="H40" t="str">
        <f t="shared" si="7"/>
        <v>Display</v>
      </c>
      <c r="I40">
        <f t="shared" si="8"/>
        <v>2910987</v>
      </c>
      <c r="J40">
        <f t="shared" si="9"/>
        <v>1342</v>
      </c>
      <c r="K40" s="4">
        <f t="shared" si="10"/>
        <v>0.04</v>
      </c>
      <c r="L40">
        <f t="shared" si="11"/>
        <v>0.1</v>
      </c>
      <c r="M40" s="4">
        <f t="shared" si="14"/>
        <v>116.43947999999999</v>
      </c>
      <c r="N40" s="4">
        <f t="shared" si="15"/>
        <v>291.09870000000001</v>
      </c>
    </row>
    <row r="41" spans="1:14">
      <c r="A41" t="str">
        <f t="shared" si="0"/>
        <v>ALP_Manutenção</v>
      </c>
      <c r="B41" t="str">
        <f t="shared" si="1"/>
        <v>Google Brasil</v>
      </c>
      <c r="C41" t="str">
        <f t="shared" si="2"/>
        <v>jul19:728x90:dv_360:adx:similar_audience__compradores_visitantes_e_impactados:adx:flash:consideracao:alp_manutencao:cpm</v>
      </c>
      <c r="D41" t="str">
        <f t="shared" si="3"/>
        <v>251045255</v>
      </c>
      <c r="E41" t="str">
        <f t="shared" si="4"/>
        <v>Standard</v>
      </c>
      <c r="F41" t="str">
        <f t="shared" si="5"/>
        <v>cidp106.2.30:38:jul19:728x90:flash:similar_audience__compradores_visitantes_e_impactados</v>
      </c>
      <c r="G41" t="str">
        <f t="shared" si="6"/>
        <v>447470939</v>
      </c>
      <c r="H41" t="str">
        <f t="shared" si="7"/>
        <v>Display</v>
      </c>
      <c r="I41">
        <f t="shared" si="8"/>
        <v>11527250</v>
      </c>
      <c r="J41">
        <f t="shared" si="9"/>
        <v>8725</v>
      </c>
      <c r="K41" s="4">
        <f t="shared" si="10"/>
        <v>0.04</v>
      </c>
      <c r="L41">
        <f t="shared" si="11"/>
        <v>0.1</v>
      </c>
      <c r="M41" s="4">
        <f t="shared" si="14"/>
        <v>461.09</v>
      </c>
      <c r="N41" s="4">
        <f t="shared" si="15"/>
        <v>1152.7249999999999</v>
      </c>
    </row>
    <row r="42" spans="1:14">
      <c r="A42" t="str">
        <f t="shared" si="0"/>
        <v>ALP_Manutenção</v>
      </c>
      <c r="B42" t="str">
        <f t="shared" si="1"/>
        <v>Google Brasil</v>
      </c>
      <c r="C42" t="str">
        <f t="shared" si="2"/>
        <v>jul19:728x90:dv_360:adx:similar_audience__compradores_visitantes_e_impactados:adx:mob:consideracao:manutencao:cpm</v>
      </c>
      <c r="D42" t="str">
        <f t="shared" si="3"/>
        <v>250693429</v>
      </c>
      <c r="E42" t="str">
        <f t="shared" si="4"/>
        <v>Standard</v>
      </c>
      <c r="F42" t="str">
        <f t="shared" si="5"/>
        <v>jul19:728x90:dv_360:adx:similar_audience__compradores_visitantes_e_impactados:adx:mob:consideracao:manutencao:cpm</v>
      </c>
      <c r="G42" t="str">
        <f t="shared" si="6"/>
        <v>446792766</v>
      </c>
      <c r="H42" t="str">
        <f t="shared" si="7"/>
        <v>Display</v>
      </c>
      <c r="I42">
        <f t="shared" si="8"/>
        <v>6430980</v>
      </c>
      <c r="J42">
        <f t="shared" si="9"/>
        <v>5041</v>
      </c>
      <c r="K42" s="4">
        <f t="shared" si="10"/>
        <v>0.04</v>
      </c>
      <c r="L42">
        <f t="shared" si="11"/>
        <v>0.1</v>
      </c>
      <c r="M42" s="4">
        <f t="shared" si="14"/>
        <v>257.23920000000004</v>
      </c>
      <c r="N42" s="4">
        <f t="shared" si="15"/>
        <v>643.09799999999996</v>
      </c>
    </row>
    <row r="43" spans="1:14">
      <c r="A43" t="str">
        <f t="shared" si="0"/>
        <v>ALP_Manutenção</v>
      </c>
      <c r="B43" t="str">
        <f t="shared" si="1"/>
        <v>Google Brasil</v>
      </c>
      <c r="C43" t="str">
        <f t="shared" si="2"/>
        <v>jul19:native:dv_360:adx:similar_audience__compradores_visitantes_e_impactados:asx:mob:consideracao:manutencao:cpm</v>
      </c>
      <c r="D43" t="str">
        <f t="shared" si="3"/>
        <v>249771873</v>
      </c>
      <c r="E43" t="str">
        <f t="shared" si="4"/>
        <v>Dynamic Click</v>
      </c>
      <c r="F43" t="str">
        <f t="shared" si="5"/>
        <v>cidp106.2.44:38:jul19:native:mob:similar_audience__compradores_visitantes_e_impactados</v>
      </c>
      <c r="G43" t="str">
        <f t="shared" si="6"/>
        <v>446407717</v>
      </c>
      <c r="H43" t="str">
        <f t="shared" si="7"/>
        <v>Tracking</v>
      </c>
      <c r="I43">
        <f t="shared" si="8"/>
        <v>62195198</v>
      </c>
      <c r="J43">
        <f t="shared" si="9"/>
        <v>240814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842.84900000000005</v>
      </c>
      <c r="N43" s="4">
        <f t="shared" si="15"/>
        <v>6020.35</v>
      </c>
    </row>
    <row r="44" spans="1:14">
      <c r="A44" t="str">
        <f t="shared" si="0"/>
        <v>ALP_Manutenção</v>
      </c>
      <c r="B44" t="str">
        <f t="shared" si="1"/>
        <v>Google Brasil</v>
      </c>
      <c r="C44" t="str">
        <f t="shared" si="2"/>
        <v>jul19:native:dv_360:category:whitelist:category:zip:consideracao:alp_manutencao:cpm</v>
      </c>
      <c r="D44" t="str">
        <f t="shared" si="3"/>
        <v>251834250</v>
      </c>
      <c r="E44" t="str">
        <f t="shared" si="4"/>
        <v>Dynamic Click</v>
      </c>
      <c r="F44" t="str">
        <f t="shared" si="5"/>
        <v>jul19:native:dv_360:category:whitelist:category:zip:consideracao:alp_manutencao:cpm</v>
      </c>
      <c r="G44" t="str">
        <f t="shared" si="6"/>
        <v>447755913</v>
      </c>
      <c r="H44" t="str">
        <f t="shared" si="7"/>
        <v>Tracking</v>
      </c>
      <c r="I44">
        <f t="shared" si="8"/>
        <v>0</v>
      </c>
      <c r="J44">
        <f t="shared" si="9"/>
        <v>1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3.5000000000000001E-3</v>
      </c>
      <c r="N44" s="4">
        <f t="shared" si="15"/>
        <v>2.5000000000000001E-2</v>
      </c>
    </row>
    <row r="45" spans="1:14">
      <c r="A45" t="str">
        <f t="shared" si="0"/>
        <v>ALP_Manutenção</v>
      </c>
      <c r="B45" t="str">
        <f t="shared" si="1"/>
        <v>Google Brasil</v>
      </c>
      <c r="C45" t="str">
        <f t="shared" si="2"/>
        <v>jul19:video_ad_10:dv_360:category:whitelist:category:mob:awareness:alp_manutencao:cpm</v>
      </c>
      <c r="D45" t="str">
        <f t="shared" si="3"/>
        <v>251727358</v>
      </c>
      <c r="E45" t="str">
        <f t="shared" si="4"/>
        <v>Dynamic Click</v>
      </c>
      <c r="F45" t="str">
        <f t="shared" si="5"/>
        <v>jul19:video_ad_10:dv_360:category:whitelist:category:mob:awareness:alp_manutencao:cpm</v>
      </c>
      <c r="G45" t="str">
        <f t="shared" si="6"/>
        <v>447907387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3.5000000000000001E-3</v>
      </c>
      <c r="N45" s="4">
        <f t="shared" si="15"/>
        <v>2.5000000000000001E-2</v>
      </c>
    </row>
    <row r="46" spans="1:14">
      <c r="A46" t="str">
        <f t="shared" si="0"/>
        <v>ALP_Manutenção</v>
      </c>
      <c r="B46" t="str">
        <f t="shared" si="1"/>
        <v>Oath - Verizon Media</v>
      </c>
      <c r="C46" t="str">
        <f t="shared" si="2"/>
        <v>jul19:1350x1080:verizon:gemini_native_ads:lal_as_abc_25__pme_micro_empreendedor_e_autonomos:gemininativeads:flash:consideracao:manutencao:cpc</v>
      </c>
      <c r="D46" t="str">
        <f t="shared" si="3"/>
        <v>250382879</v>
      </c>
      <c r="E46" t="str">
        <f t="shared" si="4"/>
        <v>Dynamic Click</v>
      </c>
      <c r="F46" t="str">
        <f t="shared" si="5"/>
        <v>jul19:1350x1080:verizon:gemini_native_ads:lal_as_abc_25__pme_micro_empreendedor_e_autonomos:gemininativeads:flash:consideracao:manutencao:cpc</v>
      </c>
      <c r="G46" t="str">
        <f t="shared" si="6"/>
        <v>446885029</v>
      </c>
      <c r="H46" t="str">
        <f t="shared" si="7"/>
        <v>Tracking</v>
      </c>
      <c r="I46">
        <f t="shared" si="8"/>
        <v>0</v>
      </c>
      <c r="J46">
        <f t="shared" si="9"/>
        <v>8898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31.143000000000001</v>
      </c>
      <c r="N46" s="4">
        <f t="shared" si="15"/>
        <v>222.45000000000002</v>
      </c>
    </row>
    <row r="47" spans="1:14">
      <c r="A47" t="str">
        <f t="shared" si="0"/>
        <v>ALP_Manutenção</v>
      </c>
      <c r="B47" t="str">
        <f t="shared" si="1"/>
        <v>Oath - Verizon Media</v>
      </c>
      <c r="C47" t="str">
        <f t="shared" si="2"/>
        <v>jul19:648x648:verizon:gemini_native_ads:lal_as_abc_25__pme_micro_empreendedor_e_autonomos:gemininativeads:flash:consideracao:manutencao:cpc</v>
      </c>
      <c r="D47" t="str">
        <f t="shared" si="3"/>
        <v>250381109</v>
      </c>
      <c r="E47" t="str">
        <f t="shared" si="4"/>
        <v>Dynamic Click</v>
      </c>
      <c r="F47" t="str">
        <f t="shared" si="5"/>
        <v>jul19:648x648:verizon:gemini_native_ads:lal_as_abc_25__pme_micro_empreendedor_e_autonomos:gemininativeads:flash:consideracao:manutencao:cpc</v>
      </c>
      <c r="G47" t="str">
        <f t="shared" si="6"/>
        <v>446885002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3.5000000000000001E-3</v>
      </c>
      <c r="N47" s="4">
        <f t="shared" si="15"/>
        <v>2.5000000000000001E-2</v>
      </c>
    </row>
    <row r="48" spans="1:14">
      <c r="A48" t="str">
        <f t="shared" si="0"/>
        <v>ALP_Manutenção</v>
      </c>
      <c r="B48" t="str">
        <f t="shared" si="1"/>
        <v>Taboola</v>
      </c>
      <c r="C48" t="str">
        <f t="shared" si="2"/>
        <v>jul19:native:taboola:ros:lal_as_abc_25__pme_micro_empreendedor_e_autonomos:sitesverticais:flash:consideracao:alp_manutencao:cpc</v>
      </c>
      <c r="D48" t="str">
        <f t="shared" si="3"/>
        <v>250489499</v>
      </c>
      <c r="E48" t="str">
        <f t="shared" si="4"/>
        <v>Dynamic Click</v>
      </c>
      <c r="F48" t="str">
        <f t="shared" si="5"/>
        <v>jul19:native:taboola:ros:lal_as_abc_25__pme_micro_empreendedor_e_autonomos:sitesverticais:flash:consideracao:alp_manutencao:cpc</v>
      </c>
      <c r="G48" t="str">
        <f t="shared" si="6"/>
        <v>446919992</v>
      </c>
      <c r="H48" t="str">
        <f t="shared" si="7"/>
        <v>Tracking</v>
      </c>
      <c r="I48">
        <f t="shared" si="8"/>
        <v>24426884</v>
      </c>
      <c r="J48">
        <f t="shared" si="9"/>
        <v>22062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77.216999999999999</v>
      </c>
      <c r="N48" s="4">
        <f t="shared" si="15"/>
        <v>551.55000000000007</v>
      </c>
    </row>
    <row r="49" spans="1:14">
      <c r="A49" t="str">
        <f t="shared" si="0"/>
        <v>ALP_Manutenção</v>
      </c>
      <c r="B49" t="str">
        <f t="shared" si="1"/>
        <v>Taboola</v>
      </c>
      <c r="C49" t="str">
        <f t="shared" si="2"/>
        <v>jul19:native:taboola:ros:lal_as_abc_25__pme_micro_empreendedor_e_autonomos:sitesverticais:zip:consideracao:alp_manutencao:cpc</v>
      </c>
      <c r="D49" t="str">
        <f t="shared" si="3"/>
        <v>250494512</v>
      </c>
      <c r="E49" t="str">
        <f t="shared" si="4"/>
        <v>Dynamic Click</v>
      </c>
      <c r="F49" t="str">
        <f t="shared" si="5"/>
        <v>jul19:native:taboola:ros:lal_as_abc_25__pme_micro_empreendedor_e_autonomos:sitesverticais:zip:consideracao:alp_manutencao:cpc</v>
      </c>
      <c r="G49" t="str">
        <f t="shared" si="6"/>
        <v>446893158</v>
      </c>
      <c r="H49" t="str">
        <f t="shared" si="7"/>
        <v>Tracking</v>
      </c>
      <c r="I49">
        <f t="shared" si="8"/>
        <v>24764837</v>
      </c>
      <c r="J49">
        <f t="shared" si="9"/>
        <v>21967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76.884500000000003</v>
      </c>
      <c r="N49" s="4">
        <f t="shared" si="15"/>
        <v>549.17500000000007</v>
      </c>
    </row>
    <row r="50" spans="1:14">
      <c r="A50" t="str">
        <f t="shared" si="0"/>
        <v>ALP_Manutenção</v>
      </c>
      <c r="B50" t="str">
        <f t="shared" si="1"/>
        <v>afilio.com.br</v>
      </c>
      <c r="C50" t="str">
        <f t="shared" si="2"/>
        <v>jul19:300x250:afilio:sites_verticais:lal_as_abc_25__pme_micro_empreendedor_e_autonomos:sitesverticais:mob:consideracao:manutencao:cpv</v>
      </c>
      <c r="D50" t="str">
        <f t="shared" si="3"/>
        <v>250796955</v>
      </c>
      <c r="E50" t="str">
        <f t="shared" si="4"/>
        <v>Dynamic Click</v>
      </c>
      <c r="F50" t="str">
        <f t="shared" si="5"/>
        <v>jul19:300x250:afilio:sites_verticais:lal_as_abc_25__pme_micro_empreendedor_e_autonomos:sitesverticais:mob:consideracao:manutencao:cpv</v>
      </c>
      <c r="G50" t="str">
        <f t="shared" si="6"/>
        <v>446820803</v>
      </c>
      <c r="H50" t="str">
        <f t="shared" si="7"/>
        <v>Tracking</v>
      </c>
      <c r="I50">
        <f t="shared" si="8"/>
        <v>0</v>
      </c>
      <c r="J50">
        <f t="shared" si="9"/>
        <v>133916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468.70600000000002</v>
      </c>
      <c r="N50" s="4">
        <f t="shared" si="15"/>
        <v>3347.9</v>
      </c>
    </row>
    <row r="51" spans="1:14">
      <c r="A51" t="str">
        <f t="shared" si="0"/>
        <v>ALP_Manutenção</v>
      </c>
      <c r="B51" t="str">
        <f t="shared" si="1"/>
        <v>afilio.com.br</v>
      </c>
      <c r="C51" t="str">
        <f t="shared" si="2"/>
        <v>jul19:300x600:afilio:sites_verticais:lal_as_abc_25__pme_micro_empreendedor_e_autonomos:sitesverticais:mob:consideracao:alp_manutencao:cpm</v>
      </c>
      <c r="D51" t="str">
        <f t="shared" si="3"/>
        <v>250491182</v>
      </c>
      <c r="E51" t="str">
        <f t="shared" si="4"/>
        <v>Dynamic Click</v>
      </c>
      <c r="F51" t="str">
        <f t="shared" si="5"/>
        <v>jul19:300x600:afilio:sites_verticais:lal_as_abc_25__pme_micro_empreendedor_e_autonomos:sitesverticais:mob:consideracao:alp_manutencao:cpm</v>
      </c>
      <c r="G51" t="str">
        <f t="shared" si="6"/>
        <v>446916560</v>
      </c>
      <c r="H51" t="str">
        <f t="shared" si="7"/>
        <v>Tracking</v>
      </c>
      <c r="I51">
        <f t="shared" si="8"/>
        <v>0</v>
      </c>
      <c r="J51">
        <f t="shared" si="9"/>
        <v>4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1.4E-2</v>
      </c>
      <c r="N51" s="4">
        <f t="shared" si="15"/>
        <v>0.1</v>
      </c>
    </row>
    <row r="52" spans="1:14">
      <c r="A52" t="str">
        <f t="shared" si="0"/>
        <v>ALP_Manutenção</v>
      </c>
      <c r="B52" t="str">
        <f t="shared" si="1"/>
        <v>afilio.com.br</v>
      </c>
      <c r="C52" t="str">
        <f t="shared" si="2"/>
        <v>jul19:320x100:afilio:sites_verticais:lal_as_abc_25__pme_micro_empreendedor_e_autonomos:sitesverticais:flash:consideracao:alp_manutencao:cpc</v>
      </c>
      <c r="D52" t="str">
        <f t="shared" si="3"/>
        <v>251073044</v>
      </c>
      <c r="E52" t="str">
        <f t="shared" si="4"/>
        <v>Dynamic Click</v>
      </c>
      <c r="F52" t="str">
        <f t="shared" si="5"/>
        <v>jul19:320x100:afilio:sites_verticais:lal_as_abc_25__pme_micro_empreendedor_e_autonomos:sitesverticais:flash:consideracao:alp_manutencao:cpc</v>
      </c>
      <c r="G52" t="str">
        <f t="shared" si="6"/>
        <v>447491288</v>
      </c>
      <c r="H52" t="str">
        <f t="shared" si="7"/>
        <v>Tracking</v>
      </c>
      <c r="I52">
        <f t="shared" si="8"/>
        <v>0</v>
      </c>
      <c r="J52">
        <f t="shared" si="9"/>
        <v>1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3.5000000000000001E-3</v>
      </c>
      <c r="N52" s="4">
        <f t="shared" si="15"/>
        <v>2.5000000000000001E-2</v>
      </c>
    </row>
    <row r="53" spans="1:14">
      <c r="A53" t="str">
        <f t="shared" si="0"/>
        <v>ALP_Manutenção</v>
      </c>
      <c r="B53" t="str">
        <f t="shared" si="1"/>
        <v>afilio.com.br</v>
      </c>
      <c r="C53" t="str">
        <f t="shared" si="2"/>
        <v>jul19:320x100:afilio:sites_verticais:lal_as_abc_25__pme_micro_empreendedor_e_autonomos:sitesverticais:mob:consideracao:alp_manutencao:cpm</v>
      </c>
      <c r="D53" t="str">
        <f t="shared" si="3"/>
        <v>250888434</v>
      </c>
      <c r="E53" t="str">
        <f t="shared" si="4"/>
        <v>Dynamic Click</v>
      </c>
      <c r="F53" t="str">
        <f t="shared" si="5"/>
        <v>jul19:320x100:afilio:sites_verticais:lal_as_abc_25__pme_micro_empreendedor_e_autonomos:sitesverticais:mob:consideracao:alp_manutencao:cpm</v>
      </c>
      <c r="G53" t="str">
        <f t="shared" si="6"/>
        <v>447000775</v>
      </c>
      <c r="H53" t="str">
        <f t="shared" si="7"/>
        <v>Tracking</v>
      </c>
      <c r="I53">
        <f t="shared" si="8"/>
        <v>0</v>
      </c>
      <c r="J53">
        <f t="shared" si="9"/>
        <v>4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1.4E-2</v>
      </c>
      <c r="N53" s="4">
        <f t="shared" si="15"/>
        <v>0.1</v>
      </c>
    </row>
    <row r="54" spans="1:14">
      <c r="A54" t="str">
        <f t="shared" si="0"/>
        <v>ALP_Manutenção</v>
      </c>
      <c r="B54" t="str">
        <f t="shared" si="1"/>
        <v>afilio.com.br</v>
      </c>
      <c r="C54" t="str">
        <f t="shared" si="2"/>
        <v>jul19:798x90:afilio:sites_verticais:lal_as_abc_25__pme_micro_empreendedor_e_autonomos:sitesverticais:mob:consideracao:manutencao:cpv</v>
      </c>
      <c r="D54" t="str">
        <f t="shared" si="3"/>
        <v>250706908</v>
      </c>
      <c r="E54" t="str">
        <f t="shared" si="4"/>
        <v>Dynamic Click</v>
      </c>
      <c r="F54" t="str">
        <f t="shared" si="5"/>
        <v>jul19:798x90:afilio:sites_verticais:lal_as_abc_25__pme_micro_empreendedor_e_autonomos:sitesverticais:mob:consideracao:manutencao:cpv</v>
      </c>
      <c r="G54" t="str">
        <f t="shared" si="6"/>
        <v>446802381</v>
      </c>
      <c r="H54" t="str">
        <f t="shared" si="7"/>
        <v>Tracking</v>
      </c>
      <c r="I54">
        <f t="shared" si="8"/>
        <v>0</v>
      </c>
      <c r="J54">
        <f t="shared" si="9"/>
        <v>378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1.323</v>
      </c>
      <c r="N54" s="4">
        <f t="shared" si="15"/>
        <v>9.4500000000000011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 t="shared" si="4"/>
        <v>#N/A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J55">
        <f t="shared" si="9"/>
        <v>0</v>
      </c>
      <c r="K55" s="4" t="e">
        <f t="shared" si="10"/>
        <v>#N/A</v>
      </c>
      <c r="L55" t="e">
        <f t="shared" si="16"/>
        <v>#N/A</v>
      </c>
      <c r="M55" s="4" t="e">
        <f t="shared" si="14"/>
        <v>#N/A</v>
      </c>
      <c r="N55" s="4" t="e">
        <f t="shared" si="15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 t="shared" si="4"/>
        <v>#N/A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J56">
        <f t="shared" si="9"/>
        <v>0</v>
      </c>
      <c r="K56" s="4" t="e">
        <f t="shared" si="10"/>
        <v>#N/A</v>
      </c>
      <c r="L56" t="e">
        <f t="shared" si="16"/>
        <v>#N/A</v>
      </c>
      <c r="M56" s="4" t="e">
        <f t="shared" si="14"/>
        <v>#N/A</v>
      </c>
      <c r="N56" s="4" t="e">
        <f t="shared" si="15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 t="shared" si="4"/>
        <v>#N/A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J57">
        <f t="shared" si="9"/>
        <v>0</v>
      </c>
      <c r="K57" s="4" t="e">
        <f t="shared" si="10"/>
        <v>#N/A</v>
      </c>
      <c r="L57" t="e">
        <f t="shared" si="16"/>
        <v>#N/A</v>
      </c>
      <c r="M57" s="4" t="e">
        <f t="shared" si="14"/>
        <v>#N/A</v>
      </c>
      <c r="N57" s="4" t="e">
        <f t="shared" si="15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 t="shared" si="4"/>
        <v>#N/A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J58">
        <f t="shared" si="9"/>
        <v>0</v>
      </c>
      <c r="K58" s="4" t="e">
        <f t="shared" si="10"/>
        <v>#N/A</v>
      </c>
      <c r="L58" t="e">
        <f t="shared" si="16"/>
        <v>#N/A</v>
      </c>
      <c r="M58" s="4" t="e">
        <f t="shared" si="14"/>
        <v>#N/A</v>
      </c>
      <c r="N58" s="4" t="e">
        <f t="shared" si="15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 t="shared" si="4"/>
        <v>#N/A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J59">
        <f t="shared" si="9"/>
        <v>0</v>
      </c>
      <c r="K59" s="4" t="e">
        <f t="shared" si="10"/>
        <v>#N/A</v>
      </c>
      <c r="L59" t="e">
        <f t="shared" si="16"/>
        <v>#N/A</v>
      </c>
      <c r="M59" s="4" t="e">
        <f t="shared" si="14"/>
        <v>#N/A</v>
      </c>
      <c r="N59" s="4" t="e">
        <f t="shared" si="15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 t="shared" si="4"/>
        <v>#N/A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J60">
        <f t="shared" si="9"/>
        <v>0</v>
      </c>
      <c r="K60" s="4" t="e">
        <f t="shared" si="10"/>
        <v>#N/A</v>
      </c>
      <c r="L60" t="e">
        <f t="shared" si="16"/>
        <v>#N/A</v>
      </c>
      <c r="M60" s="4" t="e">
        <f t="shared" si="14"/>
        <v>#N/A</v>
      </c>
      <c r="N60" s="4" t="e">
        <f t="shared" si="15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 t="shared" si="4"/>
        <v>#N/A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J61">
        <f t="shared" si="9"/>
        <v>0</v>
      </c>
      <c r="K61" s="4" t="e">
        <f t="shared" si="10"/>
        <v>#N/A</v>
      </c>
      <c r="L61" t="e">
        <f t="shared" si="16"/>
        <v>#N/A</v>
      </c>
      <c r="M61" s="4" t="e">
        <f t="shared" si="14"/>
        <v>#N/A</v>
      </c>
      <c r="N61" s="4" t="e">
        <f t="shared" si="15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 t="shared" si="4"/>
        <v>#N/A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J62">
        <f t="shared" si="9"/>
        <v>0</v>
      </c>
      <c r="K62" s="4" t="e">
        <f t="shared" si="10"/>
        <v>#N/A</v>
      </c>
      <c r="L62" t="e">
        <f t="shared" si="16"/>
        <v>#N/A</v>
      </c>
      <c r="M62" s="4" t="e">
        <f t="shared" si="14"/>
        <v>#N/A</v>
      </c>
      <c r="N62" s="4" t="e">
        <f t="shared" si="15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 t="shared" si="4"/>
        <v>#N/A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J63">
        <f t="shared" si="9"/>
        <v>0</v>
      </c>
      <c r="K63" s="4" t="e">
        <f t="shared" si="10"/>
        <v>#N/A</v>
      </c>
      <c r="L63" t="e">
        <f t="shared" si="16"/>
        <v>#N/A</v>
      </c>
      <c r="M63" s="4" t="e">
        <f t="shared" si="14"/>
        <v>#N/A</v>
      </c>
      <c r="N63" s="4" t="e">
        <f t="shared" si="15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 t="shared" si="4"/>
        <v>#N/A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J64">
        <f t="shared" si="9"/>
        <v>0</v>
      </c>
      <c r="K64" s="4" t="e">
        <f t="shared" si="10"/>
        <v>#N/A</v>
      </c>
      <c r="L64" t="e">
        <f t="shared" si="16"/>
        <v>#N/A</v>
      </c>
      <c r="M64" s="4" t="e">
        <f t="shared" si="14"/>
        <v>#N/A</v>
      </c>
      <c r="N64" s="4" t="e">
        <f t="shared" si="15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 t="shared" si="4"/>
        <v>#N/A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J65">
        <f t="shared" si="9"/>
        <v>0</v>
      </c>
      <c r="K65" s="4" t="e">
        <f t="shared" si="10"/>
        <v>#N/A</v>
      </c>
      <c r="L65" t="e">
        <f t="shared" si="16"/>
        <v>#N/A</v>
      </c>
      <c r="M65" s="4" t="e">
        <f t="shared" si="14"/>
        <v>#N/A</v>
      </c>
      <c r="N65" s="4" t="e">
        <f t="shared" si="15"/>
        <v>#N/A</v>
      </c>
    </row>
    <row r="66" spans="1:14">
      <c r="A66">
        <f t="shared" ref="A66:A129" si="17">bd_campaign</f>
        <v>0</v>
      </c>
      <c r="B66">
        <f t="shared" ref="B66:B129" si="18">bd_site</f>
        <v>0</v>
      </c>
      <c r="C66">
        <f t="shared" ref="C66:C129" si="19">bd_placement</f>
        <v>0</v>
      </c>
      <c r="D66">
        <f t="shared" ref="D66:D129" si="20">bd_placementID</f>
        <v>0</v>
      </c>
      <c r="E66" t="e">
        <f t="shared" ref="E66:E129" si="21">VLOOKUP(CONCATENATE(bd_adtype,"_",bd_creativetype),tabela,2,FALSE)</f>
        <v>#N/A</v>
      </c>
      <c r="F66">
        <f t="shared" ref="F66:F129" si="22">bd_ad</f>
        <v>0</v>
      </c>
      <c r="G66">
        <f t="shared" ref="G66:G129" si="23">bd_adid</f>
        <v>0</v>
      </c>
      <c r="H66">
        <f t="shared" ref="H66:H129" si="24">bd_creativetype</f>
        <v>0</v>
      </c>
      <c r="I66">
        <f t="shared" ref="I66:I129" si="25">bd_impression</f>
        <v>0</v>
      </c>
      <c r="J66">
        <f t="shared" ref="J66:J129" si="26">bd_clicks</f>
        <v>0</v>
      </c>
      <c r="K66" s="4" t="e">
        <f t="shared" ref="K66:K129" si="27">VLOOKUP(E66,tabela,2,FALSE)</f>
        <v>#N/A</v>
      </c>
      <c r="L66" t="e">
        <f t="shared" si="16"/>
        <v>#N/A</v>
      </c>
      <c r="M66" s="4" t="e">
        <f t="shared" si="14"/>
        <v>#N/A</v>
      </c>
      <c r="N66" s="4" t="e">
        <f t="shared" si="15"/>
        <v>#N/A</v>
      </c>
    </row>
    <row r="67" spans="1:14">
      <c r="A67">
        <f t="shared" si="17"/>
        <v>0</v>
      </c>
      <c r="B67">
        <f t="shared" si="18"/>
        <v>0</v>
      </c>
      <c r="C67">
        <f t="shared" si="19"/>
        <v>0</v>
      </c>
      <c r="D67">
        <f t="shared" si="20"/>
        <v>0</v>
      </c>
      <c r="E67" t="e">
        <f t="shared" si="21"/>
        <v>#N/A</v>
      </c>
      <c r="F67">
        <f t="shared" si="22"/>
        <v>0</v>
      </c>
      <c r="G67">
        <f t="shared" si="23"/>
        <v>0</v>
      </c>
      <c r="H67">
        <f t="shared" si="24"/>
        <v>0</v>
      </c>
      <c r="I67">
        <f t="shared" si="25"/>
        <v>0</v>
      </c>
      <c r="J67">
        <f t="shared" si="26"/>
        <v>0</v>
      </c>
      <c r="K67" s="4" t="e">
        <f t="shared" si="27"/>
        <v>#N/A</v>
      </c>
      <c r="L67" t="e">
        <f t="shared" si="16"/>
        <v>#N/A</v>
      </c>
      <c r="M67" s="4" t="e">
        <f t="shared" si="14"/>
        <v>#N/A</v>
      </c>
      <c r="N67" s="4" t="e">
        <f t="shared" si="15"/>
        <v>#N/A</v>
      </c>
    </row>
    <row r="68" spans="1:14">
      <c r="A68">
        <f t="shared" si="17"/>
        <v>0</v>
      </c>
      <c r="B68">
        <f t="shared" si="18"/>
        <v>0</v>
      </c>
      <c r="C68">
        <f t="shared" si="19"/>
        <v>0</v>
      </c>
      <c r="D68">
        <f t="shared" si="20"/>
        <v>0</v>
      </c>
      <c r="E68" t="e">
        <f t="shared" si="21"/>
        <v>#N/A</v>
      </c>
      <c r="F68">
        <f t="shared" si="22"/>
        <v>0</v>
      </c>
      <c r="G68">
        <f t="shared" si="23"/>
        <v>0</v>
      </c>
      <c r="H68">
        <f t="shared" si="24"/>
        <v>0</v>
      </c>
      <c r="I68">
        <f t="shared" si="25"/>
        <v>0</v>
      </c>
      <c r="J68">
        <f t="shared" si="26"/>
        <v>0</v>
      </c>
      <c r="K68" s="4" t="e">
        <f t="shared" si="27"/>
        <v>#N/A</v>
      </c>
      <c r="L68" t="e">
        <f t="shared" si="16"/>
        <v>#N/A</v>
      </c>
      <c r="M68" s="4" t="e">
        <f t="shared" si="14"/>
        <v>#N/A</v>
      </c>
      <c r="N68" s="4" t="e">
        <f t="shared" si="15"/>
        <v>#N/A</v>
      </c>
    </row>
    <row r="69" spans="1:14">
      <c r="A69">
        <f t="shared" si="17"/>
        <v>0</v>
      </c>
      <c r="B69">
        <f t="shared" si="18"/>
        <v>0</v>
      </c>
      <c r="C69">
        <f t="shared" si="19"/>
        <v>0</v>
      </c>
      <c r="D69">
        <f t="shared" si="20"/>
        <v>0</v>
      </c>
      <c r="E69" t="e">
        <f t="shared" si="21"/>
        <v>#N/A</v>
      </c>
      <c r="F69">
        <f t="shared" si="22"/>
        <v>0</v>
      </c>
      <c r="G69">
        <f t="shared" si="23"/>
        <v>0</v>
      </c>
      <c r="H69">
        <f t="shared" si="24"/>
        <v>0</v>
      </c>
      <c r="I69">
        <f t="shared" si="25"/>
        <v>0</v>
      </c>
      <c r="J69">
        <f t="shared" si="26"/>
        <v>0</v>
      </c>
      <c r="K69" s="4" t="e">
        <f t="shared" si="27"/>
        <v>#N/A</v>
      </c>
      <c r="L69" t="e">
        <f t="shared" si="16"/>
        <v>#N/A</v>
      </c>
      <c r="M69" s="4" t="e">
        <f t="shared" si="14"/>
        <v>#N/A</v>
      </c>
      <c r="N69" s="4" t="e">
        <f t="shared" si="15"/>
        <v>#N/A</v>
      </c>
    </row>
    <row r="70" spans="1:14">
      <c r="A70">
        <f t="shared" si="17"/>
        <v>0</v>
      </c>
      <c r="B70">
        <f t="shared" si="18"/>
        <v>0</v>
      </c>
      <c r="C70">
        <f t="shared" si="19"/>
        <v>0</v>
      </c>
      <c r="D70">
        <f t="shared" si="20"/>
        <v>0</v>
      </c>
      <c r="E70" t="e">
        <f t="shared" si="21"/>
        <v>#N/A</v>
      </c>
      <c r="F70">
        <f t="shared" si="22"/>
        <v>0</v>
      </c>
      <c r="G70">
        <f t="shared" si="23"/>
        <v>0</v>
      </c>
      <c r="H70">
        <f t="shared" si="24"/>
        <v>0</v>
      </c>
      <c r="I70">
        <f t="shared" si="25"/>
        <v>0</v>
      </c>
      <c r="J70">
        <f t="shared" si="26"/>
        <v>0</v>
      </c>
      <c r="K70" s="4" t="e">
        <f t="shared" si="27"/>
        <v>#N/A</v>
      </c>
      <c r="L70" t="e">
        <f t="shared" si="16"/>
        <v>#N/A</v>
      </c>
      <c r="M70" s="4" t="e">
        <f t="shared" si="14"/>
        <v>#N/A</v>
      </c>
      <c r="N70" s="4" t="e">
        <f t="shared" si="15"/>
        <v>#N/A</v>
      </c>
    </row>
    <row r="71" spans="1:14">
      <c r="A71">
        <f t="shared" si="17"/>
        <v>0</v>
      </c>
      <c r="B71">
        <f t="shared" si="18"/>
        <v>0</v>
      </c>
      <c r="C71">
        <f t="shared" si="19"/>
        <v>0</v>
      </c>
      <c r="D71">
        <f t="shared" si="20"/>
        <v>0</v>
      </c>
      <c r="E71" t="e">
        <f t="shared" si="21"/>
        <v>#N/A</v>
      </c>
      <c r="F71">
        <f t="shared" si="22"/>
        <v>0</v>
      </c>
      <c r="G71">
        <f t="shared" si="23"/>
        <v>0</v>
      </c>
      <c r="H71">
        <f t="shared" si="24"/>
        <v>0</v>
      </c>
      <c r="I71">
        <f t="shared" si="25"/>
        <v>0</v>
      </c>
      <c r="J71">
        <f t="shared" si="26"/>
        <v>0</v>
      </c>
      <c r="K71" s="4" t="e">
        <f t="shared" si="27"/>
        <v>#N/A</v>
      </c>
      <c r="L71" t="e">
        <f t="shared" si="16"/>
        <v>#N/A</v>
      </c>
      <c r="M71" s="4" t="e">
        <f t="shared" si="14"/>
        <v>#N/A</v>
      </c>
      <c r="N71" s="4" t="e">
        <f t="shared" si="15"/>
        <v>#N/A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8"/>
  <sheetViews>
    <sheetView showGridLines="0" tabSelected="1" workbookViewId="0">
      <selection activeCell="H2" sqref="H2:I4"/>
    </sheetView>
  </sheetViews>
  <sheetFormatPr defaultRowHeight="1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25" t="s">
        <v>46</v>
      </c>
      <c r="I2" s="25"/>
    </row>
    <row r="3" spans="1:9">
      <c r="B3" s="12" t="s">
        <v>18</v>
      </c>
      <c r="C3" s="12" t="s">
        <v>26</v>
      </c>
      <c r="D3" s="12" t="s">
        <v>19</v>
      </c>
      <c r="E3" s="12" t="s">
        <v>225</v>
      </c>
      <c r="F3" s="12" t="s">
        <v>50</v>
      </c>
      <c r="H3" s="23" t="s">
        <v>49</v>
      </c>
      <c r="I3" s="23" t="s">
        <v>50</v>
      </c>
    </row>
    <row r="4" spans="1:9">
      <c r="B4" s="13" t="s">
        <v>12</v>
      </c>
      <c r="C4" s="2">
        <v>0.1</v>
      </c>
      <c r="D4" s="2">
        <f>SUMIF(adtype_filtrada,$B4,impressoes_filtrada)</f>
        <v>196641334</v>
      </c>
      <c r="E4" s="14">
        <f>C4*D4/1000</f>
        <v>19664.133400000002</v>
      </c>
      <c r="F4" s="27"/>
      <c r="H4" s="14">
        <f>SUM(total_adops_filtrada)</f>
        <v>77323.783999999985</v>
      </c>
      <c r="I4" s="14">
        <f>SUM(total_ferramenta_filtrada)</f>
        <v>15938.004600000002</v>
      </c>
    </row>
    <row r="5" spans="1:9">
      <c r="B5" s="13" t="s">
        <v>11</v>
      </c>
      <c r="C5" s="2">
        <v>0.1</v>
      </c>
      <c r="D5" s="2">
        <f>SUMIF(adtype_filtrada,$B5,impressoes_filtrada)</f>
        <v>6</v>
      </c>
      <c r="E5" s="14">
        <f>C5*D5/1000</f>
        <v>6.0000000000000006E-4</v>
      </c>
      <c r="F5" s="27"/>
    </row>
    <row r="6" spans="1:9">
      <c r="B6" s="13" t="s">
        <v>10</v>
      </c>
      <c r="C6" s="2">
        <v>2.5000000000000001E-2</v>
      </c>
      <c r="D6" s="2">
        <f>SUMIF(adtype_filtrada,$B6,clicks_filtrada)</f>
        <v>2306386</v>
      </c>
      <c r="E6" s="14">
        <f>C6*D6</f>
        <v>57659.65</v>
      </c>
      <c r="F6" s="27"/>
    </row>
    <row r="7" spans="1:9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9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7"/>
    </row>
    <row r="9" spans="1:9">
      <c r="B9" s="12" t="s">
        <v>22</v>
      </c>
      <c r="C9" s="12"/>
      <c r="D9" s="12"/>
      <c r="E9" s="15">
        <f>SUM(E4:E8)</f>
        <v>77323.784</v>
      </c>
      <c r="F9" s="15"/>
    </row>
    <row r="13" spans="1:9">
      <c r="A13" s="9"/>
      <c r="B13" s="10" t="s">
        <v>0</v>
      </c>
      <c r="C13" s="10"/>
      <c r="D13" s="10"/>
    </row>
    <row r="14" spans="1:9">
      <c r="A14" s="9"/>
      <c r="B14" s="17" t="s">
        <v>93</v>
      </c>
      <c r="C14" s="10"/>
      <c r="D14" s="10"/>
    </row>
    <row r="15" spans="1:9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93</v>
      </c>
      <c r="C19" t="s">
        <v>94</v>
      </c>
      <c r="D19" t="s">
        <v>95</v>
      </c>
      <c r="E19" t="s">
        <v>96</v>
      </c>
      <c r="F19" t="s">
        <v>10</v>
      </c>
      <c r="G19" t="s">
        <v>95</v>
      </c>
      <c r="H19" t="s">
        <v>97</v>
      </c>
      <c r="I19" t="s">
        <v>30</v>
      </c>
      <c r="J19">
        <v>139323760</v>
      </c>
      <c r="K19">
        <v>1744106</v>
      </c>
      <c r="L19" s="4">
        <v>3.5000000000000001E-3</v>
      </c>
      <c r="M19">
        <v>2.5000000000000001E-2</v>
      </c>
      <c r="N19" s="4">
        <v>6104.3710000000001</v>
      </c>
      <c r="O19" s="4">
        <v>43602.65</v>
      </c>
    </row>
    <row r="20" spans="1:15">
      <c r="B20" t="s">
        <v>93</v>
      </c>
      <c r="C20" t="s">
        <v>94</v>
      </c>
      <c r="D20" t="s">
        <v>98</v>
      </c>
      <c r="E20" t="s">
        <v>99</v>
      </c>
      <c r="F20" t="s">
        <v>10</v>
      </c>
      <c r="G20" t="s">
        <v>98</v>
      </c>
      <c r="H20" t="s">
        <v>100</v>
      </c>
      <c r="I20" t="s">
        <v>30</v>
      </c>
      <c r="J20">
        <v>0</v>
      </c>
      <c r="K20">
        <v>2492</v>
      </c>
      <c r="L20" s="4">
        <v>3.5000000000000001E-3</v>
      </c>
      <c r="M20">
        <v>2.5000000000000001E-2</v>
      </c>
      <c r="N20" s="4">
        <v>8.7219999999999995</v>
      </c>
      <c r="O20" s="4">
        <v>62.300000000000004</v>
      </c>
    </row>
    <row r="21" spans="1:15">
      <c r="B21" t="s">
        <v>93</v>
      </c>
      <c r="C21" t="s">
        <v>94</v>
      </c>
      <c r="D21" t="s">
        <v>101</v>
      </c>
      <c r="E21" t="s">
        <v>102</v>
      </c>
      <c r="F21" t="s">
        <v>10</v>
      </c>
      <c r="G21" t="s">
        <v>101</v>
      </c>
      <c r="H21" t="s">
        <v>103</v>
      </c>
      <c r="I21" t="s">
        <v>30</v>
      </c>
      <c r="J21">
        <v>0</v>
      </c>
      <c r="K21">
        <v>1179</v>
      </c>
      <c r="L21" s="4">
        <v>3.5000000000000001E-3</v>
      </c>
      <c r="M21">
        <v>2.5000000000000001E-2</v>
      </c>
      <c r="N21" s="4">
        <v>4.1265000000000001</v>
      </c>
      <c r="O21" s="4">
        <v>29.475000000000001</v>
      </c>
    </row>
    <row r="22" spans="1:15">
      <c r="B22" t="s">
        <v>93</v>
      </c>
      <c r="C22" t="s">
        <v>94</v>
      </c>
      <c r="D22" t="s">
        <v>104</v>
      </c>
      <c r="E22" t="s">
        <v>105</v>
      </c>
      <c r="F22" t="s">
        <v>10</v>
      </c>
      <c r="G22" t="s">
        <v>104</v>
      </c>
      <c r="H22" t="s">
        <v>106</v>
      </c>
      <c r="I22" t="s">
        <v>30</v>
      </c>
      <c r="J22">
        <v>0</v>
      </c>
      <c r="K22">
        <v>10969</v>
      </c>
      <c r="L22" s="4">
        <v>3.5000000000000001E-3</v>
      </c>
      <c r="M22">
        <v>2.5000000000000001E-2</v>
      </c>
      <c r="N22" s="4">
        <v>38.391500000000001</v>
      </c>
      <c r="O22" s="4">
        <v>274.22500000000002</v>
      </c>
    </row>
    <row r="23" spans="1:15">
      <c r="B23" t="s">
        <v>93</v>
      </c>
      <c r="C23" t="s">
        <v>94</v>
      </c>
      <c r="D23" t="s">
        <v>107</v>
      </c>
      <c r="E23" t="s">
        <v>108</v>
      </c>
      <c r="F23" t="s">
        <v>10</v>
      </c>
      <c r="G23" t="s">
        <v>107</v>
      </c>
      <c r="H23" t="s">
        <v>109</v>
      </c>
      <c r="I23" t="s">
        <v>30</v>
      </c>
      <c r="J23">
        <v>0</v>
      </c>
      <c r="K23">
        <v>456</v>
      </c>
      <c r="L23" s="4">
        <v>3.5000000000000001E-3</v>
      </c>
      <c r="M23">
        <v>2.5000000000000001E-2</v>
      </c>
      <c r="N23" s="4">
        <v>1.5960000000000001</v>
      </c>
      <c r="O23" s="4">
        <v>11.4</v>
      </c>
    </row>
    <row r="24" spans="1:15">
      <c r="B24" t="s">
        <v>93</v>
      </c>
      <c r="C24" t="s">
        <v>94</v>
      </c>
      <c r="D24" t="s">
        <v>110</v>
      </c>
      <c r="E24" t="s">
        <v>111</v>
      </c>
      <c r="F24" t="s">
        <v>10</v>
      </c>
      <c r="G24" t="s">
        <v>110</v>
      </c>
      <c r="H24" t="s">
        <v>112</v>
      </c>
      <c r="I24" t="s">
        <v>30</v>
      </c>
      <c r="J24">
        <v>0</v>
      </c>
      <c r="K24">
        <v>80301</v>
      </c>
      <c r="L24" s="4">
        <v>3.5000000000000001E-3</v>
      </c>
      <c r="M24">
        <v>2.5000000000000001E-2</v>
      </c>
      <c r="N24" s="4">
        <v>281.05349999999999</v>
      </c>
      <c r="O24" s="4">
        <v>2007.5250000000001</v>
      </c>
    </row>
    <row r="25" spans="1:15">
      <c r="B25" t="s">
        <v>93</v>
      </c>
      <c r="C25" t="s">
        <v>94</v>
      </c>
      <c r="D25" t="s">
        <v>113</v>
      </c>
      <c r="E25" t="s">
        <v>114</v>
      </c>
      <c r="F25" t="s">
        <v>10</v>
      </c>
      <c r="G25" t="s">
        <v>113</v>
      </c>
      <c r="H25" t="s">
        <v>115</v>
      </c>
      <c r="I25" t="s">
        <v>30</v>
      </c>
      <c r="J25">
        <v>0</v>
      </c>
      <c r="K25">
        <v>749</v>
      </c>
      <c r="L25" s="4">
        <v>3.5000000000000001E-3</v>
      </c>
      <c r="M25">
        <v>2.5000000000000001E-2</v>
      </c>
      <c r="N25" s="4">
        <v>2.6215000000000002</v>
      </c>
      <c r="O25" s="4">
        <v>18.725000000000001</v>
      </c>
    </row>
    <row r="26" spans="1:15">
      <c r="B26" t="s">
        <v>93</v>
      </c>
      <c r="C26" t="s">
        <v>73</v>
      </c>
      <c r="D26" t="s">
        <v>116</v>
      </c>
      <c r="E26" t="s">
        <v>117</v>
      </c>
      <c r="F26" t="s">
        <v>10</v>
      </c>
      <c r="G26" t="s">
        <v>116</v>
      </c>
      <c r="H26" t="s">
        <v>118</v>
      </c>
      <c r="I26" t="s">
        <v>30</v>
      </c>
      <c r="J26">
        <v>20152283</v>
      </c>
      <c r="K26">
        <v>35419</v>
      </c>
      <c r="L26" s="4">
        <v>3.5000000000000001E-3</v>
      </c>
      <c r="M26">
        <v>2.5000000000000001E-2</v>
      </c>
      <c r="N26" s="4">
        <v>123.9665</v>
      </c>
      <c r="O26" s="4">
        <v>885.47500000000002</v>
      </c>
    </row>
    <row r="27" spans="1:15">
      <c r="B27" t="s">
        <v>93</v>
      </c>
      <c r="C27" t="s">
        <v>73</v>
      </c>
      <c r="D27" t="s">
        <v>119</v>
      </c>
      <c r="E27" t="s">
        <v>120</v>
      </c>
      <c r="F27" t="s">
        <v>10</v>
      </c>
      <c r="G27" t="s">
        <v>119</v>
      </c>
      <c r="H27" t="s">
        <v>121</v>
      </c>
      <c r="I27" t="s">
        <v>30</v>
      </c>
      <c r="J27">
        <v>189707</v>
      </c>
      <c r="K27">
        <v>84</v>
      </c>
      <c r="L27" s="4">
        <v>3.5000000000000001E-3</v>
      </c>
      <c r="M27">
        <v>2.5000000000000001E-2</v>
      </c>
      <c r="N27" s="4">
        <v>0.29399999999999998</v>
      </c>
      <c r="O27" s="4">
        <v>2.1</v>
      </c>
    </row>
    <row r="28" spans="1:15">
      <c r="B28" t="s">
        <v>93</v>
      </c>
      <c r="C28" t="s">
        <v>73</v>
      </c>
      <c r="D28" t="s">
        <v>122</v>
      </c>
      <c r="E28" t="s">
        <v>123</v>
      </c>
      <c r="F28" t="s">
        <v>10</v>
      </c>
      <c r="G28" t="s">
        <v>122</v>
      </c>
      <c r="H28" t="s">
        <v>124</v>
      </c>
      <c r="I28" t="s">
        <v>30</v>
      </c>
      <c r="J28">
        <v>3316564</v>
      </c>
      <c r="K28">
        <v>2584</v>
      </c>
      <c r="L28" s="4">
        <v>3.5000000000000001E-3</v>
      </c>
      <c r="M28">
        <v>2.5000000000000001E-2</v>
      </c>
      <c r="N28" s="4">
        <v>9.0440000000000005</v>
      </c>
      <c r="O28" s="4">
        <v>64.600000000000009</v>
      </c>
    </row>
    <row r="29" spans="1:15">
      <c r="B29" t="s">
        <v>93</v>
      </c>
      <c r="C29" t="s">
        <v>125</v>
      </c>
      <c r="D29" t="s">
        <v>126</v>
      </c>
      <c r="E29" t="s">
        <v>127</v>
      </c>
      <c r="F29" t="s">
        <v>12</v>
      </c>
      <c r="G29" t="s">
        <v>126</v>
      </c>
      <c r="H29" t="s">
        <v>128</v>
      </c>
      <c r="I29" t="s">
        <v>77</v>
      </c>
      <c r="J29">
        <v>6496479</v>
      </c>
      <c r="K29">
        <v>9321</v>
      </c>
      <c r="L29" s="4">
        <v>0.04</v>
      </c>
      <c r="M29">
        <v>0.1</v>
      </c>
      <c r="N29" s="4">
        <v>259.85916000000003</v>
      </c>
      <c r="O29" s="4">
        <v>649.64790000000005</v>
      </c>
    </row>
    <row r="30" spans="1:15">
      <c r="B30" t="s">
        <v>93</v>
      </c>
      <c r="C30" t="s">
        <v>125</v>
      </c>
      <c r="D30" t="s">
        <v>129</v>
      </c>
      <c r="E30" t="s">
        <v>130</v>
      </c>
      <c r="F30" t="s">
        <v>12</v>
      </c>
      <c r="G30" t="s">
        <v>129</v>
      </c>
      <c r="H30" t="s">
        <v>131</v>
      </c>
      <c r="I30" t="s">
        <v>77</v>
      </c>
      <c r="J30">
        <v>1401628</v>
      </c>
      <c r="K30">
        <v>6564</v>
      </c>
      <c r="L30" s="4">
        <v>0.04</v>
      </c>
      <c r="M30">
        <v>0.1</v>
      </c>
      <c r="N30" s="4">
        <v>56.06512</v>
      </c>
      <c r="O30" s="4">
        <v>140.1628</v>
      </c>
    </row>
    <row r="31" spans="1:15">
      <c r="B31" t="s">
        <v>93</v>
      </c>
      <c r="C31" t="s">
        <v>125</v>
      </c>
      <c r="D31" t="s">
        <v>132</v>
      </c>
      <c r="E31" t="s">
        <v>133</v>
      </c>
      <c r="F31" t="s">
        <v>12</v>
      </c>
      <c r="G31" t="s">
        <v>132</v>
      </c>
      <c r="H31" t="s">
        <v>134</v>
      </c>
      <c r="I31" t="s">
        <v>77</v>
      </c>
      <c r="J31">
        <v>8755500</v>
      </c>
      <c r="K31">
        <v>131472</v>
      </c>
      <c r="L31" s="4">
        <v>0.04</v>
      </c>
      <c r="M31">
        <v>0.1</v>
      </c>
      <c r="N31" s="4">
        <v>350.22</v>
      </c>
      <c r="O31" s="4">
        <v>875.55</v>
      </c>
    </row>
    <row r="32" spans="1:15">
      <c r="B32" t="s">
        <v>93</v>
      </c>
      <c r="C32" t="s">
        <v>125</v>
      </c>
      <c r="D32" t="s">
        <v>135</v>
      </c>
      <c r="E32" t="s">
        <v>136</v>
      </c>
      <c r="F32" t="s">
        <v>12</v>
      </c>
      <c r="G32" t="s">
        <v>137</v>
      </c>
      <c r="H32" t="s">
        <v>138</v>
      </c>
      <c r="I32" t="s">
        <v>77</v>
      </c>
      <c r="J32">
        <v>8817001</v>
      </c>
      <c r="K32">
        <v>17011</v>
      </c>
      <c r="L32" s="4">
        <v>0.04</v>
      </c>
      <c r="M32">
        <v>0.1</v>
      </c>
      <c r="N32" s="4">
        <v>352.68003999999996</v>
      </c>
      <c r="O32" s="4">
        <v>881.70010000000013</v>
      </c>
    </row>
    <row r="33" spans="2:15">
      <c r="B33" t="s">
        <v>93</v>
      </c>
      <c r="C33" t="s">
        <v>125</v>
      </c>
      <c r="D33" t="s">
        <v>139</v>
      </c>
      <c r="E33" t="s">
        <v>140</v>
      </c>
      <c r="F33" t="s">
        <v>11</v>
      </c>
      <c r="G33" t="s">
        <v>141</v>
      </c>
      <c r="H33" t="s">
        <v>142</v>
      </c>
      <c r="I33" t="s">
        <v>77</v>
      </c>
      <c r="J33">
        <v>2</v>
      </c>
      <c r="K33">
        <v>0</v>
      </c>
      <c r="L33" s="4">
        <v>0.04</v>
      </c>
      <c r="M33">
        <v>0.1</v>
      </c>
      <c r="N33" s="4">
        <v>8.0000000000000007E-5</v>
      </c>
      <c r="O33" s="4">
        <v>2.0000000000000001E-4</v>
      </c>
    </row>
    <row r="34" spans="2:15">
      <c r="B34" t="s">
        <v>93</v>
      </c>
      <c r="C34" t="s">
        <v>125</v>
      </c>
      <c r="D34" t="s">
        <v>139</v>
      </c>
      <c r="E34" t="s">
        <v>140</v>
      </c>
      <c r="F34" t="s">
        <v>12</v>
      </c>
      <c r="G34" t="s">
        <v>143</v>
      </c>
      <c r="H34" t="s">
        <v>144</v>
      </c>
      <c r="I34" t="s">
        <v>77</v>
      </c>
      <c r="J34">
        <v>75702239</v>
      </c>
      <c r="K34">
        <v>274987</v>
      </c>
      <c r="L34" s="4">
        <v>0.04</v>
      </c>
      <c r="M34">
        <v>0.1</v>
      </c>
      <c r="N34" s="4">
        <v>3028.0895599999999</v>
      </c>
      <c r="O34" s="4">
        <v>7570.2239</v>
      </c>
    </row>
    <row r="35" spans="2:15">
      <c r="B35" t="s">
        <v>93</v>
      </c>
      <c r="C35" t="s">
        <v>125</v>
      </c>
      <c r="D35" t="s">
        <v>145</v>
      </c>
      <c r="E35" t="s">
        <v>146</v>
      </c>
      <c r="F35" t="s">
        <v>11</v>
      </c>
      <c r="G35" t="s">
        <v>141</v>
      </c>
      <c r="H35" t="s">
        <v>142</v>
      </c>
      <c r="I35" t="s">
        <v>77</v>
      </c>
      <c r="J35">
        <v>2</v>
      </c>
      <c r="K35">
        <v>0</v>
      </c>
      <c r="L35" s="4">
        <v>0.04</v>
      </c>
      <c r="M35">
        <v>0.1</v>
      </c>
      <c r="N35" s="4">
        <v>8.0000000000000007E-5</v>
      </c>
      <c r="O35" s="4">
        <v>2.0000000000000001E-4</v>
      </c>
    </row>
    <row r="36" spans="2:15">
      <c r="B36" t="s">
        <v>93</v>
      </c>
      <c r="C36" t="s">
        <v>125</v>
      </c>
      <c r="D36" t="s">
        <v>145</v>
      </c>
      <c r="E36" t="s">
        <v>146</v>
      </c>
      <c r="F36" t="s">
        <v>12</v>
      </c>
      <c r="G36" t="s">
        <v>145</v>
      </c>
      <c r="H36" t="s">
        <v>147</v>
      </c>
      <c r="I36" t="s">
        <v>77</v>
      </c>
      <c r="J36">
        <v>37004694</v>
      </c>
      <c r="K36">
        <v>133395</v>
      </c>
      <c r="L36" s="4">
        <v>0.04</v>
      </c>
      <c r="M36">
        <v>0.1</v>
      </c>
      <c r="N36" s="4">
        <v>1480.18776</v>
      </c>
      <c r="O36" s="4">
        <v>3700.4694000000004</v>
      </c>
    </row>
    <row r="37" spans="2:15">
      <c r="B37" t="s">
        <v>93</v>
      </c>
      <c r="C37" t="s">
        <v>125</v>
      </c>
      <c r="D37" t="s">
        <v>148</v>
      </c>
      <c r="E37" t="s">
        <v>149</v>
      </c>
      <c r="F37" t="s">
        <v>12</v>
      </c>
      <c r="G37" t="s">
        <v>150</v>
      </c>
      <c r="H37" t="s">
        <v>151</v>
      </c>
      <c r="I37" t="s">
        <v>77</v>
      </c>
      <c r="J37">
        <v>1550953</v>
      </c>
      <c r="K37">
        <v>11275</v>
      </c>
      <c r="L37" s="4">
        <v>0.04</v>
      </c>
      <c r="M37">
        <v>0.1</v>
      </c>
      <c r="N37" s="4">
        <v>62.038119999999999</v>
      </c>
      <c r="O37" s="4">
        <v>155.09530000000001</v>
      </c>
    </row>
    <row r="38" spans="2:15">
      <c r="B38" t="s">
        <v>93</v>
      </c>
      <c r="C38" t="s">
        <v>125</v>
      </c>
      <c r="D38" t="s">
        <v>152</v>
      </c>
      <c r="E38" t="s">
        <v>153</v>
      </c>
      <c r="F38" t="s">
        <v>12</v>
      </c>
      <c r="G38" t="s">
        <v>154</v>
      </c>
      <c r="H38" t="s">
        <v>155</v>
      </c>
      <c r="I38" t="s">
        <v>77</v>
      </c>
      <c r="J38">
        <v>16515787</v>
      </c>
      <c r="K38">
        <v>200879</v>
      </c>
      <c r="L38" s="4">
        <v>0.04</v>
      </c>
      <c r="M38">
        <v>0.1</v>
      </c>
      <c r="N38" s="4">
        <v>660.63148000000001</v>
      </c>
      <c r="O38" s="4">
        <v>1651.5787000000003</v>
      </c>
    </row>
    <row r="39" spans="2:15">
      <c r="B39" t="s">
        <v>93</v>
      </c>
      <c r="C39" t="s">
        <v>125</v>
      </c>
      <c r="D39" t="s">
        <v>156</v>
      </c>
      <c r="E39" t="s">
        <v>157</v>
      </c>
      <c r="F39" t="s">
        <v>11</v>
      </c>
      <c r="G39" t="s">
        <v>158</v>
      </c>
      <c r="H39" t="s">
        <v>159</v>
      </c>
      <c r="I39" t="s">
        <v>77</v>
      </c>
      <c r="J39">
        <v>1</v>
      </c>
      <c r="K39">
        <v>0</v>
      </c>
      <c r="L39" s="4">
        <v>0.04</v>
      </c>
      <c r="M39">
        <v>0.1</v>
      </c>
      <c r="N39" s="4">
        <v>4.0000000000000003E-5</v>
      </c>
      <c r="O39" s="4">
        <v>1E-4</v>
      </c>
    </row>
    <row r="40" spans="2:15">
      <c r="B40" t="s">
        <v>93</v>
      </c>
      <c r="C40" t="s">
        <v>125</v>
      </c>
      <c r="D40" t="s">
        <v>156</v>
      </c>
      <c r="E40" t="s">
        <v>157</v>
      </c>
      <c r="F40" t="s">
        <v>12</v>
      </c>
      <c r="G40" t="s">
        <v>156</v>
      </c>
      <c r="H40" t="s">
        <v>160</v>
      </c>
      <c r="I40" t="s">
        <v>77</v>
      </c>
      <c r="J40">
        <v>922864</v>
      </c>
      <c r="K40">
        <v>2367</v>
      </c>
      <c r="L40" s="4">
        <v>0.04</v>
      </c>
      <c r="M40">
        <v>0.1</v>
      </c>
      <c r="N40" s="4">
        <v>36.914559999999994</v>
      </c>
      <c r="O40" s="4">
        <v>92.286400000000015</v>
      </c>
    </row>
    <row r="41" spans="2:15">
      <c r="B41" t="s">
        <v>93</v>
      </c>
      <c r="C41" t="s">
        <v>125</v>
      </c>
      <c r="D41" t="s">
        <v>161</v>
      </c>
      <c r="E41" t="s">
        <v>162</v>
      </c>
      <c r="F41" t="s">
        <v>12</v>
      </c>
      <c r="G41" t="s">
        <v>161</v>
      </c>
      <c r="H41" t="s">
        <v>163</v>
      </c>
      <c r="I41" t="s">
        <v>77</v>
      </c>
      <c r="J41">
        <v>2997877</v>
      </c>
      <c r="K41">
        <v>7137</v>
      </c>
      <c r="L41" s="4">
        <v>0.04</v>
      </c>
      <c r="M41">
        <v>0.1</v>
      </c>
      <c r="N41" s="4">
        <v>119.91508</v>
      </c>
      <c r="O41" s="4">
        <v>299.78770000000003</v>
      </c>
    </row>
    <row r="42" spans="2:15">
      <c r="B42" t="s">
        <v>93</v>
      </c>
      <c r="C42" t="s">
        <v>125</v>
      </c>
      <c r="D42" t="s">
        <v>164</v>
      </c>
      <c r="E42" t="s">
        <v>165</v>
      </c>
      <c r="F42" t="s">
        <v>12</v>
      </c>
      <c r="G42" t="s">
        <v>166</v>
      </c>
      <c r="H42" t="s">
        <v>167</v>
      </c>
      <c r="I42" t="s">
        <v>77</v>
      </c>
      <c r="J42">
        <v>2710035</v>
      </c>
      <c r="K42">
        <v>9663</v>
      </c>
      <c r="L42" s="4">
        <v>0.04</v>
      </c>
      <c r="M42">
        <v>0.1</v>
      </c>
      <c r="N42" s="4">
        <v>108.40140000000001</v>
      </c>
      <c r="O42" s="4">
        <v>271.00349999999997</v>
      </c>
    </row>
    <row r="43" spans="2:15">
      <c r="B43" t="s">
        <v>93</v>
      </c>
      <c r="C43" t="s">
        <v>125</v>
      </c>
      <c r="D43" t="s">
        <v>168</v>
      </c>
      <c r="E43" t="s">
        <v>169</v>
      </c>
      <c r="F43" t="s">
        <v>11</v>
      </c>
      <c r="G43" t="s">
        <v>158</v>
      </c>
      <c r="H43" t="s">
        <v>159</v>
      </c>
      <c r="I43" t="s">
        <v>77</v>
      </c>
      <c r="J43">
        <v>1</v>
      </c>
      <c r="K43">
        <v>0</v>
      </c>
      <c r="L43" s="4">
        <v>0.04</v>
      </c>
      <c r="M43">
        <v>0.1</v>
      </c>
      <c r="N43" s="4">
        <v>4.0000000000000003E-5</v>
      </c>
      <c r="O43" s="4">
        <v>1E-4</v>
      </c>
    </row>
    <row r="44" spans="2:15">
      <c r="B44" t="s">
        <v>93</v>
      </c>
      <c r="C44" t="s">
        <v>125</v>
      </c>
      <c r="D44" t="s">
        <v>168</v>
      </c>
      <c r="E44" t="s">
        <v>169</v>
      </c>
      <c r="F44" t="s">
        <v>12</v>
      </c>
      <c r="G44" t="s">
        <v>170</v>
      </c>
      <c r="H44" t="s">
        <v>171</v>
      </c>
      <c r="I44" t="s">
        <v>77</v>
      </c>
      <c r="J44">
        <v>9904854</v>
      </c>
      <c r="K44">
        <v>27415</v>
      </c>
      <c r="L44" s="4">
        <v>0.04</v>
      </c>
      <c r="M44">
        <v>0.1</v>
      </c>
      <c r="N44" s="4">
        <v>396.19416000000001</v>
      </c>
      <c r="O44" s="4">
        <v>990.48540000000003</v>
      </c>
    </row>
    <row r="45" spans="2:15">
      <c r="B45" t="s">
        <v>93</v>
      </c>
      <c r="C45" t="s">
        <v>125</v>
      </c>
      <c r="D45" t="s">
        <v>172</v>
      </c>
      <c r="E45" t="s">
        <v>173</v>
      </c>
      <c r="F45" t="s">
        <v>12</v>
      </c>
      <c r="G45" t="s">
        <v>172</v>
      </c>
      <c r="H45" t="s">
        <v>174</v>
      </c>
      <c r="I45" t="s">
        <v>77</v>
      </c>
      <c r="J45">
        <v>2992206</v>
      </c>
      <c r="K45">
        <v>929</v>
      </c>
      <c r="L45" s="4">
        <v>0.04</v>
      </c>
      <c r="M45">
        <v>0.1</v>
      </c>
      <c r="N45" s="4">
        <v>119.68824000000001</v>
      </c>
      <c r="O45" s="4">
        <v>299.22060000000005</v>
      </c>
    </row>
    <row r="46" spans="2:15">
      <c r="B46" t="s">
        <v>93</v>
      </c>
      <c r="C46" t="s">
        <v>125</v>
      </c>
      <c r="D46" t="s">
        <v>175</v>
      </c>
      <c r="E46" t="s">
        <v>176</v>
      </c>
      <c r="F46" t="s">
        <v>12</v>
      </c>
      <c r="G46" t="s">
        <v>177</v>
      </c>
      <c r="H46" t="s">
        <v>178</v>
      </c>
      <c r="I46" t="s">
        <v>77</v>
      </c>
      <c r="J46">
        <v>2910987</v>
      </c>
      <c r="K46">
        <v>1342</v>
      </c>
      <c r="L46" s="4">
        <v>0.04</v>
      </c>
      <c r="M46">
        <v>0.1</v>
      </c>
      <c r="N46" s="4">
        <v>116.43947999999999</v>
      </c>
      <c r="O46" s="4">
        <v>291.09870000000001</v>
      </c>
    </row>
    <row r="47" spans="2:15">
      <c r="B47" t="s">
        <v>93</v>
      </c>
      <c r="C47" t="s">
        <v>125</v>
      </c>
      <c r="D47" t="s">
        <v>179</v>
      </c>
      <c r="E47" t="s">
        <v>180</v>
      </c>
      <c r="F47" t="s">
        <v>12</v>
      </c>
      <c r="G47" t="s">
        <v>181</v>
      </c>
      <c r="H47" t="s">
        <v>182</v>
      </c>
      <c r="I47" t="s">
        <v>77</v>
      </c>
      <c r="J47">
        <v>11527250</v>
      </c>
      <c r="K47">
        <v>8725</v>
      </c>
      <c r="L47" s="4">
        <v>0.04</v>
      </c>
      <c r="M47">
        <v>0.1</v>
      </c>
      <c r="N47" s="4">
        <v>461.09</v>
      </c>
      <c r="O47" s="4">
        <v>1152.7249999999999</v>
      </c>
    </row>
    <row r="48" spans="2:15">
      <c r="B48" t="s">
        <v>93</v>
      </c>
      <c r="C48" t="s">
        <v>125</v>
      </c>
      <c r="D48" t="s">
        <v>183</v>
      </c>
      <c r="E48" t="s">
        <v>184</v>
      </c>
      <c r="F48" t="s">
        <v>12</v>
      </c>
      <c r="G48" t="s">
        <v>183</v>
      </c>
      <c r="H48" t="s">
        <v>185</v>
      </c>
      <c r="I48" t="s">
        <v>77</v>
      </c>
      <c r="J48">
        <v>6430980</v>
      </c>
      <c r="K48">
        <v>5041</v>
      </c>
      <c r="L48" s="4">
        <v>0.04</v>
      </c>
      <c r="M48">
        <v>0.1</v>
      </c>
      <c r="N48" s="4">
        <v>257.23920000000004</v>
      </c>
      <c r="O48" s="4">
        <v>643.09799999999996</v>
      </c>
    </row>
    <row r="49" spans="2:15">
      <c r="B49" t="s">
        <v>93</v>
      </c>
      <c r="C49" t="s">
        <v>125</v>
      </c>
      <c r="D49" t="s">
        <v>186</v>
      </c>
      <c r="E49" t="s">
        <v>187</v>
      </c>
      <c r="F49" t="s">
        <v>10</v>
      </c>
      <c r="G49" t="s">
        <v>188</v>
      </c>
      <c r="H49" t="s">
        <v>189</v>
      </c>
      <c r="I49" t="s">
        <v>30</v>
      </c>
      <c r="J49">
        <v>62195198</v>
      </c>
      <c r="K49">
        <v>240814</v>
      </c>
      <c r="L49" s="4">
        <v>3.5000000000000001E-3</v>
      </c>
      <c r="M49">
        <v>2.5000000000000001E-2</v>
      </c>
      <c r="N49" s="4">
        <v>842.84900000000005</v>
      </c>
      <c r="O49" s="4">
        <v>6020.35</v>
      </c>
    </row>
    <row r="50" spans="2:15">
      <c r="B50" t="s">
        <v>93</v>
      </c>
      <c r="C50" t="s">
        <v>125</v>
      </c>
      <c r="D50" t="s">
        <v>190</v>
      </c>
      <c r="E50" t="s">
        <v>191</v>
      </c>
      <c r="F50" t="s">
        <v>10</v>
      </c>
      <c r="G50" t="s">
        <v>190</v>
      </c>
      <c r="H50" t="s">
        <v>192</v>
      </c>
      <c r="I50" t="s">
        <v>30</v>
      </c>
      <c r="J50">
        <v>0</v>
      </c>
      <c r="K50">
        <v>1</v>
      </c>
      <c r="L50" s="4">
        <v>3.5000000000000001E-3</v>
      </c>
      <c r="M50">
        <v>2.5000000000000001E-2</v>
      </c>
      <c r="N50" s="4">
        <v>3.5000000000000001E-3</v>
      </c>
      <c r="O50" s="4">
        <v>2.5000000000000001E-2</v>
      </c>
    </row>
    <row r="51" spans="2:15">
      <c r="B51" t="s">
        <v>93</v>
      </c>
      <c r="C51" t="s">
        <v>125</v>
      </c>
      <c r="D51" t="s">
        <v>193</v>
      </c>
      <c r="E51" t="s">
        <v>194</v>
      </c>
      <c r="F51" t="s">
        <v>10</v>
      </c>
      <c r="G51" t="s">
        <v>193</v>
      </c>
      <c r="H51" t="s">
        <v>195</v>
      </c>
      <c r="I51" t="s">
        <v>30</v>
      </c>
      <c r="J51">
        <v>0</v>
      </c>
      <c r="K51">
        <v>1</v>
      </c>
      <c r="L51" s="4">
        <v>3.5000000000000001E-3</v>
      </c>
      <c r="M51">
        <v>2.5000000000000001E-2</v>
      </c>
      <c r="N51" s="4">
        <v>3.5000000000000001E-3</v>
      </c>
      <c r="O51" s="4">
        <v>2.5000000000000001E-2</v>
      </c>
    </row>
    <row r="52" spans="2:15">
      <c r="B52" t="s">
        <v>93</v>
      </c>
      <c r="C52" t="s">
        <v>53</v>
      </c>
      <c r="D52" t="s">
        <v>196</v>
      </c>
      <c r="E52" t="s">
        <v>197</v>
      </c>
      <c r="F52" t="s">
        <v>10</v>
      </c>
      <c r="G52" t="s">
        <v>196</v>
      </c>
      <c r="H52" t="s">
        <v>198</v>
      </c>
      <c r="I52" t="s">
        <v>30</v>
      </c>
      <c r="J52">
        <v>0</v>
      </c>
      <c r="K52">
        <v>8898</v>
      </c>
      <c r="L52" s="4">
        <v>3.5000000000000001E-3</v>
      </c>
      <c r="M52">
        <v>2.5000000000000001E-2</v>
      </c>
      <c r="N52" s="4">
        <v>31.143000000000001</v>
      </c>
      <c r="O52" s="4">
        <v>222.45000000000002</v>
      </c>
    </row>
    <row r="53" spans="2:15">
      <c r="B53" t="s">
        <v>93</v>
      </c>
      <c r="C53" t="s">
        <v>53</v>
      </c>
      <c r="D53" t="s">
        <v>199</v>
      </c>
      <c r="E53" t="s">
        <v>200</v>
      </c>
      <c r="F53" t="s">
        <v>10</v>
      </c>
      <c r="G53" t="s">
        <v>199</v>
      </c>
      <c r="H53" t="s">
        <v>201</v>
      </c>
      <c r="I53" t="s">
        <v>30</v>
      </c>
      <c r="J53">
        <v>0</v>
      </c>
      <c r="K53">
        <v>1</v>
      </c>
      <c r="L53" s="4">
        <v>3.5000000000000001E-3</v>
      </c>
      <c r="M53">
        <v>2.5000000000000001E-2</v>
      </c>
      <c r="N53" s="4">
        <v>3.5000000000000001E-3</v>
      </c>
      <c r="O53" s="4">
        <v>2.5000000000000001E-2</v>
      </c>
    </row>
    <row r="54" spans="2:15">
      <c r="B54" t="s">
        <v>93</v>
      </c>
      <c r="C54" t="s">
        <v>202</v>
      </c>
      <c r="D54" t="s">
        <v>203</v>
      </c>
      <c r="E54" t="s">
        <v>204</v>
      </c>
      <c r="F54" t="s">
        <v>10</v>
      </c>
      <c r="G54" t="s">
        <v>203</v>
      </c>
      <c r="H54" t="s">
        <v>205</v>
      </c>
      <c r="I54" t="s">
        <v>30</v>
      </c>
      <c r="J54">
        <v>24426884</v>
      </c>
      <c r="K54">
        <v>22062</v>
      </c>
      <c r="L54" s="4">
        <v>3.5000000000000001E-3</v>
      </c>
      <c r="M54">
        <v>2.5000000000000001E-2</v>
      </c>
      <c r="N54" s="4">
        <v>77.216999999999999</v>
      </c>
      <c r="O54" s="4">
        <v>551.55000000000007</v>
      </c>
    </row>
    <row r="55" spans="2:15">
      <c r="B55" t="s">
        <v>93</v>
      </c>
      <c r="C55" t="s">
        <v>202</v>
      </c>
      <c r="D55" t="s">
        <v>206</v>
      </c>
      <c r="E55" t="s">
        <v>207</v>
      </c>
      <c r="F55" t="s">
        <v>10</v>
      </c>
      <c r="G55" t="s">
        <v>206</v>
      </c>
      <c r="H55" t="s">
        <v>208</v>
      </c>
      <c r="I55" t="s">
        <v>30</v>
      </c>
      <c r="J55">
        <v>24764837</v>
      </c>
      <c r="K55">
        <v>21967</v>
      </c>
      <c r="L55" s="4">
        <v>3.5000000000000001E-3</v>
      </c>
      <c r="M55">
        <v>2.5000000000000001E-2</v>
      </c>
      <c r="N55" s="4">
        <v>76.884500000000003</v>
      </c>
      <c r="O55" s="4">
        <v>549.17500000000007</v>
      </c>
    </row>
    <row r="56" spans="2:15">
      <c r="B56" t="s">
        <v>93</v>
      </c>
      <c r="C56" t="s">
        <v>209</v>
      </c>
      <c r="D56" t="s">
        <v>210</v>
      </c>
      <c r="E56" t="s">
        <v>211</v>
      </c>
      <c r="F56" t="s">
        <v>10</v>
      </c>
      <c r="G56" t="s">
        <v>210</v>
      </c>
      <c r="H56" t="s">
        <v>212</v>
      </c>
      <c r="I56" t="s">
        <v>30</v>
      </c>
      <c r="J56">
        <v>0</v>
      </c>
      <c r="K56">
        <v>133916</v>
      </c>
      <c r="L56" s="4">
        <v>3.5000000000000001E-3</v>
      </c>
      <c r="M56">
        <v>2.5000000000000001E-2</v>
      </c>
      <c r="N56" s="4">
        <v>468.70600000000002</v>
      </c>
      <c r="O56" s="4">
        <v>3347.9</v>
      </c>
    </row>
    <row r="57" spans="2:15">
      <c r="B57" t="s">
        <v>93</v>
      </c>
      <c r="C57" t="s">
        <v>209</v>
      </c>
      <c r="D57" t="s">
        <v>213</v>
      </c>
      <c r="E57" t="s">
        <v>214</v>
      </c>
      <c r="F57" t="s">
        <v>10</v>
      </c>
      <c r="G57" t="s">
        <v>213</v>
      </c>
      <c r="H57" t="s">
        <v>215</v>
      </c>
      <c r="I57" t="s">
        <v>30</v>
      </c>
      <c r="J57">
        <v>0</v>
      </c>
      <c r="K57">
        <v>4</v>
      </c>
      <c r="L57" s="4">
        <v>3.5000000000000001E-3</v>
      </c>
      <c r="M57">
        <v>2.5000000000000001E-2</v>
      </c>
      <c r="N57" s="4">
        <v>1.4E-2</v>
      </c>
      <c r="O57" s="4">
        <v>0.1</v>
      </c>
    </row>
    <row r="58" spans="2:15">
      <c r="B58" t="s">
        <v>93</v>
      </c>
      <c r="C58" t="s">
        <v>209</v>
      </c>
      <c r="D58" t="s">
        <v>216</v>
      </c>
      <c r="E58" t="s">
        <v>217</v>
      </c>
      <c r="F58" t="s">
        <v>10</v>
      </c>
      <c r="G58" t="s">
        <v>216</v>
      </c>
      <c r="H58" t="s">
        <v>218</v>
      </c>
      <c r="I58" t="s">
        <v>30</v>
      </c>
      <c r="J58">
        <v>0</v>
      </c>
      <c r="K58">
        <v>1</v>
      </c>
      <c r="L58" s="4">
        <v>3.5000000000000001E-3</v>
      </c>
      <c r="M58">
        <v>2.5000000000000001E-2</v>
      </c>
      <c r="N58" s="4">
        <v>3.5000000000000001E-3</v>
      </c>
      <c r="O58" s="4">
        <v>2.5000000000000001E-2</v>
      </c>
    </row>
    <row r="59" spans="2:15">
      <c r="B59" t="s">
        <v>93</v>
      </c>
      <c r="C59" t="s">
        <v>209</v>
      </c>
      <c r="D59" t="s">
        <v>219</v>
      </c>
      <c r="E59" t="s">
        <v>220</v>
      </c>
      <c r="F59" t="s">
        <v>10</v>
      </c>
      <c r="G59" t="s">
        <v>219</v>
      </c>
      <c r="H59" t="s">
        <v>221</v>
      </c>
      <c r="I59" t="s">
        <v>30</v>
      </c>
      <c r="J59">
        <v>0</v>
      </c>
      <c r="K59">
        <v>4</v>
      </c>
      <c r="L59" s="4">
        <v>3.5000000000000001E-3</v>
      </c>
      <c r="M59">
        <v>2.5000000000000001E-2</v>
      </c>
      <c r="N59" s="4">
        <v>1.4E-2</v>
      </c>
      <c r="O59" s="4">
        <v>0.1</v>
      </c>
    </row>
    <row r="60" spans="2:15">
      <c r="B60" t="s">
        <v>93</v>
      </c>
      <c r="C60" t="s">
        <v>209</v>
      </c>
      <c r="D60" t="s">
        <v>222</v>
      </c>
      <c r="E60" t="s">
        <v>223</v>
      </c>
      <c r="F60" t="s">
        <v>10</v>
      </c>
      <c r="G60" t="s">
        <v>222</v>
      </c>
      <c r="H60" t="s">
        <v>224</v>
      </c>
      <c r="I60" t="s">
        <v>30</v>
      </c>
      <c r="J60">
        <v>0</v>
      </c>
      <c r="K60">
        <v>378</v>
      </c>
      <c r="L60" s="4">
        <v>3.5000000000000001E-3</v>
      </c>
      <c r="M60">
        <v>2.5000000000000001E-2</v>
      </c>
      <c r="N60" s="4">
        <v>1.323</v>
      </c>
      <c r="O60" s="4">
        <v>9.4500000000000011</v>
      </c>
    </row>
    <row r="61" spans="2:15">
      <c r="L61" s="4"/>
      <c r="N61" s="4"/>
      <c r="O61" s="4"/>
    </row>
    <row r="62" spans="2:15">
      <c r="L62" s="4"/>
      <c r="N62" s="4"/>
      <c r="O62" s="4"/>
    </row>
    <row r="63" spans="2:15">
      <c r="L63" s="4"/>
      <c r="N63" s="4"/>
      <c r="O63" s="4"/>
    </row>
    <row r="64" spans="2:15">
      <c r="L64" s="4"/>
      <c r="N64" s="4"/>
      <c r="O64" s="4"/>
    </row>
    <row r="65" spans="12:15">
      <c r="L65" s="4"/>
      <c r="N65" s="4"/>
      <c r="O65" s="4"/>
    </row>
    <row r="66" spans="12:15">
      <c r="L66" s="4"/>
      <c r="N66" s="4"/>
      <c r="O66" s="4"/>
    </row>
    <row r="67" spans="12:15">
      <c r="L67" s="4"/>
      <c r="N67" s="4"/>
      <c r="O67" s="4"/>
    </row>
    <row r="68" spans="12:15">
      <c r="L68" s="4"/>
      <c r="N68" s="4"/>
      <c r="O68" s="4"/>
    </row>
    <row r="69" spans="12:15">
      <c r="L69" s="4"/>
      <c r="N69" s="4"/>
      <c r="O69" s="4"/>
    </row>
    <row r="70" spans="12:15">
      <c r="L70" s="4"/>
      <c r="N70" s="4"/>
      <c r="O70" s="4"/>
    </row>
    <row r="71" spans="12:15">
      <c r="L71" s="4"/>
      <c r="N71" s="4"/>
      <c r="O71" s="4"/>
    </row>
    <row r="72" spans="12:15">
      <c r="L72" s="4"/>
      <c r="N72" s="4"/>
      <c r="O72" s="4"/>
    </row>
    <row r="73" spans="12:15">
      <c r="L73" s="4"/>
      <c r="N73" s="4"/>
      <c r="O73" s="4"/>
    </row>
    <row r="74" spans="12:15">
      <c r="L74" s="4"/>
      <c r="N74" s="4"/>
      <c r="O74" s="4"/>
    </row>
    <row r="75" spans="12:15">
      <c r="L75" s="4"/>
      <c r="N75" s="4"/>
      <c r="O75" s="4"/>
    </row>
    <row r="76" spans="12:15">
      <c r="L76" s="4"/>
      <c r="N76" s="4"/>
      <c r="O76" s="4"/>
    </row>
    <row r="77" spans="12:15">
      <c r="L77" s="4"/>
      <c r="N77" s="4"/>
      <c r="O77" s="4"/>
    </row>
    <row r="78" spans="12:15">
      <c r="L78" s="4"/>
      <c r="N78" s="4"/>
      <c r="O78" s="4"/>
    </row>
    <row r="79" spans="12:15">
      <c r="L79" s="4"/>
      <c r="N79" s="4"/>
      <c r="O79" s="4"/>
    </row>
    <row r="80" spans="1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  <row r="10626" spans="12:15">
      <c r="L10626" s="4"/>
      <c r="N10626" s="4"/>
      <c r="O10626" s="4"/>
    </row>
    <row r="10627" spans="12:15">
      <c r="L10627" s="4"/>
      <c r="N10627" s="4"/>
      <c r="O10627" s="4"/>
    </row>
    <row r="10628" spans="12:15">
      <c r="L10628" s="4"/>
      <c r="N10628" s="4"/>
      <c r="O10628" s="4"/>
    </row>
  </sheetData>
  <autoFilter ref="A18:P1077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2019-08-05T21:25:41Z</dcterms:modified>
</cp:coreProperties>
</file>