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oogle Drive\Projects\02_Git\electronic-load-power-meter\PCB\"/>
    </mc:Choice>
  </mc:AlternateContent>
  <bookViews>
    <workbookView xWindow="0" yWindow="0" windowWidth="23040" windowHeight="9330"/>
  </bookViews>
  <sheets>
    <sheet name="Tabelle1" sheetId="1" r:id="rId1"/>
    <sheet name="Test Acc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C20" i="2" l="1"/>
  <c r="D20" i="2" s="1"/>
  <c r="C21" i="2"/>
  <c r="D21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10" i="1" l="1"/>
  <c r="C9" i="1"/>
  <c r="C8" i="1"/>
  <c r="C7" i="1"/>
  <c r="C15" i="1" l="1"/>
  <c r="C14" i="1"/>
  <c r="F7" i="1" l="1"/>
  <c r="N6" i="1"/>
  <c r="K8" i="1" s="1"/>
  <c r="D8" i="1"/>
  <c r="E8" i="1" s="1"/>
  <c r="D9" i="1"/>
  <c r="E9" i="1" s="1"/>
  <c r="D10" i="1"/>
  <c r="E10" i="1" s="1"/>
  <c r="D7" i="1"/>
  <c r="E7" i="1" s="1"/>
  <c r="G7" i="1" s="1"/>
  <c r="D15" i="1"/>
  <c r="E15" i="1" s="1"/>
  <c r="D14" i="1"/>
  <c r="E14" i="1" s="1"/>
  <c r="G9" i="1" l="1"/>
  <c r="G14" i="1"/>
  <c r="G8" i="1"/>
  <c r="G15" i="1"/>
  <c r="G10" i="1"/>
  <c r="K7" i="1"/>
  <c r="K9" i="1"/>
</calcChain>
</file>

<file path=xl/comments1.xml><?xml version="1.0" encoding="utf-8"?>
<comments xmlns="http://schemas.openxmlformats.org/spreadsheetml/2006/main">
  <authors>
    <author>Jakob</author>
  </authors>
  <commentList>
    <comment ref="J6" authorId="0" shapeId="0">
      <text>
        <r>
          <rPr>
            <b/>
            <sz val="9"/>
            <color indexed="81"/>
            <rFont val="Segoe UI"/>
            <charset val="1"/>
          </rPr>
          <t>Jakob:</t>
        </r>
        <r>
          <rPr>
            <sz val="9"/>
            <color indexed="81"/>
            <rFont val="Segoe UI"/>
            <charset val="1"/>
          </rPr>
          <t xml:space="preserve">
Full Scale Range</t>
        </r>
      </text>
    </comment>
  </commentList>
</comments>
</file>

<file path=xl/sharedStrings.xml><?xml version="1.0" encoding="utf-8"?>
<sst xmlns="http://schemas.openxmlformats.org/spreadsheetml/2006/main" count="46" uniqueCount="36">
  <si>
    <t>Range [A]</t>
  </si>
  <si>
    <t>Burden [V]</t>
  </si>
  <si>
    <t>100µA</t>
  </si>
  <si>
    <t>1mA</t>
  </si>
  <si>
    <t>10mA</t>
  </si>
  <si>
    <t>100mA</t>
  </si>
  <si>
    <t>1A</t>
  </si>
  <si>
    <t>Points per Range</t>
  </si>
  <si>
    <t>mA/µA:</t>
  </si>
  <si>
    <t>A:</t>
  </si>
  <si>
    <t>FSR</t>
  </si>
  <si>
    <t>Resolution:</t>
  </si>
  <si>
    <t>LSB Size [V]</t>
  </si>
  <si>
    <t>FSR [V]</t>
  </si>
  <si>
    <r>
      <t>Shunt[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</si>
  <si>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Test the Accuracy and the Temp Stability of the Current Shunt (1 Ohm Resistor, 4 in parallel, 2 in series)</t>
  </si>
  <si>
    <t>I - meas: with the Powersupply</t>
  </si>
  <si>
    <t>V - meas: with the DMM and the measurement Pin of the Board</t>
  </si>
  <si>
    <t>U[mV] - meas</t>
  </si>
  <si>
    <t>I[A] - meas</t>
  </si>
  <si>
    <t>I[A] - calc</t>
  </si>
  <si>
    <t>Error</t>
  </si>
  <si>
    <t>Stabilitäts Test - 2A</t>
  </si>
  <si>
    <t>Zeit</t>
  </si>
  <si>
    <t>5 min</t>
  </si>
  <si>
    <t>Temp [^C]</t>
  </si>
  <si>
    <t>Stabilitäts Test - 3A</t>
  </si>
  <si>
    <t>U[V] - meas</t>
  </si>
  <si>
    <t>1min</t>
  </si>
  <si>
    <t>ADC: ADS1115</t>
  </si>
  <si>
    <t>Amp: 10x</t>
  </si>
  <si>
    <t>Shunt:</t>
  </si>
  <si>
    <t>uA</t>
  </si>
  <si>
    <t>mA</t>
  </si>
  <si>
    <t>A</t>
  </si>
  <si>
    <t>V Meas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</si>
</sst>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Prozent" xfId="1" builtinId="5"/>
    <cellStyle name="Standard" xfId="0" builtinId="0"/>
  </cellStyles>
  <dxfs count="10">
    <dxf>
      <numFmt numFmtId="0" formatCode="General"/>
    </dxf>
    <dxf>
      <numFmt numFmtId="0" formatCode="General"/>
    </dxf>
    <dxf>
      <numFmt numFmtId="1" formatCode="0"/>
    </dxf>
    <dxf>
      <numFmt numFmtId="15" formatCode="0.00E+00"/>
    </dxf>
    <dxf>
      <numFmt numFmtId="1" formatCode="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elle1345" displayName="Tabelle1345" ref="B13:G15" totalsRowShown="0">
  <autoFilter ref="B13:G15"/>
  <tableColumns count="6">
    <tableColumn id="1" name="Range [A]" dataDxfId="3"/>
    <tableColumn id="2" name="Shunt[W]">
      <calculatedColumnFormula>$B$20</calculatedColumnFormula>
    </tableColumn>
    <tableColumn id="7" name="Burden [V]">
      <calculatedColumnFormula>Tabelle1345[[#This Row],[Range '[A']]]*Tabelle1345[[#This Row],[Shunt'[W']]]</calculatedColumnFormula>
    </tableColumn>
    <tableColumn id="4" name="V Meas [V]" dataDxfId="0">
      <calculatedColumnFormula>Tabelle1345[[#This Row],[Burden '[V']]]*10</calculatedColumnFormula>
    </tableColumn>
    <tableColumn id="3" name="FSR"/>
    <tableColumn id="6" name="Points per Range" dataDxfId="2">
      <calculatedColumnFormula>Tabelle1345[[#This Row],[V Meas '[V']]]/(Tabelle1345[[#This Row],[FSR]]/$N$6)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le136" displayName="Tabelle136" ref="B6:G10" totalsRowShown="0">
  <autoFilter ref="B6:G10"/>
  <tableColumns count="6">
    <tableColumn id="1" name="Range [A]" dataDxfId="7"/>
    <tableColumn id="2" name="Shunt[W]" dataDxfId="6"/>
    <tableColumn id="7" name="Burden [V]">
      <calculatedColumnFormula>Tabelle136[[#This Row],[Range '[A']]]*Tabelle136[[#This Row],[Shunt'[W']]]</calculatedColumnFormula>
    </tableColumn>
    <tableColumn id="4" name="V Meas [V]" dataDxfId="1">
      <calculatedColumnFormula>Tabelle136[[#This Row],[Burden '[V']]]*10</calculatedColumnFormula>
    </tableColumn>
    <tableColumn id="3" name="FSR" dataDxfId="5">
      <calculatedColumnFormula>0.512</calculatedColumnFormula>
    </tableColumn>
    <tableColumn id="6" name="Points per Range" dataDxfId="4">
      <calculatedColumnFormula>Tabelle136[[#This Row],[V Meas '[V']]]/(F7/$N$6)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le6" displayName="Tabelle6" ref="A5:D21" totalsRowShown="0">
  <autoFilter ref="A5:D21"/>
  <tableColumns count="4">
    <tableColumn id="1" name="I[A] - meas"/>
    <tableColumn id="2" name="U[mV] - meas"/>
    <tableColumn id="3" name="I[A] - calc" dataDxfId="9">
      <calculatedColumnFormula>Tabelle6[[#This Row],[U'[mV'] - meas]]/0.5/1000</calculatedColumnFormula>
    </tableColumn>
    <tableColumn id="4" name="Error" dataDxfId="8" dataCellStyle="Prozent">
      <calculatedColumnFormula>(Tabelle6[[#This Row],[I'[A'] - calc]]-Tabelle6[[#This Row],[I'[A'] - meas]])/Tabelle6[[#This Row],[I'[A'] - meas]]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topLeftCell="A4" zoomScale="115" zoomScaleNormal="115" workbookViewId="0">
      <selection activeCell="C23" sqref="C23"/>
    </sheetView>
  </sheetViews>
  <sheetFormatPr baseColWidth="10" defaultRowHeight="15" x14ac:dyDescent="0.25"/>
  <cols>
    <col min="4" max="4" width="12.5703125" customWidth="1"/>
    <col min="6" max="6" width="8.140625" customWidth="1"/>
    <col min="7" max="7" width="18.7109375" customWidth="1"/>
    <col min="8" max="8" width="11.42578125" customWidth="1"/>
    <col min="10" max="10" width="12.140625" customWidth="1"/>
  </cols>
  <sheetData>
    <row r="1" spans="1:14" x14ac:dyDescent="0.25">
      <c r="B1" s="1"/>
      <c r="F1" s="3"/>
    </row>
    <row r="2" spans="1:14" x14ac:dyDescent="0.25">
      <c r="A2" t="s">
        <v>29</v>
      </c>
    </row>
    <row r="3" spans="1:14" x14ac:dyDescent="0.25">
      <c r="A3" t="s">
        <v>30</v>
      </c>
    </row>
    <row r="5" spans="1:14" x14ac:dyDescent="0.25">
      <c r="B5" t="s">
        <v>8</v>
      </c>
    </row>
    <row r="6" spans="1:14" x14ac:dyDescent="0.25">
      <c r="B6" t="s">
        <v>0</v>
      </c>
      <c r="C6" t="s">
        <v>14</v>
      </c>
      <c r="D6" t="s">
        <v>1</v>
      </c>
      <c r="E6" t="s">
        <v>35</v>
      </c>
      <c r="F6" t="s">
        <v>10</v>
      </c>
      <c r="G6" t="s">
        <v>7</v>
      </c>
      <c r="J6" t="s">
        <v>13</v>
      </c>
      <c r="K6" t="s">
        <v>12</v>
      </c>
      <c r="M6" t="s">
        <v>11</v>
      </c>
      <c r="N6">
        <f>2^15</f>
        <v>32768</v>
      </c>
    </row>
    <row r="7" spans="1:14" x14ac:dyDescent="0.25">
      <c r="A7" s="2" t="s">
        <v>2</v>
      </c>
      <c r="B7" s="1">
        <v>1E-4</v>
      </c>
      <c r="C7">
        <f>$B$18+$B$19</f>
        <v>20</v>
      </c>
      <c r="D7">
        <f>Tabelle136[[#This Row],[Range '[A']]]*Tabelle136[[#This Row],[Shunt'[W']]]</f>
        <v>2E-3</v>
      </c>
      <c r="E7">
        <f>Tabelle136[[#This Row],[Burden '[V']]]*10</f>
        <v>0.02</v>
      </c>
      <c r="F7">
        <f>0.256</f>
        <v>0.25600000000000001</v>
      </c>
      <c r="G7" s="3">
        <f>Tabelle136[[#This Row],[V Meas '[V']]]/(F7/$N$6)</f>
        <v>2560</v>
      </c>
      <c r="J7">
        <v>0.25600000000000001</v>
      </c>
      <c r="K7" s="1">
        <f>J7/$N$6</f>
        <v>7.8125000000000002E-6</v>
      </c>
    </row>
    <row r="8" spans="1:14" x14ac:dyDescent="0.25">
      <c r="A8" s="2" t="s">
        <v>3</v>
      </c>
      <c r="B8" s="1">
        <v>1E-3</v>
      </c>
      <c r="C8">
        <f>$B$18+$B$19</f>
        <v>20</v>
      </c>
      <c r="D8">
        <f>Tabelle136[[#This Row],[Range '[A']]]*Tabelle136[[#This Row],[Shunt'[W']]]</f>
        <v>0.02</v>
      </c>
      <c r="E8">
        <f>Tabelle136[[#This Row],[Burden '[V']]]*10</f>
        <v>0.2</v>
      </c>
      <c r="F8">
        <v>0.25600000000000001</v>
      </c>
      <c r="G8" s="3">
        <f>Tabelle136[[#This Row],[V Meas '[V']]]/(F8/$N$6)</f>
        <v>25600</v>
      </c>
      <c r="J8">
        <v>0.51200000000000001</v>
      </c>
      <c r="K8" s="1">
        <f t="shared" ref="K8:K12" si="0">J8/$N$6</f>
        <v>1.5625E-5</v>
      </c>
    </row>
    <row r="9" spans="1:14" x14ac:dyDescent="0.25">
      <c r="A9" s="2" t="s">
        <v>4</v>
      </c>
      <c r="B9" s="1">
        <v>0.01</v>
      </c>
      <c r="C9">
        <f>$B$19</f>
        <v>2</v>
      </c>
      <c r="D9">
        <f>Tabelle136[[#This Row],[Range '[A']]]*Tabelle136[[#This Row],[Shunt'[W']]]</f>
        <v>0.02</v>
      </c>
      <c r="E9">
        <f>Tabelle136[[#This Row],[Burden '[V']]]*10</f>
        <v>0.2</v>
      </c>
      <c r="F9">
        <v>0.25600000000000001</v>
      </c>
      <c r="G9" s="3">
        <f>Tabelle136[[#This Row],[V Meas '[V']]]/(F9/$N$6)</f>
        <v>25600</v>
      </c>
      <c r="J9">
        <v>1.024</v>
      </c>
      <c r="K9" s="1">
        <f t="shared" si="0"/>
        <v>3.1250000000000001E-5</v>
      </c>
    </row>
    <row r="10" spans="1:14" x14ac:dyDescent="0.25">
      <c r="A10" s="2" t="s">
        <v>5</v>
      </c>
      <c r="B10" s="1">
        <v>0.1</v>
      </c>
      <c r="C10">
        <f>$B$19</f>
        <v>2</v>
      </c>
      <c r="D10">
        <f>Tabelle136[[#This Row],[Range '[A']]]*Tabelle136[[#This Row],[Shunt'[W']]]</f>
        <v>0.2</v>
      </c>
      <c r="E10">
        <f>Tabelle136[[#This Row],[Burden '[V']]]*10</f>
        <v>2</v>
      </c>
      <c r="F10">
        <v>2.048</v>
      </c>
      <c r="G10" s="3">
        <f>Tabelle136[[#This Row],[V Meas '[V']]]/(F10/$N$6)</f>
        <v>32000</v>
      </c>
      <c r="J10">
        <v>2.048</v>
      </c>
      <c r="K10" s="1">
        <f t="shared" si="0"/>
        <v>6.2500000000000001E-5</v>
      </c>
    </row>
    <row r="11" spans="1:14" x14ac:dyDescent="0.25">
      <c r="A11" s="2"/>
      <c r="B11" s="1"/>
      <c r="F11" s="3"/>
      <c r="J11">
        <v>4.0960000000000001</v>
      </c>
      <c r="K11" s="1">
        <f t="shared" si="0"/>
        <v>1.25E-4</v>
      </c>
    </row>
    <row r="12" spans="1:14" x14ac:dyDescent="0.25">
      <c r="B12" t="s">
        <v>9</v>
      </c>
      <c r="J12">
        <v>6.1440000000000001</v>
      </c>
      <c r="K12" s="1">
        <f t="shared" si="0"/>
        <v>1.875E-4</v>
      </c>
    </row>
    <row r="13" spans="1:14" x14ac:dyDescent="0.25">
      <c r="B13" t="s">
        <v>0</v>
      </c>
      <c r="C13" t="s">
        <v>14</v>
      </c>
      <c r="D13" t="s">
        <v>1</v>
      </c>
      <c r="E13" t="s">
        <v>35</v>
      </c>
      <c r="F13" t="s">
        <v>10</v>
      </c>
      <c r="G13" t="s">
        <v>7</v>
      </c>
    </row>
    <row r="14" spans="1:14" x14ac:dyDescent="0.25">
      <c r="A14" s="2" t="s">
        <v>5</v>
      </c>
      <c r="B14" s="1">
        <v>0.1</v>
      </c>
      <c r="C14">
        <f>$B$20</f>
        <v>0.1</v>
      </c>
      <c r="D14">
        <f>Tabelle1345[[#This Row],[Range '[A']]]*Tabelle1345[[#This Row],[Shunt'[W']]]</f>
        <v>1.0000000000000002E-2</v>
      </c>
      <c r="E14">
        <f>Tabelle1345[[#This Row],[Burden '[V']]]*10</f>
        <v>0.10000000000000002</v>
      </c>
      <c r="F14">
        <v>0.25600000000000001</v>
      </c>
      <c r="G14" s="3">
        <f>Tabelle1345[[#This Row],[V Meas '[V']]]/(Tabelle1345[[#This Row],[FSR]]/$N$6)</f>
        <v>12800.000000000002</v>
      </c>
    </row>
    <row r="15" spans="1:14" x14ac:dyDescent="0.25">
      <c r="A15" s="2" t="s">
        <v>6</v>
      </c>
      <c r="B15" s="1">
        <v>1</v>
      </c>
      <c r="C15">
        <f>$B$20</f>
        <v>0.1</v>
      </c>
      <c r="D15">
        <f>Tabelle1345[[#This Row],[Range '[A']]]*Tabelle1345[[#This Row],[Shunt'[W']]]</f>
        <v>0.1</v>
      </c>
      <c r="E15">
        <f>Tabelle1345[[#This Row],[Burden '[V']]]*10</f>
        <v>1</v>
      </c>
      <c r="F15">
        <v>1.024</v>
      </c>
      <c r="G15" s="3">
        <f>Tabelle1345[[#This Row],[V Meas '[V']]]/(Tabelle1345[[#This Row],[FSR]]/$N$6)</f>
        <v>32000</v>
      </c>
    </row>
    <row r="17" spans="1:2" x14ac:dyDescent="0.25">
      <c r="A17" t="s">
        <v>31</v>
      </c>
    </row>
    <row r="18" spans="1:2" x14ac:dyDescent="0.25">
      <c r="A18" t="s">
        <v>32</v>
      </c>
      <c r="B18">
        <v>18</v>
      </c>
    </row>
    <row r="19" spans="1:2" x14ac:dyDescent="0.25">
      <c r="A19" t="s">
        <v>33</v>
      </c>
      <c r="B19">
        <v>2</v>
      </c>
    </row>
    <row r="20" spans="1:2" x14ac:dyDescent="0.25">
      <c r="A20" t="s">
        <v>34</v>
      </c>
      <c r="B20">
        <v>0.1</v>
      </c>
    </row>
  </sheetData>
  <pageMargins left="0.7" right="0.7" top="0.78740157499999996" bottom="0.78740157499999996" header="0.3" footer="0.3"/>
  <pageSetup paperSize="9" orientation="portrait" horizontalDpi="360" verticalDpi="36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F31" sqref="F31"/>
    </sheetView>
  </sheetViews>
  <sheetFormatPr baseColWidth="10" defaultRowHeight="15" x14ac:dyDescent="0.25"/>
  <sheetData>
    <row r="2" spans="1:6" x14ac:dyDescent="0.25">
      <c r="A2" t="s">
        <v>15</v>
      </c>
    </row>
    <row r="5" spans="1:6" x14ac:dyDescent="0.25">
      <c r="A5" t="s">
        <v>19</v>
      </c>
      <c r="B5" t="s">
        <v>18</v>
      </c>
      <c r="C5" t="s">
        <v>20</v>
      </c>
      <c r="D5" t="s">
        <v>21</v>
      </c>
      <c r="F5" t="s">
        <v>16</v>
      </c>
    </row>
    <row r="6" spans="1:6" x14ac:dyDescent="0.25">
      <c r="A6">
        <v>0.1</v>
      </c>
      <c r="B6">
        <v>49.8</v>
      </c>
      <c r="C6">
        <f>Tabelle6[[#This Row],[U'[mV'] - meas]]/0.5/1000</f>
        <v>9.9599999999999994E-2</v>
      </c>
      <c r="D6" s="4">
        <f>(Tabelle6[[#This Row],[I'[A'] - calc]]-Tabelle6[[#This Row],[I'[A'] - meas]])/Tabelle6[[#This Row],[I'[A'] - meas]]</f>
        <v>-4.0000000000001146E-3</v>
      </c>
      <c r="F6" t="s">
        <v>17</v>
      </c>
    </row>
    <row r="7" spans="1:6" x14ac:dyDescent="0.25">
      <c r="A7">
        <v>0.2</v>
      </c>
      <c r="B7">
        <v>100.3</v>
      </c>
      <c r="C7">
        <f>Tabelle6[[#This Row],[U'[mV'] - meas]]/0.5/1000</f>
        <v>0.2006</v>
      </c>
      <c r="D7" s="4">
        <f>(Tabelle6[[#This Row],[I'[A'] - calc]]-Tabelle6[[#This Row],[I'[A'] - meas]])/Tabelle6[[#This Row],[I'[A'] - meas]]</f>
        <v>2.9999999999999472E-3</v>
      </c>
    </row>
    <row r="8" spans="1:6" x14ac:dyDescent="0.25">
      <c r="A8">
        <v>0.4</v>
      </c>
      <c r="B8">
        <v>201.3</v>
      </c>
      <c r="C8">
        <f>Tabelle6[[#This Row],[U'[mV'] - meas]]/0.5/1000</f>
        <v>0.40260000000000001</v>
      </c>
      <c r="D8" s="4">
        <f>(Tabelle6[[#This Row],[I'[A'] - calc]]-Tabelle6[[#This Row],[I'[A'] - meas]])/Tabelle6[[#This Row],[I'[A'] - meas]]</f>
        <v>6.499999999999978E-3</v>
      </c>
    </row>
    <row r="9" spans="1:6" x14ac:dyDescent="0.25">
      <c r="A9">
        <v>0.6</v>
      </c>
      <c r="B9">
        <v>301.7</v>
      </c>
      <c r="C9">
        <f>Tabelle6[[#This Row],[U'[mV'] - meas]]/0.5/1000</f>
        <v>0.60339999999999994</v>
      </c>
      <c r="D9" s="4">
        <f>(Tabelle6[[#This Row],[I'[A'] - calc]]-Tabelle6[[#This Row],[I'[A'] - meas]])/Tabelle6[[#This Row],[I'[A'] - meas]]</f>
        <v>5.6666666666665977E-3</v>
      </c>
    </row>
    <row r="10" spans="1:6" x14ac:dyDescent="0.25">
      <c r="A10">
        <v>0.8</v>
      </c>
      <c r="B10">
        <v>402</v>
      </c>
      <c r="C10">
        <f>Tabelle6[[#This Row],[U'[mV'] - meas]]/0.5/1000</f>
        <v>0.80400000000000005</v>
      </c>
      <c r="D10" s="4">
        <f>(Tabelle6[[#This Row],[I'[A'] - calc]]-Tabelle6[[#This Row],[I'[A'] - meas]])/Tabelle6[[#This Row],[I'[A'] - meas]]</f>
        <v>5.0000000000000044E-3</v>
      </c>
    </row>
    <row r="11" spans="1:6" x14ac:dyDescent="0.25">
      <c r="A11">
        <v>1</v>
      </c>
      <c r="B11">
        <v>502</v>
      </c>
      <c r="C11">
        <f>Tabelle6[[#This Row],[U'[mV'] - meas]]/0.5/1000</f>
        <v>1.004</v>
      </c>
      <c r="D11" s="4">
        <f>(Tabelle6[[#This Row],[I'[A'] - calc]]-Tabelle6[[#This Row],[I'[A'] - meas]])/Tabelle6[[#This Row],[I'[A'] - meas]]</f>
        <v>4.0000000000000036E-3</v>
      </c>
    </row>
    <row r="12" spans="1:6" x14ac:dyDescent="0.25">
      <c r="A12">
        <v>1.2</v>
      </c>
      <c r="B12">
        <v>602</v>
      </c>
      <c r="C12">
        <f>Tabelle6[[#This Row],[U'[mV'] - meas]]/0.5/1000</f>
        <v>1.204</v>
      </c>
      <c r="D12" s="4">
        <f>(Tabelle6[[#This Row],[I'[A'] - calc]]-Tabelle6[[#This Row],[I'[A'] - meas]])/Tabelle6[[#This Row],[I'[A'] - meas]]</f>
        <v>3.3333333333333366E-3</v>
      </c>
    </row>
    <row r="13" spans="1:6" x14ac:dyDescent="0.25">
      <c r="A13">
        <v>1.4</v>
      </c>
      <c r="B13">
        <v>704</v>
      </c>
      <c r="C13">
        <f>Tabelle6[[#This Row],[U'[mV'] - meas]]/0.5/1000</f>
        <v>1.4079999999999999</v>
      </c>
      <c r="D13" s="4">
        <f>(Tabelle6[[#This Row],[I'[A'] - calc]]-Tabelle6[[#This Row],[I'[A'] - meas]])/Tabelle6[[#This Row],[I'[A'] - meas]]</f>
        <v>5.7142857142857195E-3</v>
      </c>
    </row>
    <row r="14" spans="1:6" x14ac:dyDescent="0.25">
      <c r="A14">
        <v>1.6</v>
      </c>
      <c r="B14">
        <v>804</v>
      </c>
      <c r="C14">
        <f>Tabelle6[[#This Row],[U'[mV'] - meas]]/0.5/1000</f>
        <v>1.6080000000000001</v>
      </c>
      <c r="D14" s="4">
        <f>(Tabelle6[[#This Row],[I'[A'] - calc]]-Tabelle6[[#This Row],[I'[A'] - meas]])/Tabelle6[[#This Row],[I'[A'] - meas]]</f>
        <v>5.0000000000000044E-3</v>
      </c>
    </row>
    <row r="15" spans="1:6" x14ac:dyDescent="0.25">
      <c r="A15">
        <v>1.8</v>
      </c>
      <c r="B15">
        <v>904</v>
      </c>
      <c r="C15">
        <f>Tabelle6[[#This Row],[U'[mV'] - meas]]/0.5/1000</f>
        <v>1.8080000000000001</v>
      </c>
      <c r="D15" s="4">
        <f>(Tabelle6[[#This Row],[I'[A'] - calc]]-Tabelle6[[#This Row],[I'[A'] - meas]])/Tabelle6[[#This Row],[I'[A'] - meas]]</f>
        <v>4.4444444444444479E-3</v>
      </c>
    </row>
    <row r="16" spans="1:6" x14ac:dyDescent="0.25">
      <c r="A16">
        <v>2</v>
      </c>
      <c r="B16">
        <v>1005</v>
      </c>
      <c r="C16">
        <f>Tabelle6[[#This Row],[U'[mV'] - meas]]/0.5/1000</f>
        <v>2.0099999999999998</v>
      </c>
      <c r="D16" s="4">
        <f>(Tabelle6[[#This Row],[I'[A'] - calc]]-Tabelle6[[#This Row],[I'[A'] - meas]])/Tabelle6[[#This Row],[I'[A'] - meas]]</f>
        <v>4.9999999999998934E-3</v>
      </c>
    </row>
    <row r="17" spans="1:4" x14ac:dyDescent="0.25">
      <c r="A17">
        <v>2.2000000000000002</v>
      </c>
      <c r="B17">
        <v>1107</v>
      </c>
      <c r="C17">
        <f>Tabelle6[[#This Row],[U'[mV'] - meas]]/0.5/1000</f>
        <v>2.214</v>
      </c>
      <c r="D17" s="4">
        <f>(Tabelle6[[#This Row],[I'[A'] - calc]]-Tabelle6[[#This Row],[I'[A'] - meas]])/Tabelle6[[#This Row],[I'[A'] - meas]]</f>
        <v>6.3636363636362676E-3</v>
      </c>
    </row>
    <row r="18" spans="1:4" x14ac:dyDescent="0.25">
      <c r="A18">
        <v>2.4</v>
      </c>
      <c r="B18">
        <v>1208</v>
      </c>
      <c r="C18">
        <f>Tabelle6[[#This Row],[U'[mV'] - meas]]/0.5/1000</f>
        <v>2.4159999999999999</v>
      </c>
      <c r="D18" s="4">
        <f>(Tabelle6[[#This Row],[I'[A'] - calc]]-Tabelle6[[#This Row],[I'[A'] - meas]])/Tabelle6[[#This Row],[I'[A'] - meas]]</f>
        <v>6.6666666666666732E-3</v>
      </c>
    </row>
    <row r="19" spans="1:4" x14ac:dyDescent="0.25">
      <c r="A19">
        <v>2.6</v>
      </c>
      <c r="B19">
        <v>1309</v>
      </c>
      <c r="C19">
        <f>Tabelle6[[#This Row],[U'[mV'] - meas]]/0.5/1000</f>
        <v>2.6179999999999999</v>
      </c>
      <c r="D19" s="4">
        <f>(Tabelle6[[#This Row],[I'[A'] - calc]]-Tabelle6[[#This Row],[I'[A'] - meas]])/Tabelle6[[#This Row],[I'[A'] - meas]]</f>
        <v>6.9230769230768435E-3</v>
      </c>
    </row>
    <row r="20" spans="1:4" x14ac:dyDescent="0.25">
      <c r="A20">
        <v>2.8</v>
      </c>
      <c r="B20">
        <v>1410</v>
      </c>
      <c r="C20" s="5">
        <f>Tabelle6[[#This Row],[U'[mV'] - meas]]/0.5/1000</f>
        <v>2.82</v>
      </c>
      <c r="D20" s="4">
        <f>(Tabelle6[[#This Row],[I'[A'] - calc]]-Tabelle6[[#This Row],[I'[A'] - meas]])/Tabelle6[[#This Row],[I'[A'] - meas]]</f>
        <v>7.1428571428571496E-3</v>
      </c>
    </row>
    <row r="21" spans="1:4" x14ac:dyDescent="0.25">
      <c r="A21">
        <v>3</v>
      </c>
      <c r="B21">
        <v>1511</v>
      </c>
      <c r="C21" s="5">
        <f>Tabelle6[[#This Row],[U'[mV'] - meas]]/0.5/1000</f>
        <v>3.0219999999999998</v>
      </c>
      <c r="D21" s="4">
        <f>(Tabelle6[[#This Row],[I'[A'] - calc]]-Tabelle6[[#This Row],[I'[A'] - meas]])/Tabelle6[[#This Row],[I'[A'] - meas]]</f>
        <v>7.3333333333332655E-3</v>
      </c>
    </row>
    <row r="24" spans="1:4" x14ac:dyDescent="0.25">
      <c r="A24" t="s">
        <v>22</v>
      </c>
    </row>
    <row r="25" spans="1:4" x14ac:dyDescent="0.25">
      <c r="A25" t="s">
        <v>23</v>
      </c>
      <c r="B25" t="s">
        <v>18</v>
      </c>
      <c r="C25" t="s">
        <v>25</v>
      </c>
    </row>
    <row r="26" spans="1:4" x14ac:dyDescent="0.25">
      <c r="A26">
        <v>0</v>
      </c>
      <c r="B26">
        <v>1005</v>
      </c>
      <c r="C26">
        <v>24</v>
      </c>
    </row>
    <row r="27" spans="1:4" x14ac:dyDescent="0.25">
      <c r="A27" t="s">
        <v>24</v>
      </c>
      <c r="B27">
        <v>1006</v>
      </c>
      <c r="C27">
        <v>41</v>
      </c>
    </row>
    <row r="30" spans="1:4" x14ac:dyDescent="0.25">
      <c r="A30" t="s">
        <v>26</v>
      </c>
    </row>
    <row r="31" spans="1:4" x14ac:dyDescent="0.25">
      <c r="A31" t="s">
        <v>23</v>
      </c>
      <c r="B31" t="s">
        <v>27</v>
      </c>
      <c r="C31" t="s">
        <v>25</v>
      </c>
    </row>
    <row r="32" spans="1:4" x14ac:dyDescent="0.25">
      <c r="A32">
        <v>0</v>
      </c>
      <c r="B32">
        <v>1.512</v>
      </c>
      <c r="C32">
        <v>80</v>
      </c>
    </row>
    <row r="33" spans="1:3" x14ac:dyDescent="0.25">
      <c r="A33" t="s">
        <v>28</v>
      </c>
      <c r="B33">
        <v>1.5129999999999999</v>
      </c>
      <c r="C33">
        <v>84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Test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 Faltisek</cp:lastModifiedBy>
  <dcterms:created xsi:type="dcterms:W3CDTF">2017-03-26T15:24:40Z</dcterms:created>
  <dcterms:modified xsi:type="dcterms:W3CDTF">2018-08-15T06:44:36Z</dcterms:modified>
</cp:coreProperties>
</file>