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23088" windowHeight="6504" tabRatio="752"/>
  </bookViews>
  <sheets>
    <sheet name="Assumptions" sheetId="1" r:id="rId1"/>
    <sheet name="Capex &amp; Amortization" sheetId="15" r:id="rId2"/>
    <sheet name="P&amp;L " sheetId="3" r:id="rId3"/>
    <sheet name="Balance" sheetId="5" r:id="rId4"/>
    <sheet name="Cash Flow" sheetId="4" r:id="rId5"/>
    <sheet name="Loan" sheetId="14" r:id="rId6"/>
  </sheets>
  <calcPr calcId="124519"/>
</workbook>
</file>

<file path=xl/calcChain.xml><?xml version="1.0" encoding="utf-8"?>
<calcChain xmlns="http://schemas.openxmlformats.org/spreadsheetml/2006/main">
  <c r="D25" i="1"/>
  <c r="E25"/>
  <c r="F25"/>
  <c r="G25"/>
  <c r="H25"/>
  <c r="I25"/>
  <c r="J25"/>
  <c r="C25"/>
  <c r="B20" i="5"/>
  <c r="B29" i="3"/>
  <c r="A9" i="14"/>
  <c r="A10" s="1"/>
  <c r="A11" s="1"/>
  <c r="A12" s="1"/>
  <c r="A13" s="1"/>
  <c r="A8"/>
  <c r="I5" i="4"/>
  <c r="H5"/>
  <c r="G5"/>
  <c r="F5"/>
  <c r="E5"/>
  <c r="I5" i="5"/>
  <c r="H5"/>
  <c r="G5"/>
  <c r="F5"/>
  <c r="E5"/>
  <c r="K23" i="15"/>
  <c r="J23"/>
  <c r="A74"/>
  <c r="A70"/>
  <c r="A66"/>
  <c r="A62"/>
  <c r="K15"/>
  <c r="J15"/>
  <c r="K7"/>
  <c r="K30" s="1"/>
  <c r="K55" s="1"/>
  <c r="J7"/>
  <c r="J30" s="1"/>
  <c r="J55" s="1"/>
  <c r="I23"/>
  <c r="H23"/>
  <c r="I15"/>
  <c r="I25" s="1"/>
  <c r="G18" i="4" s="1"/>
  <c r="G19" s="1"/>
  <c r="H15" i="15"/>
  <c r="I7"/>
  <c r="I30" s="1"/>
  <c r="I55" s="1"/>
  <c r="H7"/>
  <c r="H30" s="1"/>
  <c r="H55" s="1"/>
  <c r="G23"/>
  <c r="G15"/>
  <c r="G7"/>
  <c r="G30" s="1"/>
  <c r="G55" s="1"/>
  <c r="D47" i="1"/>
  <c r="D49" s="1"/>
  <c r="E47"/>
  <c r="E49" s="1"/>
  <c r="F47"/>
  <c r="F49" s="1"/>
  <c r="G47"/>
  <c r="G49" s="1"/>
  <c r="H47"/>
  <c r="H49" s="1"/>
  <c r="I47"/>
  <c r="I49" s="1"/>
  <c r="J47"/>
  <c r="J49" s="1"/>
  <c r="C47"/>
  <c r="C49" s="1"/>
  <c r="F18" i="3"/>
  <c r="F9"/>
  <c r="I9"/>
  <c r="I12" i="5" s="1"/>
  <c r="I23" i="3"/>
  <c r="I22"/>
  <c r="I21"/>
  <c r="I20"/>
  <c r="I19"/>
  <c r="I16"/>
  <c r="I12"/>
  <c r="I7"/>
  <c r="I13" i="5" s="1"/>
  <c r="I5" i="3"/>
  <c r="H23"/>
  <c r="H22"/>
  <c r="H21"/>
  <c r="H20"/>
  <c r="H19"/>
  <c r="H16"/>
  <c r="H12"/>
  <c r="H9"/>
  <c r="H26" i="5" s="1"/>
  <c r="H7" i="3"/>
  <c r="H13" i="5" s="1"/>
  <c r="H5" i="3"/>
  <c r="G23"/>
  <c r="G22"/>
  <c r="G21"/>
  <c r="G20"/>
  <c r="G19"/>
  <c r="G18"/>
  <c r="G16"/>
  <c r="G12"/>
  <c r="G9"/>
  <c r="G26" i="5" s="1"/>
  <c r="G7" i="3"/>
  <c r="G5"/>
  <c r="F23"/>
  <c r="F22"/>
  <c r="F21"/>
  <c r="F20"/>
  <c r="F19"/>
  <c r="F16"/>
  <c r="F12"/>
  <c r="F7"/>
  <c r="F13" i="5" s="1"/>
  <c r="F5" i="3"/>
  <c r="E23"/>
  <c r="E22"/>
  <c r="E21"/>
  <c r="E20"/>
  <c r="E19"/>
  <c r="E18"/>
  <c r="E17"/>
  <c r="E16"/>
  <c r="E12"/>
  <c r="E9"/>
  <c r="E10" s="1"/>
  <c r="E11" s="1"/>
  <c r="E7"/>
  <c r="E13" i="5" s="1"/>
  <c r="E5" i="3"/>
  <c r="F13" i="1"/>
  <c r="G13" s="1"/>
  <c r="H13" s="1"/>
  <c r="I13" s="1"/>
  <c r="J13" s="1"/>
  <c r="G10"/>
  <c r="H10" s="1"/>
  <c r="I10" s="1"/>
  <c r="J10" s="1"/>
  <c r="A2" i="4"/>
  <c r="B25" i="5"/>
  <c r="C25" s="1"/>
  <c r="D25" s="1"/>
  <c r="E25" s="1"/>
  <c r="F25" s="1"/>
  <c r="G25" s="1"/>
  <c r="H25" s="1"/>
  <c r="I25" s="1"/>
  <c r="A2" i="3"/>
  <c r="A2" i="5" s="1"/>
  <c r="D52" i="15"/>
  <c r="A2"/>
  <c r="G8" i="3" l="1"/>
  <c r="D29"/>
  <c r="G25" i="15"/>
  <c r="E18" i="4" s="1"/>
  <c r="E19" s="1"/>
  <c r="H25" i="15"/>
  <c r="F18" i="4" s="1"/>
  <c r="F19" s="1"/>
  <c r="K52" i="15"/>
  <c r="I52"/>
  <c r="H10" i="3"/>
  <c r="H11" s="1"/>
  <c r="C29"/>
  <c r="G27" i="5"/>
  <c r="H27"/>
  <c r="I13" i="4"/>
  <c r="H14"/>
  <c r="F13"/>
  <c r="F10" i="3"/>
  <c r="F11" s="1"/>
  <c r="E26" i="5"/>
  <c r="E27" s="1"/>
  <c r="F12"/>
  <c r="H12"/>
  <c r="I26"/>
  <c r="I27" s="1"/>
  <c r="F8" i="3"/>
  <c r="G13" i="5"/>
  <c r="G13" i="4" s="1"/>
  <c r="G10" i="3"/>
  <c r="G11" s="1"/>
  <c r="F26" i="5"/>
  <c r="F27" s="1"/>
  <c r="G12"/>
  <c r="G12" i="4" s="1"/>
  <c r="H8" i="3"/>
  <c r="E12" i="5"/>
  <c r="K25" i="15"/>
  <c r="I18" i="4" s="1"/>
  <c r="I19" s="1"/>
  <c r="J25" i="15"/>
  <c r="H18" i="4" s="1"/>
  <c r="H19" s="1"/>
  <c r="I78" i="15"/>
  <c r="I84" s="1"/>
  <c r="G27" i="3" s="1"/>
  <c r="G9" i="4" s="1"/>
  <c r="H78" i="15"/>
  <c r="G78"/>
  <c r="J78"/>
  <c r="K78"/>
  <c r="H52"/>
  <c r="G52"/>
  <c r="I18" i="3"/>
  <c r="H18"/>
  <c r="E24"/>
  <c r="F17"/>
  <c r="F24" s="1"/>
  <c r="I8"/>
  <c r="I10"/>
  <c r="E13"/>
  <c r="H13" l="1"/>
  <c r="H14" s="1"/>
  <c r="J52" i="15"/>
  <c r="J84" s="1"/>
  <c r="H27" i="3" s="1"/>
  <c r="H9" i="4" s="1"/>
  <c r="F13" i="3"/>
  <c r="F25" s="1"/>
  <c r="H12" i="4"/>
  <c r="G13" i="3"/>
  <c r="G14" s="1"/>
  <c r="I12" i="4"/>
  <c r="I14"/>
  <c r="F14"/>
  <c r="G14"/>
  <c r="G15" s="1"/>
  <c r="F12"/>
  <c r="H13"/>
  <c r="H84" i="15"/>
  <c r="F27" i="3" s="1"/>
  <c r="F9" i="4" s="1"/>
  <c r="K84" i="15"/>
  <c r="I27" i="3" s="1"/>
  <c r="I9" i="4" s="1"/>
  <c r="G84" i="15"/>
  <c r="E27" i="3" s="1"/>
  <c r="E9" i="4" s="1"/>
  <c r="G17" i="3"/>
  <c r="G24" s="1"/>
  <c r="I11"/>
  <c r="I13"/>
  <c r="E14"/>
  <c r="E25"/>
  <c r="H15" i="4" l="1"/>
  <c r="I15"/>
  <c r="F14" i="3"/>
  <c r="G25"/>
  <c r="G28" s="1"/>
  <c r="G7" i="4" s="1"/>
  <c r="E29" i="3"/>
  <c r="E23" i="4" s="1"/>
  <c r="F15"/>
  <c r="H17" i="3"/>
  <c r="H24" s="1"/>
  <c r="H25" s="1"/>
  <c r="H26" s="1"/>
  <c r="I17"/>
  <c r="I24" s="1"/>
  <c r="I25" s="1"/>
  <c r="I14"/>
  <c r="F28"/>
  <c r="F7" i="4" s="1"/>
  <c r="F26" i="3"/>
  <c r="E28"/>
  <c r="E7" i="4" s="1"/>
  <c r="E26" i="3"/>
  <c r="G26" l="1"/>
  <c r="F29"/>
  <c r="F23" i="4" s="1"/>
  <c r="H28" i="3"/>
  <c r="I28"/>
  <c r="I7" i="4" s="1"/>
  <c r="I26" i="3"/>
  <c r="E30"/>
  <c r="C34" i="1"/>
  <c r="B5" i="4"/>
  <c r="D7" i="15"/>
  <c r="C23" i="1"/>
  <c r="G29" i="3" l="1"/>
  <c r="F30"/>
  <c r="F36" s="1"/>
  <c r="E37"/>
  <c r="E36"/>
  <c r="H7" i="4"/>
  <c r="A32" i="15"/>
  <c r="B20" i="3"/>
  <c r="C20"/>
  <c r="D20"/>
  <c r="B21"/>
  <c r="C21"/>
  <c r="D21"/>
  <c r="B22"/>
  <c r="C22"/>
  <c r="D22"/>
  <c r="B23"/>
  <c r="C23"/>
  <c r="D23"/>
  <c r="B19"/>
  <c r="C19"/>
  <c r="D19"/>
  <c r="B18"/>
  <c r="C18"/>
  <c r="D18"/>
  <c r="C17"/>
  <c r="D17"/>
  <c r="B17"/>
  <c r="A23"/>
  <c r="A18"/>
  <c r="A19"/>
  <c r="A20"/>
  <c r="A21"/>
  <c r="A22"/>
  <c r="A17"/>
  <c r="F37" l="1"/>
  <c r="I29"/>
  <c r="H29"/>
  <c r="G23" i="4"/>
  <c r="G30" i="3"/>
  <c r="F52" i="15"/>
  <c r="E52"/>
  <c r="H23" i="4" l="1"/>
  <c r="H30" i="3"/>
  <c r="I23" i="4"/>
  <c r="I30" i="3"/>
  <c r="G37"/>
  <c r="G36"/>
  <c r="D78" i="15"/>
  <c r="D84" s="1"/>
  <c r="A58"/>
  <c r="A48"/>
  <c r="A44"/>
  <c r="A40"/>
  <c r="A36"/>
  <c r="F23"/>
  <c r="E23"/>
  <c r="D23"/>
  <c r="F15"/>
  <c r="E15"/>
  <c r="D15"/>
  <c r="D81" s="1"/>
  <c r="B37"/>
  <c r="H37" i="3" l="1"/>
  <c r="H36"/>
  <c r="I36"/>
  <c r="I37"/>
  <c r="E25" i="15"/>
  <c r="C18" i="4" s="1"/>
  <c r="D82" i="15"/>
  <c r="B9" i="5" s="1"/>
  <c r="F78" i="15"/>
  <c r="E78"/>
  <c r="F25"/>
  <c r="D18" i="4" s="1"/>
  <c r="D25" i="15"/>
  <c r="B18" i="4" s="1"/>
  <c r="E81" i="15"/>
  <c r="B27" i="3"/>
  <c r="D30" i="15"/>
  <c r="D55" s="1"/>
  <c r="B33"/>
  <c r="B9" i="4" l="1"/>
  <c r="E82" i="15"/>
  <c r="C9" i="5" s="1"/>
  <c r="C8"/>
  <c r="E84" i="15"/>
  <c r="C27" i="3" s="1"/>
  <c r="B8" i="5"/>
  <c r="F84" i="15"/>
  <c r="D27" i="3" s="1"/>
  <c r="B49" i="15"/>
  <c r="B45"/>
  <c r="B41"/>
  <c r="B59"/>
  <c r="C9" i="4" l="1"/>
  <c r="D9"/>
  <c r="F81" i="15"/>
  <c r="F82"/>
  <c r="B75"/>
  <c r="B71"/>
  <c r="B67"/>
  <c r="B63"/>
  <c r="D8" i="5" l="1"/>
  <c r="G81" i="15"/>
  <c r="D9" i="5"/>
  <c r="G82" i="15"/>
  <c r="D4" i="1"/>
  <c r="C20" i="5"/>
  <c r="D20" s="1"/>
  <c r="E20" s="1"/>
  <c r="F20" s="1"/>
  <c r="G20" s="1"/>
  <c r="H20" s="1"/>
  <c r="I20" s="1"/>
  <c r="B5"/>
  <c r="B5" i="3"/>
  <c r="C39" i="1"/>
  <c r="H82" i="15" l="1"/>
  <c r="E9" i="5"/>
  <c r="H81" i="15"/>
  <c r="E8" i="5"/>
  <c r="E4" i="1"/>
  <c r="D5" i="4" s="1"/>
  <c r="D34" i="1"/>
  <c r="C5" i="4"/>
  <c r="E7" i="15"/>
  <c r="C5" i="5"/>
  <c r="D23" i="1"/>
  <c r="C5" i="3"/>
  <c r="D39" i="1"/>
  <c r="E10" i="5" l="1"/>
  <c r="I82" i="15"/>
  <c r="F9" i="5"/>
  <c r="F8"/>
  <c r="I81" i="15"/>
  <c r="E23" i="1"/>
  <c r="F7" i="15"/>
  <c r="F30" s="1"/>
  <c r="F55" s="1"/>
  <c r="D5" i="3"/>
  <c r="F4" i="1"/>
  <c r="G4" s="1"/>
  <c r="E34"/>
  <c r="E39" s="1"/>
  <c r="D5" i="5"/>
  <c r="E30" i="15"/>
  <c r="E55" s="1"/>
  <c r="B34"/>
  <c r="B38"/>
  <c r="D16" i="3"/>
  <c r="F10" i="5" l="1"/>
  <c r="J82" i="15"/>
  <c r="G9" i="5"/>
  <c r="G8"/>
  <c r="J81" i="15"/>
  <c r="B35"/>
  <c r="B51" s="1"/>
  <c r="B39"/>
  <c r="G23" i="1"/>
  <c r="H4"/>
  <c r="G34"/>
  <c r="G39" s="1"/>
  <c r="F23"/>
  <c r="F34"/>
  <c r="F39" s="1"/>
  <c r="D24" i="3"/>
  <c r="B60" i="15"/>
  <c r="B42"/>
  <c r="B46"/>
  <c r="B50"/>
  <c r="B43"/>
  <c r="B12" i="3"/>
  <c r="B9"/>
  <c r="B7"/>
  <c r="C16"/>
  <c r="G10" i="5" l="1"/>
  <c r="K82" i="15"/>
  <c r="I9" i="5" s="1"/>
  <c r="H9"/>
  <c r="H8"/>
  <c r="K81" i="15"/>
  <c r="I8" i="5" s="1"/>
  <c r="B47" i="15"/>
  <c r="B61"/>
  <c r="B73" s="1"/>
  <c r="H34" i="1"/>
  <c r="H39" s="1"/>
  <c r="I4"/>
  <c r="H23"/>
  <c r="C24" i="3"/>
  <c r="B26" i="5"/>
  <c r="B13"/>
  <c r="B13" i="4" s="1"/>
  <c r="B77" i="15"/>
  <c r="B65"/>
  <c r="B72"/>
  <c r="B76"/>
  <c r="B64"/>
  <c r="B68"/>
  <c r="B12" i="5"/>
  <c r="B12" i="4" s="1"/>
  <c r="B16" i="3"/>
  <c r="H10" i="5" l="1"/>
  <c r="I10"/>
  <c r="B14" i="4"/>
  <c r="B15" s="1"/>
  <c r="B27" i="5"/>
  <c r="B69" i="15"/>
  <c r="J4" i="1"/>
  <c r="I23"/>
  <c r="I34"/>
  <c r="I39" s="1"/>
  <c r="B24" i="3"/>
  <c r="J23" i="1" l="1"/>
  <c r="J34"/>
  <c r="J39" s="1"/>
  <c r="C23" i="4"/>
  <c r="D23"/>
  <c r="B23"/>
  <c r="C9" i="3" l="1"/>
  <c r="D9"/>
  <c r="D12"/>
  <c r="D7"/>
  <c r="E8" s="1"/>
  <c r="C12"/>
  <c r="C7"/>
  <c r="C8" s="1"/>
  <c r="B10" i="5"/>
  <c r="C19" i="4"/>
  <c r="D19"/>
  <c r="B19"/>
  <c r="D26" i="5" l="1"/>
  <c r="D27" s="1"/>
  <c r="D13"/>
  <c r="E13" i="4" s="1"/>
  <c r="C12" i="5"/>
  <c r="C26"/>
  <c r="D12"/>
  <c r="E12" i="4" s="1"/>
  <c r="C13" i="5"/>
  <c r="C13" i="4" s="1"/>
  <c r="D8" i="3"/>
  <c r="D10" i="5"/>
  <c r="C14" i="4" l="1"/>
  <c r="C27" i="5"/>
  <c r="E14" i="4"/>
  <c r="E15" s="1"/>
  <c r="D14"/>
  <c r="D13"/>
  <c r="D10" i="3"/>
  <c r="D13" s="1"/>
  <c r="D25" s="1"/>
  <c r="C10" i="5"/>
  <c r="D11" i="3" l="1"/>
  <c r="D14"/>
  <c r="D26"/>
  <c r="C10"/>
  <c r="C13" s="1"/>
  <c r="C25" s="1"/>
  <c r="B10"/>
  <c r="B13" s="1"/>
  <c r="B25" s="1"/>
  <c r="D12" i="4" l="1"/>
  <c r="D15" s="1"/>
  <c r="B11" i="3"/>
  <c r="B14"/>
  <c r="D28"/>
  <c r="C12" i="4"/>
  <c r="C15" s="1"/>
  <c r="C14" i="3"/>
  <c r="C26"/>
  <c r="B28"/>
  <c r="B26"/>
  <c r="C11"/>
  <c r="C28" l="1"/>
  <c r="D30"/>
  <c r="D7" i="4"/>
  <c r="B30" i="3"/>
  <c r="B7" i="4"/>
  <c r="D36" i="3" l="1"/>
  <c r="D37"/>
  <c r="B36"/>
  <c r="B37"/>
  <c r="C30"/>
  <c r="C7" i="4"/>
  <c r="B38" i="3" l="1"/>
  <c r="B31" s="1"/>
  <c r="B32" s="1"/>
  <c r="B24" i="4" s="1"/>
  <c r="B29" s="1"/>
  <c r="C36" i="3"/>
  <c r="C37"/>
  <c r="B21" i="5" l="1"/>
  <c r="C35" i="3"/>
  <c r="C38" s="1"/>
  <c r="C31" s="1"/>
  <c r="C8" i="4" s="1"/>
  <c r="C10" s="1"/>
  <c r="C16" s="1"/>
  <c r="C21" s="1"/>
  <c r="B8"/>
  <c r="B10" s="1"/>
  <c r="B16" s="1"/>
  <c r="B21" s="1"/>
  <c r="B31" s="1"/>
  <c r="B34" s="1"/>
  <c r="B22" i="5"/>
  <c r="D35" i="3" l="1"/>
  <c r="D38" s="1"/>
  <c r="D31" s="1"/>
  <c r="B23" i="5"/>
  <c r="B30" s="1"/>
  <c r="C32" i="3"/>
  <c r="C24" i="4" s="1"/>
  <c r="C29" s="1"/>
  <c r="C31" s="1"/>
  <c r="C21" i="5" l="1"/>
  <c r="C23" s="1"/>
  <c r="C30" s="1"/>
  <c r="C22"/>
  <c r="E35" i="3"/>
  <c r="E38" s="1"/>
  <c r="E31" s="1"/>
  <c r="D32"/>
  <c r="D24" i="4" s="1"/>
  <c r="D29" s="1"/>
  <c r="D8"/>
  <c r="D10" s="1"/>
  <c r="D16" s="1"/>
  <c r="D21" s="1"/>
  <c r="C33"/>
  <c r="C34" s="1"/>
  <c r="D33" s="1"/>
  <c r="B14" i="5"/>
  <c r="D22" l="1"/>
  <c r="D31" i="4"/>
  <c r="D34" s="1"/>
  <c r="B15" i="5"/>
  <c r="D21"/>
  <c r="C14"/>
  <c r="F35" i="3" l="1"/>
  <c r="F38" s="1"/>
  <c r="F31" s="1"/>
  <c r="E32"/>
  <c r="E24" i="4" s="1"/>
  <c r="E29" s="1"/>
  <c r="E8"/>
  <c r="E10" s="1"/>
  <c r="E16" s="1"/>
  <c r="E21" s="1"/>
  <c r="D14" i="5"/>
  <c r="D15" s="1"/>
  <c r="D17" s="1"/>
  <c r="E33" i="4"/>
  <c r="C15" i="5"/>
  <c r="D23"/>
  <c r="D30" s="1"/>
  <c r="B17"/>
  <c r="E22" l="1"/>
  <c r="E21"/>
  <c r="G35" i="3"/>
  <c r="G38" s="1"/>
  <c r="G31" s="1"/>
  <c r="E31" i="4"/>
  <c r="E34" s="1"/>
  <c r="F33" s="1"/>
  <c r="F8"/>
  <c r="F10" s="1"/>
  <c r="F16" s="1"/>
  <c r="F21" s="1"/>
  <c r="F32" i="3"/>
  <c r="C17" i="5"/>
  <c r="B32"/>
  <c r="D32"/>
  <c r="H35" i="3" l="1"/>
  <c r="H38" s="1"/>
  <c r="H31" s="1"/>
  <c r="E23" i="5"/>
  <c r="E30" s="1"/>
  <c r="F24" i="4"/>
  <c r="F29" s="1"/>
  <c r="F21" i="5"/>
  <c r="G8" i="4"/>
  <c r="G10" s="1"/>
  <c r="G16" s="1"/>
  <c r="G21" s="1"/>
  <c r="G32" i="3"/>
  <c r="G24" i="4" s="1"/>
  <c r="G29" s="1"/>
  <c r="E14" i="5"/>
  <c r="E15" s="1"/>
  <c r="E17" s="1"/>
  <c r="C32"/>
  <c r="E32" l="1"/>
  <c r="I35" i="3"/>
  <c r="I38" s="1"/>
  <c r="I31" s="1"/>
  <c r="G31" i="4"/>
  <c r="H32" i="3"/>
  <c r="H24" i="4" s="1"/>
  <c r="H29" s="1"/>
  <c r="H8"/>
  <c r="H10" s="1"/>
  <c r="H16" s="1"/>
  <c r="H21" s="1"/>
  <c r="G21" i="5"/>
  <c r="F31" i="4"/>
  <c r="F34" s="1"/>
  <c r="F22" i="5"/>
  <c r="G22" s="1"/>
  <c r="H31" i="4" l="1"/>
  <c r="H22" i="5"/>
  <c r="F23"/>
  <c r="F30" s="1"/>
  <c r="G23"/>
  <c r="G30" s="1"/>
  <c r="H21"/>
  <c r="I32" i="3"/>
  <c r="I24" i="4" s="1"/>
  <c r="I29" s="1"/>
  <c r="I8"/>
  <c r="I10" s="1"/>
  <c r="I16" s="1"/>
  <c r="I21" s="1"/>
  <c r="G33"/>
  <c r="G34" s="1"/>
  <c r="F14" i="5"/>
  <c r="F15" s="1"/>
  <c r="F17" s="1"/>
  <c r="F32" l="1"/>
  <c r="I31" i="4"/>
  <c r="I22" i="5"/>
  <c r="H33" i="4"/>
  <c r="H34" s="1"/>
  <c r="G14" i="5"/>
  <c r="G15" s="1"/>
  <c r="G17" s="1"/>
  <c r="G32" s="1"/>
  <c r="H23"/>
  <c r="H30" s="1"/>
  <c r="I21"/>
  <c r="I23" l="1"/>
  <c r="I30" s="1"/>
  <c r="H14"/>
  <c r="H15" s="1"/>
  <c r="H17" s="1"/>
  <c r="H32" s="1"/>
  <c r="I33" i="4"/>
  <c r="I34" s="1"/>
  <c r="I14" i="5" s="1"/>
  <c r="I15" s="1"/>
  <c r="I17" s="1"/>
  <c r="I32" l="1"/>
</calcChain>
</file>

<file path=xl/sharedStrings.xml><?xml version="1.0" encoding="utf-8"?>
<sst xmlns="http://schemas.openxmlformats.org/spreadsheetml/2006/main" count="140" uniqueCount="127">
  <si>
    <t>Euros</t>
  </si>
  <si>
    <t>EBITDA</t>
  </si>
  <si>
    <t>Capex</t>
  </si>
  <si>
    <t>CFO</t>
  </si>
  <si>
    <t>CFI</t>
  </si>
  <si>
    <t>CFF</t>
  </si>
  <si>
    <t xml:space="preserve">Legal </t>
  </si>
  <si>
    <t>Financial Plan</t>
  </si>
  <si>
    <t>Assumptions</t>
  </si>
  <si>
    <t>Total Revenues</t>
  </si>
  <si>
    <t>Capex and Depreciation</t>
  </si>
  <si>
    <t>CAPEX</t>
  </si>
  <si>
    <t>Intangible Assets</t>
  </si>
  <si>
    <t>Tangible Assets</t>
  </si>
  <si>
    <t>Concept 3</t>
  </si>
  <si>
    <t>Concept 4</t>
  </si>
  <si>
    <t>Concept 5</t>
  </si>
  <si>
    <t>TOTAL</t>
  </si>
  <si>
    <t>Amortiz. Years</t>
  </si>
  <si>
    <t>TOTAL CAPEX</t>
  </si>
  <si>
    <t>AMORTIZATION &amp; DEPRECIATION</t>
  </si>
  <si>
    <t>TOTAL AMORT. TANG. ASSETS</t>
  </si>
  <si>
    <t>TOTAL AMORT. INTANG. ASSETS</t>
  </si>
  <si>
    <t>INTANGIBLE ASSETS (NET)</t>
  </si>
  <si>
    <t>TANGIBLE ASSETS (NET)</t>
  </si>
  <si>
    <t>AMORTIZATION (P&amp;L)</t>
  </si>
  <si>
    <t>Profit &amp; Loss Account</t>
  </si>
  <si>
    <t>Revenues</t>
  </si>
  <si>
    <t>increase YoY</t>
  </si>
  <si>
    <t>COGS</t>
  </si>
  <si>
    <t>Gross Margin</t>
  </si>
  <si>
    <t>% on sales</t>
  </si>
  <si>
    <t>Commercial Fees</t>
  </si>
  <si>
    <t>Commercial Gross Margin</t>
  </si>
  <si>
    <t>Commercial fees</t>
  </si>
  <si>
    <t>% fee</t>
  </si>
  <si>
    <t>Fee</t>
  </si>
  <si>
    <t>Total Commerial fees</t>
  </si>
  <si>
    <t>Personnel Costs</t>
  </si>
  <si>
    <t>Total Personnel Costs</t>
  </si>
  <si>
    <t>Fixed Expenses (Overheads)</t>
  </si>
  <si>
    <t>Other costs</t>
  </si>
  <si>
    <t>Travel Expenses</t>
  </si>
  <si>
    <t>XXXXXX</t>
  </si>
  <si>
    <t>Total Fixed Expenses (Overheads)</t>
  </si>
  <si>
    <t>TOTAL EXPENSES (PERSONNEL + OVERHEADS)</t>
  </si>
  <si>
    <t>OTHER INFORMATION</t>
  </si>
  <si>
    <t>Inventories (days)</t>
  </si>
  <si>
    <t>Accounts Receivable (days)</t>
  </si>
  <si>
    <t>Accounts Payable (days)</t>
  </si>
  <si>
    <t>Income on taxes</t>
  </si>
  <si>
    <t>Personnel Expenses</t>
  </si>
  <si>
    <t>Total Personnel Expenses &amp; Overheads</t>
  </si>
  <si>
    <t xml:space="preserve">   % on sales</t>
  </si>
  <si>
    <t>Amortization &amp; Depreciation</t>
  </si>
  <si>
    <t>EARNINGS BEFORE INTEREST (EBIT)</t>
  </si>
  <si>
    <t>Financial expenses</t>
  </si>
  <si>
    <t>EARNINGS BEFORE TAXES (EBT)</t>
  </si>
  <si>
    <t xml:space="preserve">Tax on Income </t>
  </si>
  <si>
    <t>EARNINGS AFTER TAXES (EAT)</t>
  </si>
  <si>
    <t>Fiscal Credit</t>
  </si>
  <si>
    <t>Initial balance</t>
  </si>
  <si>
    <t>increase</t>
  </si>
  <si>
    <t>decrease</t>
  </si>
  <si>
    <t>Final Balance</t>
  </si>
  <si>
    <t>BALANCE SHEET</t>
  </si>
  <si>
    <t>ASSETS</t>
  </si>
  <si>
    <t>Intangible assests (net)</t>
  </si>
  <si>
    <t>Tangible assets (net)</t>
  </si>
  <si>
    <t>NON CURRENT ASSETS</t>
  </si>
  <si>
    <t>Inventories</t>
  </si>
  <si>
    <t>Accounts Receivable</t>
  </si>
  <si>
    <t>Cash</t>
  </si>
  <si>
    <t>CURRENT ASSETS</t>
  </si>
  <si>
    <t>TOTAL ASSETS</t>
  </si>
  <si>
    <t>EQUITY &amp; LIABILITES</t>
  </si>
  <si>
    <t>Capital in paid</t>
  </si>
  <si>
    <t>Retained Earnings</t>
  </si>
  <si>
    <t>Dividends</t>
  </si>
  <si>
    <t>EQUITY</t>
  </si>
  <si>
    <t>Financial Debt</t>
  </si>
  <si>
    <t>Accounts Payable</t>
  </si>
  <si>
    <t>LIABILITIES</t>
  </si>
  <si>
    <t>TOTAL EQUITY &amp; LIABILITIES</t>
  </si>
  <si>
    <t>Cash Flow Statement</t>
  </si>
  <si>
    <t>EBIT</t>
  </si>
  <si>
    <t>- Taxes</t>
  </si>
  <si>
    <t>+ Amortization &amp; Depreciation</t>
  </si>
  <si>
    <t>Subtotal</t>
  </si>
  <si>
    <t>+/- variation inventories</t>
  </si>
  <si>
    <t>+/- variation account receivable</t>
  </si>
  <si>
    <t>+/- variationa account payable</t>
  </si>
  <si>
    <t>Working Capital Investment</t>
  </si>
  <si>
    <t>Cash Flow before financing</t>
  </si>
  <si>
    <t>Interests</t>
  </si>
  <si>
    <t>Increase / (Decrease) Equity</t>
  </si>
  <si>
    <t>Increase / (Decrease) Financial Debt</t>
  </si>
  <si>
    <t>Cash Flow for the period</t>
  </si>
  <si>
    <t>Beginning Cash</t>
  </si>
  <si>
    <t>Ending Cash</t>
  </si>
  <si>
    <t>Loan</t>
  </si>
  <si>
    <t>Interest Rate</t>
  </si>
  <si>
    <t>Years</t>
  </si>
  <si>
    <t>Year</t>
  </si>
  <si>
    <t>Amortization</t>
  </si>
  <si>
    <t>Final Amount (principal)</t>
  </si>
  <si>
    <t>Initial Amount (Principal)</t>
  </si>
  <si>
    <t>THE PROJECT</t>
  </si>
  <si>
    <t>Power capacity (MW)</t>
  </si>
  <si>
    <t>Number of operating hours</t>
  </si>
  <si>
    <t>Wind turbines maintenance costs (€/MWh)</t>
  </si>
  <si>
    <t>THE MARKET</t>
  </si>
  <si>
    <t>Regulated Average Rate (RAR) (€/MWh)</t>
  </si>
  <si>
    <t>% RAR income</t>
  </si>
  <si>
    <t>Expected inflation rate</t>
  </si>
  <si>
    <t>wind turbines maintenance</t>
  </si>
  <si>
    <t>Total</t>
  </si>
  <si>
    <t>% annual increase</t>
  </si>
  <si>
    <t>Land annual Lease</t>
  </si>
  <si>
    <t>Viabilty Study</t>
  </si>
  <si>
    <t>Licence and Taxes</t>
  </si>
  <si>
    <t>50 Turbine generators</t>
  </si>
  <si>
    <t>Civil Works</t>
  </si>
  <si>
    <t>Substation</t>
  </si>
  <si>
    <t>Reinvestment</t>
  </si>
  <si>
    <t>Increase</t>
  </si>
  <si>
    <t>Check: Assets - Equity &amp; Liabilities</t>
  </si>
</sst>
</file>

<file path=xl/styles.xml><?xml version="1.0" encoding="utf-8"?>
<styleSheet xmlns="http://schemas.openxmlformats.org/spreadsheetml/2006/main">
  <numFmts count="6">
    <numFmt numFmtId="6" formatCode="#,##0\ &quot;€&quot;;[Red]\-#,##0\ &quot;€&quot;"/>
    <numFmt numFmtId="164" formatCode="0.0%"/>
    <numFmt numFmtId="165" formatCode="#,##0_ ;[Red]\-#,##0\ "/>
    <numFmt numFmtId="166" formatCode="_-* #,##0\ &quot;€&quot;_-;\-* #,##0\ &quot;€&quot;_-;_-* &quot;-&quot;??\ &quot;€&quot;_-;_-@"/>
    <numFmt numFmtId="168" formatCode="0.0"/>
    <numFmt numFmtId="169" formatCode="#,##0_ ;\-#,##0\ "/>
  </numFmts>
  <fonts count="24">
    <font>
      <sz val="10"/>
      <name val="Palatino Linotype"/>
    </font>
    <font>
      <sz val="10"/>
      <name val="Palatino Linotype"/>
      <family val="1"/>
    </font>
    <font>
      <b/>
      <sz val="10"/>
      <name val="Palatino Linotype"/>
      <family val="1"/>
    </font>
    <font>
      <b/>
      <sz val="16"/>
      <name val="Palatino Linotype"/>
      <family val="1"/>
    </font>
    <font>
      <b/>
      <sz val="12"/>
      <name val="Palatino Linotype"/>
      <family val="1"/>
    </font>
    <font>
      <sz val="10"/>
      <name val="Palatino Linotype"/>
      <family val="1"/>
    </font>
    <font>
      <b/>
      <sz val="14"/>
      <color theme="1"/>
      <name val="Calibri"/>
      <family val="2"/>
      <scheme val="minor"/>
    </font>
    <font>
      <b/>
      <sz val="10"/>
      <color theme="0"/>
      <name val="Palatino Linotype"/>
      <family val="1"/>
    </font>
    <font>
      <sz val="12"/>
      <name val="Palatino Linotype"/>
      <family val="1"/>
    </font>
    <font>
      <b/>
      <sz val="12"/>
      <color theme="1"/>
      <name val="Calibri"/>
      <family val="2"/>
      <scheme val="minor"/>
    </font>
    <font>
      <b/>
      <sz val="12"/>
      <color theme="0"/>
      <name val="Palatino Linotype"/>
      <family val="1"/>
    </font>
    <font>
      <i/>
      <sz val="12"/>
      <color rgb="FFC00000"/>
      <name val="Palatino Linotype"/>
      <family val="1"/>
    </font>
    <font>
      <i/>
      <sz val="12"/>
      <name val="Palatino Linotype"/>
      <family val="1"/>
    </font>
    <font>
      <i/>
      <sz val="10"/>
      <color rgb="FF00B0F0"/>
      <name val="Palatino Linotype"/>
      <family val="1"/>
    </font>
    <font>
      <b/>
      <sz val="10"/>
      <color rgb="FF00B0F0"/>
      <name val="Palatino Linotype"/>
      <family val="1"/>
    </font>
    <font>
      <b/>
      <sz val="12"/>
      <color rgb="FF00B0F0"/>
      <name val="Palatino Linotype"/>
      <family val="1"/>
    </font>
    <font>
      <b/>
      <i/>
      <sz val="12"/>
      <color rgb="FF00B0F0"/>
      <name val="Palatino Linotype"/>
      <family val="1"/>
    </font>
    <font>
      <i/>
      <sz val="12"/>
      <color rgb="FF00B0F0"/>
      <name val="Palatino Linotype"/>
      <family val="1"/>
    </font>
    <font>
      <b/>
      <u/>
      <sz val="12"/>
      <name val="Palatino Linotype"/>
      <family val="1"/>
    </font>
    <font>
      <b/>
      <sz val="11"/>
      <name val="Palatino Linotype"/>
      <family val="1"/>
    </font>
    <font>
      <b/>
      <sz val="14"/>
      <name val="Palatino Linotype"/>
      <family val="1"/>
    </font>
    <font>
      <b/>
      <sz val="11"/>
      <color theme="0"/>
      <name val="Palatino Linotype"/>
      <family val="1"/>
    </font>
    <font>
      <b/>
      <u/>
      <sz val="16"/>
      <name val="Palatino Linotype"/>
      <family val="1"/>
    </font>
    <font>
      <b/>
      <sz val="14"/>
      <color theme="1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 applyFill="1"/>
    <xf numFmtId="0" fontId="5" fillId="0" borderId="0" xfId="0" applyFont="1"/>
    <xf numFmtId="164" fontId="0" fillId="0" borderId="0" xfId="1" applyNumberFormat="1" applyFont="1"/>
    <xf numFmtId="0" fontId="2" fillId="0" borderId="5" xfId="0" applyFont="1" applyBorder="1"/>
    <xf numFmtId="3" fontId="2" fillId="0" borderId="5" xfId="0" applyNumberFormat="1" applyFont="1" applyBorder="1"/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/>
    <xf numFmtId="3" fontId="7" fillId="2" borderId="3" xfId="0" applyNumberFormat="1" applyFont="1" applyFill="1" applyBorder="1"/>
    <xf numFmtId="0" fontId="7" fillId="2" borderId="2" xfId="0" applyFont="1" applyFill="1" applyBorder="1"/>
    <xf numFmtId="3" fontId="7" fillId="2" borderId="2" xfId="0" applyNumberFormat="1" applyFont="1" applyFill="1" applyBorder="1"/>
    <xf numFmtId="3" fontId="7" fillId="2" borderId="5" xfId="0" applyNumberFormat="1" applyFont="1" applyFill="1" applyBorder="1"/>
    <xf numFmtId="0" fontId="8" fillId="0" borderId="0" xfId="0" applyFont="1"/>
    <xf numFmtId="0" fontId="9" fillId="0" borderId="0" xfId="0" applyFont="1"/>
    <xf numFmtId="0" fontId="4" fillId="0" borderId="1" xfId="0" applyFont="1" applyBorder="1" applyAlignment="1">
      <alignment horizontal="center"/>
    </xf>
    <xf numFmtId="3" fontId="8" fillId="0" borderId="0" xfId="0" applyNumberFormat="1" applyFont="1"/>
    <xf numFmtId="0" fontId="8" fillId="0" borderId="0" xfId="0" quotePrefix="1" applyFont="1"/>
    <xf numFmtId="0" fontId="4" fillId="0" borderId="5" xfId="0" applyFont="1" applyBorder="1"/>
    <xf numFmtId="3" fontId="4" fillId="0" borderId="5" xfId="0" applyNumberFormat="1" applyFont="1" applyBorder="1"/>
    <xf numFmtId="0" fontId="4" fillId="0" borderId="4" xfId="0" applyFont="1" applyBorder="1"/>
    <xf numFmtId="3" fontId="4" fillId="0" borderId="4" xfId="0" applyNumberFormat="1" applyFont="1" applyBorder="1"/>
    <xf numFmtId="0" fontId="10" fillId="2" borderId="5" xfId="0" applyFont="1" applyFill="1" applyBorder="1"/>
    <xf numFmtId="3" fontId="10" fillId="2" borderId="5" xfId="0" applyNumberFormat="1" applyFont="1" applyFill="1" applyBorder="1"/>
    <xf numFmtId="0" fontId="4" fillId="0" borderId="0" xfId="0" applyFont="1" applyBorder="1"/>
    <xf numFmtId="3" fontId="4" fillId="0" borderId="0" xfId="0" applyNumberFormat="1" applyFont="1" applyBorder="1"/>
    <xf numFmtId="3" fontId="8" fillId="0" borderId="0" xfId="0" applyNumberFormat="1" applyFont="1" applyFill="1"/>
    <xf numFmtId="3" fontId="4" fillId="0" borderId="5" xfId="0" applyNumberFormat="1" applyFont="1" applyFill="1" applyBorder="1"/>
    <xf numFmtId="165" fontId="8" fillId="0" borderId="0" xfId="0" applyNumberFormat="1" applyFont="1"/>
    <xf numFmtId="3" fontId="4" fillId="0" borderId="0" xfId="0" applyNumberFormat="1" applyFont="1" applyFill="1" applyBorder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9" fontId="8" fillId="0" borderId="0" xfId="1" applyFont="1"/>
    <xf numFmtId="2" fontId="8" fillId="0" borderId="0" xfId="0" applyNumberFormat="1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5" fillId="4" borderId="0" xfId="0" applyFont="1" applyFill="1" applyAlignment="1">
      <alignment horizontal="center"/>
    </xf>
    <xf numFmtId="3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3" fontId="0" fillId="4" borderId="4" xfId="0" applyNumberFormat="1" applyFill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Border="1"/>
    <xf numFmtId="0" fontId="8" fillId="0" borderId="3" xfId="0" applyFont="1" applyBorder="1"/>
    <xf numFmtId="0" fontId="8" fillId="0" borderId="0" xfId="0" applyFont="1" applyBorder="1"/>
    <xf numFmtId="0" fontId="8" fillId="0" borderId="0" xfId="0" applyFont="1" applyFill="1"/>
    <xf numFmtId="9" fontId="8" fillId="0" borderId="0" xfId="0" applyNumberFormat="1" applyFont="1"/>
    <xf numFmtId="0" fontId="4" fillId="0" borderId="0" xfId="0" applyFont="1" applyFill="1"/>
    <xf numFmtId="166" fontId="4" fillId="0" borderId="0" xfId="0" applyNumberFormat="1" applyFont="1" applyFill="1"/>
    <xf numFmtId="0" fontId="10" fillId="2" borderId="0" xfId="0" applyFont="1" applyFill="1"/>
    <xf numFmtId="166" fontId="10" fillId="2" borderId="0" xfId="0" applyNumberFormat="1" applyFont="1" applyFill="1"/>
    <xf numFmtId="6" fontId="8" fillId="0" borderId="0" xfId="0" applyNumberFormat="1" applyFont="1" applyFill="1" applyAlignment="1"/>
    <xf numFmtId="0" fontId="8" fillId="0" borderId="0" xfId="0" applyFont="1" applyFill="1" applyAlignment="1"/>
    <xf numFmtId="0" fontId="8" fillId="0" borderId="2" xfId="0" applyFont="1" applyBorder="1"/>
    <xf numFmtId="0" fontId="15" fillId="0" borderId="0" xfId="0" applyFont="1"/>
    <xf numFmtId="9" fontId="15" fillId="0" borderId="0" xfId="1" applyFont="1"/>
    <xf numFmtId="0" fontId="4" fillId="0" borderId="5" xfId="0" applyFont="1" applyFill="1" applyBorder="1"/>
    <xf numFmtId="0" fontId="16" fillId="0" borderId="0" xfId="0" applyFont="1" applyFill="1" applyBorder="1"/>
    <xf numFmtId="9" fontId="16" fillId="0" borderId="0" xfId="0" applyNumberFormat="1" applyFont="1" applyFill="1" applyBorder="1"/>
    <xf numFmtId="0" fontId="12" fillId="0" borderId="0" xfId="0" applyFont="1" applyFill="1" applyBorder="1"/>
    <xf numFmtId="9" fontId="12" fillId="0" borderId="0" xfId="0" applyNumberFormat="1" applyFont="1" applyFill="1" applyBorder="1"/>
    <xf numFmtId="0" fontId="10" fillId="2" borderId="0" xfId="0" applyFont="1" applyFill="1" applyBorder="1"/>
    <xf numFmtId="3" fontId="10" fillId="2" borderId="0" xfId="0" applyNumberFormat="1" applyFont="1" applyFill="1" applyBorder="1"/>
    <xf numFmtId="0" fontId="17" fillId="2" borderId="2" xfId="0" applyFont="1" applyFill="1" applyBorder="1"/>
    <xf numFmtId="9" fontId="17" fillId="2" borderId="2" xfId="0" applyNumberFormat="1" applyFont="1" applyFill="1" applyBorder="1"/>
    <xf numFmtId="0" fontId="8" fillId="0" borderId="4" xfId="0" applyFont="1" applyFill="1" applyBorder="1"/>
    <xf numFmtId="3" fontId="8" fillId="0" borderId="4" xfId="0" applyNumberFormat="1" applyFont="1" applyFill="1" applyBorder="1"/>
    <xf numFmtId="0" fontId="18" fillId="0" borderId="0" xfId="0" applyFont="1" applyFill="1"/>
    <xf numFmtId="9" fontId="8" fillId="4" borderId="0" xfId="0" applyNumberFormat="1" applyFont="1" applyFill="1"/>
    <xf numFmtId="0" fontId="8" fillId="4" borderId="0" xfId="0" applyFont="1" applyFill="1" applyBorder="1"/>
    <xf numFmtId="9" fontId="8" fillId="4" borderId="2" xfId="1" applyNumberFormat="1" applyFont="1" applyFill="1" applyBorder="1"/>
    <xf numFmtId="0" fontId="19" fillId="0" borderId="0" xfId="0" applyFont="1"/>
    <xf numFmtId="3" fontId="0" fillId="0" borderId="0" xfId="0" applyNumberFormat="1" applyFill="1"/>
    <xf numFmtId="0" fontId="4" fillId="0" borderId="1" xfId="0" applyFont="1" applyFill="1" applyBorder="1" applyAlignment="1">
      <alignment horizontal="center" vertical="center"/>
    </xf>
    <xf numFmtId="0" fontId="20" fillId="0" borderId="0" xfId="0" applyFont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 wrapText="1"/>
    </xf>
    <xf numFmtId="164" fontId="4" fillId="4" borderId="0" xfId="1" applyNumberFormat="1" applyFont="1" applyFill="1"/>
    <xf numFmtId="1" fontId="4" fillId="4" borderId="0" xfId="1" applyNumberFormat="1" applyFont="1" applyFill="1"/>
    <xf numFmtId="0" fontId="4" fillId="3" borderId="3" xfId="0" applyFont="1" applyFill="1" applyBorder="1"/>
    <xf numFmtId="3" fontId="4" fillId="3" borderId="3" xfId="0" applyNumberFormat="1" applyFont="1" applyFill="1" applyBorder="1"/>
    <xf numFmtId="0" fontId="4" fillId="3" borderId="4" xfId="0" applyFont="1" applyFill="1" applyBorder="1"/>
    <xf numFmtId="165" fontId="4" fillId="3" borderId="4" xfId="0" applyNumberFormat="1" applyFont="1" applyFill="1" applyBorder="1"/>
    <xf numFmtId="0" fontId="8" fillId="4" borderId="4" xfId="0" applyFont="1" applyFill="1" applyBorder="1"/>
    <xf numFmtId="3" fontId="8" fillId="4" borderId="4" xfId="0" applyNumberFormat="1" applyFont="1" applyFill="1" applyBorder="1"/>
    <xf numFmtId="0" fontId="8" fillId="4" borderId="3" xfId="0" applyFont="1" applyFill="1" applyBorder="1"/>
    <xf numFmtId="3" fontId="8" fillId="4" borderId="3" xfId="0" applyNumberFormat="1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center"/>
    </xf>
    <xf numFmtId="3" fontId="7" fillId="2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8" fillId="0" borderId="0" xfId="0" applyNumberFormat="1" applyFont="1"/>
    <xf numFmtId="9" fontId="10" fillId="2" borderId="0" xfId="1" applyFont="1" applyFill="1"/>
    <xf numFmtId="9" fontId="4" fillId="5" borderId="0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Alignment="1"/>
    <xf numFmtId="0" fontId="22" fillId="0" borderId="0" xfId="0" applyFont="1"/>
    <xf numFmtId="168" fontId="8" fillId="0" borderId="0" xfId="0" applyNumberFormat="1" applyFont="1" applyBorder="1"/>
    <xf numFmtId="0" fontId="1" fillId="0" borderId="0" xfId="0" applyFont="1"/>
    <xf numFmtId="0" fontId="8" fillId="4" borderId="2" xfId="0" applyFont="1" applyFill="1" applyBorder="1"/>
    <xf numFmtId="3" fontId="8" fillId="4" borderId="2" xfId="0" applyNumberFormat="1" applyFont="1" applyFill="1" applyBorder="1"/>
    <xf numFmtId="169" fontId="10" fillId="2" borderId="0" xfId="0" applyNumberFormat="1" applyFont="1" applyFill="1"/>
    <xf numFmtId="9" fontId="8" fillId="0" borderId="0" xfId="0" applyNumberFormat="1" applyFont="1" applyFill="1" applyBorder="1" applyAlignment="1">
      <alignment horizontal="center"/>
    </xf>
    <xf numFmtId="3" fontId="8" fillId="4" borderId="0" xfId="0" applyNumberFormat="1" applyFont="1" applyFill="1" applyAlignment="1"/>
    <xf numFmtId="3" fontId="10" fillId="2" borderId="0" xfId="0" applyNumberFormat="1" applyFont="1" applyFill="1"/>
    <xf numFmtId="164" fontId="17" fillId="2" borderId="2" xfId="0" applyNumberFormat="1" applyFont="1" applyFill="1" applyBorder="1"/>
    <xf numFmtId="168" fontId="8" fillId="0" borderId="0" xfId="0" applyNumberFormat="1" applyFont="1"/>
    <xf numFmtId="0" fontId="23" fillId="0" borderId="0" xfId="0" applyFont="1"/>
    <xf numFmtId="3" fontId="1" fillId="0" borderId="0" xfId="0" applyNumberFormat="1" applyFont="1"/>
    <xf numFmtId="0" fontId="1" fillId="0" borderId="0" xfId="0" applyFont="1" applyAlignmen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8</xdr:row>
      <xdr:rowOff>95250</xdr:rowOff>
    </xdr:from>
    <xdr:to>
      <xdr:col>15</xdr:col>
      <xdr:colOff>523875</xdr:colOff>
      <xdr:row>15</xdr:row>
      <xdr:rowOff>7620</xdr:rowOff>
    </xdr:to>
    <xdr:sp macro="" textlink="">
      <xdr:nvSpPr>
        <xdr:cNvPr id="2" name="1 Llamada ovalada"/>
        <xdr:cNvSpPr/>
      </xdr:nvSpPr>
      <xdr:spPr>
        <a:xfrm>
          <a:off x="15611475" y="2085975"/>
          <a:ext cx="3829050" cy="1445895"/>
        </a:xfrm>
        <a:prstGeom prst="wedgeEllipseCallout">
          <a:avLst>
            <a:gd name="adj1" fmla="val -49166"/>
            <a:gd name="adj2" fmla="val 115983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600" b="1"/>
            <a:t>Do not delete the rows in dark blue!!!!!</a:t>
          </a:r>
          <a:endParaRPr lang="es-E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748838</xdr:colOff>
      <xdr:row>6</xdr:row>
      <xdr:rowOff>110834</xdr:rowOff>
    </xdr:from>
    <xdr:to>
      <xdr:col>14</xdr:col>
      <xdr:colOff>457201</xdr:colOff>
      <xdr:row>11</xdr:row>
      <xdr:rowOff>189112</xdr:rowOff>
    </xdr:to>
    <xdr:sp macro="" textlink="">
      <xdr:nvSpPr>
        <xdr:cNvPr id="2" name="1 Llamada ovalada"/>
        <xdr:cNvSpPr/>
      </xdr:nvSpPr>
      <xdr:spPr>
        <a:xfrm>
          <a:off x="10620202" y="1510143"/>
          <a:ext cx="2077490" cy="1061951"/>
        </a:xfrm>
        <a:prstGeom prst="wedgeEllipseCallout">
          <a:avLst>
            <a:gd name="adj1" fmla="val -57245"/>
            <a:gd name="adj2" fmla="val 71425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600" b="1"/>
            <a:t>CAPEX</a:t>
          </a:r>
          <a:r>
            <a:rPr lang="es-ES" sz="1600" b="1" baseline="0"/>
            <a:t> INVESTMENT</a:t>
          </a:r>
          <a:endParaRPr lang="es-ES" sz="1400"/>
        </a:p>
      </xdr:txBody>
    </xdr:sp>
    <xdr:clientData/>
  </xdr:twoCellAnchor>
  <xdr:twoCellAnchor>
    <xdr:from>
      <xdr:col>11</xdr:col>
      <xdr:colOff>325582</xdr:colOff>
      <xdr:row>27</xdr:row>
      <xdr:rowOff>41564</xdr:rowOff>
    </xdr:from>
    <xdr:to>
      <xdr:col>14</xdr:col>
      <xdr:colOff>401783</xdr:colOff>
      <xdr:row>32</xdr:row>
      <xdr:rowOff>92133</xdr:rowOff>
    </xdr:to>
    <xdr:sp macro="" textlink="">
      <xdr:nvSpPr>
        <xdr:cNvPr id="5" name="4 Llamada ovalada"/>
        <xdr:cNvSpPr/>
      </xdr:nvSpPr>
      <xdr:spPr>
        <a:xfrm>
          <a:off x="10307782" y="5548746"/>
          <a:ext cx="2445328" cy="1061951"/>
        </a:xfrm>
        <a:prstGeom prst="wedgeEllipseCallout">
          <a:avLst>
            <a:gd name="adj1" fmla="val -57245"/>
            <a:gd name="adj2" fmla="val 71425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600" b="1"/>
            <a:t>AMORTIZATION &amp; DEPRECIATION </a:t>
          </a:r>
          <a:endParaRPr lang="es-E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16</xdr:row>
      <xdr:rowOff>19050</xdr:rowOff>
    </xdr:from>
    <xdr:to>
      <xdr:col>12</xdr:col>
      <xdr:colOff>692150</xdr:colOff>
      <xdr:row>21</xdr:row>
      <xdr:rowOff>10795</xdr:rowOff>
    </xdr:to>
    <xdr:sp macro="" textlink="">
      <xdr:nvSpPr>
        <xdr:cNvPr id="3" name="2 Llamada ovalada"/>
        <xdr:cNvSpPr/>
      </xdr:nvSpPr>
      <xdr:spPr>
        <a:xfrm>
          <a:off x="11576050" y="3600450"/>
          <a:ext cx="2800350" cy="1115695"/>
        </a:xfrm>
        <a:prstGeom prst="wedgeEllipseCallout">
          <a:avLst>
            <a:gd name="adj1" fmla="val -49166"/>
            <a:gd name="adj2" fmla="val 115983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600" b="1"/>
            <a:t>Finance</a:t>
          </a:r>
          <a:r>
            <a:rPr lang="es-ES" sz="1600" b="1" baseline="0"/>
            <a:t> the project:</a:t>
          </a:r>
          <a:endParaRPr lang="es-ES" sz="1400" b="1" baseline="0"/>
        </a:p>
        <a:p>
          <a:pPr algn="ctr"/>
          <a:r>
            <a:rPr lang="es-ES" sz="1400" b="1" baseline="0"/>
            <a:t>equity vs debt</a:t>
          </a:r>
          <a:endParaRPr lang="es-ES" sz="16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J63"/>
  <sheetViews>
    <sheetView tabSelected="1" zoomScale="80" zoomScaleNormal="80" workbookViewId="0">
      <selection activeCell="A4" sqref="A4"/>
    </sheetView>
  </sheetViews>
  <sheetFormatPr baseColWidth="10" defaultRowHeight="15"/>
  <cols>
    <col min="1" max="1" width="66.77734375" style="114" bestFit="1" customWidth="1"/>
    <col min="2" max="2" width="14.5546875" style="114" customWidth="1"/>
    <col min="3" max="3" width="17.21875" style="114" customWidth="1"/>
    <col min="4" max="4" width="16.21875" style="114" bestFit="1" customWidth="1"/>
    <col min="5" max="10" width="17.21875" style="114" bestFit="1" customWidth="1"/>
    <col min="11" max="16384" width="11.5546875" style="114"/>
  </cols>
  <sheetData>
    <row r="1" spans="1:10" ht="23.4">
      <c r="A1" s="2"/>
      <c r="B1" s="2"/>
    </row>
    <row r="2" spans="1:10" ht="19.8">
      <c r="A2" s="123" t="s">
        <v>7</v>
      </c>
      <c r="B2" s="123"/>
    </row>
    <row r="3" spans="1:10" ht="19.8">
      <c r="A3" s="123" t="s">
        <v>8</v>
      </c>
      <c r="B3" s="123"/>
    </row>
    <row r="4" spans="1:10" s="25" customFormat="1" ht="25.8" customHeight="1" thickBot="1">
      <c r="C4" s="103">
        <v>2004</v>
      </c>
      <c r="D4" s="104">
        <f>+C4+1</f>
        <v>2005</v>
      </c>
      <c r="E4" s="104">
        <f>+D4+1</f>
        <v>2006</v>
      </c>
      <c r="F4" s="104">
        <f>+E4+1</f>
        <v>2007</v>
      </c>
      <c r="G4" s="104">
        <f>+F4+1</f>
        <v>2008</v>
      </c>
      <c r="H4" s="104">
        <f t="shared" ref="H4:I4" si="0">+G4+1</f>
        <v>2009</v>
      </c>
      <c r="I4" s="104">
        <f t="shared" si="0"/>
        <v>2010</v>
      </c>
      <c r="J4" s="104">
        <f t="shared" ref="J4" si="1">+I4+1</f>
        <v>2011</v>
      </c>
    </row>
    <row r="5" spans="1:10" s="25" customFormat="1" ht="20.399999999999999" thickTop="1">
      <c r="A5" s="88"/>
    </row>
    <row r="6" spans="1:10" s="25" customFormat="1" ht="17.399999999999999"/>
    <row r="7" spans="1:10" s="25" customFormat="1" ht="17.399999999999999">
      <c r="A7" s="3" t="s">
        <v>107</v>
      </c>
      <c r="B7" s="3"/>
    </row>
    <row r="8" spans="1:10" s="25" customFormat="1" ht="17.399999999999999">
      <c r="A8" s="25" t="s">
        <v>108</v>
      </c>
      <c r="C8" s="25">
        <v>42.5</v>
      </c>
      <c r="D8" s="25">
        <v>42.5</v>
      </c>
      <c r="E8" s="25">
        <v>42.5</v>
      </c>
      <c r="F8" s="25">
        <v>42.5</v>
      </c>
      <c r="G8" s="25">
        <v>42.5</v>
      </c>
      <c r="H8" s="25">
        <v>42.5</v>
      </c>
      <c r="I8" s="25">
        <v>42.5</v>
      </c>
      <c r="J8" s="25">
        <v>42.5</v>
      </c>
    </row>
    <row r="9" spans="1:10" s="25" customFormat="1" ht="17.399999999999999">
      <c r="A9" s="25" t="s">
        <v>109</v>
      </c>
      <c r="C9" s="28">
        <v>2510</v>
      </c>
      <c r="D9" s="28">
        <v>2510</v>
      </c>
      <c r="E9" s="28">
        <v>2510</v>
      </c>
      <c r="F9" s="28">
        <v>2510</v>
      </c>
      <c r="G9" s="28">
        <v>2510</v>
      </c>
      <c r="H9" s="28">
        <v>2510</v>
      </c>
      <c r="I9" s="28">
        <v>2510</v>
      </c>
      <c r="J9" s="28">
        <v>2510</v>
      </c>
    </row>
    <row r="10" spans="1:10" s="25" customFormat="1" ht="17.399999999999999">
      <c r="A10" s="25" t="s">
        <v>110</v>
      </c>
      <c r="F10" s="122">
        <v>6</v>
      </c>
      <c r="G10" s="122">
        <f>+F10*(1+G15)</f>
        <v>6.18</v>
      </c>
      <c r="H10" s="122">
        <f>+G10*(1+H15)</f>
        <v>6.3654000000000002</v>
      </c>
      <c r="I10" s="122">
        <f>+H10*(1+I15)</f>
        <v>6.556362</v>
      </c>
      <c r="J10" s="122">
        <f>+I10*(1+J15)</f>
        <v>6.7530528600000004</v>
      </c>
    </row>
    <row r="11" spans="1:10" s="25" customFormat="1" ht="17.399999999999999"/>
    <row r="12" spans="1:10" s="25" customFormat="1" ht="17.399999999999999">
      <c r="A12" s="3" t="s">
        <v>111</v>
      </c>
      <c r="C12" s="3"/>
    </row>
    <row r="13" spans="1:10" s="25" customFormat="1" ht="17.399999999999999">
      <c r="A13" s="25" t="s">
        <v>112</v>
      </c>
      <c r="E13" s="25">
        <v>76.59</v>
      </c>
      <c r="F13" s="46">
        <f>+E13*(1+F15)</f>
        <v>78.887700000000009</v>
      </c>
      <c r="G13" s="46">
        <f>+F13*(1+G15)</f>
        <v>81.254331000000008</v>
      </c>
      <c r="H13" s="46">
        <f>+G13*(1+H15)</f>
        <v>83.691960930000008</v>
      </c>
      <c r="I13" s="46">
        <f>+H13*(1+I15)</f>
        <v>86.202719757900013</v>
      </c>
      <c r="J13" s="46">
        <f>+I13*(1+J15)</f>
        <v>88.788801350637016</v>
      </c>
    </row>
    <row r="14" spans="1:10" s="25" customFormat="1" ht="17.399999999999999">
      <c r="A14" s="25" t="s">
        <v>113</v>
      </c>
      <c r="E14" s="45">
        <v>0.9</v>
      </c>
      <c r="F14" s="45">
        <v>0.9</v>
      </c>
      <c r="G14" s="45">
        <v>0.9</v>
      </c>
      <c r="H14" s="45">
        <v>0.9</v>
      </c>
      <c r="I14" s="45">
        <v>0.9</v>
      </c>
      <c r="J14" s="45">
        <v>0.9</v>
      </c>
    </row>
    <row r="15" spans="1:10" s="25" customFormat="1" ht="17.399999999999999">
      <c r="A15" s="25" t="s">
        <v>114</v>
      </c>
      <c r="E15" s="45">
        <v>0.03</v>
      </c>
      <c r="F15" s="45">
        <v>0.03</v>
      </c>
      <c r="G15" s="45">
        <v>0.03</v>
      </c>
      <c r="H15" s="45">
        <v>0.03</v>
      </c>
      <c r="I15" s="45">
        <v>0.03</v>
      </c>
      <c r="J15" s="45">
        <v>0.03</v>
      </c>
    </row>
    <row r="16" spans="1:10" s="25" customFormat="1" ht="17.399999999999999">
      <c r="C16" s="60"/>
      <c r="D16" s="60"/>
      <c r="E16" s="60"/>
      <c r="F16" s="60"/>
      <c r="G16" s="60"/>
      <c r="H16" s="60"/>
      <c r="I16" s="60"/>
      <c r="J16" s="60"/>
    </row>
    <row r="17" spans="1:10" s="25" customFormat="1" ht="17.399999999999999"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s="25" customFormat="1" ht="17.399999999999999"/>
    <row r="19" spans="1:10" s="25" customFormat="1" ht="17.399999999999999">
      <c r="A19" s="63" t="s">
        <v>9</v>
      </c>
      <c r="B19" s="63"/>
      <c r="C19" s="117"/>
      <c r="D19" s="117"/>
      <c r="E19" s="117"/>
      <c r="F19" s="117"/>
      <c r="G19" s="117"/>
      <c r="H19" s="117"/>
      <c r="I19" s="117"/>
      <c r="J19" s="117"/>
    </row>
    <row r="20" spans="1:10" s="25" customFormat="1" ht="17.399999999999999">
      <c r="A20" s="61"/>
      <c r="B20" s="61"/>
      <c r="C20" s="62"/>
      <c r="D20" s="62"/>
      <c r="E20" s="62"/>
      <c r="F20" s="62"/>
      <c r="G20" s="62"/>
      <c r="H20" s="62"/>
      <c r="I20" s="62"/>
      <c r="J20" s="62"/>
    </row>
    <row r="21" spans="1:10" s="25" customFormat="1" ht="17.399999999999999">
      <c r="A21" s="61"/>
      <c r="B21" s="61"/>
      <c r="C21" s="62"/>
      <c r="D21" s="62"/>
      <c r="E21" s="62"/>
      <c r="F21" s="62"/>
      <c r="G21" s="62"/>
      <c r="H21" s="62"/>
      <c r="I21" s="62"/>
      <c r="J21" s="62"/>
    </row>
    <row r="22" spans="1:10" s="25" customFormat="1" ht="17.399999999999999">
      <c r="A22" s="61"/>
      <c r="B22" s="61"/>
      <c r="C22" s="62"/>
      <c r="D22" s="62"/>
      <c r="E22" s="62"/>
      <c r="F22" s="62"/>
      <c r="G22" s="62"/>
      <c r="H22" s="62"/>
      <c r="I22" s="62"/>
      <c r="J22" s="62"/>
    </row>
    <row r="23" spans="1:10" s="25" customFormat="1" ht="25.8" customHeight="1" thickBot="1">
      <c r="A23" s="88" t="s">
        <v>29</v>
      </c>
      <c r="B23" s="61"/>
      <c r="C23" s="104">
        <f>+C4</f>
        <v>2004</v>
      </c>
      <c r="D23" s="104">
        <f t="shared" ref="D23:E23" si="2">+D4</f>
        <v>2005</v>
      </c>
      <c r="E23" s="104">
        <f t="shared" si="2"/>
        <v>2006</v>
      </c>
      <c r="F23" s="104">
        <f t="shared" ref="F23:G23" si="3">+F4</f>
        <v>2007</v>
      </c>
      <c r="G23" s="104">
        <f t="shared" si="3"/>
        <v>2008</v>
      </c>
      <c r="H23" s="104">
        <f t="shared" ref="H23:I23" si="4">+H4</f>
        <v>2009</v>
      </c>
      <c r="I23" s="104">
        <f t="shared" si="4"/>
        <v>2010</v>
      </c>
      <c r="J23" s="104">
        <f t="shared" ref="J23" si="5">+J4</f>
        <v>2011</v>
      </c>
    </row>
    <row r="24" spans="1:10" s="25" customFormat="1" ht="24.6" customHeight="1" thickTop="1">
      <c r="A24" s="25" t="s">
        <v>115</v>
      </c>
      <c r="B24" s="61"/>
      <c r="C24" s="118"/>
      <c r="D24" s="118"/>
      <c r="E24" s="118"/>
      <c r="F24" s="124"/>
      <c r="G24" s="124"/>
      <c r="H24" s="124"/>
      <c r="I24" s="124"/>
      <c r="J24" s="124"/>
    </row>
    <row r="25" spans="1:10" s="25" customFormat="1" ht="17.399999999999999">
      <c r="A25" s="63" t="s">
        <v>116</v>
      </c>
      <c r="B25" s="109"/>
      <c r="C25" s="117">
        <f>+C24</f>
        <v>0</v>
      </c>
      <c r="D25" s="117">
        <f t="shared" ref="D25:J25" si="6">+D24</f>
        <v>0</v>
      </c>
      <c r="E25" s="117">
        <f t="shared" si="6"/>
        <v>0</v>
      </c>
      <c r="F25" s="117">
        <f t="shared" si="6"/>
        <v>0</v>
      </c>
      <c r="G25" s="117">
        <f t="shared" si="6"/>
        <v>0</v>
      </c>
      <c r="H25" s="117">
        <f t="shared" si="6"/>
        <v>0</v>
      </c>
      <c r="I25" s="117">
        <f t="shared" si="6"/>
        <v>0</v>
      </c>
      <c r="J25" s="117">
        <f t="shared" si="6"/>
        <v>0</v>
      </c>
    </row>
    <row r="26" spans="1:10" s="25" customFormat="1" ht="17.399999999999999">
      <c r="A26" s="61"/>
      <c r="B26" s="61"/>
      <c r="C26" s="62"/>
      <c r="D26" s="62"/>
      <c r="E26" s="62"/>
      <c r="F26" s="62"/>
      <c r="G26" s="62"/>
      <c r="H26" s="62"/>
      <c r="I26" s="62"/>
      <c r="J26" s="62"/>
    </row>
    <row r="27" spans="1:10" s="25" customFormat="1" ht="17.399999999999999">
      <c r="A27" s="61" t="s">
        <v>34</v>
      </c>
      <c r="B27" s="61"/>
      <c r="C27" s="62"/>
      <c r="D27" s="62"/>
      <c r="E27" s="62"/>
      <c r="F27" s="62"/>
      <c r="G27" s="62"/>
      <c r="H27" s="62"/>
      <c r="I27" s="62"/>
      <c r="J27" s="62"/>
    </row>
    <row r="28" spans="1:10" s="25" customFormat="1" ht="17.399999999999999">
      <c r="A28" s="25" t="s">
        <v>35</v>
      </c>
      <c r="C28" s="82"/>
      <c r="D28" s="82"/>
      <c r="E28" s="82"/>
      <c r="F28" s="82"/>
      <c r="G28" s="82"/>
      <c r="H28" s="82"/>
      <c r="I28" s="82"/>
      <c r="J28" s="82"/>
    </row>
    <row r="29" spans="1:10" s="25" customFormat="1" ht="17.399999999999999">
      <c r="A29" s="25" t="s">
        <v>36</v>
      </c>
      <c r="C29" s="28"/>
      <c r="D29" s="28"/>
      <c r="E29" s="28"/>
      <c r="F29" s="28"/>
      <c r="G29" s="28"/>
      <c r="H29" s="28"/>
      <c r="I29" s="28"/>
      <c r="J29" s="28"/>
    </row>
    <row r="30" spans="1:10" s="25" customFormat="1" ht="17.399999999999999">
      <c r="A30" s="63" t="s">
        <v>37</v>
      </c>
      <c r="B30" s="63"/>
      <c r="C30" s="64"/>
      <c r="D30" s="64"/>
      <c r="E30" s="64"/>
      <c r="F30" s="64"/>
      <c r="G30" s="64"/>
      <c r="H30" s="64"/>
      <c r="I30" s="64"/>
      <c r="J30" s="64"/>
    </row>
    <row r="31" spans="1:10" s="25" customFormat="1" ht="17.399999999999999">
      <c r="C31" s="28"/>
      <c r="D31" s="28"/>
      <c r="E31" s="28"/>
      <c r="F31" s="28"/>
      <c r="G31" s="28"/>
      <c r="H31" s="28"/>
      <c r="I31" s="28"/>
      <c r="J31" s="28"/>
    </row>
    <row r="32" spans="1:10" s="25" customFormat="1" ht="17.399999999999999">
      <c r="C32" s="28"/>
      <c r="D32" s="28"/>
      <c r="E32" s="28"/>
      <c r="F32" s="28"/>
      <c r="G32" s="28"/>
      <c r="H32" s="28"/>
      <c r="I32" s="28"/>
      <c r="J32" s="28"/>
    </row>
    <row r="33" spans="1:10" s="25" customFormat="1" ht="17.399999999999999">
      <c r="C33" s="28"/>
      <c r="D33" s="28"/>
      <c r="E33" s="28"/>
      <c r="F33" s="28"/>
      <c r="G33" s="28"/>
      <c r="H33" s="28"/>
      <c r="I33" s="28"/>
      <c r="J33" s="28"/>
    </row>
    <row r="34" spans="1:10" s="25" customFormat="1" ht="20.399999999999999" thickBot="1">
      <c r="A34" s="88" t="s">
        <v>38</v>
      </c>
      <c r="B34" s="61"/>
      <c r="C34" s="104">
        <f>+C4</f>
        <v>2004</v>
      </c>
      <c r="D34" s="104">
        <f t="shared" ref="D34:E34" si="7">+D4</f>
        <v>2005</v>
      </c>
      <c r="E34" s="104">
        <f t="shared" si="7"/>
        <v>2006</v>
      </c>
      <c r="F34" s="104">
        <f t="shared" ref="F34:G34" si="8">+F4</f>
        <v>2007</v>
      </c>
      <c r="G34" s="104">
        <f t="shared" si="8"/>
        <v>2008</v>
      </c>
      <c r="H34" s="104">
        <f t="shared" ref="H34:I34" si="9">+H4</f>
        <v>2009</v>
      </c>
      <c r="I34" s="104">
        <f t="shared" si="9"/>
        <v>2010</v>
      </c>
      <c r="J34" s="104">
        <f t="shared" ref="J34" si="10">+J4</f>
        <v>2011</v>
      </c>
    </row>
    <row r="35" spans="1:10" s="25" customFormat="1" ht="18" thickTop="1">
      <c r="A35" s="25" t="s">
        <v>117</v>
      </c>
      <c r="B35" s="61"/>
      <c r="C35" s="110"/>
      <c r="D35" s="110"/>
      <c r="E35" s="110"/>
      <c r="F35" s="110"/>
      <c r="G35" s="110"/>
      <c r="H35" s="110"/>
      <c r="I35" s="110"/>
      <c r="J35" s="110"/>
    </row>
    <row r="36" spans="1:10" s="25" customFormat="1" ht="17.399999999999999">
      <c r="A36" s="63" t="s">
        <v>39</v>
      </c>
      <c r="B36" s="63"/>
      <c r="C36" s="64"/>
      <c r="D36" s="64"/>
      <c r="E36" s="64"/>
      <c r="F36" s="64"/>
      <c r="G36" s="64"/>
      <c r="H36" s="64"/>
      <c r="I36" s="64"/>
      <c r="J36" s="64"/>
    </row>
    <row r="37" spans="1:10" s="25" customFormat="1" ht="17.399999999999999">
      <c r="A37" s="59"/>
      <c r="B37" s="59"/>
      <c r="C37" s="65"/>
      <c r="D37" s="65"/>
      <c r="E37" s="65"/>
      <c r="F37" s="65"/>
      <c r="G37" s="65"/>
      <c r="H37" s="65"/>
      <c r="I37" s="65"/>
      <c r="J37" s="65"/>
    </row>
    <row r="38" spans="1:10" s="25" customFormat="1" ht="17.399999999999999">
      <c r="A38" s="59"/>
      <c r="B38" s="59"/>
      <c r="C38" s="111"/>
      <c r="D38" s="111"/>
      <c r="E38" s="111"/>
      <c r="F38" s="111"/>
      <c r="G38" s="111"/>
      <c r="H38" s="111"/>
      <c r="I38" s="111"/>
      <c r="J38" s="111"/>
    </row>
    <row r="39" spans="1:10" s="25" customFormat="1" ht="20.399999999999999" thickBot="1">
      <c r="A39" s="88" t="s">
        <v>40</v>
      </c>
      <c r="B39" s="59"/>
      <c r="C39" s="87">
        <f>+C34</f>
        <v>2004</v>
      </c>
      <c r="D39" s="87">
        <f>+D34</f>
        <v>2005</v>
      </c>
      <c r="E39" s="87">
        <f>+E34</f>
        <v>2006</v>
      </c>
      <c r="F39" s="87">
        <f>+F34</f>
        <v>2007</v>
      </c>
      <c r="G39" s="87">
        <f>+G34</f>
        <v>2008</v>
      </c>
      <c r="H39" s="87">
        <f t="shared" ref="H39:I39" si="11">+H34</f>
        <v>2009</v>
      </c>
      <c r="I39" s="87">
        <f t="shared" si="11"/>
        <v>2010</v>
      </c>
      <c r="J39" s="87">
        <f t="shared" ref="J39" si="12">+J34</f>
        <v>2011</v>
      </c>
    </row>
    <row r="40" spans="1:10" s="25" customFormat="1" ht="18" thickTop="1">
      <c r="A40" s="66" t="s">
        <v>118</v>
      </c>
      <c r="B40" s="66"/>
      <c r="C40" s="119"/>
      <c r="D40" s="119"/>
      <c r="E40" s="119"/>
      <c r="F40" s="119"/>
      <c r="G40" s="119"/>
      <c r="H40" s="119"/>
      <c r="I40" s="119"/>
      <c r="J40" s="119"/>
    </row>
    <row r="41" spans="1:10" s="25" customFormat="1" ht="17.399999999999999">
      <c r="A41" s="59" t="s">
        <v>41</v>
      </c>
      <c r="B41" s="59"/>
      <c r="C41" s="119"/>
      <c r="D41" s="119"/>
      <c r="E41" s="119"/>
      <c r="F41" s="119"/>
      <c r="G41" s="119"/>
      <c r="H41" s="119"/>
      <c r="I41" s="119"/>
      <c r="J41" s="119"/>
    </row>
    <row r="42" spans="1:10" s="25" customFormat="1" ht="17.399999999999999">
      <c r="A42" s="59" t="s">
        <v>6</v>
      </c>
      <c r="B42" s="59"/>
      <c r="C42" s="119"/>
      <c r="D42" s="119"/>
      <c r="E42" s="119"/>
      <c r="F42" s="119"/>
      <c r="G42" s="119"/>
      <c r="H42" s="119"/>
      <c r="I42" s="119"/>
      <c r="J42" s="119"/>
    </row>
    <row r="43" spans="1:10" s="25" customFormat="1" ht="17.399999999999999">
      <c r="A43" s="59" t="s">
        <v>42</v>
      </c>
      <c r="B43" s="59"/>
      <c r="C43" s="119"/>
      <c r="D43" s="119"/>
      <c r="E43" s="119"/>
      <c r="F43" s="119"/>
      <c r="G43" s="119"/>
      <c r="H43" s="119"/>
      <c r="I43" s="119"/>
      <c r="J43" s="119"/>
    </row>
    <row r="44" spans="1:10" s="25" customFormat="1" ht="17.399999999999999">
      <c r="A44" s="66" t="s">
        <v>43</v>
      </c>
      <c r="B44" s="66"/>
      <c r="C44" s="119"/>
      <c r="D44" s="119"/>
      <c r="E44" s="119"/>
      <c r="F44" s="119"/>
      <c r="G44" s="119"/>
      <c r="H44" s="119"/>
      <c r="I44" s="119"/>
      <c r="J44" s="119"/>
    </row>
    <row r="45" spans="1:10" s="25" customFormat="1" ht="17.399999999999999">
      <c r="A45" s="66" t="s">
        <v>43</v>
      </c>
      <c r="B45" s="66"/>
      <c r="C45" s="119"/>
      <c r="D45" s="119"/>
      <c r="E45" s="119"/>
      <c r="F45" s="119"/>
      <c r="G45" s="119"/>
      <c r="H45" s="119"/>
      <c r="I45" s="119"/>
      <c r="J45" s="119"/>
    </row>
    <row r="46" spans="1:10" s="25" customFormat="1" ht="17.399999999999999">
      <c r="A46" s="66" t="s">
        <v>43</v>
      </c>
      <c r="B46" s="66"/>
      <c r="C46" s="119"/>
      <c r="D46" s="119"/>
      <c r="E46" s="119"/>
      <c r="F46" s="119"/>
      <c r="G46" s="119"/>
      <c r="H46" s="119"/>
      <c r="I46" s="119"/>
      <c r="J46" s="119"/>
    </row>
    <row r="47" spans="1:10" s="25" customFormat="1" ht="17.399999999999999">
      <c r="A47" s="63" t="s">
        <v>44</v>
      </c>
      <c r="B47" s="63"/>
      <c r="C47" s="120">
        <f>SUM(C40:C46)</f>
        <v>0</v>
      </c>
      <c r="D47" s="120">
        <f t="shared" ref="D47:J47" si="13">SUM(D40:D46)</f>
        <v>0</v>
      </c>
      <c r="E47" s="120">
        <f t="shared" si="13"/>
        <v>0</v>
      </c>
      <c r="F47" s="120">
        <f t="shared" si="13"/>
        <v>0</v>
      </c>
      <c r="G47" s="120">
        <f t="shared" si="13"/>
        <v>0</v>
      </c>
      <c r="H47" s="120">
        <f t="shared" si="13"/>
        <v>0</v>
      </c>
      <c r="I47" s="120">
        <f t="shared" si="13"/>
        <v>0</v>
      </c>
      <c r="J47" s="120">
        <f t="shared" si="13"/>
        <v>0</v>
      </c>
    </row>
    <row r="48" spans="1:10" s="25" customFormat="1" ht="17.399999999999999">
      <c r="C48" s="28"/>
      <c r="D48" s="28"/>
      <c r="E48" s="28"/>
      <c r="F48" s="28"/>
      <c r="G48" s="28"/>
      <c r="H48" s="28"/>
      <c r="I48" s="28"/>
      <c r="J48" s="28"/>
    </row>
    <row r="49" spans="1:10" s="25" customFormat="1" ht="17.399999999999999">
      <c r="A49" s="63" t="s">
        <v>45</v>
      </c>
      <c r="B49" s="63"/>
      <c r="C49" s="120">
        <f>+C36+C47</f>
        <v>0</v>
      </c>
      <c r="D49" s="120">
        <f t="shared" ref="D49:J49" si="14">+D36+D47</f>
        <v>0</v>
      </c>
      <c r="E49" s="120">
        <f t="shared" si="14"/>
        <v>0</v>
      </c>
      <c r="F49" s="120">
        <f t="shared" si="14"/>
        <v>0</v>
      </c>
      <c r="G49" s="120">
        <f t="shared" si="14"/>
        <v>0</v>
      </c>
      <c r="H49" s="120">
        <f t="shared" si="14"/>
        <v>0</v>
      </c>
      <c r="I49" s="120">
        <f t="shared" si="14"/>
        <v>0</v>
      </c>
      <c r="J49" s="120">
        <f t="shared" si="14"/>
        <v>0</v>
      </c>
    </row>
    <row r="50" spans="1:10" s="25" customFormat="1" ht="17.399999999999999"/>
    <row r="51" spans="1:10" s="25" customFormat="1" ht="17.399999999999999"/>
    <row r="52" spans="1:10" s="25" customFormat="1" ht="17.399999999999999">
      <c r="A52" s="56" t="s">
        <v>46</v>
      </c>
      <c r="B52" s="56"/>
      <c r="C52" s="57"/>
      <c r="D52" s="57"/>
      <c r="E52" s="57"/>
      <c r="F52" s="57"/>
      <c r="G52" s="57"/>
      <c r="H52" s="57"/>
      <c r="I52" s="57"/>
      <c r="J52" s="57"/>
    </row>
    <row r="53" spans="1:10" s="25" customFormat="1" ht="17.399999999999999">
      <c r="A53" s="58" t="s">
        <v>47</v>
      </c>
      <c r="B53" s="113"/>
      <c r="C53" s="83"/>
      <c r="D53" s="83"/>
      <c r="E53" s="83"/>
      <c r="F53" s="83"/>
      <c r="G53" s="83"/>
      <c r="H53" s="83"/>
      <c r="I53" s="83"/>
      <c r="J53" s="83"/>
    </row>
    <row r="54" spans="1:10" s="25" customFormat="1" ht="17.399999999999999">
      <c r="A54" s="58" t="s">
        <v>48</v>
      </c>
      <c r="B54" s="113"/>
      <c r="C54" s="83"/>
      <c r="D54" s="83"/>
      <c r="E54" s="83"/>
      <c r="F54" s="83"/>
      <c r="G54" s="83"/>
      <c r="H54" s="83"/>
      <c r="I54" s="83"/>
      <c r="J54" s="83"/>
    </row>
    <row r="55" spans="1:10" s="25" customFormat="1" ht="17.399999999999999">
      <c r="A55" s="58" t="s">
        <v>49</v>
      </c>
      <c r="B55" s="113"/>
      <c r="C55" s="83"/>
      <c r="D55" s="83"/>
      <c r="E55" s="83"/>
      <c r="F55" s="83"/>
      <c r="G55" s="83"/>
      <c r="H55" s="83"/>
      <c r="I55" s="83"/>
      <c r="J55" s="83"/>
    </row>
    <row r="56" spans="1:10" s="25" customFormat="1" ht="17.399999999999999">
      <c r="A56" s="58"/>
      <c r="B56" s="113"/>
      <c r="C56" s="58"/>
      <c r="D56" s="58"/>
      <c r="E56" s="58"/>
      <c r="F56" s="58"/>
      <c r="G56" s="58"/>
      <c r="H56" s="58"/>
      <c r="I56" s="58"/>
      <c r="J56" s="58"/>
    </row>
    <row r="57" spans="1:10" s="25" customFormat="1" ht="17.399999999999999">
      <c r="A57" s="58"/>
      <c r="B57" s="58"/>
      <c r="C57" s="58"/>
      <c r="D57" s="58"/>
      <c r="E57" s="58"/>
      <c r="F57" s="58"/>
      <c r="G57" s="58"/>
      <c r="H57" s="58"/>
      <c r="I57" s="58"/>
      <c r="J57" s="58"/>
    </row>
    <row r="58" spans="1:10" s="25" customFormat="1" ht="18" thickBot="1">
      <c r="A58" s="67" t="s">
        <v>50</v>
      </c>
      <c r="B58" s="67"/>
      <c r="C58" s="84"/>
      <c r="D58" s="84"/>
      <c r="E58" s="84"/>
      <c r="F58" s="84"/>
      <c r="G58" s="84"/>
      <c r="H58" s="84"/>
      <c r="I58" s="84"/>
      <c r="J58" s="84"/>
    </row>
    <row r="59" spans="1:10" s="25" customFormat="1" ht="17.399999999999999"/>
    <row r="60" spans="1:10" s="25" customFormat="1" ht="17.399999999999999">
      <c r="C60" s="60"/>
      <c r="D60" s="60"/>
      <c r="E60" s="60"/>
      <c r="F60" s="60"/>
      <c r="G60" s="60"/>
      <c r="H60" s="60"/>
      <c r="I60" s="60"/>
      <c r="J60" s="60"/>
    </row>
    <row r="62" spans="1:10">
      <c r="E62" s="125"/>
      <c r="F62" s="125"/>
      <c r="G62" s="125"/>
      <c r="H62" s="125"/>
      <c r="I62" s="125"/>
      <c r="J62" s="125"/>
    </row>
    <row r="63" spans="1:10">
      <c r="E63" s="125"/>
      <c r="F63" s="125"/>
      <c r="G63" s="125"/>
      <c r="H63" s="125"/>
      <c r="I63" s="125"/>
      <c r="J63" s="125"/>
    </row>
  </sheetData>
  <phoneticPr fontId="0" type="noConversion"/>
  <pageMargins left="0.75" right="0.75" top="1" bottom="1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K84"/>
  <sheetViews>
    <sheetView topLeftCell="A70" zoomScale="110" zoomScaleNormal="110" workbookViewId="0">
      <selection activeCell="F84" sqref="F84"/>
    </sheetView>
  </sheetViews>
  <sheetFormatPr baseColWidth="10" defaultRowHeight="15"/>
  <cols>
    <col min="1" max="1" width="20.44140625" customWidth="1"/>
    <col min="2" max="2" width="14.5546875" customWidth="1"/>
    <col min="3" max="3" width="12.21875" style="14" customWidth="1"/>
    <col min="4" max="4" width="12.88671875" customWidth="1"/>
    <col min="6" max="11" width="12.33203125" bestFit="1" customWidth="1"/>
  </cols>
  <sheetData>
    <row r="1" spans="1:11" ht="23.4">
      <c r="A1" s="2"/>
      <c r="B1" s="2"/>
    </row>
    <row r="2" spans="1:11" ht="18">
      <c r="A2" s="12" t="str">
        <f>+Assumptions!A2</f>
        <v>Financial Plan</v>
      </c>
      <c r="B2" s="12"/>
    </row>
    <row r="3" spans="1:11" ht="18">
      <c r="A3" s="12" t="s">
        <v>10</v>
      </c>
      <c r="B3" s="12"/>
    </row>
    <row r="4" spans="1:11" ht="18">
      <c r="A4" s="12"/>
      <c r="B4" s="12"/>
    </row>
    <row r="5" spans="1:11" ht="17.399999999999999">
      <c r="A5" s="3" t="s">
        <v>11</v>
      </c>
      <c r="B5" s="3"/>
      <c r="C5" s="15"/>
      <c r="D5" s="3"/>
    </row>
    <row r="7" spans="1:11" ht="15.6" thickBot="1">
      <c r="A7" t="s">
        <v>0</v>
      </c>
      <c r="C7" s="16"/>
      <c r="D7" s="5">
        <f>+Assumptions!C4</f>
        <v>2004</v>
      </c>
      <c r="E7" s="5">
        <f>+Assumptions!D4</f>
        <v>2005</v>
      </c>
      <c r="F7" s="5">
        <f>+Assumptions!E4</f>
        <v>2006</v>
      </c>
      <c r="G7" s="5">
        <f>+Assumptions!F4</f>
        <v>2007</v>
      </c>
      <c r="H7" s="5">
        <f>+Assumptions!G4</f>
        <v>2008</v>
      </c>
      <c r="I7" s="5">
        <f>+Assumptions!H4</f>
        <v>2009</v>
      </c>
      <c r="J7" s="5">
        <f>+Assumptions!I4</f>
        <v>2010</v>
      </c>
      <c r="K7" s="5">
        <f>+Assumptions!J4</f>
        <v>2011</v>
      </c>
    </row>
    <row r="8" spans="1:11" ht="15.6" thickTop="1"/>
    <row r="9" spans="1:11">
      <c r="A9" s="1" t="s">
        <v>12</v>
      </c>
      <c r="B9" s="1"/>
      <c r="C9" s="13" t="s">
        <v>18</v>
      </c>
    </row>
    <row r="10" spans="1:11">
      <c r="A10" s="114" t="s">
        <v>119</v>
      </c>
      <c r="B10" s="8"/>
      <c r="C10" s="50"/>
      <c r="D10" s="51"/>
      <c r="E10" s="51"/>
      <c r="F10" s="51"/>
      <c r="G10" s="51"/>
      <c r="H10" s="51"/>
      <c r="I10" s="51"/>
      <c r="J10" s="51"/>
      <c r="K10" s="51"/>
    </row>
    <row r="11" spans="1:11">
      <c r="A11" s="114" t="s">
        <v>120</v>
      </c>
      <c r="B11" s="8"/>
      <c r="C11" s="52"/>
      <c r="D11" s="51"/>
      <c r="E11" s="51"/>
      <c r="F11" s="51"/>
      <c r="G11" s="51"/>
      <c r="H11" s="51"/>
      <c r="I11" s="51"/>
      <c r="J11" s="51"/>
      <c r="K11" s="51"/>
    </row>
    <row r="12" spans="1:11">
      <c r="A12" s="114" t="s">
        <v>14</v>
      </c>
      <c r="B12" s="8"/>
      <c r="C12" s="52"/>
      <c r="D12" s="51"/>
      <c r="E12" s="51"/>
      <c r="F12" s="51"/>
      <c r="G12" s="51"/>
      <c r="H12" s="51"/>
      <c r="I12" s="51"/>
      <c r="J12" s="51"/>
      <c r="K12" s="51"/>
    </row>
    <row r="13" spans="1:11">
      <c r="A13" s="114" t="s">
        <v>15</v>
      </c>
      <c r="B13" s="8"/>
      <c r="C13" s="52"/>
      <c r="D13" s="51"/>
      <c r="E13" s="51"/>
      <c r="F13" s="51"/>
      <c r="G13" s="51"/>
      <c r="H13" s="51"/>
      <c r="I13" s="51"/>
      <c r="J13" s="51"/>
      <c r="K13" s="51"/>
    </row>
    <row r="14" spans="1:11">
      <c r="A14" s="114" t="s">
        <v>16</v>
      </c>
      <c r="B14" s="6"/>
      <c r="C14" s="53"/>
      <c r="D14" s="54"/>
      <c r="E14" s="54"/>
      <c r="F14" s="54"/>
      <c r="G14" s="54"/>
      <c r="H14" s="54"/>
      <c r="I14" s="54"/>
      <c r="J14" s="54"/>
      <c r="K14" s="54"/>
    </row>
    <row r="15" spans="1:11" s="1" customFormat="1" ht="15.6" thickBot="1">
      <c r="A15" s="10" t="s">
        <v>17</v>
      </c>
      <c r="B15" s="10"/>
      <c r="C15" s="17"/>
      <c r="D15" s="11">
        <f>SUM(D10:D14)</f>
        <v>0</v>
      </c>
      <c r="E15" s="11">
        <f>SUM(E10:E14)</f>
        <v>0</v>
      </c>
      <c r="F15" s="11">
        <f>SUM(F10:F14)</f>
        <v>0</v>
      </c>
      <c r="G15" s="11">
        <f>SUM(G10:G14)</f>
        <v>0</v>
      </c>
      <c r="H15" s="11">
        <f t="shared" ref="H15:I15" si="0">SUM(H10:H14)</f>
        <v>0</v>
      </c>
      <c r="I15" s="11">
        <f t="shared" si="0"/>
        <v>0</v>
      </c>
      <c r="J15" s="11">
        <f t="shared" ref="J15" si="1">SUM(J10:J14)</f>
        <v>0</v>
      </c>
      <c r="K15" s="11">
        <f t="shared" ref="K15" si="2">SUM(K10:K14)</f>
        <v>0</v>
      </c>
    </row>
    <row r="16" spans="1:11">
      <c r="D16" s="4"/>
      <c r="E16" s="4"/>
      <c r="F16" s="4"/>
      <c r="G16" s="4"/>
      <c r="H16" s="4"/>
      <c r="I16" s="4"/>
      <c r="J16" s="4"/>
      <c r="K16" s="4"/>
    </row>
    <row r="17" spans="1:11">
      <c r="A17" s="1" t="s">
        <v>13</v>
      </c>
      <c r="B17" s="1"/>
      <c r="C17" s="13" t="s">
        <v>18</v>
      </c>
    </row>
    <row r="18" spans="1:11">
      <c r="A18" s="114" t="s">
        <v>121</v>
      </c>
      <c r="B18" s="8"/>
      <c r="C18" s="50"/>
      <c r="D18" s="51"/>
      <c r="E18" s="51"/>
      <c r="F18" s="51"/>
      <c r="G18" s="51"/>
      <c r="H18" s="51"/>
      <c r="I18" s="51"/>
      <c r="J18" s="51"/>
      <c r="K18" s="51"/>
    </row>
    <row r="19" spans="1:11">
      <c r="A19" s="114" t="s">
        <v>122</v>
      </c>
      <c r="B19" s="8"/>
      <c r="C19" s="52"/>
      <c r="D19" s="51"/>
      <c r="E19" s="51"/>
      <c r="F19" s="51"/>
      <c r="G19" s="51"/>
      <c r="H19" s="51"/>
      <c r="I19" s="51"/>
      <c r="J19" s="51"/>
      <c r="K19" s="51"/>
    </row>
    <row r="20" spans="1:11">
      <c r="A20" s="114" t="s">
        <v>123</v>
      </c>
      <c r="B20" s="8"/>
      <c r="C20" s="52"/>
      <c r="D20" s="51"/>
      <c r="E20" s="51"/>
      <c r="F20" s="51"/>
      <c r="G20" s="51"/>
      <c r="H20" s="51"/>
      <c r="I20" s="51"/>
      <c r="J20" s="51"/>
      <c r="K20" s="51"/>
    </row>
    <row r="21" spans="1:11">
      <c r="A21" s="114" t="s">
        <v>124</v>
      </c>
      <c r="B21" s="8"/>
      <c r="C21" s="52"/>
      <c r="D21" s="51"/>
      <c r="E21" s="51"/>
      <c r="F21" s="51"/>
      <c r="G21" s="51"/>
      <c r="H21" s="51"/>
      <c r="I21" s="51"/>
      <c r="J21" s="51"/>
      <c r="K21" s="51"/>
    </row>
    <row r="22" spans="1:11">
      <c r="A22" s="114" t="s">
        <v>16</v>
      </c>
      <c r="B22" s="6"/>
      <c r="C22" s="53"/>
      <c r="D22" s="54"/>
      <c r="E22" s="54"/>
      <c r="F22" s="54"/>
      <c r="G22" s="54"/>
      <c r="H22" s="54"/>
      <c r="I22" s="54"/>
      <c r="J22" s="54"/>
      <c r="K22" s="54"/>
    </row>
    <row r="23" spans="1:11" s="1" customFormat="1" ht="15.6" thickBot="1">
      <c r="A23" s="10" t="s">
        <v>17</v>
      </c>
      <c r="B23" s="10"/>
      <c r="C23" s="17"/>
      <c r="D23" s="11">
        <f>SUM(D18:D22)</f>
        <v>0</v>
      </c>
      <c r="E23" s="11">
        <f>SUM(E18:E22)</f>
        <v>0</v>
      </c>
      <c r="F23" s="11">
        <f>SUM(F18:F22)</f>
        <v>0</v>
      </c>
      <c r="G23" s="11">
        <f>SUM(G18:G22)</f>
        <v>0</v>
      </c>
      <c r="H23" s="11">
        <f t="shared" ref="H23:I23" si="3">SUM(H18:H22)</f>
        <v>0</v>
      </c>
      <c r="I23" s="11">
        <f t="shared" si="3"/>
        <v>0</v>
      </c>
      <c r="J23" s="11">
        <f t="shared" ref="J23" si="4">SUM(J18:J22)</f>
        <v>0</v>
      </c>
      <c r="K23" s="11">
        <f t="shared" ref="K23" si="5">SUM(K18:K22)</f>
        <v>0</v>
      </c>
    </row>
    <row r="24" spans="1:11">
      <c r="D24" s="4"/>
      <c r="E24" s="4"/>
      <c r="F24" s="4"/>
      <c r="G24" s="4"/>
      <c r="H24" s="4"/>
      <c r="I24" s="4"/>
      <c r="J24" s="4"/>
      <c r="K24" s="4"/>
    </row>
    <row r="25" spans="1:11" ht="15.6" thickBot="1">
      <c r="A25" s="18" t="s">
        <v>19</v>
      </c>
      <c r="B25" s="18"/>
      <c r="C25" s="19"/>
      <c r="D25" s="24">
        <f>+D15+D23</f>
        <v>0</v>
      </c>
      <c r="E25" s="24">
        <f t="shared" ref="E25:F25" si="6">+E15+E23</f>
        <v>0</v>
      </c>
      <c r="F25" s="24">
        <f t="shared" si="6"/>
        <v>0</v>
      </c>
      <c r="G25" s="24">
        <f t="shared" ref="G25:I25" si="7">+G15+G23</f>
        <v>0</v>
      </c>
      <c r="H25" s="24">
        <f t="shared" si="7"/>
        <v>0</v>
      </c>
      <c r="I25" s="24">
        <f t="shared" si="7"/>
        <v>0</v>
      </c>
      <c r="J25" s="24">
        <f t="shared" ref="J25:K25" si="8">+J15+J23</f>
        <v>0</v>
      </c>
      <c r="K25" s="24">
        <f t="shared" si="8"/>
        <v>0</v>
      </c>
    </row>
    <row r="26" spans="1:11">
      <c r="D26" s="4"/>
      <c r="E26" s="4"/>
      <c r="F26" s="4"/>
      <c r="G26" s="4"/>
      <c r="H26" s="4"/>
      <c r="I26" s="4"/>
      <c r="J26" s="4"/>
      <c r="K26" s="4"/>
    </row>
    <row r="27" spans="1:11">
      <c r="D27" s="4"/>
      <c r="E27" s="4"/>
      <c r="F27" s="4"/>
      <c r="G27" s="4"/>
      <c r="H27" s="4"/>
      <c r="I27" s="4"/>
      <c r="J27" s="4"/>
      <c r="K27" s="4"/>
    </row>
    <row r="28" spans="1:11" ht="15.6">
      <c r="A28" s="85" t="s">
        <v>20</v>
      </c>
      <c r="D28" s="4"/>
      <c r="E28" s="4"/>
      <c r="F28" s="4"/>
      <c r="G28" s="4"/>
      <c r="H28" s="4"/>
      <c r="I28" s="4"/>
      <c r="J28" s="4"/>
      <c r="K28" s="4"/>
    </row>
    <row r="29" spans="1:11" ht="15.6">
      <c r="A29" s="85"/>
      <c r="D29" s="4"/>
      <c r="E29" s="4"/>
      <c r="F29" s="4"/>
      <c r="G29" s="4"/>
      <c r="H29" s="4"/>
      <c r="I29" s="4"/>
      <c r="J29" s="4"/>
      <c r="K29" s="4"/>
    </row>
    <row r="30" spans="1:11" ht="16.2" thickBot="1">
      <c r="A30" s="85" t="s">
        <v>12</v>
      </c>
      <c r="B30" s="8"/>
      <c r="D30" s="5">
        <f>+D7</f>
        <v>2004</v>
      </c>
      <c r="E30" s="5">
        <f t="shared" ref="E30:F30" si="9">+E7</f>
        <v>2005</v>
      </c>
      <c r="F30" s="5">
        <f t="shared" si="9"/>
        <v>2006</v>
      </c>
      <c r="G30" s="5">
        <f t="shared" ref="G30:I30" si="10">+G7</f>
        <v>2007</v>
      </c>
      <c r="H30" s="5">
        <f t="shared" si="10"/>
        <v>2008</v>
      </c>
      <c r="I30" s="5">
        <f t="shared" si="10"/>
        <v>2009</v>
      </c>
      <c r="J30" s="5">
        <f t="shared" ref="J30:K30" si="11">+J7</f>
        <v>2010</v>
      </c>
      <c r="K30" s="5">
        <f t="shared" si="11"/>
        <v>2011</v>
      </c>
    </row>
    <row r="31" spans="1:11" ht="16.2" thickTop="1">
      <c r="A31" s="85"/>
      <c r="B31" s="8"/>
      <c r="D31" s="107"/>
      <c r="E31" s="107"/>
      <c r="F31" s="107"/>
      <c r="G31" s="107"/>
      <c r="H31" s="107"/>
      <c r="I31" s="107"/>
      <c r="J31" s="107"/>
      <c r="K31" s="107"/>
    </row>
    <row r="32" spans="1:11">
      <c r="A32" t="str">
        <f>+A10</f>
        <v>Viabilty Study</v>
      </c>
      <c r="D32" s="4"/>
      <c r="E32" s="4"/>
      <c r="F32" s="4"/>
      <c r="G32" s="4"/>
      <c r="H32" s="4"/>
      <c r="I32" s="4"/>
      <c r="J32" s="4"/>
      <c r="K32" s="4"/>
    </row>
    <row r="33" spans="1:11">
      <c r="B33">
        <f>+D7</f>
        <v>2004</v>
      </c>
      <c r="D33" s="4"/>
      <c r="E33" s="4"/>
      <c r="F33" s="4"/>
      <c r="G33" s="4"/>
      <c r="H33" s="4"/>
      <c r="I33" s="4"/>
      <c r="J33" s="4"/>
      <c r="K33" s="4"/>
    </row>
    <row r="34" spans="1:11">
      <c r="B34">
        <f>+E7</f>
        <v>2005</v>
      </c>
      <c r="D34" s="4"/>
      <c r="E34" s="4"/>
      <c r="F34" s="4"/>
      <c r="G34" s="4"/>
      <c r="H34" s="4"/>
      <c r="I34" s="4"/>
      <c r="J34" s="4"/>
      <c r="K34" s="4"/>
    </row>
    <row r="35" spans="1:11">
      <c r="B35">
        <f>+F7</f>
        <v>2006</v>
      </c>
      <c r="D35" s="4"/>
      <c r="E35" s="4"/>
      <c r="F35" s="4"/>
      <c r="G35" s="4"/>
      <c r="H35" s="4"/>
      <c r="I35" s="4"/>
      <c r="J35" s="4"/>
      <c r="K35" s="4"/>
    </row>
    <row r="36" spans="1:11">
      <c r="A36" t="str">
        <f>+A11</f>
        <v>Licence and Taxes</v>
      </c>
      <c r="D36" s="4"/>
      <c r="E36" s="4"/>
      <c r="F36" s="4"/>
      <c r="G36" s="4"/>
      <c r="H36" s="4"/>
      <c r="I36" s="4"/>
      <c r="J36" s="4"/>
      <c r="K36" s="4"/>
    </row>
    <row r="37" spans="1:11">
      <c r="B37">
        <f>+D7</f>
        <v>2004</v>
      </c>
      <c r="D37" s="4"/>
      <c r="E37" s="4"/>
      <c r="F37" s="4"/>
      <c r="G37" s="4"/>
      <c r="H37" s="4"/>
      <c r="I37" s="4"/>
      <c r="J37" s="4"/>
      <c r="K37" s="4"/>
    </row>
    <row r="38" spans="1:11">
      <c r="B38">
        <f>+E7</f>
        <v>2005</v>
      </c>
      <c r="D38" s="4"/>
      <c r="E38" s="4"/>
      <c r="F38" s="4"/>
      <c r="G38" s="4"/>
      <c r="H38" s="4"/>
      <c r="I38" s="4"/>
      <c r="J38" s="4"/>
      <c r="K38" s="4"/>
    </row>
    <row r="39" spans="1:11">
      <c r="B39">
        <f>+F7</f>
        <v>2006</v>
      </c>
      <c r="D39" s="4"/>
      <c r="E39" s="4"/>
      <c r="F39" s="4"/>
      <c r="G39" s="4"/>
      <c r="H39" s="4"/>
      <c r="I39" s="4"/>
      <c r="J39" s="4"/>
      <c r="K39" s="4"/>
    </row>
    <row r="40" spans="1:11">
      <c r="A40" t="str">
        <f>+A12</f>
        <v>Concept 3</v>
      </c>
      <c r="D40" s="4"/>
      <c r="E40" s="4"/>
      <c r="F40" s="4"/>
      <c r="G40" s="4"/>
      <c r="H40" s="4"/>
      <c r="I40" s="4"/>
      <c r="J40" s="4"/>
      <c r="K40" s="4"/>
    </row>
    <row r="41" spans="1:11">
      <c r="B41">
        <f>+B33</f>
        <v>2004</v>
      </c>
      <c r="D41" s="4"/>
      <c r="E41" s="4"/>
      <c r="F41" s="4"/>
      <c r="G41" s="4"/>
      <c r="H41" s="4"/>
      <c r="I41" s="4"/>
      <c r="J41" s="4"/>
      <c r="K41" s="4"/>
    </row>
    <row r="42" spans="1:11">
      <c r="B42">
        <f>+B34</f>
        <v>2005</v>
      </c>
      <c r="D42" s="4"/>
      <c r="E42" s="4"/>
      <c r="F42" s="4"/>
      <c r="G42" s="4"/>
      <c r="H42" s="4"/>
      <c r="I42" s="4"/>
      <c r="J42" s="4"/>
      <c r="K42" s="4"/>
    </row>
    <row r="43" spans="1:11">
      <c r="B43">
        <f>+B35</f>
        <v>2006</v>
      </c>
      <c r="D43" s="4"/>
      <c r="E43" s="4"/>
      <c r="F43" s="4"/>
      <c r="G43" s="4"/>
      <c r="H43" s="4"/>
      <c r="I43" s="4"/>
      <c r="J43" s="4"/>
      <c r="K43" s="4"/>
    </row>
    <row r="44" spans="1:11">
      <c r="A44" t="str">
        <f>+A13</f>
        <v>Concept 4</v>
      </c>
      <c r="D44" s="4"/>
      <c r="E44" s="4"/>
      <c r="F44" s="4"/>
      <c r="G44" s="4"/>
      <c r="H44" s="4"/>
      <c r="I44" s="4"/>
      <c r="J44" s="4"/>
      <c r="K44" s="4"/>
    </row>
    <row r="45" spans="1:11">
      <c r="B45">
        <f>+B33</f>
        <v>2004</v>
      </c>
      <c r="D45" s="4"/>
      <c r="E45" s="4"/>
      <c r="F45" s="4"/>
      <c r="G45" s="4"/>
      <c r="H45" s="4"/>
      <c r="I45" s="4"/>
      <c r="J45" s="4"/>
      <c r="K45" s="4"/>
    </row>
    <row r="46" spans="1:11">
      <c r="B46">
        <f t="shared" ref="B46:B47" si="12">+B34</f>
        <v>2005</v>
      </c>
      <c r="D46" s="4"/>
      <c r="E46" s="4"/>
      <c r="F46" s="4"/>
      <c r="G46" s="4"/>
      <c r="H46" s="4"/>
      <c r="I46" s="4"/>
      <c r="J46" s="4"/>
      <c r="K46" s="4"/>
    </row>
    <row r="47" spans="1:11">
      <c r="B47">
        <f t="shared" si="12"/>
        <v>2006</v>
      </c>
      <c r="D47" s="4"/>
      <c r="E47" s="4"/>
      <c r="F47" s="4"/>
      <c r="G47" s="4"/>
      <c r="H47" s="4"/>
      <c r="I47" s="4"/>
      <c r="J47" s="4"/>
      <c r="K47" s="4"/>
    </row>
    <row r="48" spans="1:11">
      <c r="A48" t="str">
        <f>+A14</f>
        <v>Concept 5</v>
      </c>
      <c r="D48" s="4"/>
      <c r="E48" s="4"/>
      <c r="F48" s="4"/>
      <c r="G48" s="4"/>
      <c r="H48" s="4"/>
      <c r="I48" s="4"/>
      <c r="J48" s="4"/>
      <c r="K48" s="4"/>
    </row>
    <row r="49" spans="1:11">
      <c r="B49">
        <f>+B33</f>
        <v>2004</v>
      </c>
      <c r="D49" s="4"/>
      <c r="E49" s="4"/>
      <c r="F49" s="4"/>
      <c r="G49" s="4"/>
      <c r="H49" s="4"/>
      <c r="I49" s="4"/>
      <c r="J49" s="4"/>
      <c r="K49" s="4"/>
    </row>
    <row r="50" spans="1:11">
      <c r="B50">
        <f t="shared" ref="B50:B51" si="13">+B34</f>
        <v>2005</v>
      </c>
      <c r="D50" s="4"/>
      <c r="E50" s="4"/>
      <c r="F50" s="4"/>
      <c r="G50" s="4"/>
      <c r="H50" s="4"/>
      <c r="I50" s="4"/>
      <c r="J50" s="4"/>
      <c r="K50" s="4"/>
    </row>
    <row r="51" spans="1:11">
      <c r="B51">
        <f t="shared" si="13"/>
        <v>2006</v>
      </c>
      <c r="D51" s="4"/>
      <c r="E51" s="4"/>
      <c r="F51" s="4"/>
      <c r="G51" s="4"/>
      <c r="H51" s="4"/>
      <c r="I51" s="4"/>
      <c r="J51" s="4"/>
      <c r="K51" s="4"/>
    </row>
    <row r="52" spans="1:11" ht="15.6" thickBot="1">
      <c r="A52" s="10" t="s">
        <v>22</v>
      </c>
      <c r="B52" s="10"/>
      <c r="C52" s="17"/>
      <c r="D52" s="11">
        <f>SUM(D32:D51)</f>
        <v>0</v>
      </c>
      <c r="E52" s="11">
        <f>SUM(E32:E51)</f>
        <v>0</v>
      </c>
      <c r="F52" s="11">
        <f>SUM(F32:F51)</f>
        <v>0</v>
      </c>
      <c r="G52" s="11">
        <f>SUM(G32:G51)</f>
        <v>0</v>
      </c>
      <c r="H52" s="11">
        <f t="shared" ref="H52:I52" si="14">SUM(H32:H51)</f>
        <v>0</v>
      </c>
      <c r="I52" s="11">
        <f t="shared" si="14"/>
        <v>0</v>
      </c>
      <c r="J52" s="11">
        <f t="shared" ref="J52" si="15">SUM(J32:J51)</f>
        <v>0</v>
      </c>
      <c r="K52" s="11">
        <f t="shared" ref="K52" si="16">SUM(K32:K51)</f>
        <v>0</v>
      </c>
    </row>
    <row r="53" spans="1:11">
      <c r="D53" s="4"/>
      <c r="E53" s="4"/>
      <c r="F53" s="4"/>
      <c r="G53" s="4"/>
      <c r="H53" s="4"/>
      <c r="I53" s="4"/>
      <c r="J53" s="4"/>
      <c r="K53" s="4"/>
    </row>
    <row r="54" spans="1:11">
      <c r="D54" s="4"/>
      <c r="E54" s="4"/>
      <c r="F54" s="4"/>
      <c r="G54" s="4"/>
      <c r="H54" s="4"/>
      <c r="I54" s="4"/>
      <c r="J54" s="4"/>
      <c r="K54" s="4"/>
    </row>
    <row r="55" spans="1:11" ht="16.2" thickBot="1">
      <c r="A55" s="85" t="s">
        <v>13</v>
      </c>
      <c r="B55" s="8"/>
      <c r="D55" s="5">
        <f>+D30</f>
        <v>2004</v>
      </c>
      <c r="E55" s="5">
        <f t="shared" ref="E55:F55" si="17">+E30</f>
        <v>2005</v>
      </c>
      <c r="F55" s="5">
        <f t="shared" si="17"/>
        <v>2006</v>
      </c>
      <c r="G55" s="5">
        <f t="shared" ref="G55:I55" si="18">+G30</f>
        <v>2007</v>
      </c>
      <c r="H55" s="5">
        <f t="shared" si="18"/>
        <v>2008</v>
      </c>
      <c r="I55" s="5">
        <f t="shared" si="18"/>
        <v>2009</v>
      </c>
      <c r="J55" s="5">
        <f t="shared" ref="J55:K55" si="19">+J30</f>
        <v>2010</v>
      </c>
      <c r="K55" s="5">
        <f t="shared" si="19"/>
        <v>2011</v>
      </c>
    </row>
    <row r="56" spans="1:11" ht="16.2" thickTop="1">
      <c r="A56" s="85"/>
      <c r="B56" s="8"/>
      <c r="D56" s="107"/>
      <c r="E56" s="107"/>
      <c r="F56" s="107"/>
      <c r="G56" s="107"/>
      <c r="H56" s="107"/>
      <c r="I56" s="107"/>
      <c r="J56" s="107"/>
      <c r="K56" s="107"/>
    </row>
    <row r="57" spans="1:11">
      <c r="D57" s="86"/>
      <c r="E57" s="86"/>
      <c r="F57" s="86"/>
      <c r="G57" s="86"/>
      <c r="H57" s="86"/>
      <c r="I57" s="86"/>
      <c r="J57" s="86"/>
      <c r="K57" s="86"/>
    </row>
    <row r="58" spans="1:11">
      <c r="A58" t="str">
        <f>+A18</f>
        <v>50 Turbine generators</v>
      </c>
      <c r="D58" s="4"/>
      <c r="E58" s="4"/>
      <c r="F58" s="4"/>
      <c r="G58" s="4"/>
      <c r="H58" s="4"/>
      <c r="I58" s="4"/>
      <c r="J58" s="4"/>
      <c r="K58" s="4"/>
    </row>
    <row r="59" spans="1:11">
      <c r="B59">
        <f>+B33</f>
        <v>2004</v>
      </c>
      <c r="D59" s="4"/>
      <c r="E59" s="4"/>
      <c r="F59" s="4"/>
      <c r="G59" s="4"/>
      <c r="H59" s="4"/>
      <c r="I59" s="4"/>
      <c r="J59" s="4"/>
      <c r="K59" s="4"/>
    </row>
    <row r="60" spans="1:11">
      <c r="B60">
        <f t="shared" ref="B60:B61" si="20">+B34</f>
        <v>2005</v>
      </c>
      <c r="D60" s="4"/>
      <c r="E60" s="4"/>
      <c r="F60" s="4"/>
      <c r="G60" s="4"/>
      <c r="H60" s="4"/>
      <c r="I60" s="4"/>
      <c r="J60" s="4"/>
      <c r="K60" s="4"/>
    </row>
    <row r="61" spans="1:11">
      <c r="B61">
        <f t="shared" si="20"/>
        <v>2006</v>
      </c>
      <c r="D61" s="4"/>
      <c r="E61" s="4"/>
      <c r="F61" s="4"/>
      <c r="G61" s="4"/>
      <c r="H61" s="4"/>
      <c r="I61" s="4"/>
      <c r="J61" s="4"/>
      <c r="K61" s="4"/>
    </row>
    <row r="62" spans="1:11">
      <c r="A62" t="str">
        <f>+A19</f>
        <v>Civil Works</v>
      </c>
      <c r="D62" s="4"/>
      <c r="E62" s="4"/>
      <c r="F62" s="4"/>
      <c r="G62" s="4"/>
      <c r="H62" s="4"/>
      <c r="I62" s="4"/>
      <c r="J62" s="4"/>
      <c r="K62" s="4"/>
    </row>
    <row r="63" spans="1:11">
      <c r="B63">
        <f>+B59</f>
        <v>2004</v>
      </c>
      <c r="D63" s="4"/>
      <c r="E63" s="4"/>
      <c r="F63" s="4"/>
      <c r="G63" s="4"/>
      <c r="H63" s="4"/>
      <c r="I63" s="4"/>
      <c r="J63" s="4"/>
      <c r="K63" s="4"/>
    </row>
    <row r="64" spans="1:11">
      <c r="B64">
        <f t="shared" ref="B64:B65" si="21">+B60</f>
        <v>2005</v>
      </c>
      <c r="D64" s="4"/>
      <c r="E64" s="4"/>
      <c r="F64" s="4"/>
      <c r="G64" s="4"/>
      <c r="H64" s="4"/>
      <c r="I64" s="4"/>
      <c r="J64" s="4"/>
      <c r="K64" s="4"/>
    </row>
    <row r="65" spans="1:11">
      <c r="B65">
        <f t="shared" si="21"/>
        <v>2006</v>
      </c>
      <c r="D65" s="4"/>
      <c r="E65" s="4"/>
      <c r="F65" s="4"/>
      <c r="G65" s="4"/>
      <c r="H65" s="4"/>
      <c r="I65" s="4"/>
      <c r="J65" s="4"/>
      <c r="K65" s="4"/>
    </row>
    <row r="66" spans="1:11">
      <c r="A66" t="str">
        <f>+A20</f>
        <v>Substation</v>
      </c>
      <c r="D66" s="4"/>
      <c r="E66" s="4"/>
      <c r="F66" s="4"/>
      <c r="G66" s="4"/>
      <c r="H66" s="4"/>
      <c r="I66" s="4"/>
      <c r="J66" s="4"/>
      <c r="K66" s="4"/>
    </row>
    <row r="67" spans="1:11">
      <c r="B67">
        <f>+B59</f>
        <v>2004</v>
      </c>
      <c r="D67" s="4"/>
      <c r="E67" s="4"/>
      <c r="F67" s="4"/>
      <c r="G67" s="4"/>
      <c r="H67" s="4"/>
      <c r="I67" s="4"/>
      <c r="J67" s="4"/>
      <c r="K67" s="4"/>
    </row>
    <row r="68" spans="1:11">
      <c r="B68">
        <f>+B60</f>
        <v>2005</v>
      </c>
      <c r="D68" s="4"/>
      <c r="E68" s="4"/>
      <c r="F68" s="4"/>
      <c r="G68" s="4"/>
      <c r="H68" s="4"/>
      <c r="I68" s="4"/>
      <c r="J68" s="4"/>
      <c r="K68" s="4"/>
    </row>
    <row r="69" spans="1:11">
      <c r="B69">
        <f>+B61</f>
        <v>2006</v>
      </c>
      <c r="D69" s="4"/>
      <c r="E69" s="4"/>
      <c r="F69" s="4"/>
      <c r="G69" s="4"/>
      <c r="H69" s="4"/>
      <c r="I69" s="4"/>
      <c r="J69" s="4"/>
      <c r="K69" s="4"/>
    </row>
    <row r="70" spans="1:11">
      <c r="A70" t="str">
        <f>+A21</f>
        <v>Reinvestment</v>
      </c>
      <c r="D70" s="4"/>
      <c r="E70" s="4"/>
      <c r="F70" s="4"/>
      <c r="G70" s="4"/>
      <c r="H70" s="4"/>
      <c r="I70" s="4"/>
      <c r="J70" s="4"/>
      <c r="K70" s="4"/>
    </row>
    <row r="71" spans="1:11">
      <c r="B71">
        <f>+B59</f>
        <v>2004</v>
      </c>
      <c r="D71" s="4"/>
      <c r="E71" s="4"/>
      <c r="F71" s="4"/>
      <c r="G71" s="4"/>
      <c r="H71" s="4"/>
      <c r="I71" s="4"/>
      <c r="J71" s="4"/>
      <c r="K71" s="4"/>
    </row>
    <row r="72" spans="1:11">
      <c r="B72">
        <f t="shared" ref="B72:B73" si="22">+B60</f>
        <v>2005</v>
      </c>
      <c r="D72" s="4"/>
      <c r="E72" s="4"/>
      <c r="F72" s="4"/>
      <c r="G72" s="4"/>
      <c r="H72" s="4"/>
      <c r="I72" s="4"/>
      <c r="J72" s="4"/>
      <c r="K72" s="4"/>
    </row>
    <row r="73" spans="1:11">
      <c r="B73">
        <f t="shared" si="22"/>
        <v>2006</v>
      </c>
      <c r="D73" s="4"/>
      <c r="E73" s="4"/>
      <c r="F73" s="4"/>
      <c r="G73" s="4"/>
      <c r="H73" s="4"/>
      <c r="I73" s="4"/>
      <c r="J73" s="4"/>
      <c r="K73" s="4"/>
    </row>
    <row r="74" spans="1:11">
      <c r="A74" t="str">
        <f>+A22</f>
        <v>Concept 5</v>
      </c>
      <c r="D74" s="4"/>
      <c r="E74" s="4"/>
      <c r="F74" s="4"/>
      <c r="G74" s="4"/>
      <c r="H74" s="4"/>
      <c r="I74" s="4"/>
      <c r="J74" s="4"/>
      <c r="K74" s="4"/>
    </row>
    <row r="75" spans="1:11">
      <c r="B75">
        <f>+B59</f>
        <v>2004</v>
      </c>
      <c r="D75" s="4"/>
      <c r="E75" s="4"/>
      <c r="F75" s="4"/>
      <c r="G75" s="4"/>
      <c r="H75" s="4"/>
      <c r="I75" s="4"/>
      <c r="J75" s="4"/>
      <c r="K75" s="4"/>
    </row>
    <row r="76" spans="1:11">
      <c r="B76">
        <f t="shared" ref="B76:B77" si="23">+B60</f>
        <v>2005</v>
      </c>
      <c r="D76" s="4"/>
      <c r="E76" s="4"/>
      <c r="F76" s="4"/>
      <c r="G76" s="4"/>
      <c r="H76" s="4"/>
      <c r="I76" s="4"/>
      <c r="J76" s="4"/>
      <c r="K76" s="4"/>
    </row>
    <row r="77" spans="1:11">
      <c r="B77">
        <f t="shared" si="23"/>
        <v>2006</v>
      </c>
      <c r="D77" s="4"/>
      <c r="E77" s="4"/>
      <c r="F77" s="4"/>
      <c r="G77" s="4"/>
      <c r="H77" s="4"/>
      <c r="I77" s="4"/>
      <c r="J77" s="4"/>
      <c r="K77" s="4"/>
    </row>
    <row r="78" spans="1:11" ht="15.6" thickBot="1">
      <c r="A78" s="10" t="s">
        <v>21</v>
      </c>
      <c r="B78" s="10"/>
      <c r="C78" s="17"/>
      <c r="D78" s="11">
        <f>SUM(D57:D77)</f>
        <v>0</v>
      </c>
      <c r="E78" s="11">
        <f>SUM(E57:E77)</f>
        <v>0</v>
      </c>
      <c r="F78" s="11">
        <f>SUM(F57:F77)</f>
        <v>0</v>
      </c>
      <c r="G78" s="11">
        <f>SUM(G57:G77)</f>
        <v>0</v>
      </c>
      <c r="H78" s="11">
        <f t="shared" ref="H78:I78" si="24">SUM(H57:H77)</f>
        <v>0</v>
      </c>
      <c r="I78" s="11">
        <f t="shared" si="24"/>
        <v>0</v>
      </c>
      <c r="J78" s="11">
        <f t="shared" ref="J78" si="25">SUM(J57:J77)</f>
        <v>0</v>
      </c>
      <c r="K78" s="11">
        <f t="shared" ref="K78" si="26">SUM(K57:K77)</f>
        <v>0</v>
      </c>
    </row>
    <row r="79" spans="1:11">
      <c r="D79" s="4"/>
      <c r="E79" s="4"/>
      <c r="F79" s="4"/>
      <c r="G79" s="4"/>
      <c r="H79" s="4"/>
      <c r="I79" s="4"/>
      <c r="J79" s="4"/>
      <c r="K79" s="4"/>
    </row>
    <row r="81" spans="1:11">
      <c r="A81" s="20" t="s">
        <v>23</v>
      </c>
      <c r="B81" s="20"/>
      <c r="C81" s="105"/>
      <c r="D81" s="21">
        <f>+C81+D15-D52</f>
        <v>0</v>
      </c>
      <c r="E81" s="21">
        <f>+D81+E15-E52</f>
        <v>0</v>
      </c>
      <c r="F81" s="21">
        <f>+E81+F15-F52</f>
        <v>0</v>
      </c>
      <c r="G81" s="21">
        <f>+F81+G15-G52</f>
        <v>0</v>
      </c>
      <c r="H81" s="21">
        <f t="shared" ref="H81:I81" si="27">+G81+H15-H52</f>
        <v>0</v>
      </c>
      <c r="I81" s="21">
        <f t="shared" si="27"/>
        <v>0</v>
      </c>
      <c r="J81" s="21">
        <f t="shared" ref="J81:K81" si="28">+I81+J15-J52</f>
        <v>0</v>
      </c>
      <c r="K81" s="21">
        <f t="shared" si="28"/>
        <v>0</v>
      </c>
    </row>
    <row r="82" spans="1:11" ht="15.6" thickBot="1">
      <c r="A82" s="22" t="s">
        <v>24</v>
      </c>
      <c r="B82" s="22"/>
      <c r="C82" s="106"/>
      <c r="D82" s="23">
        <f>+C82+D23-D78</f>
        <v>0</v>
      </c>
      <c r="E82" s="23">
        <f>+D82+E23-E78</f>
        <v>0</v>
      </c>
      <c r="F82" s="23">
        <f>+E82+F23-F78</f>
        <v>0</v>
      </c>
      <c r="G82" s="23">
        <f>+F82+G23-G78</f>
        <v>0</v>
      </c>
      <c r="H82" s="23">
        <f t="shared" ref="H82:I82" si="29">+G82+H23-H78</f>
        <v>0</v>
      </c>
      <c r="I82" s="23">
        <f t="shared" si="29"/>
        <v>0</v>
      </c>
      <c r="J82" s="23">
        <f t="shared" ref="J82:K82" si="30">+I82+J23-J78</f>
        <v>0</v>
      </c>
      <c r="K82" s="23">
        <f t="shared" si="30"/>
        <v>0</v>
      </c>
    </row>
    <row r="84" spans="1:11" ht="15.6" thickBot="1">
      <c r="A84" s="18" t="s">
        <v>25</v>
      </c>
      <c r="B84" s="18"/>
      <c r="C84" s="19"/>
      <c r="D84" s="24">
        <f>+D52+D78</f>
        <v>0</v>
      </c>
      <c r="E84" s="24">
        <f>+E52+E78</f>
        <v>0</v>
      </c>
      <c r="F84" s="24">
        <f>+F52+F78</f>
        <v>0</v>
      </c>
      <c r="G84" s="24">
        <f>+G52+G78</f>
        <v>0</v>
      </c>
      <c r="H84" s="24">
        <f t="shared" ref="H84:I84" si="31">+H52+H78</f>
        <v>0</v>
      </c>
      <c r="I84" s="24">
        <f t="shared" si="31"/>
        <v>0</v>
      </c>
      <c r="J84" s="24">
        <f t="shared" ref="J84:K84" si="32">+J52+J78</f>
        <v>0</v>
      </c>
      <c r="K84" s="24">
        <f t="shared" si="3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1"/>
  <sheetViews>
    <sheetView topLeftCell="A7" zoomScale="90" zoomScaleNormal="90" workbookViewId="0">
      <selection activeCell="C7" sqref="C7"/>
    </sheetView>
  </sheetViews>
  <sheetFormatPr baseColWidth="10" defaultRowHeight="15"/>
  <cols>
    <col min="1" max="1" width="50.5546875" customWidth="1"/>
    <col min="2" max="9" width="14.6640625" customWidth="1"/>
  </cols>
  <sheetData>
    <row r="1" spans="1:9" ht="23.4">
      <c r="A1" s="2"/>
    </row>
    <row r="2" spans="1:9" ht="18">
      <c r="A2" s="12" t="str">
        <f>+Assumptions!A2</f>
        <v>Financial Plan</v>
      </c>
    </row>
    <row r="3" spans="1:9" ht="18">
      <c r="A3" s="12" t="s">
        <v>26</v>
      </c>
    </row>
    <row r="5" spans="1:9" ht="18" thickBot="1">
      <c r="A5" s="25" t="s">
        <v>0</v>
      </c>
      <c r="B5" s="55">
        <f>+Assumptions!C4</f>
        <v>2004</v>
      </c>
      <c r="C5" s="55">
        <f>+Assumptions!D4</f>
        <v>2005</v>
      </c>
      <c r="D5" s="55">
        <f>+Assumptions!E4</f>
        <v>2006</v>
      </c>
      <c r="E5" s="55">
        <f>+Assumptions!F4</f>
        <v>2007</v>
      </c>
      <c r="F5" s="55">
        <f>+Assumptions!G4</f>
        <v>2008</v>
      </c>
      <c r="G5" s="55">
        <f>+Assumptions!H4</f>
        <v>2009</v>
      </c>
      <c r="H5" s="55">
        <f>+Assumptions!I4</f>
        <v>2010</v>
      </c>
      <c r="I5" s="55">
        <f>+Assumptions!J4</f>
        <v>2011</v>
      </c>
    </row>
    <row r="6" spans="1:9" ht="18" thickTop="1">
      <c r="A6" s="25"/>
      <c r="B6" s="25"/>
      <c r="C6" s="25"/>
      <c r="D6" s="25"/>
      <c r="E6" s="25"/>
      <c r="F6" s="25"/>
      <c r="G6" s="25"/>
      <c r="H6" s="25"/>
      <c r="I6" s="25"/>
    </row>
    <row r="7" spans="1:9" ht="17.399999999999999">
      <c r="A7" s="25" t="s">
        <v>27</v>
      </c>
      <c r="B7" s="28">
        <f>+Assumptions!C19</f>
        <v>0</v>
      </c>
      <c r="C7" s="28">
        <f>+Assumptions!D19</f>
        <v>0</v>
      </c>
      <c r="D7" s="28">
        <f>+Assumptions!E19</f>
        <v>0</v>
      </c>
      <c r="E7" s="28">
        <f>+Assumptions!F19</f>
        <v>0</v>
      </c>
      <c r="F7" s="28">
        <f>+Assumptions!G19</f>
        <v>0</v>
      </c>
      <c r="G7" s="28">
        <f>+Assumptions!H19</f>
        <v>0</v>
      </c>
      <c r="H7" s="28">
        <f>+Assumptions!I19</f>
        <v>0</v>
      </c>
      <c r="I7" s="28">
        <f>+Assumptions!J19</f>
        <v>0</v>
      </c>
    </row>
    <row r="8" spans="1:9" s="48" customFormat="1" ht="17.399999999999999">
      <c r="A8" s="68" t="s">
        <v>28</v>
      </c>
      <c r="B8" s="69"/>
      <c r="C8" s="69" t="e">
        <f>+(C7-B7)/B7</f>
        <v>#DIV/0!</v>
      </c>
      <c r="D8" s="69" t="e">
        <f>+(D7-C7)/C7</f>
        <v>#DIV/0!</v>
      </c>
      <c r="E8" s="69" t="e">
        <f>+(E7-D7)/D7</f>
        <v>#DIV/0!</v>
      </c>
      <c r="F8" s="69" t="e">
        <f>+(F7-E7)/E7</f>
        <v>#DIV/0!</v>
      </c>
      <c r="G8" s="69" t="e">
        <f>+(G7-F7)/F7</f>
        <v>#DIV/0!</v>
      </c>
      <c r="H8" s="69" t="e">
        <f>+(H7-G7)/G7</f>
        <v>#DIV/0!</v>
      </c>
      <c r="I8" s="69" t="e">
        <f>+(I7-H7)/H7</f>
        <v>#DIV/0!</v>
      </c>
    </row>
    <row r="9" spans="1:9" ht="17.399999999999999">
      <c r="A9" s="25" t="s">
        <v>29</v>
      </c>
      <c r="B9" s="28">
        <f>+Assumptions!C25</f>
        <v>0</v>
      </c>
      <c r="C9" s="28">
        <f>+Assumptions!D25</f>
        <v>0</v>
      </c>
      <c r="D9" s="28">
        <f>+Assumptions!E25</f>
        <v>0</v>
      </c>
      <c r="E9" s="28">
        <f>+Assumptions!F25</f>
        <v>0</v>
      </c>
      <c r="F9" s="28">
        <f>+Assumptions!G25</f>
        <v>0</v>
      </c>
      <c r="G9" s="28">
        <f>+Assumptions!H25</f>
        <v>0</v>
      </c>
      <c r="H9" s="28">
        <f>+Assumptions!I25</f>
        <v>0</v>
      </c>
      <c r="I9" s="28">
        <f>+Assumptions!J25</f>
        <v>0</v>
      </c>
    </row>
    <row r="10" spans="1:9" s="1" customFormat="1" ht="18" thickBot="1">
      <c r="A10" s="70" t="s">
        <v>30</v>
      </c>
      <c r="B10" s="39">
        <f>B7-B9</f>
        <v>0</v>
      </c>
      <c r="C10" s="39">
        <f t="shared" ref="C10:D10" si="0">C7-C9</f>
        <v>0</v>
      </c>
      <c r="D10" s="39">
        <f t="shared" si="0"/>
        <v>0</v>
      </c>
      <c r="E10" s="39">
        <f t="shared" ref="E10:F10" si="1">E7-E9</f>
        <v>0</v>
      </c>
      <c r="F10" s="39">
        <f t="shared" si="1"/>
        <v>0</v>
      </c>
      <c r="G10" s="39">
        <f t="shared" ref="G10:H10" si="2">G7-G9</f>
        <v>0</v>
      </c>
      <c r="H10" s="39">
        <f t="shared" si="2"/>
        <v>0</v>
      </c>
      <c r="I10" s="39">
        <f t="shared" ref="I10" si="3">I7-I9</f>
        <v>0</v>
      </c>
    </row>
    <row r="11" spans="1:9" s="48" customFormat="1" ht="17.399999999999999">
      <c r="A11" s="71" t="s">
        <v>31</v>
      </c>
      <c r="B11" s="72" t="e">
        <f>B10/B7</f>
        <v>#DIV/0!</v>
      </c>
      <c r="C11" s="72" t="e">
        <f t="shared" ref="C11:D11" si="4">C10/C7</f>
        <v>#DIV/0!</v>
      </c>
      <c r="D11" s="72" t="e">
        <f t="shared" si="4"/>
        <v>#DIV/0!</v>
      </c>
      <c r="E11" s="72" t="e">
        <f t="shared" ref="E11:F11" si="5">E10/E7</f>
        <v>#DIV/0!</v>
      </c>
      <c r="F11" s="72" t="e">
        <f t="shared" si="5"/>
        <v>#DIV/0!</v>
      </c>
      <c r="G11" s="72" t="e">
        <f t="shared" ref="G11:H11" si="6">G10/G7</f>
        <v>#DIV/0!</v>
      </c>
      <c r="H11" s="72" t="e">
        <f t="shared" si="6"/>
        <v>#DIV/0!</v>
      </c>
      <c r="I11" s="72" t="e">
        <f t="shared" ref="I11" si="7">I10/I7</f>
        <v>#DIV/0!</v>
      </c>
    </row>
    <row r="12" spans="1:9" ht="17.399999999999999">
      <c r="A12" s="25" t="s">
        <v>32</v>
      </c>
      <c r="B12" s="28">
        <f>+Assumptions!C30</f>
        <v>0</v>
      </c>
      <c r="C12" s="28">
        <f>+Assumptions!D30</f>
        <v>0</v>
      </c>
      <c r="D12" s="28">
        <f>+Assumptions!E30</f>
        <v>0</v>
      </c>
      <c r="E12" s="28">
        <f>+Assumptions!F30</f>
        <v>0</v>
      </c>
      <c r="F12" s="28">
        <f>+Assumptions!G30</f>
        <v>0</v>
      </c>
      <c r="G12" s="28">
        <f>+Assumptions!H30</f>
        <v>0</v>
      </c>
      <c r="H12" s="28">
        <f>+Assumptions!I30</f>
        <v>0</v>
      </c>
      <c r="I12" s="28">
        <f>+Assumptions!J30</f>
        <v>0</v>
      </c>
    </row>
    <row r="13" spans="1:9" s="1" customFormat="1" ht="18" thickBot="1">
      <c r="A13" s="70" t="s">
        <v>33</v>
      </c>
      <c r="B13" s="39">
        <f>+B10-B12</f>
        <v>0</v>
      </c>
      <c r="C13" s="39">
        <f t="shared" ref="C13:D13" si="8">+C10-C12</f>
        <v>0</v>
      </c>
      <c r="D13" s="39">
        <f t="shared" si="8"/>
        <v>0</v>
      </c>
      <c r="E13" s="39">
        <f t="shared" ref="E13:F13" si="9">+E10-E12</f>
        <v>0</v>
      </c>
      <c r="F13" s="39">
        <f t="shared" si="9"/>
        <v>0</v>
      </c>
      <c r="G13" s="39">
        <f t="shared" ref="G13:H13" si="10">+G10-G12</f>
        <v>0</v>
      </c>
      <c r="H13" s="39">
        <f t="shared" si="10"/>
        <v>0</v>
      </c>
      <c r="I13" s="39">
        <f t="shared" ref="I13" si="11">+I10-I12</f>
        <v>0</v>
      </c>
    </row>
    <row r="14" spans="1:9" s="48" customFormat="1" ht="17.399999999999999">
      <c r="A14" s="71" t="s">
        <v>31</v>
      </c>
      <c r="B14" s="72" t="e">
        <f>+B13/B7</f>
        <v>#DIV/0!</v>
      </c>
      <c r="C14" s="72" t="e">
        <f t="shared" ref="C14:D14" si="12">+C13/C7</f>
        <v>#DIV/0!</v>
      </c>
      <c r="D14" s="72" t="e">
        <f t="shared" si="12"/>
        <v>#DIV/0!</v>
      </c>
      <c r="E14" s="72" t="e">
        <f t="shared" ref="E14:F14" si="13">+E13/E7</f>
        <v>#DIV/0!</v>
      </c>
      <c r="F14" s="72" t="e">
        <f t="shared" si="13"/>
        <v>#DIV/0!</v>
      </c>
      <c r="G14" s="72" t="e">
        <f t="shared" ref="G14:H14" si="14">+G13/G7</f>
        <v>#DIV/0!</v>
      </c>
      <c r="H14" s="72" t="e">
        <f t="shared" si="14"/>
        <v>#DIV/0!</v>
      </c>
      <c r="I14" s="72" t="e">
        <f t="shared" ref="I14" si="15">+I13/I7</f>
        <v>#DIV/0!</v>
      </c>
    </row>
    <row r="15" spans="1:9" s="1" customFormat="1" ht="17.399999999999999">
      <c r="A15" s="73"/>
      <c r="B15" s="74"/>
      <c r="C15" s="74"/>
      <c r="D15" s="74"/>
      <c r="E15" s="74"/>
      <c r="F15" s="74"/>
      <c r="G15" s="74"/>
      <c r="H15" s="74"/>
      <c r="I15" s="74"/>
    </row>
    <row r="16" spans="1:9" ht="17.399999999999999">
      <c r="A16" s="25" t="s">
        <v>51</v>
      </c>
      <c r="B16" s="28">
        <f>+Assumptions!C36</f>
        <v>0</v>
      </c>
      <c r="C16" s="28">
        <f>+Assumptions!D36</f>
        <v>0</v>
      </c>
      <c r="D16" s="28">
        <f>+Assumptions!E36</f>
        <v>0</v>
      </c>
      <c r="E16" s="28">
        <f>+Assumptions!F36</f>
        <v>0</v>
      </c>
      <c r="F16" s="28">
        <f>+Assumptions!G36</f>
        <v>0</v>
      </c>
      <c r="G16" s="28">
        <f>+Assumptions!H36</f>
        <v>0</v>
      </c>
      <c r="H16" s="28">
        <f>+Assumptions!I36</f>
        <v>0</v>
      </c>
      <c r="I16" s="28">
        <f>+Assumptions!J36</f>
        <v>0</v>
      </c>
    </row>
    <row r="17" spans="1:9" ht="17.399999999999999">
      <c r="A17" s="25" t="str">
        <f>+Assumptions!A40</f>
        <v>Land annual Lease</v>
      </c>
      <c r="B17" s="28">
        <f>+Assumptions!C40</f>
        <v>0</v>
      </c>
      <c r="C17" s="28">
        <f>+Assumptions!D40</f>
        <v>0</v>
      </c>
      <c r="D17" s="28">
        <f>+Assumptions!E40</f>
        <v>0</v>
      </c>
      <c r="E17" s="28">
        <f>+Assumptions!F40</f>
        <v>0</v>
      </c>
      <c r="F17" s="28">
        <f>+Assumptions!G40</f>
        <v>0</v>
      </c>
      <c r="G17" s="28">
        <f>+Assumptions!H40</f>
        <v>0</v>
      </c>
      <c r="H17" s="28">
        <f>+Assumptions!I40</f>
        <v>0</v>
      </c>
      <c r="I17" s="28">
        <f>+Assumptions!J40</f>
        <v>0</v>
      </c>
    </row>
    <row r="18" spans="1:9" ht="17.399999999999999">
      <c r="A18" s="25" t="str">
        <f>+Assumptions!A41</f>
        <v>Other costs</v>
      </c>
      <c r="B18" s="28">
        <f>+Assumptions!C41</f>
        <v>0</v>
      </c>
      <c r="C18" s="28">
        <f>+Assumptions!D41</f>
        <v>0</v>
      </c>
      <c r="D18" s="28">
        <f>+Assumptions!E41</f>
        <v>0</v>
      </c>
      <c r="E18" s="28">
        <f>+Assumptions!F41</f>
        <v>0</v>
      </c>
      <c r="F18" s="28">
        <f>+Assumptions!G41</f>
        <v>0</v>
      </c>
      <c r="G18" s="28">
        <f>+Assumptions!H41</f>
        <v>0</v>
      </c>
      <c r="H18" s="28">
        <f>+Assumptions!I41</f>
        <v>0</v>
      </c>
      <c r="I18" s="28">
        <f>+Assumptions!J41</f>
        <v>0</v>
      </c>
    </row>
    <row r="19" spans="1:9" ht="17.399999999999999">
      <c r="A19" s="25" t="str">
        <f>+Assumptions!A42</f>
        <v xml:space="preserve">Legal </v>
      </c>
      <c r="B19" s="28">
        <f>+Assumptions!C42</f>
        <v>0</v>
      </c>
      <c r="C19" s="28">
        <f>+Assumptions!D42</f>
        <v>0</v>
      </c>
      <c r="D19" s="28">
        <f>+Assumptions!E42</f>
        <v>0</v>
      </c>
      <c r="E19" s="28">
        <f>+Assumptions!F42</f>
        <v>0</v>
      </c>
      <c r="F19" s="28">
        <f>+Assumptions!G42</f>
        <v>0</v>
      </c>
      <c r="G19" s="28">
        <f>+Assumptions!H42</f>
        <v>0</v>
      </c>
      <c r="H19" s="28">
        <f>+Assumptions!I42</f>
        <v>0</v>
      </c>
      <c r="I19" s="28">
        <f>+Assumptions!J42</f>
        <v>0</v>
      </c>
    </row>
    <row r="20" spans="1:9" ht="17.399999999999999">
      <c r="A20" s="25" t="str">
        <f>+Assumptions!A43</f>
        <v>Travel Expenses</v>
      </c>
      <c r="B20" s="28">
        <f>+Assumptions!C43</f>
        <v>0</v>
      </c>
      <c r="C20" s="28">
        <f>+Assumptions!D43</f>
        <v>0</v>
      </c>
      <c r="D20" s="28">
        <f>+Assumptions!E43</f>
        <v>0</v>
      </c>
      <c r="E20" s="28">
        <f>+Assumptions!F43</f>
        <v>0</v>
      </c>
      <c r="F20" s="28">
        <f>+Assumptions!G43</f>
        <v>0</v>
      </c>
      <c r="G20" s="28">
        <f>+Assumptions!H43</f>
        <v>0</v>
      </c>
      <c r="H20" s="28">
        <f>+Assumptions!I43</f>
        <v>0</v>
      </c>
      <c r="I20" s="28">
        <f>+Assumptions!J43</f>
        <v>0</v>
      </c>
    </row>
    <row r="21" spans="1:9" ht="17.399999999999999">
      <c r="A21" s="25" t="str">
        <f>+Assumptions!A44</f>
        <v>XXXXXX</v>
      </c>
      <c r="B21" s="28">
        <f>+Assumptions!C44</f>
        <v>0</v>
      </c>
      <c r="C21" s="28">
        <f>+Assumptions!D44</f>
        <v>0</v>
      </c>
      <c r="D21" s="28">
        <f>+Assumptions!E44</f>
        <v>0</v>
      </c>
      <c r="E21" s="28">
        <f>+Assumptions!F44</f>
        <v>0</v>
      </c>
      <c r="F21" s="28">
        <f>+Assumptions!G44</f>
        <v>0</v>
      </c>
      <c r="G21" s="28">
        <f>+Assumptions!H44</f>
        <v>0</v>
      </c>
      <c r="H21" s="28">
        <f>+Assumptions!I44</f>
        <v>0</v>
      </c>
      <c r="I21" s="28">
        <f>+Assumptions!J44</f>
        <v>0</v>
      </c>
    </row>
    <row r="22" spans="1:9" ht="17.399999999999999">
      <c r="A22" s="25" t="str">
        <f>+Assumptions!A45</f>
        <v>XXXXXX</v>
      </c>
      <c r="B22" s="28">
        <f>+Assumptions!C45</f>
        <v>0</v>
      </c>
      <c r="C22" s="28">
        <f>+Assumptions!D45</f>
        <v>0</v>
      </c>
      <c r="D22" s="28">
        <f>+Assumptions!E45</f>
        <v>0</v>
      </c>
      <c r="E22" s="28">
        <f>+Assumptions!F45</f>
        <v>0</v>
      </c>
      <c r="F22" s="28">
        <f>+Assumptions!G45</f>
        <v>0</v>
      </c>
      <c r="G22" s="28">
        <f>+Assumptions!H45</f>
        <v>0</v>
      </c>
      <c r="H22" s="28">
        <f>+Assumptions!I45</f>
        <v>0</v>
      </c>
      <c r="I22" s="28">
        <f>+Assumptions!J45</f>
        <v>0</v>
      </c>
    </row>
    <row r="23" spans="1:9" ht="17.399999999999999">
      <c r="A23" s="25" t="str">
        <f>+Assumptions!A46</f>
        <v>XXXXXX</v>
      </c>
      <c r="B23" s="28">
        <f>+Assumptions!C46</f>
        <v>0</v>
      </c>
      <c r="C23" s="28">
        <f>+Assumptions!D46</f>
        <v>0</v>
      </c>
      <c r="D23" s="28">
        <f>+Assumptions!E46</f>
        <v>0</v>
      </c>
      <c r="E23" s="28">
        <f>+Assumptions!F46</f>
        <v>0</v>
      </c>
      <c r="F23" s="28">
        <f>+Assumptions!G46</f>
        <v>0</v>
      </c>
      <c r="G23" s="28">
        <f>+Assumptions!H46</f>
        <v>0</v>
      </c>
      <c r="H23" s="28">
        <f>+Assumptions!I46</f>
        <v>0</v>
      </c>
      <c r="I23" s="28">
        <f>+Assumptions!J46</f>
        <v>0</v>
      </c>
    </row>
    <row r="24" spans="1:9" ht="18" thickBot="1">
      <c r="A24" s="30" t="s">
        <v>52</v>
      </c>
      <c r="B24" s="31">
        <f>SUM(B16:B23)</f>
        <v>0</v>
      </c>
      <c r="C24" s="31">
        <f t="shared" ref="C24:D24" si="16">SUM(C16:C23)</f>
        <v>0</v>
      </c>
      <c r="D24" s="31">
        <f t="shared" si="16"/>
        <v>0</v>
      </c>
      <c r="E24" s="31">
        <f t="shared" ref="E24:F24" si="17">SUM(E16:E23)</f>
        <v>0</v>
      </c>
      <c r="F24" s="31">
        <f t="shared" si="17"/>
        <v>0</v>
      </c>
      <c r="G24" s="31">
        <f t="shared" ref="G24:H24" si="18">SUM(G16:G23)</f>
        <v>0</v>
      </c>
      <c r="H24" s="31">
        <f t="shared" si="18"/>
        <v>0</v>
      </c>
      <c r="I24" s="31">
        <f t="shared" ref="I24" si="19">SUM(I16:I23)</f>
        <v>0</v>
      </c>
    </row>
    <row r="25" spans="1:9" s="1" customFormat="1" ht="17.399999999999999">
      <c r="A25" s="75" t="s">
        <v>1</v>
      </c>
      <c r="B25" s="76">
        <f>+B13-B24</f>
        <v>0</v>
      </c>
      <c r="C25" s="76">
        <f t="shared" ref="C25:D25" si="20">+C13-C24</f>
        <v>0</v>
      </c>
      <c r="D25" s="76">
        <f t="shared" si="20"/>
        <v>0</v>
      </c>
      <c r="E25" s="76">
        <f t="shared" ref="E25:F25" si="21">+E13-E24</f>
        <v>0</v>
      </c>
      <c r="F25" s="76">
        <f t="shared" si="21"/>
        <v>0</v>
      </c>
      <c r="G25" s="76">
        <f t="shared" ref="G25:H25" si="22">+G13-G24</f>
        <v>0</v>
      </c>
      <c r="H25" s="76">
        <f t="shared" si="22"/>
        <v>0</v>
      </c>
      <c r="I25" s="76">
        <f t="shared" ref="I25" si="23">+I13-I24</f>
        <v>0</v>
      </c>
    </row>
    <row r="26" spans="1:9" s="49" customFormat="1" ht="18.600000000000001" thickBot="1">
      <c r="A26" s="77" t="s">
        <v>53</v>
      </c>
      <c r="B26" s="78" t="e">
        <f>+B25/B7</f>
        <v>#DIV/0!</v>
      </c>
      <c r="C26" s="78" t="e">
        <f t="shared" ref="C26:D26" si="24">+C25/C7</f>
        <v>#DIV/0!</v>
      </c>
      <c r="D26" s="121" t="e">
        <f t="shared" si="24"/>
        <v>#DIV/0!</v>
      </c>
      <c r="E26" s="121" t="e">
        <f t="shared" ref="E26:F26" si="25">+E25/E7</f>
        <v>#DIV/0!</v>
      </c>
      <c r="F26" s="121" t="e">
        <f t="shared" si="25"/>
        <v>#DIV/0!</v>
      </c>
      <c r="G26" s="121" t="e">
        <f t="shared" ref="G26:H26" si="26">+G25/G7</f>
        <v>#DIV/0!</v>
      </c>
      <c r="H26" s="121" t="e">
        <f t="shared" si="26"/>
        <v>#DIV/0!</v>
      </c>
      <c r="I26" s="121" t="e">
        <f t="shared" ref="I26" si="27">+I25/I7</f>
        <v>#DIV/0!</v>
      </c>
    </row>
    <row r="27" spans="1:9" ht="17.399999999999999">
      <c r="A27" s="25" t="s">
        <v>54</v>
      </c>
      <c r="B27" s="28">
        <f>+'Capex &amp; Amortization'!D84</f>
        <v>0</v>
      </c>
      <c r="C27" s="28">
        <f>+'Capex &amp; Amortization'!E84</f>
        <v>0</v>
      </c>
      <c r="D27" s="28">
        <f>+'Capex &amp; Amortization'!F84</f>
        <v>0</v>
      </c>
      <c r="E27" s="28">
        <f>+'Capex &amp; Amortization'!G84</f>
        <v>0</v>
      </c>
      <c r="F27" s="28">
        <f>+'Capex &amp; Amortization'!H84</f>
        <v>0</v>
      </c>
      <c r="G27" s="28">
        <f>+'Capex &amp; Amortization'!I84</f>
        <v>0</v>
      </c>
      <c r="H27" s="28">
        <f>+'Capex &amp; Amortization'!J84</f>
        <v>0</v>
      </c>
      <c r="I27" s="28">
        <f>+'Capex &amp; Amortization'!K84</f>
        <v>0</v>
      </c>
    </row>
    <row r="28" spans="1:9" s="1" customFormat="1" ht="18" thickBot="1">
      <c r="A28" s="30" t="s">
        <v>55</v>
      </c>
      <c r="B28" s="31">
        <f>B25-B27</f>
        <v>0</v>
      </c>
      <c r="C28" s="31">
        <f t="shared" ref="C28:D28" si="28">C25-C27</f>
        <v>0</v>
      </c>
      <c r="D28" s="31">
        <f t="shared" si="28"/>
        <v>0</v>
      </c>
      <c r="E28" s="31">
        <f t="shared" ref="E28:F28" si="29">E25-E27</f>
        <v>0</v>
      </c>
      <c r="F28" s="31">
        <f t="shared" si="29"/>
        <v>0</v>
      </c>
      <c r="G28" s="31">
        <f t="shared" ref="G28:H28" si="30">G25-G27</f>
        <v>0</v>
      </c>
      <c r="H28" s="31">
        <f t="shared" si="30"/>
        <v>0</v>
      </c>
      <c r="I28" s="31">
        <f t="shared" ref="I28" si="31">I25-I27</f>
        <v>0</v>
      </c>
    </row>
    <row r="29" spans="1:9" ht="17.399999999999999">
      <c r="A29" s="25" t="s">
        <v>56</v>
      </c>
      <c r="B29" s="28">
        <f>+Loan!G6</f>
        <v>0</v>
      </c>
      <c r="C29" s="28">
        <f>+Loan!G7</f>
        <v>0</v>
      </c>
      <c r="D29" s="28">
        <f>+Loan!G8</f>
        <v>0</v>
      </c>
      <c r="E29" s="28">
        <f>+Loan!G9</f>
        <v>0</v>
      </c>
      <c r="F29" s="28">
        <f>+Loan!G10</f>
        <v>0</v>
      </c>
      <c r="G29" s="28">
        <f>+Loan!G11</f>
        <v>0</v>
      </c>
      <c r="H29" s="28">
        <f>+Loan!G12</f>
        <v>0</v>
      </c>
      <c r="I29" s="28">
        <f>+Loan!G13</f>
        <v>0</v>
      </c>
    </row>
    <row r="30" spans="1:9" s="1" customFormat="1" ht="18" thickBot="1">
      <c r="A30" s="30" t="s">
        <v>57</v>
      </c>
      <c r="B30" s="31">
        <f>B28-B29</f>
        <v>0</v>
      </c>
      <c r="C30" s="31">
        <f t="shared" ref="C30:D30" si="32">C28-C29</f>
        <v>0</v>
      </c>
      <c r="D30" s="31">
        <f t="shared" si="32"/>
        <v>0</v>
      </c>
      <c r="E30" s="31">
        <f t="shared" ref="E30:F30" si="33">E28-E29</f>
        <v>0</v>
      </c>
      <c r="F30" s="31">
        <f t="shared" si="33"/>
        <v>0</v>
      </c>
      <c r="G30" s="31">
        <f t="shared" ref="G30:H30" si="34">G28-G29</f>
        <v>0</v>
      </c>
      <c r="H30" s="31">
        <f t="shared" si="34"/>
        <v>0</v>
      </c>
      <c r="I30" s="31">
        <f t="shared" ref="I30" si="35">I28-I29</f>
        <v>0</v>
      </c>
    </row>
    <row r="31" spans="1:9" s="7" customFormat="1" ht="17.399999999999999">
      <c r="A31" s="79" t="s">
        <v>58</v>
      </c>
      <c r="B31" s="80">
        <f>IF(B38&gt;0,0,(B30*Assumptions!C58)-'P&amp;L '!B35)</f>
        <v>0</v>
      </c>
      <c r="C31" s="80">
        <f>IF(C38&gt;0,0,(C30*Assumptions!D58)-'P&amp;L '!C35)</f>
        <v>0</v>
      </c>
      <c r="D31" s="80">
        <f>IF(D38&gt;0,0,(D30*Assumptions!E58)-'P&amp;L '!D35)</f>
        <v>0</v>
      </c>
      <c r="E31" s="80">
        <f>IF(E38&gt;0,0,(E30*Assumptions!F58)-'P&amp;L '!E35)</f>
        <v>0</v>
      </c>
      <c r="F31" s="80">
        <f>IF(F38&gt;0,0,(F30*Assumptions!G58)-'P&amp;L '!F35)</f>
        <v>0</v>
      </c>
      <c r="G31" s="80">
        <f>IF(G38&gt;0,0,(G30*Assumptions!H58)-'P&amp;L '!G35)</f>
        <v>0</v>
      </c>
      <c r="H31" s="80">
        <f>IF(H38&gt;0,0,(H30*Assumptions!I58)-'P&amp;L '!H35)</f>
        <v>0</v>
      </c>
      <c r="I31" s="80">
        <f>IF(I38&gt;0,0,(I30*Assumptions!J58)-'P&amp;L '!I35)</f>
        <v>0</v>
      </c>
    </row>
    <row r="32" spans="1:9" s="47" customFormat="1" ht="18" thickBot="1">
      <c r="A32" s="34" t="s">
        <v>59</v>
      </c>
      <c r="B32" s="35">
        <f>B30-B31</f>
        <v>0</v>
      </c>
      <c r="C32" s="35">
        <f t="shared" ref="C32:D32" si="36">C30-C31</f>
        <v>0</v>
      </c>
      <c r="D32" s="35">
        <f t="shared" si="36"/>
        <v>0</v>
      </c>
      <c r="E32" s="35">
        <f t="shared" ref="E32:F32" si="37">E30-E31</f>
        <v>0</v>
      </c>
      <c r="F32" s="35">
        <f t="shared" si="37"/>
        <v>0</v>
      </c>
      <c r="G32" s="35">
        <f t="shared" ref="G32:H32" si="38">G30-G31</f>
        <v>0</v>
      </c>
      <c r="H32" s="35">
        <f t="shared" si="38"/>
        <v>0</v>
      </c>
      <c r="I32" s="35">
        <f t="shared" ref="I32" si="39">I30-I31</f>
        <v>0</v>
      </c>
    </row>
    <row r="33" spans="1:9" ht="17.399999999999999">
      <c r="A33" s="25"/>
      <c r="B33" s="25"/>
      <c r="C33" s="25"/>
      <c r="D33" s="25"/>
      <c r="E33" s="25"/>
      <c r="F33" s="25"/>
      <c r="G33" s="25"/>
      <c r="H33" s="25"/>
      <c r="I33" s="25"/>
    </row>
    <row r="34" spans="1:9" s="7" customFormat="1" ht="17.399999999999999">
      <c r="A34" s="81" t="s">
        <v>60</v>
      </c>
      <c r="B34" s="38"/>
      <c r="C34" s="38"/>
      <c r="D34" s="38"/>
      <c r="E34" s="38"/>
      <c r="F34" s="38"/>
      <c r="G34" s="38"/>
      <c r="H34" s="38"/>
      <c r="I34" s="38"/>
    </row>
    <row r="35" spans="1:9" s="7" customFormat="1" ht="17.399999999999999">
      <c r="A35" s="59" t="s">
        <v>61</v>
      </c>
      <c r="B35" s="38">
        <v>0</v>
      </c>
      <c r="C35" s="38">
        <f>+B38</f>
        <v>0</v>
      </c>
      <c r="D35" s="38">
        <f>+C38</f>
        <v>0</v>
      </c>
      <c r="E35" s="38">
        <f>+D38</f>
        <v>0</v>
      </c>
      <c r="F35" s="38">
        <f>+E38</f>
        <v>0</v>
      </c>
      <c r="G35" s="38">
        <f>+F38</f>
        <v>0</v>
      </c>
      <c r="H35" s="38">
        <f>+G38</f>
        <v>0</v>
      </c>
      <c r="I35" s="38">
        <f>+H38</f>
        <v>0</v>
      </c>
    </row>
    <row r="36" spans="1:9" s="7" customFormat="1" ht="17.399999999999999">
      <c r="A36" s="59" t="s">
        <v>62</v>
      </c>
      <c r="B36" s="38">
        <f>IF(B30&lt;0,-B30*Assumptions!C58,0)</f>
        <v>0</v>
      </c>
      <c r="C36" s="38">
        <f>IF(C30&lt;0,-C30*Assumptions!D58,0)</f>
        <v>0</v>
      </c>
      <c r="D36" s="38">
        <f>IF(D30&lt;0,-D30*Assumptions!E58,0)</f>
        <v>0</v>
      </c>
      <c r="E36" s="38">
        <f>IF(E30&lt;0,-E30*Assumptions!F58,0)</f>
        <v>0</v>
      </c>
      <c r="F36" s="38">
        <f>IF(F30&lt;0,-F30*Assumptions!G58,0)</f>
        <v>0</v>
      </c>
      <c r="G36" s="38">
        <f>IF(G30&lt;0,-G30*Assumptions!H58,0)</f>
        <v>0</v>
      </c>
      <c r="H36" s="38">
        <f>IF(H30&lt;0,-H30*Assumptions!I58,0)</f>
        <v>0</v>
      </c>
      <c r="I36" s="38">
        <f>IF(I30&lt;0,-I30*Assumptions!J58,0)</f>
        <v>0</v>
      </c>
    </row>
    <row r="37" spans="1:9" s="7" customFormat="1" ht="17.399999999999999">
      <c r="A37" s="59" t="s">
        <v>63</v>
      </c>
      <c r="B37" s="38">
        <f>IF(B30&gt;0,-B30*Assumptions!C58,0)</f>
        <v>0</v>
      </c>
      <c r="C37" s="38">
        <f>IF(C30&gt;0,-C30*Assumptions!D58,0)</f>
        <v>0</v>
      </c>
      <c r="D37" s="38">
        <f>IF(D30&gt;0,-D30*Assumptions!E58,0)</f>
        <v>0</v>
      </c>
      <c r="E37" s="38">
        <f>IF(E30&gt;0,-E30*Assumptions!F58,0)</f>
        <v>0</v>
      </c>
      <c r="F37" s="38">
        <f>IF(F30&gt;0,-F30*Assumptions!G58,0)</f>
        <v>0</v>
      </c>
      <c r="G37" s="38">
        <f>IF(G30&gt;0,-G30*Assumptions!H58,0)</f>
        <v>0</v>
      </c>
      <c r="H37" s="38">
        <f>IF(H30&gt;0,-H30*Assumptions!I58,0)</f>
        <v>0</v>
      </c>
      <c r="I37" s="38">
        <f>IF(I30&gt;0,-I30*Assumptions!J58,0)</f>
        <v>0</v>
      </c>
    </row>
    <row r="38" spans="1:9" ht="17.399999999999999">
      <c r="A38" s="25" t="s">
        <v>64</v>
      </c>
      <c r="B38" s="28">
        <f>IF((+B35+B36+B37)&gt;0,(B35+B36+B37),0)</f>
        <v>0</v>
      </c>
      <c r="C38" s="28">
        <f t="shared" ref="C38:I38" si="40">IF((+C35+C36+C37)&gt;0,(C35+C36+C37),0)</f>
        <v>0</v>
      </c>
      <c r="D38" s="28">
        <f t="shared" si="40"/>
        <v>0</v>
      </c>
      <c r="E38" s="28">
        <f t="shared" si="40"/>
        <v>0</v>
      </c>
      <c r="F38" s="28">
        <f t="shared" si="40"/>
        <v>0</v>
      </c>
      <c r="G38" s="28">
        <f t="shared" si="40"/>
        <v>0</v>
      </c>
      <c r="H38" s="28">
        <f t="shared" si="40"/>
        <v>0</v>
      </c>
      <c r="I38" s="28">
        <f t="shared" si="40"/>
        <v>0</v>
      </c>
    </row>
    <row r="39" spans="1:9" ht="17.399999999999999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7.399999999999999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7.399999999999999">
      <c r="A41" s="25"/>
      <c r="B41" s="25"/>
      <c r="C41" s="25"/>
      <c r="D41" s="25"/>
      <c r="E41" s="25"/>
      <c r="F41" s="25"/>
      <c r="G41" s="25"/>
      <c r="H41" s="25"/>
      <c r="I41" s="25"/>
    </row>
  </sheetData>
  <phoneticPr fontId="0" type="noConversion"/>
  <pageMargins left="0.75" right="0.75" top="0.81" bottom="0.44" header="0" footer="0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2"/>
  <sheetViews>
    <sheetView zoomScale="90" zoomScaleNormal="90" workbookViewId="0">
      <selection activeCell="C30" sqref="C30"/>
    </sheetView>
  </sheetViews>
  <sheetFormatPr baseColWidth="10" defaultRowHeight="17.399999999999999"/>
  <cols>
    <col min="1" max="1" width="44.33203125" style="25" bestFit="1" customWidth="1"/>
    <col min="2" max="9" width="14" style="25" customWidth="1"/>
    <col min="10" max="16384" width="11.5546875" style="25"/>
  </cols>
  <sheetData>
    <row r="1" spans="1:9">
      <c r="A1" s="3"/>
    </row>
    <row r="2" spans="1:9">
      <c r="A2" s="26" t="str">
        <f>+'P&amp;L '!A2</f>
        <v>Financial Plan</v>
      </c>
    </row>
    <row r="3" spans="1:9">
      <c r="A3" s="26" t="s">
        <v>65</v>
      </c>
    </row>
    <row r="5" spans="1:9" ht="18" thickBot="1">
      <c r="A5" s="25" t="s">
        <v>0</v>
      </c>
      <c r="B5" s="27">
        <f>+Assumptions!C4</f>
        <v>2004</v>
      </c>
      <c r="C5" s="27">
        <f>+Assumptions!D4</f>
        <v>2005</v>
      </c>
      <c r="D5" s="27">
        <f>+Assumptions!E4</f>
        <v>2006</v>
      </c>
      <c r="E5" s="27">
        <f>+Assumptions!F4</f>
        <v>2007</v>
      </c>
      <c r="F5" s="27">
        <f>+Assumptions!G4</f>
        <v>2008</v>
      </c>
      <c r="G5" s="27">
        <f>+Assumptions!H4</f>
        <v>2009</v>
      </c>
      <c r="H5" s="27">
        <f>+Assumptions!I4</f>
        <v>2010</v>
      </c>
      <c r="I5" s="27">
        <f>+Assumptions!J4</f>
        <v>2011</v>
      </c>
    </row>
    <row r="6" spans="1:9" ht="18" thickTop="1"/>
    <row r="7" spans="1:9">
      <c r="A7" s="3" t="s">
        <v>66</v>
      </c>
    </row>
    <row r="8" spans="1:9">
      <c r="A8" s="25" t="s">
        <v>67</v>
      </c>
      <c r="B8" s="38">
        <f>+'Capex &amp; Amortization'!D81</f>
        <v>0</v>
      </c>
      <c r="C8" s="38">
        <f>+'Capex &amp; Amortization'!E81</f>
        <v>0</v>
      </c>
      <c r="D8" s="38">
        <f>+'Capex &amp; Amortization'!F81</f>
        <v>0</v>
      </c>
      <c r="E8" s="38">
        <f>+'Capex &amp; Amortization'!G81</f>
        <v>0</v>
      </c>
      <c r="F8" s="38">
        <f>+'Capex &amp; Amortization'!H81</f>
        <v>0</v>
      </c>
      <c r="G8" s="38">
        <f>+'Capex &amp; Amortization'!I81</f>
        <v>0</v>
      </c>
      <c r="H8" s="38">
        <f>+'Capex &amp; Amortization'!J81</f>
        <v>0</v>
      </c>
      <c r="I8" s="38">
        <f>+'Capex &amp; Amortization'!K81</f>
        <v>0</v>
      </c>
    </row>
    <row r="9" spans="1:9">
      <c r="A9" s="25" t="s">
        <v>68</v>
      </c>
      <c r="B9" s="38">
        <f>+'Capex &amp; Amortization'!D82</f>
        <v>0</v>
      </c>
      <c r="C9" s="38">
        <f>+'Capex &amp; Amortization'!E82</f>
        <v>0</v>
      </c>
      <c r="D9" s="38">
        <f>+'Capex &amp; Amortization'!F82</f>
        <v>0</v>
      </c>
      <c r="E9" s="38">
        <f>+'Capex &amp; Amortization'!G82</f>
        <v>0</v>
      </c>
      <c r="F9" s="38">
        <f>+'Capex &amp; Amortization'!H82</f>
        <v>0</v>
      </c>
      <c r="G9" s="38">
        <f>+'Capex &amp; Amortization'!I82</f>
        <v>0</v>
      </c>
      <c r="H9" s="38">
        <f>+'Capex &amp; Amortization'!J82</f>
        <v>0</v>
      </c>
      <c r="I9" s="38">
        <f>+'Capex &amp; Amortization'!K82</f>
        <v>0</v>
      </c>
    </row>
    <row r="10" spans="1:9" ht="18" thickBot="1">
      <c r="A10" s="30" t="s">
        <v>69</v>
      </c>
      <c r="B10" s="39">
        <f>SUM(B8:B9)</f>
        <v>0</v>
      </c>
      <c r="C10" s="39">
        <f t="shared" ref="C10:D10" si="0">SUM(C8:C9)</f>
        <v>0</v>
      </c>
      <c r="D10" s="39">
        <f t="shared" si="0"/>
        <v>0</v>
      </c>
      <c r="E10" s="39">
        <f t="shared" ref="E10:I10" si="1">SUM(E8:E9)</f>
        <v>0</v>
      </c>
      <c r="F10" s="39">
        <f t="shared" si="1"/>
        <v>0</v>
      </c>
      <c r="G10" s="39">
        <f t="shared" si="1"/>
        <v>0</v>
      </c>
      <c r="H10" s="39">
        <f t="shared" si="1"/>
        <v>0</v>
      </c>
      <c r="I10" s="39">
        <f t="shared" si="1"/>
        <v>0</v>
      </c>
    </row>
    <row r="12" spans="1:9">
      <c r="A12" s="25" t="s">
        <v>70</v>
      </c>
      <c r="B12" s="38">
        <f>+'P&amp;L '!B9/365*Assumptions!C53</f>
        <v>0</v>
      </c>
      <c r="C12" s="38">
        <f>+'P&amp;L '!C9/365*Assumptions!D53</f>
        <v>0</v>
      </c>
      <c r="D12" s="38">
        <f>+'P&amp;L '!D9/365*Assumptions!E53</f>
        <v>0</v>
      </c>
      <c r="E12" s="38">
        <f>+'P&amp;L '!E9/365*Assumptions!F53</f>
        <v>0</v>
      </c>
      <c r="F12" s="38">
        <f>+'P&amp;L '!F9/365*Assumptions!G53</f>
        <v>0</v>
      </c>
      <c r="G12" s="38">
        <f>+'P&amp;L '!G9/365*Assumptions!H53</f>
        <v>0</v>
      </c>
      <c r="H12" s="38">
        <f>+'P&amp;L '!H9/365*Assumptions!I53</f>
        <v>0</v>
      </c>
      <c r="I12" s="38">
        <f>+'P&amp;L '!I9/365*Assumptions!J53</f>
        <v>0</v>
      </c>
    </row>
    <row r="13" spans="1:9">
      <c r="A13" s="25" t="s">
        <v>71</v>
      </c>
      <c r="B13" s="28">
        <f>+'P&amp;L '!B7/365*Assumptions!C54</f>
        <v>0</v>
      </c>
      <c r="C13" s="28">
        <f>+'P&amp;L '!C7/365*Assumptions!D54</f>
        <v>0</v>
      </c>
      <c r="D13" s="28">
        <f>+'P&amp;L '!D7/365*Assumptions!E54</f>
        <v>0</v>
      </c>
      <c r="E13" s="28">
        <f>+'P&amp;L '!E7/365*Assumptions!F54</f>
        <v>0</v>
      </c>
      <c r="F13" s="28">
        <f>+'P&amp;L '!F7/365*Assumptions!G54</f>
        <v>0</v>
      </c>
      <c r="G13" s="28">
        <f>+'P&amp;L '!G7/365*Assumptions!H54</f>
        <v>0</v>
      </c>
      <c r="H13" s="28">
        <f>+'P&amp;L '!H7/365*Assumptions!I54</f>
        <v>0</v>
      </c>
      <c r="I13" s="28">
        <f>+'P&amp;L '!I7/365*Assumptions!J54</f>
        <v>0</v>
      </c>
    </row>
    <row r="14" spans="1:9">
      <c r="A14" s="25" t="s">
        <v>72</v>
      </c>
      <c r="B14" s="40">
        <f>'Cash Flow'!B34</f>
        <v>0</v>
      </c>
      <c r="C14" s="40">
        <f>'Cash Flow'!C34</f>
        <v>0</v>
      </c>
      <c r="D14" s="40">
        <f>'Cash Flow'!D34</f>
        <v>0</v>
      </c>
      <c r="E14" s="40">
        <f>'Cash Flow'!E34</f>
        <v>0</v>
      </c>
      <c r="F14" s="40">
        <f>'Cash Flow'!F34</f>
        <v>0</v>
      </c>
      <c r="G14" s="40">
        <f>'Cash Flow'!G34</f>
        <v>0</v>
      </c>
      <c r="H14" s="40">
        <f>'Cash Flow'!H34</f>
        <v>0</v>
      </c>
      <c r="I14" s="40">
        <f>'Cash Flow'!I34</f>
        <v>0</v>
      </c>
    </row>
    <row r="15" spans="1:9" ht="18" thickBot="1">
      <c r="A15" s="30" t="s">
        <v>73</v>
      </c>
      <c r="B15" s="39">
        <f t="shared" ref="B15:D15" si="2">SUM(B12:B14)</f>
        <v>0</v>
      </c>
      <c r="C15" s="39">
        <f t="shared" si="2"/>
        <v>0</v>
      </c>
      <c r="D15" s="39">
        <f t="shared" si="2"/>
        <v>0</v>
      </c>
      <c r="E15" s="39">
        <f t="shared" ref="E15:I15" si="3">SUM(E12:E14)</f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</row>
    <row r="16" spans="1:9" ht="6" customHeight="1">
      <c r="A16" s="36"/>
      <c r="B16" s="41"/>
      <c r="C16" s="41"/>
      <c r="D16" s="41"/>
      <c r="E16" s="41"/>
      <c r="F16" s="41"/>
      <c r="G16" s="41"/>
      <c r="H16" s="41"/>
      <c r="I16" s="41"/>
    </row>
    <row r="17" spans="1:9" s="3" customFormat="1" ht="18" thickBot="1">
      <c r="A17" s="34" t="s">
        <v>74</v>
      </c>
      <c r="B17" s="35">
        <f>B10+B15</f>
        <v>0</v>
      </c>
      <c r="C17" s="35">
        <f t="shared" ref="C17:D17" si="4">C10+C15</f>
        <v>0</v>
      </c>
      <c r="D17" s="35">
        <f t="shared" si="4"/>
        <v>0</v>
      </c>
      <c r="E17" s="35">
        <f t="shared" ref="E17:I17" si="5">E10+E15</f>
        <v>0</v>
      </c>
      <c r="F17" s="35">
        <f t="shared" si="5"/>
        <v>0</v>
      </c>
      <c r="G17" s="35">
        <f t="shared" si="5"/>
        <v>0</v>
      </c>
      <c r="H17" s="35">
        <f t="shared" si="5"/>
        <v>0</v>
      </c>
      <c r="I17" s="35">
        <f t="shared" si="5"/>
        <v>0</v>
      </c>
    </row>
    <row r="19" spans="1:9">
      <c r="A19" s="3" t="s">
        <v>75</v>
      </c>
    </row>
    <row r="20" spans="1:9">
      <c r="A20" s="25" t="s">
        <v>76</v>
      </c>
      <c r="B20" s="38">
        <f>+'Cash Flow'!B26</f>
        <v>0</v>
      </c>
      <c r="C20" s="38">
        <f>+B20+'Cash Flow'!C26</f>
        <v>0</v>
      </c>
      <c r="D20" s="38">
        <f>+C20+'Cash Flow'!D26</f>
        <v>0</v>
      </c>
      <c r="E20" s="38">
        <f>+D20+'Cash Flow'!E26</f>
        <v>0</v>
      </c>
      <c r="F20" s="38">
        <f>+E20+'Cash Flow'!F26</f>
        <v>0</v>
      </c>
      <c r="G20" s="38">
        <f>+F20+'Cash Flow'!G26</f>
        <v>0</v>
      </c>
      <c r="H20" s="38">
        <f>+G20+'Cash Flow'!H26</f>
        <v>0</v>
      </c>
      <c r="I20" s="38">
        <f>+H20+'Cash Flow'!I26</f>
        <v>0</v>
      </c>
    </row>
    <row r="21" spans="1:9">
      <c r="A21" s="38" t="s">
        <v>77</v>
      </c>
      <c r="B21" s="38">
        <f>'P&amp;L '!B32</f>
        <v>0</v>
      </c>
      <c r="C21" s="38">
        <f>+B21+'P&amp;L '!C32</f>
        <v>0</v>
      </c>
      <c r="D21" s="38">
        <f>+C21+'P&amp;L '!D32</f>
        <v>0</v>
      </c>
      <c r="E21" s="38">
        <f>+D21+'P&amp;L '!E32</f>
        <v>0</v>
      </c>
      <c r="F21" s="38">
        <f>+E21+'P&amp;L '!F32</f>
        <v>0</v>
      </c>
      <c r="G21" s="38">
        <f>+F21+'P&amp;L '!G32</f>
        <v>0</v>
      </c>
      <c r="H21" s="38">
        <f>+G21+'P&amp;L '!H32</f>
        <v>0</v>
      </c>
      <c r="I21" s="38">
        <f>+H21+'P&amp;L '!I32</f>
        <v>0</v>
      </c>
    </row>
    <row r="22" spans="1:9">
      <c r="A22" s="38" t="s">
        <v>78</v>
      </c>
      <c r="B22" s="38">
        <f>+'Cash Flow'!B24</f>
        <v>0</v>
      </c>
      <c r="C22" s="38">
        <f>+B22+'Cash Flow'!C24</f>
        <v>0</v>
      </c>
      <c r="D22" s="38">
        <f>+C22+'Cash Flow'!D24</f>
        <v>0</v>
      </c>
      <c r="E22" s="38">
        <f>+D22+'Cash Flow'!E24</f>
        <v>0</v>
      </c>
      <c r="F22" s="38">
        <f>+E22+'Cash Flow'!F24</f>
        <v>0</v>
      </c>
      <c r="G22" s="38">
        <f>+F22+'Cash Flow'!G24</f>
        <v>0</v>
      </c>
      <c r="H22" s="38">
        <f>+G22+'Cash Flow'!H24</f>
        <v>0</v>
      </c>
      <c r="I22" s="38">
        <f>+H22+'Cash Flow'!I24</f>
        <v>0</v>
      </c>
    </row>
    <row r="23" spans="1:9" ht="18" thickBot="1">
      <c r="A23" s="30" t="s">
        <v>79</v>
      </c>
      <c r="B23" s="39">
        <f>B20+B21+B22</f>
        <v>0</v>
      </c>
      <c r="C23" s="39">
        <f t="shared" ref="C23:D23" si="6">C20+C21+C22</f>
        <v>0</v>
      </c>
      <c r="D23" s="39">
        <f t="shared" si="6"/>
        <v>0</v>
      </c>
      <c r="E23" s="39">
        <f t="shared" ref="E23:I23" si="7">E20+E21+E22</f>
        <v>0</v>
      </c>
      <c r="F23" s="39">
        <f t="shared" si="7"/>
        <v>0</v>
      </c>
      <c r="G23" s="39">
        <f t="shared" si="7"/>
        <v>0</v>
      </c>
      <c r="H23" s="39">
        <f t="shared" si="7"/>
        <v>0</v>
      </c>
      <c r="I23" s="39">
        <f t="shared" si="7"/>
        <v>0</v>
      </c>
    </row>
    <row r="24" spans="1:9">
      <c r="B24" s="28"/>
      <c r="C24" s="28"/>
      <c r="D24" s="28"/>
      <c r="E24" s="28"/>
      <c r="F24" s="28"/>
      <c r="G24" s="28"/>
      <c r="H24" s="28"/>
      <c r="I24" s="28"/>
    </row>
    <row r="25" spans="1:9">
      <c r="A25" s="25" t="s">
        <v>80</v>
      </c>
      <c r="B25" s="28">
        <f>'Cash Flow'!B27</f>
        <v>0</v>
      </c>
      <c r="C25" s="28">
        <f>B25+'Cash Flow'!C27</f>
        <v>0</v>
      </c>
      <c r="D25" s="28">
        <f>C25+'Cash Flow'!D27</f>
        <v>0</v>
      </c>
      <c r="E25" s="28">
        <f>D25+'Cash Flow'!E27</f>
        <v>0</v>
      </c>
      <c r="F25" s="28">
        <f>E25+'Cash Flow'!F27</f>
        <v>0</v>
      </c>
      <c r="G25" s="28">
        <f>F25+'Cash Flow'!G27</f>
        <v>0</v>
      </c>
      <c r="H25" s="28">
        <f>G25+'Cash Flow'!H27</f>
        <v>0</v>
      </c>
      <c r="I25" s="28">
        <f>H25+'Cash Flow'!I27</f>
        <v>0</v>
      </c>
    </row>
    <row r="26" spans="1:9">
      <c r="A26" s="25" t="s">
        <v>81</v>
      </c>
      <c r="B26" s="28">
        <f>'P&amp;L '!B9/365*Assumptions!C55</f>
        <v>0</v>
      </c>
      <c r="C26" s="28">
        <f>'P&amp;L '!C9/365*Assumptions!D55</f>
        <v>0</v>
      </c>
      <c r="D26" s="28">
        <f>'P&amp;L '!D9/365*Assumptions!E55</f>
        <v>0</v>
      </c>
      <c r="E26" s="28">
        <f>'P&amp;L '!E9/365*Assumptions!F55</f>
        <v>0</v>
      </c>
      <c r="F26" s="28">
        <f>'P&amp;L '!F9/365*Assumptions!G55</f>
        <v>0</v>
      </c>
      <c r="G26" s="28">
        <f>'P&amp;L '!G9/365*Assumptions!H55</f>
        <v>0</v>
      </c>
      <c r="H26" s="28">
        <f>'P&amp;L '!H9/365*Assumptions!I55</f>
        <v>0</v>
      </c>
      <c r="I26" s="28">
        <f>'P&amp;L '!I9/365*Assumptions!J55</f>
        <v>0</v>
      </c>
    </row>
    <row r="27" spans="1:9" ht="18" thickBot="1">
      <c r="A27" s="30" t="s">
        <v>82</v>
      </c>
      <c r="B27" s="39">
        <f>SUM(B25:B26)</f>
        <v>0</v>
      </c>
      <c r="C27" s="39">
        <f t="shared" ref="C27:I27" si="8">SUM(C25:C26)</f>
        <v>0</v>
      </c>
      <c r="D27" s="39">
        <f t="shared" si="8"/>
        <v>0</v>
      </c>
      <c r="E27" s="39">
        <f t="shared" si="8"/>
        <v>0</v>
      </c>
      <c r="F27" s="39">
        <f t="shared" si="8"/>
        <v>0</v>
      </c>
      <c r="G27" s="39">
        <f t="shared" si="8"/>
        <v>0</v>
      </c>
      <c r="H27" s="39">
        <f t="shared" si="8"/>
        <v>0</v>
      </c>
      <c r="I27" s="39">
        <f t="shared" si="8"/>
        <v>0</v>
      </c>
    </row>
    <row r="28" spans="1:9">
      <c r="A28" s="36"/>
      <c r="B28" s="41"/>
      <c r="C28" s="41"/>
      <c r="D28" s="41"/>
      <c r="E28" s="41"/>
      <c r="F28" s="41"/>
      <c r="G28" s="41"/>
      <c r="H28" s="41"/>
      <c r="I28" s="41"/>
    </row>
    <row r="29" spans="1:9" ht="8.25" customHeight="1">
      <c r="A29" s="36"/>
      <c r="B29" s="41"/>
      <c r="C29" s="41"/>
      <c r="D29" s="41"/>
      <c r="E29" s="41"/>
      <c r="F29" s="41"/>
      <c r="G29" s="41"/>
      <c r="H29" s="41"/>
      <c r="I29" s="41"/>
    </row>
    <row r="30" spans="1:9" s="3" customFormat="1" ht="18" thickBot="1">
      <c r="A30" s="34" t="s">
        <v>83</v>
      </c>
      <c r="B30" s="35">
        <f>+B23+B27</f>
        <v>0</v>
      </c>
      <c r="C30" s="35">
        <f t="shared" ref="C30:D30" si="9">+C23+C27</f>
        <v>0</v>
      </c>
      <c r="D30" s="35">
        <f t="shared" si="9"/>
        <v>0</v>
      </c>
      <c r="E30" s="35">
        <f t="shared" ref="E30:I30" si="10">+E23+E27</f>
        <v>0</v>
      </c>
      <c r="F30" s="35">
        <f t="shared" si="10"/>
        <v>0</v>
      </c>
      <c r="G30" s="35">
        <f t="shared" si="10"/>
        <v>0</v>
      </c>
      <c r="H30" s="35">
        <f t="shared" si="10"/>
        <v>0</v>
      </c>
      <c r="I30" s="35">
        <f t="shared" si="10"/>
        <v>0</v>
      </c>
    </row>
    <row r="32" spans="1:9" s="44" customFormat="1">
      <c r="A32" s="42" t="s">
        <v>126</v>
      </c>
      <c r="B32" s="43">
        <f>B17-B30</f>
        <v>0</v>
      </c>
      <c r="C32" s="43">
        <f>C17-C30</f>
        <v>0</v>
      </c>
      <c r="D32" s="43">
        <f>D17-D30</f>
        <v>0</v>
      </c>
      <c r="E32" s="43">
        <f>E17-E30</f>
        <v>0</v>
      </c>
      <c r="F32" s="43">
        <f>F17-F30</f>
        <v>0</v>
      </c>
      <c r="G32" s="43">
        <f>G17-G30</f>
        <v>0</v>
      </c>
      <c r="H32" s="43">
        <f>H17-H30</f>
        <v>0</v>
      </c>
      <c r="I32" s="43">
        <f>I17-I30</f>
        <v>0</v>
      </c>
    </row>
  </sheetData>
  <phoneticPr fontId="0" type="noConversion"/>
  <pageMargins left="0.75" right="0.75" top="0.71" bottom="0.45" header="0" footer="0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topLeftCell="A19" zoomScale="120" zoomScaleNormal="120" workbookViewId="0">
      <selection activeCell="A36" sqref="A36"/>
    </sheetView>
  </sheetViews>
  <sheetFormatPr baseColWidth="10" defaultRowHeight="17.399999999999999"/>
  <cols>
    <col min="1" max="1" width="50.77734375" style="25" customWidth="1"/>
    <col min="2" max="9" width="14.21875" style="25" customWidth="1"/>
    <col min="10" max="16384" width="11.5546875" style="25"/>
  </cols>
  <sheetData>
    <row r="1" spans="1:9">
      <c r="A1" s="3"/>
    </row>
    <row r="2" spans="1:9">
      <c r="A2" s="26" t="str">
        <f>+Assumptions!A2</f>
        <v>Financial Plan</v>
      </c>
    </row>
    <row r="3" spans="1:9">
      <c r="A3" s="26" t="s">
        <v>84</v>
      </c>
    </row>
    <row r="4" spans="1:9">
      <c r="B4" s="3"/>
    </row>
    <row r="5" spans="1:9" ht="18" thickBot="1">
      <c r="B5" s="27">
        <f>+Assumptions!C4</f>
        <v>2004</v>
      </c>
      <c r="C5" s="27">
        <f>+Assumptions!D4</f>
        <v>2005</v>
      </c>
      <c r="D5" s="27">
        <f>+Assumptions!E4</f>
        <v>2006</v>
      </c>
      <c r="E5" s="27">
        <f>+Assumptions!F4</f>
        <v>2007</v>
      </c>
      <c r="F5" s="27">
        <f>+Assumptions!G4</f>
        <v>2008</v>
      </c>
      <c r="G5" s="27">
        <f>+Assumptions!H4</f>
        <v>2009</v>
      </c>
      <c r="H5" s="27">
        <f>+Assumptions!I4</f>
        <v>2010</v>
      </c>
      <c r="I5" s="27">
        <f>+Assumptions!J4</f>
        <v>2011</v>
      </c>
    </row>
    <row r="6" spans="1:9" ht="18" thickTop="1"/>
    <row r="7" spans="1:9">
      <c r="A7" s="25" t="s">
        <v>85</v>
      </c>
      <c r="B7" s="28">
        <f>'P&amp;L '!B28</f>
        <v>0</v>
      </c>
      <c r="C7" s="28">
        <f>'P&amp;L '!C28</f>
        <v>0</v>
      </c>
      <c r="D7" s="28">
        <f>'P&amp;L '!D28</f>
        <v>0</v>
      </c>
      <c r="E7" s="28">
        <f>'P&amp;L '!E28</f>
        <v>0</v>
      </c>
      <c r="F7" s="28">
        <f>'P&amp;L '!F28</f>
        <v>0</v>
      </c>
      <c r="G7" s="28">
        <f>'P&amp;L '!G28</f>
        <v>0</v>
      </c>
      <c r="H7" s="28">
        <f>'P&amp;L '!H28</f>
        <v>0</v>
      </c>
      <c r="I7" s="28">
        <f>'P&amp;L '!I28</f>
        <v>0</v>
      </c>
    </row>
    <row r="8" spans="1:9">
      <c r="A8" s="29" t="s">
        <v>86</v>
      </c>
      <c r="B8" s="28">
        <f>-'P&amp;L '!B31</f>
        <v>0</v>
      </c>
      <c r="C8" s="28">
        <f>-'P&amp;L '!C31</f>
        <v>0</v>
      </c>
      <c r="D8" s="28">
        <f>-'P&amp;L '!D31</f>
        <v>0</v>
      </c>
      <c r="E8" s="28">
        <f>-'P&amp;L '!E31</f>
        <v>0</v>
      </c>
      <c r="F8" s="28">
        <f>-'P&amp;L '!F31</f>
        <v>0</v>
      </c>
      <c r="G8" s="28">
        <f>-'P&amp;L '!G31</f>
        <v>0</v>
      </c>
      <c r="H8" s="28">
        <f>-'P&amp;L '!H31</f>
        <v>0</v>
      </c>
      <c r="I8" s="28">
        <f>-'P&amp;L '!I31</f>
        <v>0</v>
      </c>
    </row>
    <row r="9" spans="1:9">
      <c r="A9" s="29" t="s">
        <v>87</v>
      </c>
      <c r="B9" s="28">
        <f>+'P&amp;L '!B27</f>
        <v>0</v>
      </c>
      <c r="C9" s="28">
        <f>+'P&amp;L '!C27</f>
        <v>0</v>
      </c>
      <c r="D9" s="28">
        <f>+'P&amp;L '!D27</f>
        <v>0</v>
      </c>
      <c r="E9" s="28">
        <f>+'P&amp;L '!E27</f>
        <v>0</v>
      </c>
      <c r="F9" s="28">
        <f>+'P&amp;L '!F27</f>
        <v>0</v>
      </c>
      <c r="G9" s="28">
        <f>+'P&amp;L '!G27</f>
        <v>0</v>
      </c>
      <c r="H9" s="28">
        <f>+'P&amp;L '!H27</f>
        <v>0</v>
      </c>
      <c r="I9" s="28">
        <f>+'P&amp;L '!I27</f>
        <v>0</v>
      </c>
    </row>
    <row r="10" spans="1:9" ht="18" thickBot="1">
      <c r="A10" s="30" t="s">
        <v>88</v>
      </c>
      <c r="B10" s="31">
        <f>SUM(B7:B9)</f>
        <v>0</v>
      </c>
      <c r="C10" s="31">
        <f>SUM(C7:C9)</f>
        <v>0</v>
      </c>
      <c r="D10" s="31">
        <f t="shared" ref="D10:E10" si="0">SUM(D7:D9)</f>
        <v>0</v>
      </c>
      <c r="E10" s="31">
        <f t="shared" si="0"/>
        <v>0</v>
      </c>
      <c r="F10" s="31">
        <f t="shared" ref="F10:I10" si="1">SUM(F7:F9)</f>
        <v>0</v>
      </c>
      <c r="G10" s="31">
        <f t="shared" si="1"/>
        <v>0</v>
      </c>
      <c r="H10" s="31">
        <f t="shared" si="1"/>
        <v>0</v>
      </c>
      <c r="I10" s="31">
        <f t="shared" si="1"/>
        <v>0</v>
      </c>
    </row>
    <row r="11" spans="1:9">
      <c r="C11" s="28"/>
      <c r="D11" s="28"/>
      <c r="E11" s="28"/>
      <c r="F11" s="28"/>
      <c r="G11" s="28"/>
      <c r="H11" s="28"/>
      <c r="I11" s="28"/>
    </row>
    <row r="12" spans="1:9">
      <c r="A12" s="29" t="s">
        <v>89</v>
      </c>
      <c r="B12" s="28">
        <f>+Balance!B12</f>
        <v>0</v>
      </c>
      <c r="C12" s="28">
        <f>+Balance!C12-Balance!B12</f>
        <v>0</v>
      </c>
      <c r="D12" s="28">
        <f>+Balance!D12-Balance!C12</f>
        <v>0</v>
      </c>
      <c r="E12" s="28">
        <f>+Balance!E12-Balance!D12</f>
        <v>0</v>
      </c>
      <c r="F12" s="28">
        <f>+Balance!F12-Balance!E12</f>
        <v>0</v>
      </c>
      <c r="G12" s="28">
        <f>+Balance!G12-Balance!F12</f>
        <v>0</v>
      </c>
      <c r="H12" s="28">
        <f>+Balance!H12-Balance!G12</f>
        <v>0</v>
      </c>
      <c r="I12" s="28">
        <f>+Balance!I12-Balance!H12</f>
        <v>0</v>
      </c>
    </row>
    <row r="13" spans="1:9">
      <c r="A13" s="29" t="s">
        <v>90</v>
      </c>
      <c r="B13" s="28">
        <f>+Balance!B13</f>
        <v>0</v>
      </c>
      <c r="C13" s="28">
        <f>+Balance!C13-Balance!B13</f>
        <v>0</v>
      </c>
      <c r="D13" s="28">
        <f>+Balance!D13-Balance!C13</f>
        <v>0</v>
      </c>
      <c r="E13" s="28">
        <f>+Balance!E13-Balance!D13</f>
        <v>0</v>
      </c>
      <c r="F13" s="28">
        <f>+Balance!F13-Balance!E13</f>
        <v>0</v>
      </c>
      <c r="G13" s="28">
        <f>+Balance!G13-Balance!F13</f>
        <v>0</v>
      </c>
      <c r="H13" s="28">
        <f>+Balance!H13-Balance!G13</f>
        <v>0</v>
      </c>
      <c r="I13" s="28">
        <f>+Balance!I13-Balance!H13</f>
        <v>0</v>
      </c>
    </row>
    <row r="14" spans="1:9">
      <c r="A14" s="29" t="s">
        <v>91</v>
      </c>
      <c r="B14" s="28">
        <f>+Balance!B26</f>
        <v>0</v>
      </c>
      <c r="C14" s="28">
        <f>+Balance!C26-Balance!B26</f>
        <v>0</v>
      </c>
      <c r="D14" s="28">
        <f>+Balance!D26-Balance!C26</f>
        <v>0</v>
      </c>
      <c r="E14" s="28">
        <f>+Balance!E26-Balance!D26</f>
        <v>0</v>
      </c>
      <c r="F14" s="28">
        <f>+Balance!F26-Balance!E26</f>
        <v>0</v>
      </c>
      <c r="G14" s="28">
        <f>+Balance!G26-Balance!F26</f>
        <v>0</v>
      </c>
      <c r="H14" s="28">
        <f>+Balance!H26-Balance!G26</f>
        <v>0</v>
      </c>
      <c r="I14" s="28">
        <f>+Balance!I26-Balance!H26</f>
        <v>0</v>
      </c>
    </row>
    <row r="15" spans="1:9" s="3" customFormat="1">
      <c r="A15" s="32" t="s">
        <v>92</v>
      </c>
      <c r="B15" s="33">
        <f>+B12+B13-B14</f>
        <v>0</v>
      </c>
      <c r="C15" s="33">
        <f t="shared" ref="C15:D15" si="2">+C12+C13-C14</f>
        <v>0</v>
      </c>
      <c r="D15" s="33">
        <f t="shared" si="2"/>
        <v>0</v>
      </c>
      <c r="E15" s="33">
        <f t="shared" ref="E15:I15" si="3">+E12+E13-E14</f>
        <v>0</v>
      </c>
      <c r="F15" s="33">
        <f t="shared" si="3"/>
        <v>0</v>
      </c>
      <c r="G15" s="33">
        <f t="shared" si="3"/>
        <v>0</v>
      </c>
      <c r="H15" s="33">
        <f t="shared" si="3"/>
        <v>0</v>
      </c>
      <c r="I15" s="33">
        <f t="shared" si="3"/>
        <v>0</v>
      </c>
    </row>
    <row r="16" spans="1:9" ht="18" thickBot="1">
      <c r="A16" s="34" t="s">
        <v>3</v>
      </c>
      <c r="B16" s="35">
        <f>B10-B15</f>
        <v>0</v>
      </c>
      <c r="C16" s="35">
        <f>C10-C15</f>
        <v>0</v>
      </c>
      <c r="D16" s="35">
        <f>D10-D15</f>
        <v>0</v>
      </c>
      <c r="E16" s="35">
        <f>E10-E15</f>
        <v>0</v>
      </c>
      <c r="F16" s="35">
        <f>F10-F15</f>
        <v>0</v>
      </c>
      <c r="G16" s="35">
        <f>G10-G15</f>
        <v>0</v>
      </c>
      <c r="H16" s="35">
        <f>H10-H15</f>
        <v>0</v>
      </c>
      <c r="I16" s="35">
        <f>I10-I15</f>
        <v>0</v>
      </c>
    </row>
    <row r="17" spans="1:9">
      <c r="A17" s="36"/>
      <c r="B17" s="37"/>
      <c r="C17" s="37"/>
      <c r="D17" s="37"/>
      <c r="E17" s="37"/>
      <c r="F17" s="37"/>
      <c r="G17" s="37"/>
      <c r="H17" s="37"/>
      <c r="I17" s="37"/>
    </row>
    <row r="18" spans="1:9">
      <c r="A18" s="25" t="s">
        <v>2</v>
      </c>
      <c r="B18" s="28">
        <f>-'Capex &amp; Amortization'!D25</f>
        <v>0</v>
      </c>
      <c r="C18" s="28">
        <f>-'Capex &amp; Amortization'!E25</f>
        <v>0</v>
      </c>
      <c r="D18" s="28">
        <f>-'Capex &amp; Amortization'!F25</f>
        <v>0</v>
      </c>
      <c r="E18" s="28">
        <f>-'Capex &amp; Amortization'!G25</f>
        <v>0</v>
      </c>
      <c r="F18" s="28">
        <f>-'Capex &amp; Amortization'!H25</f>
        <v>0</v>
      </c>
      <c r="G18" s="28">
        <f>-'Capex &amp; Amortization'!I25</f>
        <v>0</v>
      </c>
      <c r="H18" s="28">
        <f>-'Capex &amp; Amortization'!J25</f>
        <v>0</v>
      </c>
      <c r="I18" s="28">
        <f>-'Capex &amp; Amortization'!K25</f>
        <v>0</v>
      </c>
    </row>
    <row r="19" spans="1:9" ht="18" thickBot="1">
      <c r="A19" s="34" t="s">
        <v>4</v>
      </c>
      <c r="B19" s="35">
        <f>B18</f>
        <v>0</v>
      </c>
      <c r="C19" s="35">
        <f t="shared" ref="C19:D19" si="4">C18</f>
        <v>0</v>
      </c>
      <c r="D19" s="35">
        <f t="shared" si="4"/>
        <v>0</v>
      </c>
      <c r="E19" s="35">
        <f t="shared" ref="E19:I19" si="5">E18</f>
        <v>0</v>
      </c>
      <c r="F19" s="35">
        <f t="shared" si="5"/>
        <v>0</v>
      </c>
      <c r="G19" s="35">
        <f t="shared" si="5"/>
        <v>0</v>
      </c>
      <c r="H19" s="35">
        <f t="shared" si="5"/>
        <v>0</v>
      </c>
      <c r="I19" s="35">
        <f t="shared" si="5"/>
        <v>0</v>
      </c>
    </row>
    <row r="20" spans="1:9">
      <c r="B20" s="28"/>
      <c r="C20" s="28"/>
      <c r="D20" s="28"/>
      <c r="E20" s="28"/>
      <c r="F20" s="28"/>
      <c r="G20" s="28"/>
      <c r="H20" s="28"/>
      <c r="I20" s="28"/>
    </row>
    <row r="21" spans="1:9" ht="18" thickBot="1">
      <c r="A21" s="34" t="s">
        <v>93</v>
      </c>
      <c r="B21" s="35">
        <f>B16+B19</f>
        <v>0</v>
      </c>
      <c r="C21" s="35">
        <f t="shared" ref="C21:D21" si="6">C16+C19</f>
        <v>0</v>
      </c>
      <c r="D21" s="35">
        <f t="shared" si="6"/>
        <v>0</v>
      </c>
      <c r="E21" s="35">
        <f t="shared" ref="E21:I21" si="7">E16+E19</f>
        <v>0</v>
      </c>
      <c r="F21" s="35">
        <f t="shared" si="7"/>
        <v>0</v>
      </c>
      <c r="G21" s="35">
        <f t="shared" si="7"/>
        <v>0</v>
      </c>
      <c r="H21" s="35">
        <f t="shared" si="7"/>
        <v>0</v>
      </c>
      <c r="I21" s="35">
        <f t="shared" si="7"/>
        <v>0</v>
      </c>
    </row>
    <row r="23" spans="1:9">
      <c r="A23" s="25" t="s">
        <v>94</v>
      </c>
      <c r="B23" s="28">
        <f>-'P&amp;L '!B29</f>
        <v>0</v>
      </c>
      <c r="C23" s="28">
        <f>-'P&amp;L '!C29</f>
        <v>0</v>
      </c>
      <c r="D23" s="28">
        <f>-'P&amp;L '!D29</f>
        <v>0</v>
      </c>
      <c r="E23" s="28">
        <f>-'P&amp;L '!E29</f>
        <v>0</v>
      </c>
      <c r="F23" s="28">
        <f>-'P&amp;L '!F29</f>
        <v>0</v>
      </c>
      <c r="G23" s="28">
        <f>-'P&amp;L '!G29</f>
        <v>0</v>
      </c>
      <c r="H23" s="28">
        <f>-'P&amp;L '!H29</f>
        <v>0</v>
      </c>
      <c r="I23" s="28">
        <f>-'P&amp;L '!I29</f>
        <v>0</v>
      </c>
    </row>
    <row r="24" spans="1:9">
      <c r="A24" s="99" t="s">
        <v>78</v>
      </c>
      <c r="B24" s="100">
        <f>-'P&amp;L '!B32*Assumptions!C60</f>
        <v>0</v>
      </c>
      <c r="C24" s="100">
        <f>-'P&amp;L '!C32*Assumptions!D60</f>
        <v>0</v>
      </c>
      <c r="D24" s="100">
        <f>-'P&amp;L '!D32*Assumptions!E60</f>
        <v>0</v>
      </c>
      <c r="E24" s="100">
        <f>-'P&amp;L '!E32*Assumptions!F60</f>
        <v>0</v>
      </c>
      <c r="F24" s="100">
        <f>-'P&amp;L '!F32*Assumptions!G60</f>
        <v>0</v>
      </c>
      <c r="G24" s="100">
        <f>-'P&amp;L '!G32*Assumptions!H60</f>
        <v>0</v>
      </c>
      <c r="H24" s="100">
        <f>-'P&amp;L '!H32*Assumptions!I60</f>
        <v>0</v>
      </c>
      <c r="I24" s="100">
        <f>-'P&amp;L '!I32*Assumptions!J60</f>
        <v>0</v>
      </c>
    </row>
    <row r="26" spans="1:9">
      <c r="A26" s="101" t="s">
        <v>95</v>
      </c>
      <c r="B26" s="102"/>
      <c r="C26" s="102"/>
      <c r="D26" s="102"/>
      <c r="E26" s="102"/>
      <c r="F26" s="102"/>
      <c r="G26" s="102"/>
      <c r="H26" s="102"/>
      <c r="I26" s="102"/>
    </row>
    <row r="27" spans="1:9" ht="18" thickBot="1">
      <c r="A27" s="115" t="s">
        <v>96</v>
      </c>
      <c r="B27" s="116"/>
      <c r="C27" s="116"/>
      <c r="D27" s="116"/>
      <c r="E27" s="116"/>
      <c r="F27" s="116"/>
      <c r="G27" s="116"/>
      <c r="H27" s="116"/>
      <c r="I27" s="116"/>
    </row>
    <row r="29" spans="1:9" ht="18" thickBot="1">
      <c r="A29" s="34" t="s">
        <v>5</v>
      </c>
      <c r="B29" s="35">
        <f>B23+B24+B26+B27</f>
        <v>0</v>
      </c>
      <c r="C29" s="35">
        <f t="shared" ref="C29:I29" si="8">C23+C24+C26+C27</f>
        <v>0</v>
      </c>
      <c r="D29" s="35">
        <f t="shared" si="8"/>
        <v>0</v>
      </c>
      <c r="E29" s="35">
        <f t="shared" si="8"/>
        <v>0</v>
      </c>
      <c r="F29" s="35">
        <f t="shared" si="8"/>
        <v>0</v>
      </c>
      <c r="G29" s="35">
        <f t="shared" si="8"/>
        <v>0</v>
      </c>
      <c r="H29" s="35">
        <f t="shared" si="8"/>
        <v>0</v>
      </c>
      <c r="I29" s="35">
        <f t="shared" si="8"/>
        <v>0</v>
      </c>
    </row>
    <row r="31" spans="1:9" ht="18" thickBot="1">
      <c r="A31" s="34" t="s">
        <v>97</v>
      </c>
      <c r="B31" s="35">
        <f>B21+B29</f>
        <v>0</v>
      </c>
      <c r="C31" s="35">
        <f>C21+C29</f>
        <v>0</v>
      </c>
      <c r="D31" s="35">
        <f>D21+D29</f>
        <v>0</v>
      </c>
      <c r="E31" s="35">
        <f>E21+E29</f>
        <v>0</v>
      </c>
      <c r="F31" s="35">
        <f>F21+F29</f>
        <v>0</v>
      </c>
      <c r="G31" s="35">
        <f>G21+G29</f>
        <v>0</v>
      </c>
      <c r="H31" s="35">
        <f>H21+H29</f>
        <v>0</v>
      </c>
      <c r="I31" s="35">
        <f>I21+I29</f>
        <v>0</v>
      </c>
    </row>
    <row r="33" spans="1:9">
      <c r="A33" s="95" t="s">
        <v>98</v>
      </c>
      <c r="B33" s="96">
        <v>0</v>
      </c>
      <c r="C33" s="96">
        <f>B34</f>
        <v>0</v>
      </c>
      <c r="D33" s="96">
        <f>C34</f>
        <v>0</v>
      </c>
      <c r="E33" s="96">
        <f>D34</f>
        <v>0</v>
      </c>
      <c r="F33" s="96">
        <f>E34</f>
        <v>0</v>
      </c>
      <c r="G33" s="96">
        <f>F34</f>
        <v>0</v>
      </c>
      <c r="H33" s="96">
        <f>G34</f>
        <v>0</v>
      </c>
      <c r="I33" s="96">
        <f>H34</f>
        <v>0</v>
      </c>
    </row>
    <row r="34" spans="1:9">
      <c r="A34" s="97" t="s">
        <v>99</v>
      </c>
      <c r="B34" s="98">
        <f>B31+B33</f>
        <v>0</v>
      </c>
      <c r="C34" s="98">
        <f>C31+C33</f>
        <v>0</v>
      </c>
      <c r="D34" s="98">
        <f>D31+D33</f>
        <v>0</v>
      </c>
      <c r="E34" s="98">
        <f>E31+E33</f>
        <v>0</v>
      </c>
      <c r="F34" s="98">
        <f>F31+F33</f>
        <v>0</v>
      </c>
      <c r="G34" s="98">
        <f>G31+G33</f>
        <v>0</v>
      </c>
      <c r="H34" s="98">
        <f>H31+H33</f>
        <v>0</v>
      </c>
      <c r="I34" s="98">
        <f>I31+I33</f>
        <v>0</v>
      </c>
    </row>
    <row r="35" spans="1:9" s="3" customFormat="1"/>
  </sheetData>
  <phoneticPr fontId="0" type="noConversion"/>
  <pageMargins left="0.75" right="0.75" top="1" bottom="1" header="0" footer="0"/>
  <pageSetup paperSize="9" scale="8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G14"/>
  <sheetViews>
    <sheetView workbookViewId="0">
      <selection activeCell="G22" sqref="G22"/>
    </sheetView>
  </sheetViews>
  <sheetFormatPr baseColWidth="10" defaultRowHeight="15"/>
  <cols>
    <col min="2" max="2" width="14.77734375" customWidth="1"/>
    <col min="3" max="3" width="13.6640625" customWidth="1"/>
    <col min="4" max="4" width="17.44140625" customWidth="1"/>
    <col min="5" max="5" width="16.77734375" customWidth="1"/>
    <col min="6" max="6" width="3.44140625" customWidth="1"/>
    <col min="7" max="7" width="14.33203125" bestFit="1" customWidth="1"/>
  </cols>
  <sheetData>
    <row r="1" spans="1:7" ht="23.4">
      <c r="A1" s="112" t="s">
        <v>100</v>
      </c>
    </row>
    <row r="2" spans="1:7" ht="17.399999999999999">
      <c r="B2" s="3" t="s">
        <v>101</v>
      </c>
      <c r="C2" s="93"/>
    </row>
    <row r="3" spans="1:7" ht="17.399999999999999">
      <c r="B3" s="3" t="s">
        <v>102</v>
      </c>
      <c r="C3" s="94"/>
    </row>
    <row r="4" spans="1:7">
      <c r="C4" s="8"/>
      <c r="G4" s="9"/>
    </row>
    <row r="5" spans="1:7" ht="47.4" thickBot="1">
      <c r="A5" s="91" t="s">
        <v>103</v>
      </c>
      <c r="B5" s="92" t="s">
        <v>106</v>
      </c>
      <c r="C5" s="92" t="s">
        <v>125</v>
      </c>
      <c r="D5" s="92" t="s">
        <v>104</v>
      </c>
      <c r="E5" s="92" t="s">
        <v>105</v>
      </c>
      <c r="G5" s="91" t="s">
        <v>94</v>
      </c>
    </row>
    <row r="6" spans="1:7">
      <c r="A6" s="14">
        <v>2004</v>
      </c>
      <c r="B6" s="4"/>
      <c r="C6" s="4"/>
      <c r="D6" s="4"/>
      <c r="E6" s="4"/>
      <c r="G6" s="4"/>
    </row>
    <row r="7" spans="1:7">
      <c r="A7" s="14">
        <v>2005</v>
      </c>
      <c r="B7" s="4"/>
      <c r="C7" s="4"/>
      <c r="D7" s="4"/>
      <c r="E7" s="4"/>
      <c r="G7" s="4"/>
    </row>
    <row r="8" spans="1:7">
      <c r="A8" s="14">
        <f>+A7+1</f>
        <v>2006</v>
      </c>
      <c r="B8" s="4"/>
      <c r="C8" s="4"/>
      <c r="D8" s="4"/>
      <c r="E8" s="4"/>
      <c r="G8" s="4"/>
    </row>
    <row r="9" spans="1:7">
      <c r="A9" s="14">
        <f t="shared" ref="A9:A13" si="0">+A8+1</f>
        <v>2007</v>
      </c>
      <c r="B9" s="4"/>
      <c r="C9" s="4"/>
      <c r="D9" s="4"/>
      <c r="E9" s="4"/>
      <c r="G9" s="4"/>
    </row>
    <row r="10" spans="1:7">
      <c r="A10" s="14">
        <f t="shared" si="0"/>
        <v>2008</v>
      </c>
      <c r="B10" s="4"/>
      <c r="C10" s="4"/>
      <c r="D10" s="4"/>
      <c r="E10" s="4"/>
      <c r="G10" s="4"/>
    </row>
    <row r="11" spans="1:7">
      <c r="A11" s="14">
        <f t="shared" si="0"/>
        <v>2009</v>
      </c>
      <c r="B11" s="4"/>
      <c r="C11" s="4"/>
      <c r="D11" s="4"/>
      <c r="E11" s="4"/>
      <c r="G11" s="4"/>
    </row>
    <row r="12" spans="1:7">
      <c r="A12" s="14">
        <f t="shared" si="0"/>
        <v>2010</v>
      </c>
      <c r="B12" s="4"/>
      <c r="D12" s="4"/>
      <c r="E12" s="4"/>
      <c r="G12" s="4"/>
    </row>
    <row r="13" spans="1:7" ht="15.6" thickBot="1">
      <c r="A13" s="89">
        <f t="shared" si="0"/>
        <v>2011</v>
      </c>
      <c r="B13" s="90"/>
      <c r="C13" s="90"/>
      <c r="D13" s="90"/>
      <c r="E13" s="90"/>
      <c r="G13" s="90"/>
    </row>
    <row r="14" spans="1:7">
      <c r="A1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Assumptions</vt:lpstr>
      <vt:lpstr>Capex &amp; Amortization</vt:lpstr>
      <vt:lpstr>P&amp;L </vt:lpstr>
      <vt:lpstr>Balance</vt:lpstr>
      <vt:lpstr>Cash Flow</vt:lpstr>
      <vt:lpstr>Loan</vt:lpstr>
    </vt:vector>
  </TitlesOfParts>
  <Company>ESADE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ESADE</dc:creator>
  <cp:lastModifiedBy>Teresa</cp:lastModifiedBy>
  <cp:lastPrinted>2008-01-15T13:29:26Z</cp:lastPrinted>
  <dcterms:created xsi:type="dcterms:W3CDTF">2006-10-13T13:26:09Z</dcterms:created>
  <dcterms:modified xsi:type="dcterms:W3CDTF">2022-03-09T19:55:28Z</dcterms:modified>
</cp:coreProperties>
</file>