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7f47cbd7190d7c9/Documents/RLT/Git_clone_repo/EMINE_22_24/ESADE/NVCP/"/>
    </mc:Choice>
  </mc:AlternateContent>
  <xr:revisionPtr revIDLastSave="73" documentId="13_ncr:1_{AA068C50-2750-4897-8A17-00B029B65E16}" xr6:coauthVersionLast="47" xr6:coauthVersionMax="47" xr10:uidLastSave="{36F25457-717C-4023-916F-CEC64417AB37}"/>
  <bookViews>
    <workbookView xWindow="-108" yWindow="-108" windowWidth="23256" windowHeight="13176" tabRatio="786" activeTab="5" xr2:uid="{00000000-000D-0000-FFFF-FFFF00000000}"/>
  </bookViews>
  <sheets>
    <sheet name="Year 1" sheetId="1" r:id="rId1"/>
    <sheet name="Year 2" sheetId="2" r:id="rId2"/>
    <sheet name="Year 3" sheetId="6" r:id="rId3"/>
    <sheet name="Year 4" sheetId="7" r:id="rId4"/>
    <sheet name="Year 5" sheetId="8" r:id="rId5"/>
    <sheet name="projection" sheetId="5" r:id="rId6"/>
    <sheet name="Investments and funds" sheetId="3" r:id="rId7"/>
    <sheet name="Annual P&amp;L" sheetId="4" r:id="rId8"/>
    <sheet name="Cash flo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5" l="1"/>
  <c r="B71" i="5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69" i="5"/>
  <c r="B68" i="5"/>
  <c r="B67" i="5"/>
  <c r="C6" i="4"/>
  <c r="D6" i="4"/>
  <c r="D7" i="4" s="1"/>
  <c r="E6" i="4"/>
  <c r="B7" i="4"/>
  <c r="D7" i="9"/>
  <c r="E7" i="9"/>
  <c r="F6" i="9"/>
  <c r="F7" i="9"/>
  <c r="C7" i="9"/>
  <c r="B7" i="9"/>
  <c r="D6" i="9"/>
  <c r="E6" i="9"/>
  <c r="C6" i="9"/>
  <c r="B6" i="9"/>
  <c r="F2" i="4"/>
  <c r="E2" i="4"/>
  <c r="D2" i="4"/>
  <c r="C2" i="4"/>
  <c r="B2" i="4"/>
  <c r="O30" i="8"/>
  <c r="O29" i="8"/>
  <c r="O26" i="8"/>
  <c r="O25" i="8"/>
  <c r="O24" i="8"/>
  <c r="O23" i="8"/>
  <c r="O22" i="8"/>
  <c r="O21" i="8"/>
  <c r="O20" i="8"/>
  <c r="O19" i="8"/>
  <c r="O18" i="8"/>
  <c r="O17" i="8"/>
  <c r="O16" i="8"/>
  <c r="O13" i="8"/>
  <c r="O12" i="8"/>
  <c r="O11" i="8"/>
  <c r="O10" i="8"/>
  <c r="O7" i="8"/>
  <c r="O5" i="8"/>
  <c r="C26" i="7"/>
  <c r="C29" i="7"/>
  <c r="C30" i="7"/>
  <c r="D26" i="7"/>
  <c r="D29" i="7"/>
  <c r="D30" i="7"/>
  <c r="E26" i="7"/>
  <c r="E29" i="7"/>
  <c r="E30" i="7"/>
  <c r="F26" i="7"/>
  <c r="F29" i="7"/>
  <c r="F30" i="7"/>
  <c r="G26" i="7"/>
  <c r="G29" i="7"/>
  <c r="G30" i="7"/>
  <c r="H26" i="7"/>
  <c r="H29" i="7"/>
  <c r="H30" i="7"/>
  <c r="I26" i="7"/>
  <c r="I29" i="7"/>
  <c r="I30" i="7"/>
  <c r="J26" i="7"/>
  <c r="J29" i="7"/>
  <c r="J30" i="7"/>
  <c r="K26" i="7"/>
  <c r="K29" i="7"/>
  <c r="K30" i="7"/>
  <c r="L26" i="7"/>
  <c r="L29" i="7"/>
  <c r="L30" i="7"/>
  <c r="M26" i="7"/>
  <c r="M29" i="7"/>
  <c r="M30" i="7"/>
  <c r="N26" i="7"/>
  <c r="N29" i="7"/>
  <c r="N30" i="7"/>
  <c r="O30" i="7"/>
  <c r="O29" i="7"/>
  <c r="O26" i="7"/>
  <c r="O25" i="7"/>
  <c r="O24" i="7"/>
  <c r="O23" i="7"/>
  <c r="O22" i="7"/>
  <c r="O21" i="7"/>
  <c r="O20" i="7"/>
  <c r="O19" i="7"/>
  <c r="O18" i="7"/>
  <c r="O17" i="7"/>
  <c r="O16" i="7"/>
  <c r="O13" i="7"/>
  <c r="O12" i="7"/>
  <c r="O11" i="7"/>
  <c r="O10" i="7"/>
  <c r="O7" i="7"/>
  <c r="O5" i="7"/>
  <c r="O30" i="6"/>
  <c r="O29" i="6"/>
  <c r="O26" i="6"/>
  <c r="O25" i="6"/>
  <c r="O24" i="6"/>
  <c r="O23" i="6"/>
  <c r="O22" i="6"/>
  <c r="O21" i="6"/>
  <c r="O20" i="6"/>
  <c r="O19" i="6"/>
  <c r="O18" i="6"/>
  <c r="O17" i="6"/>
  <c r="O16" i="6"/>
  <c r="O13" i="6"/>
  <c r="O12" i="6"/>
  <c r="O11" i="6"/>
  <c r="O10" i="6"/>
  <c r="O7" i="6"/>
  <c r="O5" i="6"/>
  <c r="O17" i="2"/>
  <c r="O18" i="2"/>
  <c r="O19" i="2"/>
  <c r="O20" i="2"/>
  <c r="O21" i="2"/>
  <c r="O22" i="2"/>
  <c r="O23" i="2"/>
  <c r="O24" i="2"/>
  <c r="O25" i="2"/>
  <c r="O26" i="2"/>
  <c r="O16" i="2"/>
  <c r="O11" i="2"/>
  <c r="O12" i="2"/>
  <c r="O13" i="2"/>
  <c r="O10" i="2"/>
  <c r="O5" i="2"/>
  <c r="C4" i="4"/>
  <c r="C7" i="4"/>
  <c r="D4" i="4"/>
  <c r="E4" i="4"/>
  <c r="E7" i="4"/>
  <c r="F4" i="4"/>
  <c r="F6" i="4"/>
  <c r="F7" i="4"/>
  <c r="B4" i="4"/>
  <c r="C20" i="6"/>
  <c r="C26" i="6"/>
  <c r="D20" i="6"/>
  <c r="D26" i="6"/>
  <c r="E20" i="6"/>
  <c r="E26" i="6"/>
  <c r="F20" i="6"/>
  <c r="F26" i="6"/>
  <c r="G20" i="6"/>
  <c r="G26" i="6"/>
  <c r="H20" i="6"/>
  <c r="H26" i="6"/>
  <c r="I20" i="6"/>
  <c r="I26" i="6"/>
  <c r="J20" i="6"/>
  <c r="J26" i="6"/>
  <c r="K20" i="6"/>
  <c r="K26" i="6"/>
  <c r="L20" i="6"/>
  <c r="L26" i="6"/>
  <c r="M20" i="6"/>
  <c r="M26" i="6"/>
  <c r="N20" i="6"/>
  <c r="N26" i="6"/>
  <c r="C11" i="6"/>
  <c r="C12" i="6"/>
  <c r="C13" i="6"/>
  <c r="D11" i="6"/>
  <c r="D12" i="6"/>
  <c r="D13" i="6"/>
  <c r="E11" i="6"/>
  <c r="E12" i="6"/>
  <c r="E13" i="6"/>
  <c r="F11" i="6"/>
  <c r="F12" i="6"/>
  <c r="F13" i="6"/>
  <c r="G11" i="6"/>
  <c r="G12" i="6"/>
  <c r="G13" i="6"/>
  <c r="H11" i="6"/>
  <c r="H12" i="6"/>
  <c r="H13" i="6"/>
  <c r="I11" i="6"/>
  <c r="I12" i="6"/>
  <c r="I13" i="6"/>
  <c r="J11" i="6"/>
  <c r="J12" i="6"/>
  <c r="J13" i="6"/>
  <c r="K11" i="6"/>
  <c r="K12" i="6"/>
  <c r="K13" i="6"/>
  <c r="L11" i="6"/>
  <c r="L12" i="6"/>
  <c r="L13" i="6"/>
  <c r="M11" i="6"/>
  <c r="M12" i="6"/>
  <c r="M13" i="6"/>
  <c r="N13" i="6"/>
  <c r="C7" i="6"/>
  <c r="D7" i="6"/>
  <c r="E7" i="6"/>
  <c r="F7" i="6"/>
  <c r="G7" i="6"/>
  <c r="H7" i="6"/>
  <c r="I7" i="6"/>
  <c r="J7" i="6"/>
  <c r="K7" i="6"/>
  <c r="L7" i="6"/>
  <c r="M7" i="6"/>
  <c r="N7" i="6"/>
  <c r="D20" i="8"/>
  <c r="E20" i="8"/>
  <c r="F20" i="8"/>
  <c r="G20" i="8"/>
  <c r="H20" i="8"/>
  <c r="I20" i="8"/>
  <c r="J20" i="8"/>
  <c r="K20" i="8"/>
  <c r="L20" i="8"/>
  <c r="M20" i="8"/>
  <c r="N20" i="8"/>
  <c r="C29" i="6"/>
  <c r="C30" i="6"/>
  <c r="C31" i="6"/>
  <c r="D29" i="6"/>
  <c r="D30" i="6"/>
  <c r="D31" i="6"/>
  <c r="E29" i="6"/>
  <c r="E30" i="6"/>
  <c r="E31" i="6"/>
  <c r="F29" i="6"/>
  <c r="F30" i="6"/>
  <c r="F31" i="6"/>
  <c r="G29" i="6"/>
  <c r="G30" i="6"/>
  <c r="G31" i="6"/>
  <c r="H29" i="6"/>
  <c r="H30" i="6"/>
  <c r="H31" i="6"/>
  <c r="I29" i="6"/>
  <c r="I30" i="6"/>
  <c r="I31" i="6"/>
  <c r="J29" i="6"/>
  <c r="J30" i="6"/>
  <c r="J31" i="6"/>
  <c r="K29" i="6"/>
  <c r="K30" i="6"/>
  <c r="K31" i="6"/>
  <c r="L29" i="6"/>
  <c r="L30" i="6"/>
  <c r="L31" i="6"/>
  <c r="M29" i="6"/>
  <c r="M30" i="6"/>
  <c r="M31" i="6"/>
  <c r="N29" i="6"/>
  <c r="N30" i="6"/>
  <c r="N31" i="6"/>
  <c r="C20" i="8"/>
  <c r="C7" i="8"/>
  <c r="C11" i="8"/>
  <c r="C12" i="8"/>
  <c r="C13" i="8"/>
  <c r="C26" i="8"/>
  <c r="C29" i="8"/>
  <c r="C30" i="8"/>
  <c r="C31" i="8"/>
  <c r="D7" i="8"/>
  <c r="D11" i="8"/>
  <c r="D12" i="8"/>
  <c r="D13" i="8"/>
  <c r="D26" i="8"/>
  <c r="D29" i="8"/>
  <c r="D30" i="8"/>
  <c r="D31" i="8"/>
  <c r="E7" i="8"/>
  <c r="E11" i="8"/>
  <c r="E12" i="8"/>
  <c r="E13" i="8"/>
  <c r="E26" i="8"/>
  <c r="E29" i="8"/>
  <c r="E30" i="8"/>
  <c r="E31" i="8"/>
  <c r="F7" i="8"/>
  <c r="F11" i="8"/>
  <c r="F12" i="8"/>
  <c r="F13" i="8"/>
  <c r="F26" i="8"/>
  <c r="F29" i="8"/>
  <c r="F30" i="8"/>
  <c r="F31" i="8"/>
  <c r="G7" i="8"/>
  <c r="G11" i="8"/>
  <c r="G12" i="8"/>
  <c r="G13" i="8"/>
  <c r="G26" i="8"/>
  <c r="G29" i="8"/>
  <c r="G30" i="8"/>
  <c r="G31" i="8"/>
  <c r="H7" i="8"/>
  <c r="H11" i="8"/>
  <c r="H12" i="8"/>
  <c r="H13" i="8"/>
  <c r="H26" i="8"/>
  <c r="H29" i="8"/>
  <c r="H30" i="8"/>
  <c r="H31" i="8"/>
  <c r="I7" i="8"/>
  <c r="I11" i="8"/>
  <c r="I12" i="8"/>
  <c r="I13" i="8"/>
  <c r="I26" i="8"/>
  <c r="I29" i="8"/>
  <c r="I30" i="8"/>
  <c r="I31" i="8"/>
  <c r="J7" i="8"/>
  <c r="J11" i="8"/>
  <c r="J12" i="8"/>
  <c r="J13" i="8"/>
  <c r="J26" i="8"/>
  <c r="J29" i="8"/>
  <c r="J30" i="8"/>
  <c r="J31" i="8"/>
  <c r="K7" i="8"/>
  <c r="K11" i="8"/>
  <c r="K12" i="8"/>
  <c r="K13" i="8"/>
  <c r="K26" i="8"/>
  <c r="K29" i="8"/>
  <c r="K30" i="8"/>
  <c r="K31" i="8"/>
  <c r="L7" i="8"/>
  <c r="L11" i="8"/>
  <c r="L12" i="8"/>
  <c r="L13" i="8"/>
  <c r="L26" i="8"/>
  <c r="L29" i="8"/>
  <c r="L30" i="8"/>
  <c r="L31" i="8"/>
  <c r="M7" i="8"/>
  <c r="M11" i="8"/>
  <c r="M12" i="8"/>
  <c r="M13" i="8"/>
  <c r="M26" i="8"/>
  <c r="M29" i="8"/>
  <c r="M30" i="8"/>
  <c r="M31" i="8"/>
  <c r="N7" i="8"/>
  <c r="N13" i="8"/>
  <c r="N26" i="8"/>
  <c r="N29" i="8"/>
  <c r="N30" i="8"/>
  <c r="N31" i="8"/>
  <c r="C7" i="7"/>
  <c r="C11" i="7"/>
  <c r="C12" i="7"/>
  <c r="C13" i="7"/>
  <c r="C31" i="7"/>
  <c r="D7" i="7"/>
  <c r="D11" i="7"/>
  <c r="D12" i="7"/>
  <c r="D13" i="7"/>
  <c r="D31" i="7"/>
  <c r="E7" i="7"/>
  <c r="E11" i="7"/>
  <c r="E12" i="7"/>
  <c r="E13" i="7"/>
  <c r="E31" i="7"/>
  <c r="F7" i="7"/>
  <c r="F11" i="7"/>
  <c r="F12" i="7"/>
  <c r="F13" i="7"/>
  <c r="F31" i="7"/>
  <c r="G7" i="7"/>
  <c r="G11" i="7"/>
  <c r="G12" i="7"/>
  <c r="G13" i="7"/>
  <c r="G31" i="7"/>
  <c r="H7" i="7"/>
  <c r="H11" i="7"/>
  <c r="H12" i="7"/>
  <c r="H13" i="7"/>
  <c r="H31" i="7"/>
  <c r="I7" i="7"/>
  <c r="I11" i="7"/>
  <c r="I12" i="7"/>
  <c r="I13" i="7"/>
  <c r="I31" i="7"/>
  <c r="J7" i="7"/>
  <c r="J11" i="7"/>
  <c r="J12" i="7"/>
  <c r="J13" i="7"/>
  <c r="J31" i="7"/>
  <c r="K7" i="7"/>
  <c r="K11" i="7"/>
  <c r="K12" i="7"/>
  <c r="K13" i="7"/>
  <c r="K31" i="7"/>
  <c r="L7" i="7"/>
  <c r="L11" i="7"/>
  <c r="L12" i="7"/>
  <c r="L13" i="7"/>
  <c r="L31" i="7"/>
  <c r="M7" i="7"/>
  <c r="M11" i="7"/>
  <c r="M12" i="7"/>
  <c r="M13" i="7"/>
  <c r="M31" i="7"/>
  <c r="N7" i="7"/>
  <c r="N13" i="7"/>
  <c r="N31" i="7"/>
  <c r="C15" i="3"/>
  <c r="D15" i="3"/>
  <c r="E15" i="3"/>
  <c r="F15" i="3"/>
  <c r="B15" i="3"/>
  <c r="D14" i="3"/>
  <c r="E14" i="3"/>
  <c r="F14" i="3"/>
  <c r="C14" i="3"/>
  <c r="B14" i="3"/>
  <c r="D13" i="3"/>
  <c r="E13" i="3"/>
  <c r="F13" i="3"/>
  <c r="C13" i="3"/>
  <c r="B13" i="3"/>
  <c r="F10" i="3"/>
  <c r="E10" i="3"/>
  <c r="D10" i="3"/>
  <c r="C10" i="3"/>
  <c r="O10" i="1"/>
  <c r="C26" i="2"/>
  <c r="F26" i="2"/>
  <c r="O5" i="1"/>
  <c r="O25" i="1"/>
  <c r="O17" i="1"/>
  <c r="O18" i="1"/>
  <c r="O19" i="1"/>
  <c r="O20" i="1"/>
  <c r="O21" i="1"/>
  <c r="O22" i="1"/>
  <c r="O23" i="1"/>
  <c r="O24" i="1"/>
  <c r="O16" i="1"/>
  <c r="B31" i="1"/>
  <c r="B30" i="1"/>
  <c r="C30" i="1"/>
  <c r="B29" i="1"/>
  <c r="B7" i="1"/>
  <c r="B13" i="1"/>
  <c r="B26" i="1"/>
  <c r="N26" i="2"/>
  <c r="M26" i="2"/>
  <c r="L26" i="2"/>
  <c r="K26" i="2"/>
  <c r="J26" i="2"/>
  <c r="I26" i="2"/>
  <c r="H26" i="2"/>
  <c r="G26" i="2"/>
  <c r="E26" i="2"/>
  <c r="D26" i="2"/>
  <c r="N13" i="2"/>
  <c r="N29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N7" i="2"/>
  <c r="N30" i="2"/>
  <c r="M7" i="2"/>
  <c r="L7" i="2"/>
  <c r="K7" i="2"/>
  <c r="J7" i="2"/>
  <c r="I7" i="2"/>
  <c r="H7" i="2"/>
  <c r="G7" i="2"/>
  <c r="F7" i="2"/>
  <c r="E7" i="2"/>
  <c r="D7" i="2"/>
  <c r="C7" i="2"/>
  <c r="D12" i="1"/>
  <c r="E12" i="1"/>
  <c r="F12" i="1"/>
  <c r="C11" i="1"/>
  <c r="C12" i="1"/>
  <c r="E11" i="1"/>
  <c r="F11" i="1"/>
  <c r="H11" i="1"/>
  <c r="I11" i="1"/>
  <c r="I13" i="1"/>
  <c r="J11" i="1"/>
  <c r="K11" i="1"/>
  <c r="L11" i="1"/>
  <c r="M11" i="1"/>
  <c r="M13" i="1"/>
  <c r="D11" i="1"/>
  <c r="D13" i="1"/>
  <c r="D26" i="1"/>
  <c r="E26" i="1"/>
  <c r="F26" i="1"/>
  <c r="G26" i="1"/>
  <c r="H26" i="1"/>
  <c r="I26" i="1"/>
  <c r="J26" i="1"/>
  <c r="K26" i="1"/>
  <c r="L26" i="1"/>
  <c r="M26" i="1"/>
  <c r="N26" i="1"/>
  <c r="C26" i="1"/>
  <c r="N13" i="1"/>
  <c r="D7" i="1"/>
  <c r="E7" i="1"/>
  <c r="F7" i="1"/>
  <c r="G7" i="1"/>
  <c r="H7" i="1"/>
  <c r="I7" i="1"/>
  <c r="J7" i="1"/>
  <c r="K7" i="1"/>
  <c r="L7" i="1"/>
  <c r="M7" i="1"/>
  <c r="N7" i="1"/>
  <c r="C7" i="1"/>
  <c r="C29" i="2"/>
  <c r="C30" i="2"/>
  <c r="C31" i="2"/>
  <c r="M13" i="2"/>
  <c r="M29" i="2"/>
  <c r="E13" i="2"/>
  <c r="E29" i="2"/>
  <c r="I13" i="2"/>
  <c r="I29" i="2"/>
  <c r="I30" i="2"/>
  <c r="K30" i="2"/>
  <c r="H30" i="2"/>
  <c r="K13" i="2"/>
  <c r="K29" i="2"/>
  <c r="F13" i="2"/>
  <c r="F29" i="2"/>
  <c r="F30" i="2"/>
  <c r="J13" i="2"/>
  <c r="J29" i="2"/>
  <c r="J30" i="2"/>
  <c r="C13" i="2"/>
  <c r="G13" i="2"/>
  <c r="G29" i="2"/>
  <c r="G30" i="2"/>
  <c r="D13" i="2"/>
  <c r="D29" i="2"/>
  <c r="D30" i="2"/>
  <c r="H13" i="2"/>
  <c r="H29" i="2"/>
  <c r="L13" i="2"/>
  <c r="L29" i="2"/>
  <c r="L30" i="2"/>
  <c r="E13" i="1"/>
  <c r="E30" i="2"/>
  <c r="M30" i="2"/>
  <c r="O7" i="2"/>
  <c r="K13" i="1"/>
  <c r="K29" i="1"/>
  <c r="K30" i="1"/>
  <c r="J13" i="1"/>
  <c r="J29" i="1"/>
  <c r="J30" i="1"/>
  <c r="H13" i="1"/>
  <c r="H29" i="1"/>
  <c r="H30" i="1"/>
  <c r="L13" i="1"/>
  <c r="L29" i="1"/>
  <c r="L30" i="1"/>
  <c r="D29" i="1"/>
  <c r="D30" i="1"/>
  <c r="N29" i="1"/>
  <c r="N30" i="1"/>
  <c r="M29" i="1"/>
  <c r="M30" i="1"/>
  <c r="I29" i="1"/>
  <c r="I30" i="1"/>
  <c r="O7" i="1"/>
  <c r="E29" i="1"/>
  <c r="E30" i="1"/>
  <c r="O12" i="1"/>
  <c r="C13" i="1"/>
  <c r="C29" i="1"/>
  <c r="C31" i="1"/>
  <c r="G13" i="1"/>
  <c r="G29" i="1"/>
  <c r="G30" i="1"/>
  <c r="F13" i="1"/>
  <c r="F29" i="1"/>
  <c r="F30" i="1"/>
  <c r="O11" i="1"/>
  <c r="O26" i="1"/>
  <c r="D31" i="2"/>
  <c r="E31" i="2"/>
  <c r="O29" i="2"/>
  <c r="O30" i="2"/>
  <c r="O13" i="1"/>
  <c r="D31" i="1"/>
  <c r="E31" i="1"/>
  <c r="F31" i="1"/>
  <c r="G31" i="1"/>
  <c r="H31" i="1"/>
  <c r="I31" i="1"/>
  <c r="J31" i="1"/>
  <c r="K31" i="1"/>
  <c r="L31" i="1"/>
  <c r="M31" i="1"/>
  <c r="N31" i="1"/>
  <c r="O29" i="1"/>
  <c r="O30" i="1"/>
  <c r="F31" i="2"/>
  <c r="G31" i="2"/>
  <c r="H31" i="2"/>
  <c r="I31" i="2"/>
  <c r="J31" i="2"/>
  <c r="K31" i="2"/>
  <c r="L31" i="2"/>
  <c r="M31" i="2"/>
  <c r="N31" i="2"/>
</calcChain>
</file>

<file path=xl/sharedStrings.xml><?xml version="1.0" encoding="utf-8"?>
<sst xmlns="http://schemas.openxmlformats.org/spreadsheetml/2006/main" count="186" uniqueCount="50">
  <si>
    <t>months</t>
  </si>
  <si>
    <t>units sold</t>
  </si>
  <si>
    <t>total</t>
  </si>
  <si>
    <t>Revenue</t>
  </si>
  <si>
    <t>sale price/unit</t>
  </si>
  <si>
    <t>Total cost</t>
  </si>
  <si>
    <t>transport cost</t>
  </si>
  <si>
    <t>Salaries cost</t>
  </si>
  <si>
    <t>SALES</t>
  </si>
  <si>
    <t>MANUFACTURING</t>
  </si>
  <si>
    <t>OPERATION</t>
  </si>
  <si>
    <t>lawyers</t>
  </si>
  <si>
    <t>consultants</t>
  </si>
  <si>
    <t>sales expenditure</t>
  </si>
  <si>
    <t>Other operational costs</t>
  </si>
  <si>
    <t>Total operational cost</t>
  </si>
  <si>
    <t>material cost</t>
  </si>
  <si>
    <t>sensor cost</t>
  </si>
  <si>
    <t>total manufacturing cost</t>
  </si>
  <si>
    <t>License</t>
  </si>
  <si>
    <t>Utilities</t>
  </si>
  <si>
    <t>Rent</t>
  </si>
  <si>
    <t>quality control</t>
  </si>
  <si>
    <t>assrmbly cost</t>
  </si>
  <si>
    <t>assembly cost</t>
  </si>
  <si>
    <t>Initial cash</t>
  </si>
  <si>
    <t>Investor contribution</t>
  </si>
  <si>
    <t>TIME</t>
  </si>
  <si>
    <t>Year</t>
  </si>
  <si>
    <t>Investments</t>
  </si>
  <si>
    <t>Tangibles</t>
  </si>
  <si>
    <t>Depreciation &amp; Amortization</t>
  </si>
  <si>
    <t>Tangible assets</t>
  </si>
  <si>
    <t>Gross tangible assets</t>
  </si>
  <si>
    <t>Accumulated D&amp;A</t>
  </si>
  <si>
    <t>EBITDA</t>
  </si>
  <si>
    <t>Cumulative EBITDA</t>
  </si>
  <si>
    <t>D&amp;A</t>
  </si>
  <si>
    <t>EBIT</t>
  </si>
  <si>
    <t>Taxes</t>
  </si>
  <si>
    <t>Interest</t>
  </si>
  <si>
    <t>EAT</t>
  </si>
  <si>
    <t xml:space="preserve">Cash </t>
  </si>
  <si>
    <t xml:space="preserve">Fixed cost </t>
  </si>
  <si>
    <t>EAT (Profit)</t>
  </si>
  <si>
    <t>Cumulative cash</t>
  </si>
  <si>
    <t>EBITDA ($)</t>
  </si>
  <si>
    <t>time (months)</t>
  </si>
  <si>
    <t>#</t>
  </si>
  <si>
    <t xml:space="preserve">Cumul. EBITDA ($)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</si>
</sst>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3" fillId="4" borderId="0" xfId="3"/>
    <xf numFmtId="0" fontId="1" fillId="2" borderId="0" xfId="1"/>
    <xf numFmtId="3" fontId="1" fillId="2" borderId="0" xfId="1" applyNumberFormat="1"/>
    <xf numFmtId="3" fontId="3" fillId="4" borderId="0" xfId="3" applyNumberFormat="1"/>
    <xf numFmtId="3" fontId="3" fillId="4" borderId="0" xfId="3" applyNumberFormat="1" applyAlignment="1">
      <alignment horizontal="center"/>
    </xf>
    <xf numFmtId="3" fontId="1" fillId="2" borderId="0" xfId="1" applyNumberFormat="1" applyAlignment="1">
      <alignment horizontal="center"/>
    </xf>
    <xf numFmtId="3" fontId="2" fillId="3" borderId="0" xfId="2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projection!$B$1</c:f>
              <c:strCache>
                <c:ptCount val="1"/>
                <c:pt idx="0">
                  <c:v>EBITDA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projection!$A$2:$A$62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projection!$B$2:$B$62</c:f>
              <c:numCache>
                <c:formatCode>General</c:formatCode>
                <c:ptCount val="61"/>
                <c:pt idx="0">
                  <c:v>0</c:v>
                </c:pt>
                <c:pt idx="1">
                  <c:v>-85000</c:v>
                </c:pt>
                <c:pt idx="2">
                  <c:v>-197000</c:v>
                </c:pt>
                <c:pt idx="3">
                  <c:v>-262000</c:v>
                </c:pt>
                <c:pt idx="4">
                  <c:v>-329000</c:v>
                </c:pt>
                <c:pt idx="5">
                  <c:v>-461300</c:v>
                </c:pt>
                <c:pt idx="6">
                  <c:v>-528600</c:v>
                </c:pt>
                <c:pt idx="7">
                  <c:v>-595900</c:v>
                </c:pt>
                <c:pt idx="8">
                  <c:v>-663200</c:v>
                </c:pt>
                <c:pt idx="9">
                  <c:v>-730500</c:v>
                </c:pt>
                <c:pt idx="10">
                  <c:v>-797800</c:v>
                </c:pt>
                <c:pt idx="11">
                  <c:v>-865100</c:v>
                </c:pt>
                <c:pt idx="12">
                  <c:v>-932400</c:v>
                </c:pt>
                <c:pt idx="13" formatCode="#,##0">
                  <c:v>-1051400</c:v>
                </c:pt>
                <c:pt idx="14">
                  <c:v>-1170400</c:v>
                </c:pt>
                <c:pt idx="15">
                  <c:v>-1757400</c:v>
                </c:pt>
                <c:pt idx="16">
                  <c:v>-2003900</c:v>
                </c:pt>
                <c:pt idx="17">
                  <c:v>-2026400</c:v>
                </c:pt>
                <c:pt idx="18">
                  <c:v>-1710900</c:v>
                </c:pt>
                <c:pt idx="19">
                  <c:v>-1516900</c:v>
                </c:pt>
                <c:pt idx="20">
                  <c:v>-1027400</c:v>
                </c:pt>
                <c:pt idx="21">
                  <c:v>-1036900</c:v>
                </c:pt>
                <c:pt idx="22">
                  <c:v>-396400</c:v>
                </c:pt>
                <c:pt idx="23">
                  <c:v>-349900</c:v>
                </c:pt>
                <c:pt idx="24">
                  <c:v>107100</c:v>
                </c:pt>
                <c:pt idx="25">
                  <c:v>-58900</c:v>
                </c:pt>
                <c:pt idx="26">
                  <c:v>-177900</c:v>
                </c:pt>
                <c:pt idx="27">
                  <c:v>-764900</c:v>
                </c:pt>
                <c:pt idx="28">
                  <c:v>-964400</c:v>
                </c:pt>
                <c:pt idx="29">
                  <c:v>-986900</c:v>
                </c:pt>
                <c:pt idx="30">
                  <c:v>-671400</c:v>
                </c:pt>
                <c:pt idx="31">
                  <c:v>-477400</c:v>
                </c:pt>
                <c:pt idx="32">
                  <c:v>12100</c:v>
                </c:pt>
                <c:pt idx="33">
                  <c:v>2600</c:v>
                </c:pt>
                <c:pt idx="34">
                  <c:v>643100</c:v>
                </c:pt>
                <c:pt idx="35">
                  <c:v>689600</c:v>
                </c:pt>
                <c:pt idx="36">
                  <c:v>1146600</c:v>
                </c:pt>
                <c:pt idx="37">
                  <c:v>980100</c:v>
                </c:pt>
                <c:pt idx="38">
                  <c:v>860600</c:v>
                </c:pt>
                <c:pt idx="39">
                  <c:v>273100</c:v>
                </c:pt>
                <c:pt idx="40">
                  <c:v>73100</c:v>
                </c:pt>
                <c:pt idx="41">
                  <c:v>50100</c:v>
                </c:pt>
                <c:pt idx="42">
                  <c:v>365100</c:v>
                </c:pt>
                <c:pt idx="43">
                  <c:v>558600</c:v>
                </c:pt>
                <c:pt idx="44">
                  <c:v>1047600</c:v>
                </c:pt>
                <c:pt idx="45">
                  <c:v>1037600</c:v>
                </c:pt>
                <c:pt idx="46">
                  <c:v>1677600</c:v>
                </c:pt>
                <c:pt idx="47">
                  <c:v>1723600</c:v>
                </c:pt>
                <c:pt idx="48">
                  <c:v>2180100</c:v>
                </c:pt>
                <c:pt idx="49">
                  <c:v>2003100</c:v>
                </c:pt>
                <c:pt idx="50">
                  <c:v>1873100</c:v>
                </c:pt>
                <c:pt idx="51">
                  <c:v>1275100</c:v>
                </c:pt>
                <c:pt idx="52">
                  <c:v>1064600</c:v>
                </c:pt>
                <c:pt idx="53">
                  <c:v>1031100</c:v>
                </c:pt>
                <c:pt idx="54">
                  <c:v>1335600</c:v>
                </c:pt>
                <c:pt idx="55">
                  <c:v>1518600</c:v>
                </c:pt>
                <c:pt idx="56">
                  <c:v>1997100</c:v>
                </c:pt>
                <c:pt idx="57">
                  <c:v>1976600</c:v>
                </c:pt>
                <c:pt idx="58">
                  <c:v>2606100</c:v>
                </c:pt>
                <c:pt idx="59">
                  <c:v>2641600</c:v>
                </c:pt>
                <c:pt idx="60">
                  <c:v>3087600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9-4BDD-8FFA-A9DC6CC4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65824"/>
        <c:axId val="955281664"/>
      </c:scatterChart>
      <c:valAx>
        <c:axId val="9552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>
            <c:manualLayout>
              <c:xMode val="edge"/>
              <c:yMode val="edge"/>
              <c:x val="0.5393055998058045"/>
              <c:y val="0.6343356093055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81664"/>
        <c:crosses val="autoZero"/>
        <c:crossBetween val="midCat"/>
      </c:valAx>
      <c:valAx>
        <c:axId val="955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EBITDA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Business Projection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(cumul.)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projection!$B$66</c:f>
              <c:strCache>
                <c:ptCount val="1"/>
                <c:pt idx="0">
                  <c:v>Cumul. EBITDA ($)
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projection!$A$67:$A$127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projection!$B$67:$B$127</c:f>
              <c:numCache>
                <c:formatCode>General</c:formatCode>
                <c:ptCount val="61"/>
                <c:pt idx="0">
                  <c:v>0</c:v>
                </c:pt>
                <c:pt idx="1">
                  <c:v>-85000</c:v>
                </c:pt>
                <c:pt idx="2">
                  <c:v>-282000</c:v>
                </c:pt>
                <c:pt idx="3">
                  <c:v>-544000</c:v>
                </c:pt>
                <c:pt idx="4">
                  <c:v>-873000</c:v>
                </c:pt>
                <c:pt idx="5">
                  <c:v>-1334300</c:v>
                </c:pt>
                <c:pt idx="6">
                  <c:v>-1862900</c:v>
                </c:pt>
                <c:pt idx="7">
                  <c:v>-2458800</c:v>
                </c:pt>
                <c:pt idx="8">
                  <c:v>-3122000</c:v>
                </c:pt>
                <c:pt idx="9">
                  <c:v>-3852500</c:v>
                </c:pt>
                <c:pt idx="10">
                  <c:v>-4650300</c:v>
                </c:pt>
                <c:pt idx="11">
                  <c:v>-5515400</c:v>
                </c:pt>
                <c:pt idx="12">
                  <c:v>-6447800</c:v>
                </c:pt>
                <c:pt idx="13" formatCode="#,##0">
                  <c:v>-7499200</c:v>
                </c:pt>
                <c:pt idx="14" formatCode="#,##0">
                  <c:v>-8669600</c:v>
                </c:pt>
                <c:pt idx="15" formatCode="#,##0">
                  <c:v>-10427000</c:v>
                </c:pt>
                <c:pt idx="16" formatCode="#,##0">
                  <c:v>-12430900</c:v>
                </c:pt>
                <c:pt idx="17" formatCode="#,##0">
                  <c:v>-14457300</c:v>
                </c:pt>
                <c:pt idx="18" formatCode="#,##0">
                  <c:v>-16168200</c:v>
                </c:pt>
                <c:pt idx="19" formatCode="#,##0">
                  <c:v>-17685100</c:v>
                </c:pt>
                <c:pt idx="20" formatCode="#,##0">
                  <c:v>-18712500</c:v>
                </c:pt>
                <c:pt idx="21" formatCode="#,##0">
                  <c:v>-19749400</c:v>
                </c:pt>
                <c:pt idx="22" formatCode="#,##0">
                  <c:v>-20145800</c:v>
                </c:pt>
                <c:pt idx="23" formatCode="#,##0">
                  <c:v>-20495700</c:v>
                </c:pt>
                <c:pt idx="24" formatCode="#,##0">
                  <c:v>-20388600</c:v>
                </c:pt>
                <c:pt idx="25" formatCode="#,##0">
                  <c:v>-20447500</c:v>
                </c:pt>
                <c:pt idx="26" formatCode="#,##0">
                  <c:v>-20625400</c:v>
                </c:pt>
                <c:pt idx="27" formatCode="#,##0">
                  <c:v>-21390300</c:v>
                </c:pt>
                <c:pt idx="28" formatCode="#,##0">
                  <c:v>-22354700</c:v>
                </c:pt>
                <c:pt idx="29" formatCode="#,##0">
                  <c:v>-23341600</c:v>
                </c:pt>
                <c:pt idx="30" formatCode="#,##0">
                  <c:v>-24013000</c:v>
                </c:pt>
                <c:pt idx="31" formatCode="#,##0">
                  <c:v>-24490400</c:v>
                </c:pt>
                <c:pt idx="32" formatCode="#,##0">
                  <c:v>-24478300</c:v>
                </c:pt>
                <c:pt idx="33" formatCode="#,##0">
                  <c:v>-24475700</c:v>
                </c:pt>
                <c:pt idx="34" formatCode="#,##0">
                  <c:v>-23832600</c:v>
                </c:pt>
                <c:pt idx="35" formatCode="#,##0">
                  <c:v>-23143000</c:v>
                </c:pt>
                <c:pt idx="36" formatCode="#,##0">
                  <c:v>-21996400</c:v>
                </c:pt>
                <c:pt idx="37" formatCode="#,##0">
                  <c:v>-21016300</c:v>
                </c:pt>
                <c:pt idx="38" formatCode="#,##0">
                  <c:v>-20155700</c:v>
                </c:pt>
                <c:pt idx="39" formatCode="#,##0">
                  <c:v>-19882600</c:v>
                </c:pt>
                <c:pt idx="40" formatCode="#,##0">
                  <c:v>-19809500</c:v>
                </c:pt>
                <c:pt idx="41" formatCode="#,##0">
                  <c:v>-19759400</c:v>
                </c:pt>
                <c:pt idx="42" formatCode="#,##0">
                  <c:v>-19394300</c:v>
                </c:pt>
                <c:pt idx="43" formatCode="#,##0">
                  <c:v>-18835700</c:v>
                </c:pt>
                <c:pt idx="44" formatCode="#,##0">
                  <c:v>-17788100</c:v>
                </c:pt>
                <c:pt idx="45" formatCode="#,##0">
                  <c:v>-16750500</c:v>
                </c:pt>
                <c:pt idx="46" formatCode="#,##0">
                  <c:v>-15072900</c:v>
                </c:pt>
                <c:pt idx="47" formatCode="#,##0">
                  <c:v>-13349300</c:v>
                </c:pt>
                <c:pt idx="48" formatCode="#,##0">
                  <c:v>-11169200</c:v>
                </c:pt>
                <c:pt idx="49" formatCode="#,##0">
                  <c:v>-9166100</c:v>
                </c:pt>
                <c:pt idx="50" formatCode="#,##0">
                  <c:v>-7293000</c:v>
                </c:pt>
                <c:pt idx="51" formatCode="#,##0">
                  <c:v>-6017900</c:v>
                </c:pt>
                <c:pt idx="52" formatCode="#,##0">
                  <c:v>-4953300</c:v>
                </c:pt>
                <c:pt idx="53" formatCode="#,##0">
                  <c:v>-3922200</c:v>
                </c:pt>
                <c:pt idx="54" formatCode="#,##0">
                  <c:v>-2586600</c:v>
                </c:pt>
                <c:pt idx="55" formatCode="#,##0">
                  <c:v>-1068000</c:v>
                </c:pt>
                <c:pt idx="56" formatCode="#,##0">
                  <c:v>929100</c:v>
                </c:pt>
                <c:pt idx="57" formatCode="#,##0">
                  <c:v>2905700</c:v>
                </c:pt>
                <c:pt idx="58" formatCode="#,##0">
                  <c:v>5511800</c:v>
                </c:pt>
                <c:pt idx="59" formatCode="#,##0">
                  <c:v>8153400</c:v>
                </c:pt>
                <c:pt idx="60" formatCode="#,##0">
                  <c:v>11241000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B-489F-BC3F-76579344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07344"/>
        <c:axId val="1042566224"/>
      </c:scatterChart>
      <c:valAx>
        <c:axId val="10427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66224"/>
        <c:crosses val="autoZero"/>
        <c:crossBetween val="midCat"/>
      </c:valAx>
      <c:valAx>
        <c:axId val="10425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Cumul.</a:t>
                </a:r>
                <a:r>
                  <a:rPr lang="en-US" baseline="0"/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EBITDA ($)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15240</xdr:rowOff>
    </xdr:from>
    <xdr:to>
      <xdr:col>14</xdr:col>
      <xdr:colOff>647700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CBEA0-B303-03AD-2425-BCD658AD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67</xdr:row>
      <xdr:rowOff>83820</xdr:rowOff>
    </xdr:from>
    <xdr:to>
      <xdr:col>16</xdr:col>
      <xdr:colOff>259080</xdr:colOff>
      <xdr:row>90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45F461-74BA-C2F4-73D0-2E29D3A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0.44601</cdr:x>
      <cdr:y>0.50365</cdr:y>
    </cdr:from>
    <cdr:to>
      <cdr:x>0.58311</cdr:x>
      <cdr:y>0.57081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4D68688-6E68-F2E7-91C4-EF41FE5BDA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895600" y="2103120"/>
          <a:ext cx="890093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opLeftCell="A13" zoomScale="90" zoomScaleNormal="90" workbookViewId="0">
      <selection activeCell="O30" sqref="O30"/>
    </sheetView>
  </sheetViews>
  <sheetFormatPr defaultRowHeight="14.4" x14ac:dyDescent="0.3"/>
  <cols>
    <col min="1" max="1" width="27.5546875" customWidth="1"/>
    <col min="2" max="2" width="14.77734375" customWidth="1"/>
    <col min="3" max="4" width="10.44140625" bestFit="1" customWidth="1"/>
    <col min="5" max="7" width="11.88671875" bestFit="1" customWidth="1"/>
    <col min="8" max="13" width="11.21875" bestFit="1" customWidth="1"/>
    <col min="14" max="14" width="12.21875" bestFit="1" customWidth="1"/>
    <col min="15" max="15" width="14.44140625" customWidth="1"/>
  </cols>
  <sheetData>
    <row r="1" spans="1:15" x14ac:dyDescent="0.3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1" t="s">
        <v>0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0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>SUM(B5:N5)</f>
        <v>0</v>
      </c>
    </row>
    <row r="6" spans="1:15" x14ac:dyDescent="0.3">
      <c r="A6" s="1" t="s">
        <v>4</v>
      </c>
      <c r="B6" s="1">
        <v>5250</v>
      </c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 x14ac:dyDescent="0.3">
      <c r="A7" s="1" t="s">
        <v>3</v>
      </c>
      <c r="B7" s="1">
        <f t="shared" ref="B7:N7" si="0">B5*B6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>SUM(C7:N7)</f>
        <v>0</v>
      </c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1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50000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SUM(B10:N10)</f>
        <v>50000</v>
      </c>
    </row>
    <row r="11" spans="1:15" x14ac:dyDescent="0.3">
      <c r="A11" s="1" t="s">
        <v>17</v>
      </c>
      <c r="B11" s="1">
        <v>0</v>
      </c>
      <c r="C11" s="1">
        <f>2000*D5</f>
        <v>0</v>
      </c>
      <c r="D11" s="1">
        <f>2000*E5</f>
        <v>0</v>
      </c>
      <c r="E11" s="1">
        <f t="shared" ref="E11:M11" si="1">2000*F5</f>
        <v>0</v>
      </c>
      <c r="F11" s="1">
        <f t="shared" si="1"/>
        <v>0</v>
      </c>
      <c r="G11" s="1">
        <v>15000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v>0</v>
      </c>
      <c r="O11" s="1">
        <f t="shared" ref="O11:O13" si="2">SUM(C11:N11)</f>
        <v>15000</v>
      </c>
    </row>
    <row r="12" spans="1:15" x14ac:dyDescent="0.3">
      <c r="A12" s="1" t="s">
        <v>24</v>
      </c>
      <c r="B12" s="1">
        <v>0</v>
      </c>
      <c r="C12" s="1">
        <f>300*D5</f>
        <v>0</v>
      </c>
      <c r="D12" s="1">
        <f t="shared" ref="D12:F12" si="3">300*E5</f>
        <v>0</v>
      </c>
      <c r="E12" s="1">
        <f t="shared" si="3"/>
        <v>0</v>
      </c>
      <c r="F12" s="1">
        <f t="shared" si="3"/>
        <v>0</v>
      </c>
      <c r="G12" s="1">
        <v>300</v>
      </c>
      <c r="H12" s="1">
        <v>300</v>
      </c>
      <c r="I12" s="1">
        <v>300</v>
      </c>
      <c r="J12" s="1">
        <v>300</v>
      </c>
      <c r="K12" s="1">
        <v>300</v>
      </c>
      <c r="L12" s="1">
        <v>300</v>
      </c>
      <c r="M12" s="1">
        <v>300</v>
      </c>
      <c r="N12" s="1">
        <v>300</v>
      </c>
      <c r="O12" s="1">
        <f t="shared" si="2"/>
        <v>2400</v>
      </c>
    </row>
    <row r="13" spans="1:15" x14ac:dyDescent="0.3">
      <c r="A13" s="1" t="s">
        <v>18</v>
      </c>
      <c r="B13" s="1">
        <f>SUM(B10:B12)</f>
        <v>0</v>
      </c>
      <c r="C13" s="1">
        <f>SUM(C10:C12)</f>
        <v>0</v>
      </c>
      <c r="D13" s="1">
        <f t="shared" ref="D13:N13" si="4">SUM(D10:D12)</f>
        <v>0</v>
      </c>
      <c r="E13" s="1">
        <f t="shared" si="4"/>
        <v>0</v>
      </c>
      <c r="F13" s="1">
        <f t="shared" si="4"/>
        <v>0</v>
      </c>
      <c r="G13" s="1">
        <f t="shared" si="4"/>
        <v>65300</v>
      </c>
      <c r="H13" s="1">
        <f t="shared" si="4"/>
        <v>300</v>
      </c>
      <c r="I13" s="1">
        <f t="shared" si="4"/>
        <v>300</v>
      </c>
      <c r="J13" s="1">
        <f t="shared" si="4"/>
        <v>300</v>
      </c>
      <c r="K13" s="1">
        <f t="shared" si="4"/>
        <v>300</v>
      </c>
      <c r="L13" s="1">
        <f t="shared" si="4"/>
        <v>300</v>
      </c>
      <c r="M13" s="1">
        <f t="shared" si="4"/>
        <v>300</v>
      </c>
      <c r="N13" s="1">
        <f t="shared" si="4"/>
        <v>300</v>
      </c>
      <c r="O13" s="1">
        <f t="shared" si="2"/>
        <v>67400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2" t="s">
        <v>21</v>
      </c>
      <c r="B16" s="3">
        <v>0</v>
      </c>
      <c r="C16" s="3">
        <v>5000</v>
      </c>
      <c r="D16" s="3">
        <v>5000</v>
      </c>
      <c r="E16" s="3">
        <v>5000</v>
      </c>
      <c r="F16" s="3">
        <v>5000</v>
      </c>
      <c r="G16" s="3">
        <v>5000</v>
      </c>
      <c r="H16" s="3">
        <v>5000</v>
      </c>
      <c r="I16" s="3">
        <v>5000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1">
        <f>SUM(B16:N16)</f>
        <v>60000</v>
      </c>
    </row>
    <row r="17" spans="1:15" x14ac:dyDescent="0.3">
      <c r="A17" s="2" t="s">
        <v>19</v>
      </c>
      <c r="B17" s="3">
        <v>0</v>
      </c>
      <c r="C17" s="3">
        <v>20000</v>
      </c>
      <c r="D17" s="3">
        <v>47000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5" si="5">SUM(B17:N17)</f>
        <v>67000</v>
      </c>
    </row>
    <row r="18" spans="1:15" x14ac:dyDescent="0.3">
      <c r="A18" s="1" t="s">
        <v>20</v>
      </c>
      <c r="B18" s="3">
        <v>0</v>
      </c>
      <c r="C18" s="1">
        <v>5000</v>
      </c>
      <c r="D18" s="1">
        <v>5000</v>
      </c>
      <c r="E18" s="1">
        <v>5000</v>
      </c>
      <c r="F18" s="1">
        <v>7000</v>
      </c>
      <c r="G18" s="1">
        <v>7000</v>
      </c>
      <c r="H18" s="1">
        <v>7000</v>
      </c>
      <c r="I18" s="1">
        <v>7000</v>
      </c>
      <c r="J18" s="1">
        <v>7000</v>
      </c>
      <c r="K18" s="1">
        <v>7000</v>
      </c>
      <c r="L18" s="1">
        <v>7000</v>
      </c>
      <c r="M18" s="1">
        <v>7000</v>
      </c>
      <c r="N18" s="1">
        <v>7000</v>
      </c>
      <c r="O18" s="1">
        <f t="shared" si="5"/>
        <v>78000</v>
      </c>
    </row>
    <row r="19" spans="1:15" x14ac:dyDescent="0.3">
      <c r="A19" s="1" t="s">
        <v>6</v>
      </c>
      <c r="B19" s="3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f t="shared" si="5"/>
        <v>0</v>
      </c>
    </row>
    <row r="20" spans="1:15" x14ac:dyDescent="0.3">
      <c r="A20" s="1" t="s">
        <v>7</v>
      </c>
      <c r="B20" s="3">
        <v>0</v>
      </c>
      <c r="C20" s="1">
        <v>45000</v>
      </c>
      <c r="D20" s="1">
        <v>45000</v>
      </c>
      <c r="E20" s="1">
        <v>45000</v>
      </c>
      <c r="F20" s="1">
        <v>45000</v>
      </c>
      <c r="G20" s="1">
        <v>45000</v>
      </c>
      <c r="H20" s="1">
        <v>45000</v>
      </c>
      <c r="I20" s="1">
        <v>45000</v>
      </c>
      <c r="J20" s="1">
        <v>45000</v>
      </c>
      <c r="K20" s="1">
        <v>45000</v>
      </c>
      <c r="L20" s="1">
        <v>45000</v>
      </c>
      <c r="M20" s="1">
        <v>45000</v>
      </c>
      <c r="N20" s="1">
        <v>45000</v>
      </c>
      <c r="O20" s="1">
        <f t="shared" si="5"/>
        <v>540000</v>
      </c>
    </row>
    <row r="21" spans="1:15" x14ac:dyDescent="0.3">
      <c r="A21" s="1" t="s">
        <v>11</v>
      </c>
      <c r="B21" s="3">
        <v>0</v>
      </c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 x14ac:dyDescent="0.3">
      <c r="A22" s="1" t="s">
        <v>12</v>
      </c>
      <c r="B22" s="3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5"/>
        <v>0</v>
      </c>
    </row>
    <row r="23" spans="1:15" x14ac:dyDescent="0.3">
      <c r="A23" s="1" t="s">
        <v>22</v>
      </c>
      <c r="B23" s="3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5"/>
        <v>0</v>
      </c>
    </row>
    <row r="24" spans="1:15" x14ac:dyDescent="0.3">
      <c r="A24" s="1" t="s">
        <v>13</v>
      </c>
      <c r="B24" s="3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f t="shared" si="5"/>
        <v>0</v>
      </c>
    </row>
    <row r="25" spans="1:15" x14ac:dyDescent="0.3">
      <c r="A25" s="1" t="s">
        <v>14</v>
      </c>
      <c r="B25" s="3">
        <v>0</v>
      </c>
      <c r="C25" s="1">
        <v>5000</v>
      </c>
      <c r="D25" s="1">
        <v>5000</v>
      </c>
      <c r="E25" s="1">
        <v>5000</v>
      </c>
      <c r="F25" s="1">
        <v>5000</v>
      </c>
      <c r="G25" s="1">
        <v>5000</v>
      </c>
      <c r="H25" s="1">
        <v>5000</v>
      </c>
      <c r="I25" s="1">
        <v>5000</v>
      </c>
      <c r="J25" s="1">
        <v>5000</v>
      </c>
      <c r="K25" s="1">
        <v>5000</v>
      </c>
      <c r="L25" s="1">
        <v>5000</v>
      </c>
      <c r="M25" s="1">
        <v>5000</v>
      </c>
      <c r="N25" s="1">
        <v>5000</v>
      </c>
      <c r="O25" s="1">
        <f t="shared" si="5"/>
        <v>60000</v>
      </c>
    </row>
    <row r="26" spans="1:15" x14ac:dyDescent="0.3">
      <c r="A26" s="1" t="s">
        <v>15</v>
      </c>
      <c r="B26" s="1">
        <f t="shared" ref="B26:N26" si="6">SUM(B16:B25)</f>
        <v>0</v>
      </c>
      <c r="C26" s="1">
        <f t="shared" si="6"/>
        <v>85000</v>
      </c>
      <c r="D26" s="1">
        <f t="shared" si="6"/>
        <v>112000</v>
      </c>
      <c r="E26" s="1">
        <f t="shared" si="6"/>
        <v>65000</v>
      </c>
      <c r="F26" s="1">
        <f t="shared" si="6"/>
        <v>67000</v>
      </c>
      <c r="G26" s="1">
        <f t="shared" si="6"/>
        <v>67000</v>
      </c>
      <c r="H26" s="1">
        <f t="shared" si="6"/>
        <v>67000</v>
      </c>
      <c r="I26" s="1">
        <f t="shared" si="6"/>
        <v>67000</v>
      </c>
      <c r="J26" s="1">
        <f t="shared" si="6"/>
        <v>67000</v>
      </c>
      <c r="K26" s="1">
        <f t="shared" si="6"/>
        <v>67000</v>
      </c>
      <c r="L26" s="1">
        <f t="shared" si="6"/>
        <v>67000</v>
      </c>
      <c r="M26" s="1">
        <f t="shared" si="6"/>
        <v>67000</v>
      </c>
      <c r="N26" s="1">
        <f t="shared" si="6"/>
        <v>67000</v>
      </c>
      <c r="O26" s="1">
        <f t="shared" ref="O26" si="7">SUM(O18:O25)</f>
        <v>738000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0" t="s">
        <v>35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" t="s">
        <v>5</v>
      </c>
      <c r="B29" s="1">
        <f t="shared" ref="B29:N29" si="8">B13+B26</f>
        <v>0</v>
      </c>
      <c r="C29" s="1">
        <f t="shared" si="8"/>
        <v>85000</v>
      </c>
      <c r="D29" s="1">
        <f t="shared" si="8"/>
        <v>112000</v>
      </c>
      <c r="E29" s="1">
        <f t="shared" si="8"/>
        <v>65000</v>
      </c>
      <c r="F29" s="1">
        <f t="shared" si="8"/>
        <v>67000</v>
      </c>
      <c r="G29" s="1">
        <f t="shared" si="8"/>
        <v>132300</v>
      </c>
      <c r="H29" s="1">
        <f t="shared" si="8"/>
        <v>67300</v>
      </c>
      <c r="I29" s="1">
        <f t="shared" si="8"/>
        <v>67300</v>
      </c>
      <c r="J29" s="1">
        <f t="shared" si="8"/>
        <v>67300</v>
      </c>
      <c r="K29" s="1">
        <f t="shared" si="8"/>
        <v>67300</v>
      </c>
      <c r="L29" s="1">
        <f t="shared" si="8"/>
        <v>67300</v>
      </c>
      <c r="M29" s="1">
        <f t="shared" si="8"/>
        <v>67300</v>
      </c>
      <c r="N29" s="1">
        <f t="shared" si="8"/>
        <v>67300</v>
      </c>
      <c r="O29" s="1">
        <f>SUM(C29:N29)</f>
        <v>932400</v>
      </c>
    </row>
    <row r="30" spans="1:15" x14ac:dyDescent="0.3">
      <c r="A30" s="1" t="s">
        <v>35</v>
      </c>
      <c r="B30" s="1">
        <f t="shared" ref="B30:N30" si="9">B7-B29</f>
        <v>0</v>
      </c>
      <c r="C30" s="1">
        <f t="shared" si="9"/>
        <v>-85000</v>
      </c>
      <c r="D30" s="1">
        <f t="shared" si="9"/>
        <v>-112000</v>
      </c>
      <c r="E30" s="1">
        <f t="shared" si="9"/>
        <v>-65000</v>
      </c>
      <c r="F30" s="1">
        <f t="shared" si="9"/>
        <v>-67000</v>
      </c>
      <c r="G30" s="1">
        <f t="shared" si="9"/>
        <v>-132300</v>
      </c>
      <c r="H30" s="1">
        <f t="shared" si="9"/>
        <v>-67300</v>
      </c>
      <c r="I30" s="1">
        <f t="shared" si="9"/>
        <v>-67300</v>
      </c>
      <c r="J30" s="1">
        <f t="shared" si="9"/>
        <v>-67300</v>
      </c>
      <c r="K30" s="1">
        <f t="shared" si="9"/>
        <v>-67300</v>
      </c>
      <c r="L30" s="1">
        <f t="shared" si="9"/>
        <v>-67300</v>
      </c>
      <c r="M30" s="1">
        <f t="shared" si="9"/>
        <v>-67300</v>
      </c>
      <c r="N30" s="1">
        <f t="shared" si="9"/>
        <v>-67300</v>
      </c>
      <c r="O30" s="1">
        <f>SUM(C30:N30)</f>
        <v>-932400</v>
      </c>
    </row>
    <row r="31" spans="1:15" x14ac:dyDescent="0.3">
      <c r="A31" s="1" t="s">
        <v>36</v>
      </c>
      <c r="B31" s="1">
        <f>B30</f>
        <v>0</v>
      </c>
      <c r="C31" s="1">
        <f>C30</f>
        <v>-85000</v>
      </c>
      <c r="D31" s="1">
        <f>C31+D30</f>
        <v>-197000</v>
      </c>
      <c r="E31" s="1">
        <f t="shared" ref="E31:N31" si="10">D31+E30</f>
        <v>-262000</v>
      </c>
      <c r="F31" s="1">
        <f t="shared" si="10"/>
        <v>-329000</v>
      </c>
      <c r="G31" s="1">
        <f t="shared" si="10"/>
        <v>-461300</v>
      </c>
      <c r="H31" s="1">
        <f t="shared" si="10"/>
        <v>-528600</v>
      </c>
      <c r="I31" s="1">
        <f t="shared" si="10"/>
        <v>-595900</v>
      </c>
      <c r="J31" s="1">
        <f t="shared" si="10"/>
        <v>-663200</v>
      </c>
      <c r="K31" s="1">
        <f t="shared" si="10"/>
        <v>-730500</v>
      </c>
      <c r="L31" s="1">
        <f t="shared" si="10"/>
        <v>-797800</v>
      </c>
      <c r="M31" s="1">
        <f t="shared" si="10"/>
        <v>-865100</v>
      </c>
      <c r="N31" s="1">
        <f t="shared" si="10"/>
        <v>-932400</v>
      </c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4437-2067-4A6A-B96E-F30F3483DB6B}">
  <dimension ref="A1:O55"/>
  <sheetViews>
    <sheetView topLeftCell="B1" workbookViewId="0">
      <selection activeCell="N31" sqref="N31"/>
    </sheetView>
  </sheetViews>
  <sheetFormatPr defaultRowHeight="14.4" x14ac:dyDescent="0.3"/>
  <cols>
    <col min="1" max="1" width="27.33203125" customWidth="1"/>
    <col min="2" max="2" width="14.77734375" customWidth="1"/>
    <col min="3" max="3" width="10.88671875" customWidth="1"/>
    <col min="4" max="4" width="11.21875" customWidth="1"/>
    <col min="5" max="5" width="10.33203125" customWidth="1"/>
    <col min="6" max="6" width="11.33203125" customWidth="1"/>
    <col min="7" max="7" width="11" customWidth="1"/>
    <col min="8" max="8" width="10.88671875" customWidth="1"/>
    <col min="9" max="10" width="11.5546875" customWidth="1"/>
    <col min="11" max="11" width="12.21875" customWidth="1"/>
    <col min="15" max="15" width="14.21875" customWidth="1"/>
  </cols>
  <sheetData>
    <row r="1" spans="1:15" x14ac:dyDescent="0.3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1" t="s">
        <v>0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0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" t="s">
        <v>1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 x14ac:dyDescent="0.3">
      <c r="A6" s="1" t="s">
        <v>4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 x14ac:dyDescent="0.3">
      <c r="A7" s="1" t="s">
        <v>3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1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" t="s">
        <v>16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 x14ac:dyDescent="0.3">
      <c r="A11" s="1" t="s">
        <v>17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 x14ac:dyDescent="0.3">
      <c r="A12" s="1" t="s">
        <v>23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 x14ac:dyDescent="0.3">
      <c r="A13" s="1" t="s">
        <v>18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2" t="s">
        <v>21</v>
      </c>
      <c r="B16" s="3"/>
      <c r="C16" s="3">
        <v>5000</v>
      </c>
      <c r="D16" s="3">
        <v>5000</v>
      </c>
      <c r="E16" s="3">
        <v>5000</v>
      </c>
      <c r="F16" s="3">
        <v>5000</v>
      </c>
      <c r="G16" s="3">
        <v>5000</v>
      </c>
      <c r="H16" s="3">
        <v>5000</v>
      </c>
      <c r="I16" s="3">
        <v>5000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1">
        <f>SUM(C16:N16)</f>
        <v>60000</v>
      </c>
    </row>
    <row r="17" spans="1:15" x14ac:dyDescent="0.3">
      <c r="A17" s="2" t="s">
        <v>19</v>
      </c>
      <c r="B17" s="3"/>
      <c r="C17" s="3">
        <v>0</v>
      </c>
      <c r="D17" s="3">
        <v>0</v>
      </c>
      <c r="E17" s="3">
        <v>0</v>
      </c>
      <c r="F17" s="3">
        <v>47000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6" si="5">SUM(C17:N17)</f>
        <v>47000</v>
      </c>
    </row>
    <row r="18" spans="1:15" x14ac:dyDescent="0.3">
      <c r="A18" s="1" t="s">
        <v>20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1">
        <f t="shared" si="5"/>
        <v>144000</v>
      </c>
    </row>
    <row r="19" spans="1:15" x14ac:dyDescent="0.3">
      <c r="A19" s="1" t="s">
        <v>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1">
        <f t="shared" si="5"/>
        <v>13500</v>
      </c>
    </row>
    <row r="20" spans="1:15" x14ac:dyDescent="0.3">
      <c r="A20" s="1" t="s">
        <v>7</v>
      </c>
      <c r="B20" s="3"/>
      <c r="C20" s="1">
        <v>70000</v>
      </c>
      <c r="D20" s="1">
        <v>70000</v>
      </c>
      <c r="E20" s="1">
        <v>70000</v>
      </c>
      <c r="F20" s="1">
        <v>70000</v>
      </c>
      <c r="G20" s="1">
        <v>70000</v>
      </c>
      <c r="H20" s="1">
        <v>70000</v>
      </c>
      <c r="I20" s="1">
        <v>70000</v>
      </c>
      <c r="J20" s="1">
        <v>70000</v>
      </c>
      <c r="K20" s="1">
        <v>70000</v>
      </c>
      <c r="L20" s="1">
        <v>70000</v>
      </c>
      <c r="M20" s="1">
        <v>70000</v>
      </c>
      <c r="N20" s="1">
        <v>70000</v>
      </c>
      <c r="O20" s="1">
        <f t="shared" si="5"/>
        <v>840000</v>
      </c>
    </row>
    <row r="21" spans="1:15" x14ac:dyDescent="0.3">
      <c r="A21" s="1" t="s">
        <v>11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 x14ac:dyDescent="0.3">
      <c r="A22" s="1" t="s">
        <v>12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1">
        <f t="shared" si="5"/>
        <v>120000</v>
      </c>
    </row>
    <row r="23" spans="1:15" x14ac:dyDescent="0.3">
      <c r="A23" s="1" t="s">
        <v>22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1">
        <f t="shared" si="5"/>
        <v>24000</v>
      </c>
    </row>
    <row r="24" spans="1:15" x14ac:dyDescent="0.3">
      <c r="A24" s="1" t="s">
        <v>13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f t="shared" si="5"/>
        <v>60000</v>
      </c>
    </row>
    <row r="25" spans="1:15" x14ac:dyDescent="0.3">
      <c r="A25" s="1" t="s">
        <v>14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1">
        <f t="shared" si="5"/>
        <v>120000</v>
      </c>
    </row>
    <row r="26" spans="1:15" x14ac:dyDescent="0.3">
      <c r="A26" s="1" t="s">
        <v>15</v>
      </c>
      <c r="B26" s="1"/>
      <c r="C26" s="1">
        <f t="shared" ref="C26:N26" si="6">SUM(C16:C25)</f>
        <v>119000</v>
      </c>
      <c r="D26" s="1">
        <f t="shared" si="6"/>
        <v>119000</v>
      </c>
      <c r="E26" s="1">
        <f t="shared" si="6"/>
        <v>119000</v>
      </c>
      <c r="F26" s="1">
        <f t="shared" si="6"/>
        <v>167500</v>
      </c>
      <c r="G26" s="1">
        <f t="shared" si="6"/>
        <v>120500</v>
      </c>
      <c r="H26" s="1">
        <f t="shared" si="6"/>
        <v>120500</v>
      </c>
      <c r="I26" s="1">
        <f t="shared" si="6"/>
        <v>120500</v>
      </c>
      <c r="J26" s="1">
        <f t="shared" si="6"/>
        <v>120500</v>
      </c>
      <c r="K26" s="1">
        <f t="shared" si="6"/>
        <v>120500</v>
      </c>
      <c r="L26" s="1">
        <f t="shared" si="6"/>
        <v>120500</v>
      </c>
      <c r="M26" s="1">
        <f t="shared" si="6"/>
        <v>120500</v>
      </c>
      <c r="N26" s="1">
        <f t="shared" si="6"/>
        <v>120500</v>
      </c>
      <c r="O26" s="1">
        <f t="shared" si="5"/>
        <v>1488500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0" t="s">
        <v>35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" t="s">
        <v>5</v>
      </c>
      <c r="B29" s="1"/>
      <c r="C29" s="1">
        <f t="shared" ref="C29:N29" si="7">C13+C26</f>
        <v>119000</v>
      </c>
      <c r="D29" s="1">
        <f t="shared" si="7"/>
        <v>119000</v>
      </c>
      <c r="E29" s="1">
        <f t="shared" si="7"/>
        <v>587000</v>
      </c>
      <c r="F29" s="1">
        <f t="shared" si="7"/>
        <v>351500</v>
      </c>
      <c r="G29" s="1">
        <f t="shared" si="7"/>
        <v>442500</v>
      </c>
      <c r="H29" s="1">
        <f t="shared" si="7"/>
        <v>419500</v>
      </c>
      <c r="I29" s="1">
        <f t="shared" si="7"/>
        <v>488500</v>
      </c>
      <c r="J29" s="1">
        <f t="shared" si="7"/>
        <v>350500</v>
      </c>
      <c r="K29" s="1">
        <f t="shared" si="7"/>
        <v>534500</v>
      </c>
      <c r="L29" s="1">
        <f t="shared" si="7"/>
        <v>304500</v>
      </c>
      <c r="M29" s="1">
        <f t="shared" si="7"/>
        <v>373500</v>
      </c>
      <c r="N29" s="1">
        <f t="shared" si="7"/>
        <v>120500</v>
      </c>
      <c r="O29" s="1">
        <f>SUM(C29:N29)</f>
        <v>4210500</v>
      </c>
    </row>
    <row r="30" spans="1:15" x14ac:dyDescent="0.3">
      <c r="A30" s="1" t="s">
        <v>35</v>
      </c>
      <c r="B30" s="1"/>
      <c r="C30" s="1">
        <f t="shared" ref="C30:N30" si="8">C7-C29</f>
        <v>-119000</v>
      </c>
      <c r="D30" s="1">
        <f t="shared" si="8"/>
        <v>-119000</v>
      </c>
      <c r="E30" s="1">
        <f t="shared" si="8"/>
        <v>-587000</v>
      </c>
      <c r="F30" s="1">
        <f t="shared" si="8"/>
        <v>-246500</v>
      </c>
      <c r="G30" s="1">
        <f t="shared" si="8"/>
        <v>-22500</v>
      </c>
      <c r="H30" s="1">
        <f t="shared" si="8"/>
        <v>315500</v>
      </c>
      <c r="I30" s="1">
        <f t="shared" si="8"/>
        <v>194000</v>
      </c>
      <c r="J30" s="1">
        <f t="shared" si="8"/>
        <v>489500</v>
      </c>
      <c r="K30" s="1">
        <f t="shared" si="8"/>
        <v>-9500</v>
      </c>
      <c r="L30" s="1">
        <f t="shared" si="8"/>
        <v>640500</v>
      </c>
      <c r="M30" s="1">
        <f t="shared" si="8"/>
        <v>46500</v>
      </c>
      <c r="N30" s="1">
        <f t="shared" si="8"/>
        <v>457000</v>
      </c>
      <c r="O30" s="1">
        <f>SUM(C30:N30)</f>
        <v>1039500</v>
      </c>
    </row>
    <row r="31" spans="1:15" x14ac:dyDescent="0.3">
      <c r="A31" s="1" t="s">
        <v>36</v>
      </c>
      <c r="B31" s="1">
        <v>-932400</v>
      </c>
      <c r="C31" s="1">
        <f>B31+C30</f>
        <v>-1051400</v>
      </c>
      <c r="D31" s="1">
        <f>C31+D30</f>
        <v>-1170400</v>
      </c>
      <c r="E31" s="1">
        <f t="shared" ref="E31:N31" si="9">D31+E30</f>
        <v>-1757400</v>
      </c>
      <c r="F31" s="1">
        <f t="shared" ref="F31" si="10">E31+F30</f>
        <v>-2003900</v>
      </c>
      <c r="G31" s="1">
        <f t="shared" ref="G31" si="11">F31+G30</f>
        <v>-2026400</v>
      </c>
      <c r="H31" s="1">
        <f t="shared" si="9"/>
        <v>-1710900</v>
      </c>
      <c r="I31" s="1">
        <f t="shared" si="9"/>
        <v>-1516900</v>
      </c>
      <c r="J31" s="1">
        <f t="shared" si="9"/>
        <v>-1027400</v>
      </c>
      <c r="K31" s="1">
        <f t="shared" si="9"/>
        <v>-1036900</v>
      </c>
      <c r="L31" s="1">
        <f t="shared" si="9"/>
        <v>-396400</v>
      </c>
      <c r="M31" s="1">
        <f t="shared" si="9"/>
        <v>-349900</v>
      </c>
      <c r="N31" s="1">
        <f t="shared" si="9"/>
        <v>107100</v>
      </c>
      <c r="O31" s="1"/>
    </row>
    <row r="32" spans="1:15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  <ignoredErrors>
    <ignoredError sqref="O5 O10 O16:O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8E96-E569-435B-A5BA-3DE89C020CDB}">
  <dimension ref="A1:O55"/>
  <sheetViews>
    <sheetView topLeftCell="B11" workbookViewId="0">
      <selection activeCell="O30" sqref="O30"/>
    </sheetView>
  </sheetViews>
  <sheetFormatPr defaultRowHeight="14.4" x14ac:dyDescent="0.3"/>
  <cols>
    <col min="1" max="1" width="27.33203125" customWidth="1"/>
    <col min="2" max="2" width="14.77734375" customWidth="1"/>
    <col min="3" max="3" width="10.88671875" customWidth="1"/>
    <col min="4" max="4" width="11.21875" customWidth="1"/>
    <col min="5" max="5" width="10.33203125" customWidth="1"/>
    <col min="6" max="6" width="11.33203125" customWidth="1"/>
    <col min="7" max="7" width="11" customWidth="1"/>
    <col min="8" max="8" width="10.88671875" customWidth="1"/>
    <col min="9" max="10" width="11.5546875" customWidth="1"/>
    <col min="11" max="11" width="12.21875" customWidth="1"/>
  </cols>
  <sheetData>
    <row r="1" spans="1:15" x14ac:dyDescent="0.3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1" t="s">
        <v>0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0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" t="s">
        <v>1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 x14ac:dyDescent="0.3">
      <c r="A6" s="1" t="s">
        <v>4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 x14ac:dyDescent="0.3">
      <c r="A7" s="1" t="s">
        <v>3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1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" t="s">
        <v>16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 x14ac:dyDescent="0.3">
      <c r="A11" s="1" t="s">
        <v>17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 x14ac:dyDescent="0.3">
      <c r="A12" s="1" t="s">
        <v>23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 x14ac:dyDescent="0.3">
      <c r="A13" s="1" t="s">
        <v>18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2" t="s">
        <v>21</v>
      </c>
      <c r="B16" s="3"/>
      <c r="C16" s="3">
        <v>5000</v>
      </c>
      <c r="D16" s="3">
        <v>5000</v>
      </c>
      <c r="E16" s="3">
        <v>5000</v>
      </c>
      <c r="F16" s="3">
        <v>5000</v>
      </c>
      <c r="G16" s="3">
        <v>5000</v>
      </c>
      <c r="H16" s="3">
        <v>5000</v>
      </c>
      <c r="I16" s="3">
        <v>5000</v>
      </c>
      <c r="J16" s="3">
        <v>5000</v>
      </c>
      <c r="K16" s="3">
        <v>5000</v>
      </c>
      <c r="L16" s="3">
        <v>5000</v>
      </c>
      <c r="M16" s="3">
        <v>5000</v>
      </c>
      <c r="N16" s="3">
        <v>5000</v>
      </c>
      <c r="O16" s="3">
        <f>SUM(C16:N16)</f>
        <v>60000</v>
      </c>
    </row>
    <row r="17" spans="1:15" x14ac:dyDescent="0.3">
      <c r="A17" s="2" t="s">
        <v>19</v>
      </c>
      <c r="B17" s="3"/>
      <c r="C17" s="3">
        <v>47000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f t="shared" ref="O17:O26" si="5">SUM(C17:N17)</f>
        <v>47000</v>
      </c>
    </row>
    <row r="18" spans="1:15" x14ac:dyDescent="0.3">
      <c r="A18" s="1" t="s">
        <v>20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3">
        <f t="shared" si="5"/>
        <v>144000</v>
      </c>
    </row>
    <row r="19" spans="1:15" x14ac:dyDescent="0.3">
      <c r="A19" s="1" t="s">
        <v>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3">
        <f t="shared" si="5"/>
        <v>13500</v>
      </c>
    </row>
    <row r="20" spans="1:15" x14ac:dyDescent="0.3">
      <c r="A20" s="1" t="s">
        <v>7</v>
      </c>
      <c r="B20" s="3"/>
      <c r="C20" s="1">
        <f>70000</f>
        <v>70000</v>
      </c>
      <c r="D20" s="1">
        <f t="shared" ref="D20:N20" si="6">70000</f>
        <v>70000</v>
      </c>
      <c r="E20" s="1">
        <f t="shared" si="6"/>
        <v>70000</v>
      </c>
      <c r="F20" s="1">
        <f t="shared" si="6"/>
        <v>70000</v>
      </c>
      <c r="G20" s="1">
        <f t="shared" si="6"/>
        <v>70000</v>
      </c>
      <c r="H20" s="1">
        <f t="shared" si="6"/>
        <v>70000</v>
      </c>
      <c r="I20" s="1">
        <f t="shared" si="6"/>
        <v>70000</v>
      </c>
      <c r="J20" s="1">
        <f t="shared" si="6"/>
        <v>70000</v>
      </c>
      <c r="K20" s="1">
        <f t="shared" si="6"/>
        <v>70000</v>
      </c>
      <c r="L20" s="1">
        <f t="shared" si="6"/>
        <v>70000</v>
      </c>
      <c r="M20" s="1">
        <f t="shared" si="6"/>
        <v>70000</v>
      </c>
      <c r="N20" s="1">
        <f t="shared" si="6"/>
        <v>70000</v>
      </c>
      <c r="O20" s="3">
        <f t="shared" si="5"/>
        <v>840000</v>
      </c>
    </row>
    <row r="21" spans="1:15" x14ac:dyDescent="0.3">
      <c r="A21" s="1" t="s">
        <v>11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3">
        <f t="shared" si="5"/>
        <v>60000</v>
      </c>
    </row>
    <row r="22" spans="1:15" x14ac:dyDescent="0.3">
      <c r="A22" s="1" t="s">
        <v>12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3">
        <f t="shared" si="5"/>
        <v>120000</v>
      </c>
    </row>
    <row r="23" spans="1:15" x14ac:dyDescent="0.3">
      <c r="A23" s="1" t="s">
        <v>22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3">
        <f t="shared" si="5"/>
        <v>24000</v>
      </c>
    </row>
    <row r="24" spans="1:15" x14ac:dyDescent="0.3">
      <c r="A24" s="1" t="s">
        <v>13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3">
        <f t="shared" si="5"/>
        <v>60000</v>
      </c>
    </row>
    <row r="25" spans="1:15" x14ac:dyDescent="0.3">
      <c r="A25" s="1" t="s">
        <v>14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3">
        <f t="shared" si="5"/>
        <v>120000</v>
      </c>
    </row>
    <row r="26" spans="1:15" x14ac:dyDescent="0.3">
      <c r="A26" s="1" t="s">
        <v>15</v>
      </c>
      <c r="B26" s="1"/>
      <c r="C26" s="1">
        <f t="shared" ref="C26:N26" si="7">SUM(C16:C25)</f>
        <v>166000</v>
      </c>
      <c r="D26" s="1">
        <f t="shared" si="7"/>
        <v>119000</v>
      </c>
      <c r="E26" s="1">
        <f t="shared" si="7"/>
        <v>119000</v>
      </c>
      <c r="F26" s="1">
        <f t="shared" si="7"/>
        <v>120500</v>
      </c>
      <c r="G26" s="1">
        <f t="shared" si="7"/>
        <v>120500</v>
      </c>
      <c r="H26" s="1">
        <f t="shared" si="7"/>
        <v>120500</v>
      </c>
      <c r="I26" s="1">
        <f t="shared" si="7"/>
        <v>120500</v>
      </c>
      <c r="J26" s="1">
        <f t="shared" si="7"/>
        <v>120500</v>
      </c>
      <c r="K26" s="1">
        <f t="shared" si="7"/>
        <v>120500</v>
      </c>
      <c r="L26" s="1">
        <f t="shared" si="7"/>
        <v>120500</v>
      </c>
      <c r="M26" s="1">
        <f t="shared" si="7"/>
        <v>120500</v>
      </c>
      <c r="N26" s="1">
        <f t="shared" si="7"/>
        <v>120500</v>
      </c>
      <c r="O26" s="3">
        <f t="shared" si="5"/>
        <v>1488500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0" t="s">
        <v>35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" t="s">
        <v>5</v>
      </c>
      <c r="B29" s="1"/>
      <c r="C29" s="1">
        <f t="shared" ref="C29:N29" si="8">C13+C26</f>
        <v>166000</v>
      </c>
      <c r="D29" s="1">
        <f t="shared" si="8"/>
        <v>119000</v>
      </c>
      <c r="E29" s="1">
        <f t="shared" si="8"/>
        <v>587000</v>
      </c>
      <c r="F29" s="1">
        <f t="shared" si="8"/>
        <v>304500</v>
      </c>
      <c r="G29" s="1">
        <f t="shared" si="8"/>
        <v>442500</v>
      </c>
      <c r="H29" s="1">
        <f t="shared" si="8"/>
        <v>419500</v>
      </c>
      <c r="I29" s="1">
        <f t="shared" si="8"/>
        <v>488500</v>
      </c>
      <c r="J29" s="1">
        <f t="shared" si="8"/>
        <v>350500</v>
      </c>
      <c r="K29" s="1">
        <f t="shared" si="8"/>
        <v>534500</v>
      </c>
      <c r="L29" s="1">
        <f t="shared" si="8"/>
        <v>304500</v>
      </c>
      <c r="M29" s="1">
        <f t="shared" si="8"/>
        <v>373500</v>
      </c>
      <c r="N29" s="1">
        <f t="shared" si="8"/>
        <v>120500</v>
      </c>
      <c r="O29" s="1">
        <f>SUM(C29:N29)</f>
        <v>4210500</v>
      </c>
    </row>
    <row r="30" spans="1:15" x14ac:dyDescent="0.3">
      <c r="A30" s="1" t="s">
        <v>35</v>
      </c>
      <c r="B30" s="1"/>
      <c r="C30" s="1">
        <f t="shared" ref="C30:N30" si="9">C7-C29</f>
        <v>-166000</v>
      </c>
      <c r="D30" s="1">
        <f t="shared" si="9"/>
        <v>-119000</v>
      </c>
      <c r="E30" s="1">
        <f t="shared" si="9"/>
        <v>-587000</v>
      </c>
      <c r="F30" s="1">
        <f t="shared" si="9"/>
        <v>-199500</v>
      </c>
      <c r="G30" s="1">
        <f t="shared" si="9"/>
        <v>-22500</v>
      </c>
      <c r="H30" s="1">
        <f t="shared" si="9"/>
        <v>315500</v>
      </c>
      <c r="I30" s="1">
        <f t="shared" si="9"/>
        <v>194000</v>
      </c>
      <c r="J30" s="1">
        <f t="shared" si="9"/>
        <v>489500</v>
      </c>
      <c r="K30" s="1">
        <f t="shared" si="9"/>
        <v>-9500</v>
      </c>
      <c r="L30" s="1">
        <f t="shared" si="9"/>
        <v>640500</v>
      </c>
      <c r="M30" s="1">
        <f t="shared" si="9"/>
        <v>46500</v>
      </c>
      <c r="N30" s="1">
        <f t="shared" si="9"/>
        <v>457000</v>
      </c>
      <c r="O30" s="1">
        <f>SUM(C30:N30)</f>
        <v>1039500</v>
      </c>
    </row>
    <row r="31" spans="1:15" x14ac:dyDescent="0.3">
      <c r="A31" s="1" t="s">
        <v>36</v>
      </c>
      <c r="B31" s="1">
        <v>107100</v>
      </c>
      <c r="C31" s="1">
        <f>B31+C30</f>
        <v>-58900</v>
      </c>
      <c r="D31" s="1">
        <f>C31+D30</f>
        <v>-177900</v>
      </c>
      <c r="E31" s="1">
        <f t="shared" ref="E31:M31" si="10">D31+E30</f>
        <v>-764900</v>
      </c>
      <c r="F31" s="1">
        <f t="shared" si="10"/>
        <v>-964400</v>
      </c>
      <c r="G31" s="1">
        <f t="shared" si="10"/>
        <v>-986900</v>
      </c>
      <c r="H31" s="1">
        <f t="shared" si="10"/>
        <v>-671400</v>
      </c>
      <c r="I31" s="1">
        <f t="shared" si="10"/>
        <v>-477400</v>
      </c>
      <c r="J31" s="1">
        <f t="shared" si="10"/>
        <v>12100</v>
      </c>
      <c r="K31" s="1">
        <f t="shared" si="10"/>
        <v>2600</v>
      </c>
      <c r="L31" s="1">
        <f t="shared" si="10"/>
        <v>643100</v>
      </c>
      <c r="M31" s="1">
        <f t="shared" si="10"/>
        <v>689600</v>
      </c>
      <c r="N31" s="1">
        <f>M31+N30</f>
        <v>1146600</v>
      </c>
      <c r="O31" s="1"/>
    </row>
    <row r="32" spans="1:15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EBB5-AB8A-4350-B7D5-D66BD237FE8F}">
  <dimension ref="A1:O55"/>
  <sheetViews>
    <sheetView topLeftCell="B11" workbookViewId="0">
      <selection activeCell="O30" sqref="O30"/>
    </sheetView>
  </sheetViews>
  <sheetFormatPr defaultRowHeight="14.4" x14ac:dyDescent="0.3"/>
  <cols>
    <col min="1" max="1" width="27.33203125" customWidth="1"/>
    <col min="2" max="2" width="14.77734375" customWidth="1"/>
    <col min="3" max="3" width="10.88671875" customWidth="1"/>
    <col min="4" max="4" width="11.21875" customWidth="1"/>
    <col min="5" max="5" width="10.33203125" customWidth="1"/>
    <col min="6" max="6" width="11.33203125" customWidth="1"/>
    <col min="7" max="7" width="11" customWidth="1"/>
    <col min="8" max="8" width="10.88671875" customWidth="1"/>
    <col min="9" max="10" width="11.5546875" customWidth="1"/>
    <col min="11" max="11" width="12.21875" customWidth="1"/>
    <col min="15" max="15" width="14.21875" customWidth="1"/>
  </cols>
  <sheetData>
    <row r="1" spans="1:15" x14ac:dyDescent="0.3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1" t="s">
        <v>0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0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" t="s">
        <v>1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 x14ac:dyDescent="0.3">
      <c r="A6" s="1" t="s">
        <v>4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 x14ac:dyDescent="0.3">
      <c r="A7" s="1" t="s">
        <v>3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1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" t="s">
        <v>16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 x14ac:dyDescent="0.3">
      <c r="A11" s="1" t="s">
        <v>17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 x14ac:dyDescent="0.3">
      <c r="A12" s="1" t="s">
        <v>23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 x14ac:dyDescent="0.3">
      <c r="A13" s="1" t="s">
        <v>18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2" t="s">
        <v>21</v>
      </c>
      <c r="B16" s="3"/>
      <c r="C16" s="3">
        <v>5500</v>
      </c>
      <c r="D16" s="3">
        <v>5500</v>
      </c>
      <c r="E16" s="3">
        <v>5500</v>
      </c>
      <c r="F16" s="3">
        <v>5500</v>
      </c>
      <c r="G16" s="3">
        <v>5500</v>
      </c>
      <c r="H16" s="3">
        <v>5500</v>
      </c>
      <c r="I16" s="3">
        <v>5500</v>
      </c>
      <c r="J16" s="3">
        <v>5500</v>
      </c>
      <c r="K16" s="3">
        <v>5500</v>
      </c>
      <c r="L16" s="3">
        <v>5500</v>
      </c>
      <c r="M16" s="3">
        <v>5500</v>
      </c>
      <c r="N16" s="3">
        <v>5500</v>
      </c>
      <c r="O16" s="1">
        <f>SUM(C16:N16)</f>
        <v>66000</v>
      </c>
    </row>
    <row r="17" spans="1:15" x14ac:dyDescent="0.3">
      <c r="A17" s="2" t="s">
        <v>19</v>
      </c>
      <c r="B17" s="3"/>
      <c r="C17" s="3">
        <v>47000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6" si="5">SUM(C17:N17)</f>
        <v>47000</v>
      </c>
    </row>
    <row r="18" spans="1:15" x14ac:dyDescent="0.3">
      <c r="A18" s="1" t="s">
        <v>20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1">
        <f t="shared" si="5"/>
        <v>144000</v>
      </c>
    </row>
    <row r="19" spans="1:15" x14ac:dyDescent="0.3">
      <c r="A19" s="1" t="s">
        <v>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1">
        <f t="shared" si="5"/>
        <v>13500</v>
      </c>
    </row>
    <row r="20" spans="1:15" x14ac:dyDescent="0.3">
      <c r="A20" s="1" t="s">
        <v>7</v>
      </c>
      <c r="B20" s="3"/>
      <c r="C20" s="1">
        <v>70000</v>
      </c>
      <c r="D20" s="1">
        <v>70000</v>
      </c>
      <c r="E20" s="1">
        <v>70000</v>
      </c>
      <c r="F20" s="1">
        <v>70000</v>
      </c>
      <c r="G20" s="1">
        <v>70000</v>
      </c>
      <c r="H20" s="1">
        <v>70000</v>
      </c>
      <c r="I20" s="1">
        <v>70000</v>
      </c>
      <c r="J20" s="1">
        <v>70000</v>
      </c>
      <c r="K20" s="1">
        <v>70000</v>
      </c>
      <c r="L20" s="1">
        <v>70000</v>
      </c>
      <c r="M20" s="1">
        <v>70000</v>
      </c>
      <c r="N20" s="1">
        <v>70000</v>
      </c>
      <c r="O20" s="1">
        <f t="shared" si="5"/>
        <v>840000</v>
      </c>
    </row>
    <row r="21" spans="1:15" x14ac:dyDescent="0.3">
      <c r="A21" s="1" t="s">
        <v>11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 x14ac:dyDescent="0.3">
      <c r="A22" s="1" t="s">
        <v>12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1">
        <f t="shared" si="5"/>
        <v>120000</v>
      </c>
    </row>
    <row r="23" spans="1:15" x14ac:dyDescent="0.3">
      <c r="A23" s="1" t="s">
        <v>22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1">
        <f t="shared" si="5"/>
        <v>24000</v>
      </c>
    </row>
    <row r="24" spans="1:15" x14ac:dyDescent="0.3">
      <c r="A24" s="1" t="s">
        <v>13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f t="shared" si="5"/>
        <v>60000</v>
      </c>
    </row>
    <row r="25" spans="1:15" x14ac:dyDescent="0.3">
      <c r="A25" s="1" t="s">
        <v>14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1">
        <f t="shared" si="5"/>
        <v>120000</v>
      </c>
    </row>
    <row r="26" spans="1:15" x14ac:dyDescent="0.3">
      <c r="A26" s="1" t="s">
        <v>15</v>
      </c>
      <c r="B26" s="1"/>
      <c r="C26" s="1">
        <f t="shared" ref="C26:N26" si="6">SUM(C16:C25)</f>
        <v>166500</v>
      </c>
      <c r="D26" s="1">
        <f t="shared" si="6"/>
        <v>119500</v>
      </c>
      <c r="E26" s="1">
        <f t="shared" si="6"/>
        <v>119500</v>
      </c>
      <c r="F26" s="1">
        <f t="shared" si="6"/>
        <v>121000</v>
      </c>
      <c r="G26" s="1">
        <f t="shared" si="6"/>
        <v>121000</v>
      </c>
      <c r="H26" s="1">
        <f t="shared" si="6"/>
        <v>121000</v>
      </c>
      <c r="I26" s="1">
        <f t="shared" si="6"/>
        <v>121000</v>
      </c>
      <c r="J26" s="1">
        <f t="shared" si="6"/>
        <v>121000</v>
      </c>
      <c r="K26" s="1">
        <f t="shared" si="6"/>
        <v>121000</v>
      </c>
      <c r="L26" s="1">
        <f t="shared" si="6"/>
        <v>121000</v>
      </c>
      <c r="M26" s="1">
        <f t="shared" si="6"/>
        <v>121000</v>
      </c>
      <c r="N26" s="1">
        <f t="shared" si="6"/>
        <v>121000</v>
      </c>
      <c r="O26" s="1">
        <f t="shared" si="5"/>
        <v>1494500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0" t="s">
        <v>35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" t="s">
        <v>5</v>
      </c>
      <c r="B29" s="1"/>
      <c r="C29" s="1">
        <f t="shared" ref="C29:N29" si="7">C13+C26</f>
        <v>166500</v>
      </c>
      <c r="D29" s="1">
        <f t="shared" si="7"/>
        <v>119500</v>
      </c>
      <c r="E29" s="1">
        <f t="shared" si="7"/>
        <v>587500</v>
      </c>
      <c r="F29" s="1">
        <f t="shared" si="7"/>
        <v>305000</v>
      </c>
      <c r="G29" s="1">
        <f t="shared" si="7"/>
        <v>443000</v>
      </c>
      <c r="H29" s="1">
        <f t="shared" si="7"/>
        <v>420000</v>
      </c>
      <c r="I29" s="1">
        <f t="shared" si="7"/>
        <v>489000</v>
      </c>
      <c r="J29" s="1">
        <f t="shared" si="7"/>
        <v>351000</v>
      </c>
      <c r="K29" s="1">
        <f t="shared" si="7"/>
        <v>535000</v>
      </c>
      <c r="L29" s="1">
        <f t="shared" si="7"/>
        <v>305000</v>
      </c>
      <c r="M29" s="1">
        <f t="shared" si="7"/>
        <v>374000</v>
      </c>
      <c r="N29" s="1">
        <f t="shared" si="7"/>
        <v>121000</v>
      </c>
      <c r="O29" s="1">
        <f>SUM(C29:N29)</f>
        <v>4216500</v>
      </c>
    </row>
    <row r="30" spans="1:15" x14ac:dyDescent="0.3">
      <c r="A30" s="1" t="s">
        <v>35</v>
      </c>
      <c r="B30" s="1"/>
      <c r="C30" s="1">
        <f t="shared" ref="C30:N30" si="8">C7-C29</f>
        <v>-166500</v>
      </c>
      <c r="D30" s="1">
        <f t="shared" si="8"/>
        <v>-119500</v>
      </c>
      <c r="E30" s="1">
        <f t="shared" si="8"/>
        <v>-587500</v>
      </c>
      <c r="F30" s="1">
        <f t="shared" si="8"/>
        <v>-200000</v>
      </c>
      <c r="G30" s="1">
        <f t="shared" si="8"/>
        <v>-23000</v>
      </c>
      <c r="H30" s="1">
        <f t="shared" si="8"/>
        <v>315000</v>
      </c>
      <c r="I30" s="1">
        <f t="shared" si="8"/>
        <v>193500</v>
      </c>
      <c r="J30" s="1">
        <f t="shared" si="8"/>
        <v>489000</v>
      </c>
      <c r="K30" s="1">
        <f t="shared" si="8"/>
        <v>-10000</v>
      </c>
      <c r="L30" s="1">
        <f t="shared" si="8"/>
        <v>640000</v>
      </c>
      <c r="M30" s="1">
        <f t="shared" si="8"/>
        <v>46000</v>
      </c>
      <c r="N30" s="1">
        <f t="shared" si="8"/>
        <v>456500</v>
      </c>
      <c r="O30" s="1">
        <f>SUM(C30:N30)</f>
        <v>1033500</v>
      </c>
    </row>
    <row r="31" spans="1:15" x14ac:dyDescent="0.3">
      <c r="A31" s="1" t="s">
        <v>36</v>
      </c>
      <c r="B31" s="1">
        <v>1146600</v>
      </c>
      <c r="C31" s="1">
        <f>B31+C30</f>
        <v>980100</v>
      </c>
      <c r="D31" s="1">
        <f>C31+D30</f>
        <v>860600</v>
      </c>
      <c r="E31" s="1">
        <f t="shared" ref="E31:N31" si="9">D31+E30</f>
        <v>273100</v>
      </c>
      <c r="F31" s="1">
        <f t="shared" si="9"/>
        <v>73100</v>
      </c>
      <c r="G31" s="1">
        <f t="shared" si="9"/>
        <v>50100</v>
      </c>
      <c r="H31" s="1">
        <f t="shared" si="9"/>
        <v>365100</v>
      </c>
      <c r="I31" s="1">
        <f t="shared" si="9"/>
        <v>558600</v>
      </c>
      <c r="J31" s="1">
        <f t="shared" si="9"/>
        <v>1047600</v>
      </c>
      <c r="K31" s="1">
        <f t="shared" si="9"/>
        <v>1037600</v>
      </c>
      <c r="L31" s="1">
        <f t="shared" si="9"/>
        <v>1677600</v>
      </c>
      <c r="M31" s="1">
        <f t="shared" si="9"/>
        <v>1723600</v>
      </c>
      <c r="N31" s="1">
        <f t="shared" si="9"/>
        <v>2180100</v>
      </c>
      <c r="O31" s="1"/>
    </row>
    <row r="32" spans="1:15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AED3-B9E2-4127-95BD-3B85B0E10D67}">
  <dimension ref="A1:O55"/>
  <sheetViews>
    <sheetView topLeftCell="A6" workbookViewId="0">
      <selection activeCell="O30" sqref="O30"/>
    </sheetView>
  </sheetViews>
  <sheetFormatPr defaultRowHeight="14.4" x14ac:dyDescent="0.3"/>
  <cols>
    <col min="1" max="1" width="27.33203125" customWidth="1"/>
    <col min="2" max="2" width="14.77734375" customWidth="1"/>
    <col min="3" max="3" width="10.88671875" customWidth="1"/>
    <col min="4" max="4" width="11.21875" customWidth="1"/>
    <col min="5" max="5" width="10.33203125" customWidth="1"/>
    <col min="6" max="6" width="11.33203125" customWidth="1"/>
    <col min="7" max="7" width="11" customWidth="1"/>
    <col min="8" max="8" width="10.88671875" customWidth="1"/>
    <col min="9" max="10" width="11.5546875" customWidth="1"/>
    <col min="11" max="11" width="12.21875" customWidth="1"/>
    <col min="15" max="15" width="14.21875" customWidth="1"/>
  </cols>
  <sheetData>
    <row r="1" spans="1:15" x14ac:dyDescent="0.3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1" t="s">
        <v>0</v>
      </c>
      <c r="B2" s="1">
        <v>-1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2</v>
      </c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0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" t="s">
        <v>1</v>
      </c>
      <c r="B5" s="1"/>
      <c r="C5" s="1">
        <v>0</v>
      </c>
      <c r="D5" s="1">
        <v>0</v>
      </c>
      <c r="E5" s="1">
        <v>0</v>
      </c>
      <c r="F5" s="1">
        <v>20</v>
      </c>
      <c r="G5" s="1">
        <v>80</v>
      </c>
      <c r="H5" s="1">
        <v>140</v>
      </c>
      <c r="I5" s="1">
        <v>130</v>
      </c>
      <c r="J5" s="1">
        <v>160</v>
      </c>
      <c r="K5" s="1">
        <v>100</v>
      </c>
      <c r="L5" s="1">
        <v>180</v>
      </c>
      <c r="M5" s="1">
        <v>80</v>
      </c>
      <c r="N5" s="1">
        <v>110</v>
      </c>
      <c r="O5" s="1">
        <f>SUM(C5:N5)</f>
        <v>1000</v>
      </c>
    </row>
    <row r="6" spans="1:15" x14ac:dyDescent="0.3">
      <c r="A6" s="1" t="s">
        <v>4</v>
      </c>
      <c r="B6" s="1"/>
      <c r="C6" s="1">
        <v>5250</v>
      </c>
      <c r="D6" s="1">
        <v>5250</v>
      </c>
      <c r="E6" s="1">
        <v>5250</v>
      </c>
      <c r="F6" s="1">
        <v>5250</v>
      </c>
      <c r="G6" s="1">
        <v>5250</v>
      </c>
      <c r="H6" s="1">
        <v>5250</v>
      </c>
      <c r="I6" s="1">
        <v>5250</v>
      </c>
      <c r="J6" s="1">
        <v>5250</v>
      </c>
      <c r="K6" s="1">
        <v>5250</v>
      </c>
      <c r="L6" s="1">
        <v>5250</v>
      </c>
      <c r="M6" s="1">
        <v>5250</v>
      </c>
      <c r="N6" s="1">
        <v>5250</v>
      </c>
      <c r="O6" s="1">
        <v>5250</v>
      </c>
    </row>
    <row r="7" spans="1:15" x14ac:dyDescent="0.3">
      <c r="A7" s="1" t="s">
        <v>3</v>
      </c>
      <c r="B7" s="1"/>
      <c r="C7" s="1">
        <f t="shared" ref="C7:N7" si="0">C5*C6</f>
        <v>0</v>
      </c>
      <c r="D7" s="1">
        <f t="shared" si="0"/>
        <v>0</v>
      </c>
      <c r="E7" s="1">
        <f t="shared" si="0"/>
        <v>0</v>
      </c>
      <c r="F7" s="1">
        <f t="shared" si="0"/>
        <v>105000</v>
      </c>
      <c r="G7" s="1">
        <f t="shared" si="0"/>
        <v>420000</v>
      </c>
      <c r="H7" s="1">
        <f t="shared" si="0"/>
        <v>735000</v>
      </c>
      <c r="I7" s="1">
        <f t="shared" si="0"/>
        <v>682500</v>
      </c>
      <c r="J7" s="1">
        <f t="shared" si="0"/>
        <v>840000</v>
      </c>
      <c r="K7" s="1">
        <f t="shared" si="0"/>
        <v>525000</v>
      </c>
      <c r="L7" s="1">
        <f t="shared" si="0"/>
        <v>945000</v>
      </c>
      <c r="M7" s="1">
        <f t="shared" si="0"/>
        <v>420000</v>
      </c>
      <c r="N7" s="1">
        <f t="shared" si="0"/>
        <v>577500</v>
      </c>
      <c r="O7" s="1">
        <f>SUM(C7:N7)</f>
        <v>5250000</v>
      </c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1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" t="s">
        <v>16</v>
      </c>
      <c r="B10" s="1"/>
      <c r="C10" s="1">
        <v>0</v>
      </c>
      <c r="D10" s="1">
        <v>0</v>
      </c>
      <c r="E10" s="1">
        <v>422000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>SUM(C10:N10)</f>
        <v>422000</v>
      </c>
    </row>
    <row r="11" spans="1:15" x14ac:dyDescent="0.3">
      <c r="A11" s="1" t="s">
        <v>17</v>
      </c>
      <c r="B11" s="1"/>
      <c r="C11" s="1">
        <f>2000*D5</f>
        <v>0</v>
      </c>
      <c r="D11" s="1">
        <f>2000*E5</f>
        <v>0</v>
      </c>
      <c r="E11" s="1">
        <f t="shared" ref="E11:M11" si="1">2000*F5</f>
        <v>40000</v>
      </c>
      <c r="F11" s="1">
        <f t="shared" si="1"/>
        <v>160000</v>
      </c>
      <c r="G11" s="1">
        <f t="shared" si="1"/>
        <v>280000</v>
      </c>
      <c r="H11" s="1">
        <f t="shared" si="1"/>
        <v>260000</v>
      </c>
      <c r="I11" s="1">
        <f t="shared" si="1"/>
        <v>320000</v>
      </c>
      <c r="J11" s="1">
        <f t="shared" si="1"/>
        <v>200000</v>
      </c>
      <c r="K11" s="1">
        <f t="shared" si="1"/>
        <v>360000</v>
      </c>
      <c r="L11" s="1">
        <f t="shared" si="1"/>
        <v>160000</v>
      </c>
      <c r="M11" s="1">
        <f t="shared" si="1"/>
        <v>220000</v>
      </c>
      <c r="N11" s="1">
        <v>0</v>
      </c>
      <c r="O11" s="1">
        <f t="shared" ref="O11:O13" si="2">SUM(C11:N11)</f>
        <v>2000000</v>
      </c>
    </row>
    <row r="12" spans="1:15" x14ac:dyDescent="0.3">
      <c r="A12" s="1" t="s">
        <v>23</v>
      </c>
      <c r="B12" s="1"/>
      <c r="C12" s="1">
        <f>300*D5</f>
        <v>0</v>
      </c>
      <c r="D12" s="1">
        <f t="shared" ref="D12:M12" si="3">300*E5</f>
        <v>0</v>
      </c>
      <c r="E12" s="1">
        <f t="shared" si="3"/>
        <v>6000</v>
      </c>
      <c r="F12" s="1">
        <f t="shared" si="3"/>
        <v>24000</v>
      </c>
      <c r="G12" s="1">
        <f t="shared" si="3"/>
        <v>42000</v>
      </c>
      <c r="H12" s="1">
        <f t="shared" si="3"/>
        <v>39000</v>
      </c>
      <c r="I12" s="1">
        <f t="shared" si="3"/>
        <v>48000</v>
      </c>
      <c r="J12" s="1">
        <f t="shared" si="3"/>
        <v>30000</v>
      </c>
      <c r="K12" s="1">
        <f t="shared" si="3"/>
        <v>54000</v>
      </c>
      <c r="L12" s="1">
        <f t="shared" si="3"/>
        <v>24000</v>
      </c>
      <c r="M12" s="1">
        <f t="shared" si="3"/>
        <v>33000</v>
      </c>
      <c r="N12" s="1">
        <v>0</v>
      </c>
      <c r="O12" s="1">
        <f t="shared" si="2"/>
        <v>300000</v>
      </c>
    </row>
    <row r="13" spans="1:15" x14ac:dyDescent="0.3">
      <c r="A13" s="1" t="s">
        <v>18</v>
      </c>
      <c r="B13" s="1"/>
      <c r="C13" s="1">
        <f>SUM(C10:C12)</f>
        <v>0</v>
      </c>
      <c r="D13" s="1">
        <f t="shared" ref="D13:N13" si="4">SUM(D10:D12)</f>
        <v>0</v>
      </c>
      <c r="E13" s="1">
        <f t="shared" si="4"/>
        <v>468000</v>
      </c>
      <c r="F13" s="1">
        <f t="shared" si="4"/>
        <v>184000</v>
      </c>
      <c r="G13" s="1">
        <f t="shared" si="4"/>
        <v>322000</v>
      </c>
      <c r="H13" s="1">
        <f t="shared" si="4"/>
        <v>299000</v>
      </c>
      <c r="I13" s="1">
        <f t="shared" si="4"/>
        <v>368000</v>
      </c>
      <c r="J13" s="1">
        <f t="shared" si="4"/>
        <v>230000</v>
      </c>
      <c r="K13" s="1">
        <f t="shared" si="4"/>
        <v>414000</v>
      </c>
      <c r="L13" s="1">
        <f t="shared" si="4"/>
        <v>184000</v>
      </c>
      <c r="M13" s="1">
        <f t="shared" si="4"/>
        <v>253000</v>
      </c>
      <c r="N13" s="1">
        <f t="shared" si="4"/>
        <v>0</v>
      </c>
      <c r="O13" s="1">
        <f t="shared" si="2"/>
        <v>2722000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2" t="s">
        <v>21</v>
      </c>
      <c r="B16" s="3"/>
      <c r="C16" s="3">
        <v>5500</v>
      </c>
      <c r="D16" s="3">
        <v>5500</v>
      </c>
      <c r="E16" s="3">
        <v>5500</v>
      </c>
      <c r="F16" s="3">
        <v>5500</v>
      </c>
      <c r="G16" s="3">
        <v>5500</v>
      </c>
      <c r="H16" s="3">
        <v>5500</v>
      </c>
      <c r="I16" s="3">
        <v>5500</v>
      </c>
      <c r="J16" s="3">
        <v>5500</v>
      </c>
      <c r="K16" s="3">
        <v>5500</v>
      </c>
      <c r="L16" s="3">
        <v>5500</v>
      </c>
      <c r="M16" s="3">
        <v>5500</v>
      </c>
      <c r="N16" s="3">
        <v>5500</v>
      </c>
      <c r="O16" s="1">
        <f>SUM(C16:N16)</f>
        <v>66000</v>
      </c>
    </row>
    <row r="17" spans="1:15" x14ac:dyDescent="0.3">
      <c r="A17" s="2" t="s">
        <v>19</v>
      </c>
      <c r="B17" s="3"/>
      <c r="C17" s="3">
        <v>47000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ref="O17:O26" si="5">SUM(C17:N17)</f>
        <v>47000</v>
      </c>
    </row>
    <row r="18" spans="1:15" x14ac:dyDescent="0.3">
      <c r="A18" s="1" t="s">
        <v>20</v>
      </c>
      <c r="B18" s="3"/>
      <c r="C18" s="1">
        <v>12000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I18" s="1">
        <v>12000</v>
      </c>
      <c r="J18" s="1">
        <v>12000</v>
      </c>
      <c r="K18" s="1">
        <v>12000</v>
      </c>
      <c r="L18" s="1">
        <v>12000</v>
      </c>
      <c r="M18" s="1">
        <v>12000</v>
      </c>
      <c r="N18" s="1">
        <v>12000</v>
      </c>
      <c r="O18" s="1">
        <f t="shared" si="5"/>
        <v>144000</v>
      </c>
    </row>
    <row r="19" spans="1:15" x14ac:dyDescent="0.3">
      <c r="A19" s="1" t="s">
        <v>6</v>
      </c>
      <c r="B19" s="3"/>
      <c r="C19" s="1">
        <v>0</v>
      </c>
      <c r="D19" s="1">
        <v>0</v>
      </c>
      <c r="E19" s="1">
        <v>0</v>
      </c>
      <c r="F19" s="1">
        <v>1500</v>
      </c>
      <c r="G19" s="1">
        <v>1500</v>
      </c>
      <c r="H19" s="1">
        <v>1500</v>
      </c>
      <c r="I19" s="1">
        <v>1500</v>
      </c>
      <c r="J19" s="1">
        <v>1500</v>
      </c>
      <c r="K19" s="1">
        <v>1500</v>
      </c>
      <c r="L19" s="1">
        <v>1500</v>
      </c>
      <c r="M19" s="1">
        <v>1500</v>
      </c>
      <c r="N19" s="1">
        <v>1500</v>
      </c>
      <c r="O19" s="1">
        <f t="shared" si="5"/>
        <v>13500</v>
      </c>
    </row>
    <row r="20" spans="1:15" x14ac:dyDescent="0.3">
      <c r="A20" s="1" t="s">
        <v>7</v>
      </c>
      <c r="B20" s="3"/>
      <c r="C20" s="1">
        <f>80500</f>
        <v>80500</v>
      </c>
      <c r="D20" s="1">
        <f t="shared" ref="D20:N20" si="6">80500</f>
        <v>80500</v>
      </c>
      <c r="E20" s="1">
        <f t="shared" si="6"/>
        <v>80500</v>
      </c>
      <c r="F20" s="1">
        <f t="shared" si="6"/>
        <v>80500</v>
      </c>
      <c r="G20" s="1">
        <f t="shared" si="6"/>
        <v>80500</v>
      </c>
      <c r="H20" s="1">
        <f t="shared" si="6"/>
        <v>80500</v>
      </c>
      <c r="I20" s="1">
        <f t="shared" si="6"/>
        <v>80500</v>
      </c>
      <c r="J20" s="1">
        <f t="shared" si="6"/>
        <v>80500</v>
      </c>
      <c r="K20" s="1">
        <f t="shared" si="6"/>
        <v>80500</v>
      </c>
      <c r="L20" s="1">
        <f t="shared" si="6"/>
        <v>80500</v>
      </c>
      <c r="M20" s="1">
        <f t="shared" si="6"/>
        <v>80500</v>
      </c>
      <c r="N20" s="1">
        <f t="shared" si="6"/>
        <v>80500</v>
      </c>
      <c r="O20" s="1">
        <f t="shared" si="5"/>
        <v>966000</v>
      </c>
    </row>
    <row r="21" spans="1:15" x14ac:dyDescent="0.3">
      <c r="A21" s="1" t="s">
        <v>11</v>
      </c>
      <c r="B21" s="3"/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f t="shared" si="5"/>
        <v>60000</v>
      </c>
    </row>
    <row r="22" spans="1:15" x14ac:dyDescent="0.3">
      <c r="A22" s="1" t="s">
        <v>12</v>
      </c>
      <c r="B22" s="3"/>
      <c r="C22" s="1">
        <v>10000</v>
      </c>
      <c r="D22" s="1">
        <v>10000</v>
      </c>
      <c r="E22" s="1">
        <v>10000</v>
      </c>
      <c r="F22" s="1">
        <v>10000</v>
      </c>
      <c r="G22" s="1">
        <v>10000</v>
      </c>
      <c r="H22" s="1">
        <v>10000</v>
      </c>
      <c r="I22" s="1">
        <v>10000</v>
      </c>
      <c r="J22" s="1">
        <v>10000</v>
      </c>
      <c r="K22" s="1">
        <v>10000</v>
      </c>
      <c r="L22" s="1">
        <v>10000</v>
      </c>
      <c r="M22" s="1">
        <v>10000</v>
      </c>
      <c r="N22" s="1">
        <v>10000</v>
      </c>
      <c r="O22" s="1">
        <f t="shared" si="5"/>
        <v>120000</v>
      </c>
    </row>
    <row r="23" spans="1:15" x14ac:dyDescent="0.3">
      <c r="A23" s="1" t="s">
        <v>22</v>
      </c>
      <c r="B23" s="3"/>
      <c r="C23" s="1">
        <v>2000</v>
      </c>
      <c r="D23" s="1">
        <v>2000</v>
      </c>
      <c r="E23" s="1">
        <v>2000</v>
      </c>
      <c r="F23" s="1">
        <v>2000</v>
      </c>
      <c r="G23" s="1">
        <v>2000</v>
      </c>
      <c r="H23" s="1">
        <v>2000</v>
      </c>
      <c r="I23" s="1">
        <v>2000</v>
      </c>
      <c r="J23" s="1">
        <v>2000</v>
      </c>
      <c r="K23" s="1">
        <v>2000</v>
      </c>
      <c r="L23" s="1">
        <v>2000</v>
      </c>
      <c r="M23" s="1">
        <v>2000</v>
      </c>
      <c r="N23" s="1">
        <v>2000</v>
      </c>
      <c r="O23" s="1">
        <f t="shared" si="5"/>
        <v>24000</v>
      </c>
    </row>
    <row r="24" spans="1:15" x14ac:dyDescent="0.3">
      <c r="A24" s="1" t="s">
        <v>13</v>
      </c>
      <c r="B24" s="3"/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f t="shared" si="5"/>
        <v>60000</v>
      </c>
    </row>
    <row r="25" spans="1:15" x14ac:dyDescent="0.3">
      <c r="A25" s="1" t="s">
        <v>14</v>
      </c>
      <c r="B25" s="3"/>
      <c r="C25" s="1">
        <v>10000</v>
      </c>
      <c r="D25" s="1">
        <v>10000</v>
      </c>
      <c r="E25" s="1">
        <v>10000</v>
      </c>
      <c r="F25" s="1">
        <v>10000</v>
      </c>
      <c r="G25" s="1">
        <v>10000</v>
      </c>
      <c r="H25" s="1">
        <v>10000</v>
      </c>
      <c r="I25" s="1">
        <v>10000</v>
      </c>
      <c r="J25" s="1">
        <v>10000</v>
      </c>
      <c r="K25" s="1">
        <v>10000</v>
      </c>
      <c r="L25" s="1">
        <v>10000</v>
      </c>
      <c r="M25" s="1">
        <v>10000</v>
      </c>
      <c r="N25" s="1">
        <v>10000</v>
      </c>
      <c r="O25" s="1">
        <f t="shared" si="5"/>
        <v>120000</v>
      </c>
    </row>
    <row r="26" spans="1:15" x14ac:dyDescent="0.3">
      <c r="A26" s="1" t="s">
        <v>15</v>
      </c>
      <c r="B26" s="1"/>
      <c r="C26" s="1">
        <f t="shared" ref="C26:N26" si="7">SUM(C16:C25)</f>
        <v>177000</v>
      </c>
      <c r="D26" s="1">
        <f t="shared" si="7"/>
        <v>130000</v>
      </c>
      <c r="E26" s="1">
        <f t="shared" si="7"/>
        <v>130000</v>
      </c>
      <c r="F26" s="1">
        <f t="shared" si="7"/>
        <v>131500</v>
      </c>
      <c r="G26" s="1">
        <f t="shared" si="7"/>
        <v>131500</v>
      </c>
      <c r="H26" s="1">
        <f t="shared" si="7"/>
        <v>131500</v>
      </c>
      <c r="I26" s="1">
        <f t="shared" si="7"/>
        <v>131500</v>
      </c>
      <c r="J26" s="1">
        <f t="shared" si="7"/>
        <v>131500</v>
      </c>
      <c r="K26" s="1">
        <f t="shared" si="7"/>
        <v>131500</v>
      </c>
      <c r="L26" s="1">
        <f t="shared" si="7"/>
        <v>131500</v>
      </c>
      <c r="M26" s="1">
        <f t="shared" si="7"/>
        <v>131500</v>
      </c>
      <c r="N26" s="1">
        <f t="shared" si="7"/>
        <v>131500</v>
      </c>
      <c r="O26" s="1">
        <f t="shared" si="5"/>
        <v>1620500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0" t="s">
        <v>35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" t="s">
        <v>5</v>
      </c>
      <c r="B29" s="1"/>
      <c r="C29" s="1">
        <f t="shared" ref="C29:N29" si="8">C13+C26</f>
        <v>177000</v>
      </c>
      <c r="D29" s="1">
        <f t="shared" si="8"/>
        <v>130000</v>
      </c>
      <c r="E29" s="1">
        <f t="shared" si="8"/>
        <v>598000</v>
      </c>
      <c r="F29" s="1">
        <f t="shared" si="8"/>
        <v>315500</v>
      </c>
      <c r="G29" s="1">
        <f t="shared" si="8"/>
        <v>453500</v>
      </c>
      <c r="H29" s="1">
        <f t="shared" si="8"/>
        <v>430500</v>
      </c>
      <c r="I29" s="1">
        <f t="shared" si="8"/>
        <v>499500</v>
      </c>
      <c r="J29" s="1">
        <f t="shared" si="8"/>
        <v>361500</v>
      </c>
      <c r="K29" s="1">
        <f t="shared" si="8"/>
        <v>545500</v>
      </c>
      <c r="L29" s="1">
        <f t="shared" si="8"/>
        <v>315500</v>
      </c>
      <c r="M29" s="1">
        <f t="shared" si="8"/>
        <v>384500</v>
      </c>
      <c r="N29" s="1">
        <f t="shared" si="8"/>
        <v>131500</v>
      </c>
      <c r="O29" s="1">
        <f>SUM(C29:N29)</f>
        <v>4342500</v>
      </c>
    </row>
    <row r="30" spans="1:15" x14ac:dyDescent="0.3">
      <c r="A30" s="1" t="s">
        <v>35</v>
      </c>
      <c r="B30" s="1"/>
      <c r="C30" s="1">
        <f t="shared" ref="C30:N30" si="9">C7-C29</f>
        <v>-177000</v>
      </c>
      <c r="D30" s="1">
        <f t="shared" si="9"/>
        <v>-130000</v>
      </c>
      <c r="E30" s="1">
        <f t="shared" si="9"/>
        <v>-598000</v>
      </c>
      <c r="F30" s="1">
        <f t="shared" si="9"/>
        <v>-210500</v>
      </c>
      <c r="G30" s="1">
        <f t="shared" si="9"/>
        <v>-33500</v>
      </c>
      <c r="H30" s="1">
        <f t="shared" si="9"/>
        <v>304500</v>
      </c>
      <c r="I30" s="1">
        <f t="shared" si="9"/>
        <v>183000</v>
      </c>
      <c r="J30" s="1">
        <f t="shared" si="9"/>
        <v>478500</v>
      </c>
      <c r="K30" s="1">
        <f t="shared" si="9"/>
        <v>-20500</v>
      </c>
      <c r="L30" s="1">
        <f t="shared" si="9"/>
        <v>629500</v>
      </c>
      <c r="M30" s="1">
        <f t="shared" si="9"/>
        <v>35500</v>
      </c>
      <c r="N30" s="1">
        <f t="shared" si="9"/>
        <v>446000</v>
      </c>
      <c r="O30" s="1">
        <f>SUM(C30:N30)</f>
        <v>907500</v>
      </c>
    </row>
    <row r="31" spans="1:15" x14ac:dyDescent="0.3">
      <c r="A31" s="1" t="s">
        <v>36</v>
      </c>
      <c r="B31" s="1">
        <v>2180100</v>
      </c>
      <c r="C31" s="1">
        <f>B31+C30</f>
        <v>2003100</v>
      </c>
      <c r="D31" s="1">
        <f>C31+D30</f>
        <v>1873100</v>
      </c>
      <c r="E31" s="1">
        <f t="shared" ref="E31:N31" si="10">D31+E30</f>
        <v>1275100</v>
      </c>
      <c r="F31" s="1">
        <f t="shared" si="10"/>
        <v>1064600</v>
      </c>
      <c r="G31" s="1">
        <f t="shared" si="10"/>
        <v>1031100</v>
      </c>
      <c r="H31" s="1">
        <f t="shared" si="10"/>
        <v>1335600</v>
      </c>
      <c r="I31" s="1">
        <f t="shared" si="10"/>
        <v>1518600</v>
      </c>
      <c r="J31" s="1">
        <f t="shared" si="10"/>
        <v>1997100</v>
      </c>
      <c r="K31" s="1">
        <f t="shared" si="10"/>
        <v>1976600</v>
      </c>
      <c r="L31" s="1">
        <f t="shared" si="10"/>
        <v>2606100</v>
      </c>
      <c r="M31" s="1">
        <f t="shared" si="10"/>
        <v>2641600</v>
      </c>
      <c r="N31" s="1">
        <f t="shared" si="10"/>
        <v>3087600</v>
      </c>
      <c r="O31" s="1"/>
    </row>
    <row r="32" spans="1:15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mergeCells count="5">
    <mergeCell ref="A1:O1"/>
    <mergeCell ref="A4:O4"/>
    <mergeCell ref="A9:O9"/>
    <mergeCell ref="A15:O15"/>
    <mergeCell ref="A28:O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2E62-D0A4-4824-A3BD-B95A2276AF40}">
  <dimension ref="A1:R127"/>
  <sheetViews>
    <sheetView tabSelected="1" topLeftCell="A65" workbookViewId="0">
      <selection activeCell="E79" sqref="E79"/>
    </sheetView>
  </sheetViews>
  <sheetFormatPr defaultRowHeight="14.4" x14ac:dyDescent="0.3"/>
  <cols>
    <col min="1" max="1" width="13.21875" style="13" customWidth="1"/>
    <col min="2" max="2" width="13" style="13" customWidth="1"/>
    <col min="15" max="15" width="14.21875" customWidth="1"/>
    <col min="16" max="16" width="13.77734375" customWidth="1"/>
    <col min="17" max="17" width="14.77734375" customWidth="1"/>
    <col min="18" max="18" width="18.5546875" customWidth="1"/>
    <col min="19" max="19" width="11.77734375" customWidth="1"/>
    <col min="20" max="20" width="12.88671875" customWidth="1"/>
    <col min="21" max="21" width="12.5546875" customWidth="1"/>
    <col min="22" max="22" width="15.21875" customWidth="1"/>
    <col min="23" max="23" width="12.77734375" customWidth="1"/>
  </cols>
  <sheetData>
    <row r="1" spans="1:2" x14ac:dyDescent="0.3">
      <c r="A1" s="13" t="s">
        <v>47</v>
      </c>
      <c r="B1" s="13" t="s">
        <v>46</v>
      </c>
    </row>
    <row r="2" spans="1:2" x14ac:dyDescent="0.3">
      <c r="A2" s="13">
        <v>0</v>
      </c>
      <c r="B2" s="13">
        <v>0</v>
      </c>
    </row>
    <row r="3" spans="1:2" x14ac:dyDescent="0.3">
      <c r="A3" s="13">
        <v>1</v>
      </c>
      <c r="B3" s="13">
        <v>-85000</v>
      </c>
    </row>
    <row r="4" spans="1:2" x14ac:dyDescent="0.3">
      <c r="A4" s="13">
        <v>2</v>
      </c>
      <c r="B4" s="13">
        <v>-197000</v>
      </c>
    </row>
    <row r="5" spans="1:2" x14ac:dyDescent="0.3">
      <c r="A5" s="13">
        <v>3</v>
      </c>
      <c r="B5" s="13">
        <v>-262000</v>
      </c>
    </row>
    <row r="6" spans="1:2" x14ac:dyDescent="0.3">
      <c r="A6" s="13">
        <v>4</v>
      </c>
      <c r="B6" s="13">
        <v>-329000</v>
      </c>
    </row>
    <row r="7" spans="1:2" x14ac:dyDescent="0.3">
      <c r="A7" s="13">
        <v>5</v>
      </c>
      <c r="B7" s="13">
        <v>-461300</v>
      </c>
    </row>
    <row r="8" spans="1:2" x14ac:dyDescent="0.3">
      <c r="A8" s="13">
        <v>6</v>
      </c>
      <c r="B8" s="13">
        <v>-528600</v>
      </c>
    </row>
    <row r="9" spans="1:2" x14ac:dyDescent="0.3">
      <c r="A9" s="13">
        <v>7</v>
      </c>
      <c r="B9" s="13">
        <v>-595900</v>
      </c>
    </row>
    <row r="10" spans="1:2" x14ac:dyDescent="0.3">
      <c r="A10" s="13">
        <v>8</v>
      </c>
      <c r="B10" s="13">
        <v>-663200</v>
      </c>
    </row>
    <row r="11" spans="1:2" x14ac:dyDescent="0.3">
      <c r="A11" s="13">
        <v>9</v>
      </c>
      <c r="B11" s="13">
        <v>-730500</v>
      </c>
    </row>
    <row r="12" spans="1:2" x14ac:dyDescent="0.3">
      <c r="A12" s="13">
        <v>10</v>
      </c>
      <c r="B12" s="13">
        <v>-797800</v>
      </c>
    </row>
    <row r="13" spans="1:2" x14ac:dyDescent="0.3">
      <c r="A13" s="13">
        <v>11</v>
      </c>
      <c r="B13" s="13">
        <v>-865100</v>
      </c>
    </row>
    <row r="14" spans="1:2" x14ac:dyDescent="0.3">
      <c r="A14" s="13">
        <v>12</v>
      </c>
      <c r="B14" s="13">
        <v>-932400</v>
      </c>
    </row>
    <row r="15" spans="1:2" x14ac:dyDescent="0.3">
      <c r="A15" s="13">
        <v>13</v>
      </c>
      <c r="B15" s="4">
        <v>-1051400</v>
      </c>
    </row>
    <row r="16" spans="1:2" x14ac:dyDescent="0.3">
      <c r="A16" s="13">
        <v>14</v>
      </c>
      <c r="B16" s="13">
        <v>-1170400</v>
      </c>
    </row>
    <row r="17" spans="1:2" x14ac:dyDescent="0.3">
      <c r="A17" s="13">
        <v>15</v>
      </c>
      <c r="B17" s="13">
        <v>-1757400</v>
      </c>
    </row>
    <row r="18" spans="1:2" x14ac:dyDescent="0.3">
      <c r="A18" s="13">
        <v>16</v>
      </c>
      <c r="B18" s="13">
        <v>-2003900</v>
      </c>
    </row>
    <row r="19" spans="1:2" x14ac:dyDescent="0.3">
      <c r="A19" s="13">
        <v>17</v>
      </c>
      <c r="B19" s="13">
        <v>-2026400</v>
      </c>
    </row>
    <row r="20" spans="1:2" x14ac:dyDescent="0.3">
      <c r="A20" s="13">
        <v>18</v>
      </c>
      <c r="B20" s="13">
        <v>-1710900</v>
      </c>
    </row>
    <row r="21" spans="1:2" x14ac:dyDescent="0.3">
      <c r="A21" s="13">
        <v>19</v>
      </c>
      <c r="B21" s="13">
        <v>-1516900</v>
      </c>
    </row>
    <row r="22" spans="1:2" x14ac:dyDescent="0.3">
      <c r="A22" s="13">
        <v>20</v>
      </c>
      <c r="B22" s="13">
        <v>-1027400</v>
      </c>
    </row>
    <row r="23" spans="1:2" x14ac:dyDescent="0.3">
      <c r="A23" s="13">
        <v>21</v>
      </c>
      <c r="B23" s="13">
        <v>-1036900</v>
      </c>
    </row>
    <row r="24" spans="1:2" x14ac:dyDescent="0.3">
      <c r="A24" s="13">
        <v>22</v>
      </c>
      <c r="B24" s="13">
        <v>-396400</v>
      </c>
    </row>
    <row r="25" spans="1:2" x14ac:dyDescent="0.3">
      <c r="A25" s="13">
        <v>23</v>
      </c>
      <c r="B25" s="13">
        <v>-349900</v>
      </c>
    </row>
    <row r="26" spans="1:2" x14ac:dyDescent="0.3">
      <c r="A26" s="13">
        <v>24</v>
      </c>
      <c r="B26" s="13">
        <v>107100</v>
      </c>
    </row>
    <row r="27" spans="1:2" x14ac:dyDescent="0.3">
      <c r="A27" s="13">
        <v>25</v>
      </c>
      <c r="B27" s="13">
        <v>-58900</v>
      </c>
    </row>
    <row r="28" spans="1:2" x14ac:dyDescent="0.3">
      <c r="A28" s="13">
        <v>26</v>
      </c>
      <c r="B28" s="13">
        <v>-177900</v>
      </c>
    </row>
    <row r="29" spans="1:2" x14ac:dyDescent="0.3">
      <c r="A29" s="13">
        <v>27</v>
      </c>
      <c r="B29" s="13">
        <v>-764900</v>
      </c>
    </row>
    <row r="30" spans="1:2" x14ac:dyDescent="0.3">
      <c r="A30" s="13">
        <v>28</v>
      </c>
      <c r="B30" s="13">
        <v>-964400</v>
      </c>
    </row>
    <row r="31" spans="1:2" x14ac:dyDescent="0.3">
      <c r="A31" s="13">
        <v>29</v>
      </c>
      <c r="B31" s="13">
        <v>-986900</v>
      </c>
    </row>
    <row r="32" spans="1:2" x14ac:dyDescent="0.3">
      <c r="A32" s="13">
        <v>30</v>
      </c>
      <c r="B32" s="13">
        <v>-671400</v>
      </c>
    </row>
    <row r="33" spans="1:2" x14ac:dyDescent="0.3">
      <c r="A33" s="13">
        <v>31</v>
      </c>
      <c r="B33" s="13">
        <v>-477400</v>
      </c>
    </row>
    <row r="34" spans="1:2" x14ac:dyDescent="0.3">
      <c r="A34" s="13">
        <v>32</v>
      </c>
      <c r="B34" s="13">
        <v>12100</v>
      </c>
    </row>
    <row r="35" spans="1:2" x14ac:dyDescent="0.3">
      <c r="A35" s="13">
        <v>33</v>
      </c>
      <c r="B35" s="13">
        <v>2600</v>
      </c>
    </row>
    <row r="36" spans="1:2" x14ac:dyDescent="0.3">
      <c r="A36" s="13">
        <v>34</v>
      </c>
      <c r="B36" s="13">
        <v>643100</v>
      </c>
    </row>
    <row r="37" spans="1:2" x14ac:dyDescent="0.3">
      <c r="A37" s="13">
        <v>35</v>
      </c>
      <c r="B37" s="13">
        <v>689600</v>
      </c>
    </row>
    <row r="38" spans="1:2" x14ac:dyDescent="0.3">
      <c r="A38" s="13">
        <v>36</v>
      </c>
      <c r="B38" s="13">
        <v>1146600</v>
      </c>
    </row>
    <row r="39" spans="1:2" x14ac:dyDescent="0.3">
      <c r="A39" s="13">
        <v>37</v>
      </c>
      <c r="B39" s="13">
        <v>980100</v>
      </c>
    </row>
    <row r="40" spans="1:2" x14ac:dyDescent="0.3">
      <c r="A40" s="13">
        <v>38</v>
      </c>
      <c r="B40" s="13">
        <v>860600</v>
      </c>
    </row>
    <row r="41" spans="1:2" x14ac:dyDescent="0.3">
      <c r="A41" s="13">
        <v>39</v>
      </c>
      <c r="B41" s="13">
        <v>273100</v>
      </c>
    </row>
    <row r="42" spans="1:2" x14ac:dyDescent="0.3">
      <c r="A42" s="13">
        <v>40</v>
      </c>
      <c r="B42" s="13">
        <v>73100</v>
      </c>
    </row>
    <row r="43" spans="1:2" x14ac:dyDescent="0.3">
      <c r="A43" s="13">
        <v>41</v>
      </c>
      <c r="B43" s="13">
        <v>50100</v>
      </c>
    </row>
    <row r="44" spans="1:2" x14ac:dyDescent="0.3">
      <c r="A44" s="13">
        <v>42</v>
      </c>
      <c r="B44" s="13">
        <v>365100</v>
      </c>
    </row>
    <row r="45" spans="1:2" x14ac:dyDescent="0.3">
      <c r="A45" s="13">
        <v>43</v>
      </c>
      <c r="B45" s="13">
        <v>558600</v>
      </c>
    </row>
    <row r="46" spans="1:2" x14ac:dyDescent="0.3">
      <c r="A46" s="13">
        <v>44</v>
      </c>
      <c r="B46" s="13">
        <v>1047600</v>
      </c>
    </row>
    <row r="47" spans="1:2" x14ac:dyDescent="0.3">
      <c r="A47" s="13">
        <v>45</v>
      </c>
      <c r="B47" s="13">
        <v>1037600</v>
      </c>
    </row>
    <row r="48" spans="1:2" x14ac:dyDescent="0.3">
      <c r="A48" s="13">
        <v>46</v>
      </c>
      <c r="B48" s="13">
        <v>1677600</v>
      </c>
    </row>
    <row r="49" spans="1:2" x14ac:dyDescent="0.3">
      <c r="A49" s="13">
        <v>47</v>
      </c>
      <c r="B49" s="13">
        <v>1723600</v>
      </c>
    </row>
    <row r="50" spans="1:2" x14ac:dyDescent="0.3">
      <c r="A50" s="13">
        <v>48</v>
      </c>
      <c r="B50" s="13">
        <v>2180100</v>
      </c>
    </row>
    <row r="51" spans="1:2" x14ac:dyDescent="0.3">
      <c r="A51" s="13">
        <v>49</v>
      </c>
      <c r="B51" s="13">
        <v>2003100</v>
      </c>
    </row>
    <row r="52" spans="1:2" x14ac:dyDescent="0.3">
      <c r="A52" s="13">
        <v>50</v>
      </c>
      <c r="B52" s="13">
        <v>1873100</v>
      </c>
    </row>
    <row r="53" spans="1:2" x14ac:dyDescent="0.3">
      <c r="A53" s="13">
        <v>51</v>
      </c>
      <c r="B53" s="13">
        <v>1275100</v>
      </c>
    </row>
    <row r="54" spans="1:2" x14ac:dyDescent="0.3">
      <c r="A54" s="13">
        <v>52</v>
      </c>
      <c r="B54" s="13">
        <v>1064600</v>
      </c>
    </row>
    <row r="55" spans="1:2" x14ac:dyDescent="0.3">
      <c r="A55" s="13">
        <v>53</v>
      </c>
      <c r="B55" s="13">
        <v>1031100</v>
      </c>
    </row>
    <row r="56" spans="1:2" x14ac:dyDescent="0.3">
      <c r="A56" s="13">
        <v>54</v>
      </c>
      <c r="B56" s="13">
        <v>1335600</v>
      </c>
    </row>
    <row r="57" spans="1:2" x14ac:dyDescent="0.3">
      <c r="A57" s="13">
        <v>55</v>
      </c>
      <c r="B57" s="13">
        <v>1518600</v>
      </c>
    </row>
    <row r="58" spans="1:2" x14ac:dyDescent="0.3">
      <c r="A58" s="13">
        <v>56</v>
      </c>
      <c r="B58" s="13">
        <v>1997100</v>
      </c>
    </row>
    <row r="59" spans="1:2" x14ac:dyDescent="0.3">
      <c r="A59" s="13">
        <v>57</v>
      </c>
      <c r="B59" s="13">
        <v>1976600</v>
      </c>
    </row>
    <row r="60" spans="1:2" x14ac:dyDescent="0.3">
      <c r="A60" s="13">
        <v>58</v>
      </c>
      <c r="B60" s="13">
        <v>2606100</v>
      </c>
    </row>
    <row r="61" spans="1:2" x14ac:dyDescent="0.3">
      <c r="A61" s="13">
        <v>59</v>
      </c>
      <c r="B61" s="13">
        <v>2641600</v>
      </c>
    </row>
    <row r="62" spans="1:2" x14ac:dyDescent="0.3">
      <c r="A62" s="13">
        <v>60</v>
      </c>
      <c r="B62" s="13">
        <v>3087600</v>
      </c>
    </row>
    <row r="65" spans="1:18" x14ac:dyDescent="0.3">
      <c r="A65" s="13" t="s">
        <v>48</v>
      </c>
      <c r="B65" s="13" t="s">
        <v>48</v>
      </c>
      <c r="C65" s="13" t="s">
        <v>48</v>
      </c>
      <c r="D65" s="13" t="s">
        <v>48</v>
      </c>
      <c r="E65" s="13" t="s">
        <v>48</v>
      </c>
      <c r="F65" s="13" t="s">
        <v>48</v>
      </c>
      <c r="G65" s="13" t="s">
        <v>48</v>
      </c>
      <c r="H65" s="13" t="s">
        <v>48</v>
      </c>
      <c r="I65" s="13" t="s">
        <v>48</v>
      </c>
      <c r="J65" s="13" t="s">
        <v>48</v>
      </c>
      <c r="K65" s="13" t="s">
        <v>48</v>
      </c>
      <c r="L65" s="13" t="s">
        <v>48</v>
      </c>
      <c r="M65" s="13" t="s">
        <v>48</v>
      </c>
      <c r="N65" s="13" t="s">
        <v>48</v>
      </c>
      <c r="O65" s="13" t="s">
        <v>48</v>
      </c>
      <c r="P65" s="13" t="s">
        <v>48</v>
      </c>
      <c r="Q65" s="13" t="s">
        <v>48</v>
      </c>
      <c r="R65" s="13" t="s">
        <v>48</v>
      </c>
    </row>
    <row r="66" spans="1:18" ht="43.2" x14ac:dyDescent="0.3">
      <c r="A66" s="14" t="s">
        <v>47</v>
      </c>
      <c r="B66" s="15" t="s">
        <v>49</v>
      </c>
    </row>
    <row r="67" spans="1:18" x14ac:dyDescent="0.3">
      <c r="A67" s="13">
        <v>0</v>
      </c>
      <c r="B67" s="13">
        <f>B2</f>
        <v>0</v>
      </c>
    </row>
    <row r="68" spans="1:18" x14ac:dyDescent="0.3">
      <c r="A68" s="13">
        <v>1</v>
      </c>
      <c r="B68" s="13">
        <f>(B67+B3)</f>
        <v>-85000</v>
      </c>
    </row>
    <row r="69" spans="1:18" x14ac:dyDescent="0.3">
      <c r="A69" s="13">
        <v>2</v>
      </c>
      <c r="B69" s="13">
        <f>(B68+B4)</f>
        <v>-282000</v>
      </c>
    </row>
    <row r="70" spans="1:18" x14ac:dyDescent="0.3">
      <c r="A70" s="13">
        <v>3</v>
      </c>
      <c r="B70" s="13">
        <f>(B69+B5)</f>
        <v>-544000</v>
      </c>
    </row>
    <row r="71" spans="1:18" x14ac:dyDescent="0.3">
      <c r="A71" s="13">
        <v>4</v>
      </c>
      <c r="B71" s="13">
        <f>(B70+B6)</f>
        <v>-873000</v>
      </c>
    </row>
    <row r="72" spans="1:18" x14ac:dyDescent="0.3">
      <c r="A72" s="13">
        <v>5</v>
      </c>
      <c r="B72" s="13">
        <f>(B71+B7)</f>
        <v>-1334300</v>
      </c>
    </row>
    <row r="73" spans="1:18" x14ac:dyDescent="0.3">
      <c r="A73" s="13">
        <v>6</v>
      </c>
      <c r="B73" s="13">
        <f>(B72+B8)</f>
        <v>-1862900</v>
      </c>
    </row>
    <row r="74" spans="1:18" x14ac:dyDescent="0.3">
      <c r="A74" s="13">
        <v>7</v>
      </c>
      <c r="B74" s="13">
        <f>(B73+B9)</f>
        <v>-2458800</v>
      </c>
    </row>
    <row r="75" spans="1:18" x14ac:dyDescent="0.3">
      <c r="A75" s="13">
        <v>8</v>
      </c>
      <c r="B75" s="13">
        <f>(B74+B10)</f>
        <v>-3122000</v>
      </c>
    </row>
    <row r="76" spans="1:18" x14ac:dyDescent="0.3">
      <c r="A76" s="13">
        <v>9</v>
      </c>
      <c r="B76" s="13">
        <f>(B75+B11)</f>
        <v>-3852500</v>
      </c>
    </row>
    <row r="77" spans="1:18" x14ac:dyDescent="0.3">
      <c r="A77" s="13">
        <v>10</v>
      </c>
      <c r="B77" s="13">
        <f>(B76+B12)</f>
        <v>-4650300</v>
      </c>
    </row>
    <row r="78" spans="1:18" x14ac:dyDescent="0.3">
      <c r="A78" s="13">
        <v>11</v>
      </c>
      <c r="B78" s="13">
        <f>(B77+B13)</f>
        <v>-5515400</v>
      </c>
    </row>
    <row r="79" spans="1:18" x14ac:dyDescent="0.3">
      <c r="A79" s="13">
        <v>12</v>
      </c>
      <c r="B79" s="13">
        <f>(B78+B14)</f>
        <v>-6447800</v>
      </c>
    </row>
    <row r="80" spans="1:18" x14ac:dyDescent="0.3">
      <c r="A80" s="13">
        <v>13</v>
      </c>
      <c r="B80" s="4">
        <f>(B79+B15)</f>
        <v>-7499200</v>
      </c>
    </row>
    <row r="81" spans="1:2" x14ac:dyDescent="0.3">
      <c r="A81" s="13">
        <v>14</v>
      </c>
      <c r="B81" s="4">
        <f>(B80+B16)</f>
        <v>-8669600</v>
      </c>
    </row>
    <row r="82" spans="1:2" x14ac:dyDescent="0.3">
      <c r="A82" s="13">
        <v>15</v>
      </c>
      <c r="B82" s="4">
        <f>(B81+B17)</f>
        <v>-10427000</v>
      </c>
    </row>
    <row r="83" spans="1:2" x14ac:dyDescent="0.3">
      <c r="A83" s="13">
        <v>16</v>
      </c>
      <c r="B83" s="4">
        <f>(B82+B18)</f>
        <v>-12430900</v>
      </c>
    </row>
    <row r="84" spans="1:2" x14ac:dyDescent="0.3">
      <c r="A84" s="13">
        <v>17</v>
      </c>
      <c r="B84" s="4">
        <f>(B83+B19)</f>
        <v>-14457300</v>
      </c>
    </row>
    <row r="85" spans="1:2" x14ac:dyDescent="0.3">
      <c r="A85" s="13">
        <v>18</v>
      </c>
      <c r="B85" s="4">
        <f>(B84+B20)</f>
        <v>-16168200</v>
      </c>
    </row>
    <row r="86" spans="1:2" x14ac:dyDescent="0.3">
      <c r="A86" s="13">
        <v>19</v>
      </c>
      <c r="B86" s="4">
        <f>(B85+B21)</f>
        <v>-17685100</v>
      </c>
    </row>
    <row r="87" spans="1:2" x14ac:dyDescent="0.3">
      <c r="A87" s="13">
        <v>20</v>
      </c>
      <c r="B87" s="4">
        <f>(B86+B22)</f>
        <v>-18712500</v>
      </c>
    </row>
    <row r="88" spans="1:2" x14ac:dyDescent="0.3">
      <c r="A88" s="13">
        <v>21</v>
      </c>
      <c r="B88" s="4">
        <f>(B87+B23)</f>
        <v>-19749400</v>
      </c>
    </row>
    <row r="89" spans="1:2" x14ac:dyDescent="0.3">
      <c r="A89" s="13">
        <v>22</v>
      </c>
      <c r="B89" s="4">
        <f>(B88+B24)</f>
        <v>-20145800</v>
      </c>
    </row>
    <row r="90" spans="1:2" x14ac:dyDescent="0.3">
      <c r="A90" s="13">
        <v>23</v>
      </c>
      <c r="B90" s="4">
        <f>(B89+B25)</f>
        <v>-20495700</v>
      </c>
    </row>
    <row r="91" spans="1:2" x14ac:dyDescent="0.3">
      <c r="A91" s="13">
        <v>24</v>
      </c>
      <c r="B91" s="4">
        <f>(B90+B26)</f>
        <v>-20388600</v>
      </c>
    </row>
    <row r="92" spans="1:2" x14ac:dyDescent="0.3">
      <c r="A92" s="13">
        <v>25</v>
      </c>
      <c r="B92" s="4">
        <f>(B91+B27)</f>
        <v>-20447500</v>
      </c>
    </row>
    <row r="93" spans="1:2" x14ac:dyDescent="0.3">
      <c r="A93" s="13">
        <v>26</v>
      </c>
      <c r="B93" s="4">
        <f>(B92+B28)</f>
        <v>-20625400</v>
      </c>
    </row>
    <row r="94" spans="1:2" x14ac:dyDescent="0.3">
      <c r="A94" s="13">
        <v>27</v>
      </c>
      <c r="B94" s="4">
        <f>(B93+B29)</f>
        <v>-21390300</v>
      </c>
    </row>
    <row r="95" spans="1:2" x14ac:dyDescent="0.3">
      <c r="A95" s="13">
        <v>28</v>
      </c>
      <c r="B95" s="4">
        <f>(B94+B30)</f>
        <v>-22354700</v>
      </c>
    </row>
    <row r="96" spans="1:2" x14ac:dyDescent="0.3">
      <c r="A96" s="13">
        <v>29</v>
      </c>
      <c r="B96" s="4">
        <f>(B95+B31)</f>
        <v>-23341600</v>
      </c>
    </row>
    <row r="97" spans="1:2" x14ac:dyDescent="0.3">
      <c r="A97" s="13">
        <v>30</v>
      </c>
      <c r="B97" s="4">
        <f>(B96+B32)</f>
        <v>-24013000</v>
      </c>
    </row>
    <row r="98" spans="1:2" x14ac:dyDescent="0.3">
      <c r="A98" s="13">
        <v>31</v>
      </c>
      <c r="B98" s="4">
        <f>(B97+B33)</f>
        <v>-24490400</v>
      </c>
    </row>
    <row r="99" spans="1:2" x14ac:dyDescent="0.3">
      <c r="A99" s="13">
        <v>32</v>
      </c>
      <c r="B99" s="4">
        <f>(B98+B34)</f>
        <v>-24478300</v>
      </c>
    </row>
    <row r="100" spans="1:2" x14ac:dyDescent="0.3">
      <c r="A100" s="13">
        <v>33</v>
      </c>
      <c r="B100" s="4">
        <f>(B99+B35)</f>
        <v>-24475700</v>
      </c>
    </row>
    <row r="101" spans="1:2" x14ac:dyDescent="0.3">
      <c r="A101" s="13">
        <v>34</v>
      </c>
      <c r="B101" s="4">
        <f>(B100+B36)</f>
        <v>-23832600</v>
      </c>
    </row>
    <row r="102" spans="1:2" x14ac:dyDescent="0.3">
      <c r="A102" s="13">
        <v>35</v>
      </c>
      <c r="B102" s="4">
        <f>(B101+B37)</f>
        <v>-23143000</v>
      </c>
    </row>
    <row r="103" spans="1:2" x14ac:dyDescent="0.3">
      <c r="A103" s="13">
        <v>36</v>
      </c>
      <c r="B103" s="4">
        <f>(B102+B38)</f>
        <v>-21996400</v>
      </c>
    </row>
    <row r="104" spans="1:2" x14ac:dyDescent="0.3">
      <c r="A104" s="13">
        <v>37</v>
      </c>
      <c r="B104" s="4">
        <f>(B103+B39)</f>
        <v>-21016300</v>
      </c>
    </row>
    <row r="105" spans="1:2" x14ac:dyDescent="0.3">
      <c r="A105" s="13">
        <v>38</v>
      </c>
      <c r="B105" s="4">
        <f>(B104+B40)</f>
        <v>-20155700</v>
      </c>
    </row>
    <row r="106" spans="1:2" x14ac:dyDescent="0.3">
      <c r="A106" s="13">
        <v>39</v>
      </c>
      <c r="B106" s="4">
        <f>(B105+B41)</f>
        <v>-19882600</v>
      </c>
    </row>
    <row r="107" spans="1:2" x14ac:dyDescent="0.3">
      <c r="A107" s="13">
        <v>40</v>
      </c>
      <c r="B107" s="4">
        <f>(B106+B42)</f>
        <v>-19809500</v>
      </c>
    </row>
    <row r="108" spans="1:2" x14ac:dyDescent="0.3">
      <c r="A108" s="13">
        <v>41</v>
      </c>
      <c r="B108" s="4">
        <f>(B107+B43)</f>
        <v>-19759400</v>
      </c>
    </row>
    <row r="109" spans="1:2" x14ac:dyDescent="0.3">
      <c r="A109" s="13">
        <v>42</v>
      </c>
      <c r="B109" s="4">
        <f>(B108+B44)</f>
        <v>-19394300</v>
      </c>
    </row>
    <row r="110" spans="1:2" x14ac:dyDescent="0.3">
      <c r="A110" s="13">
        <v>43</v>
      </c>
      <c r="B110" s="4">
        <f>(B109+B45)</f>
        <v>-18835700</v>
      </c>
    </row>
    <row r="111" spans="1:2" x14ac:dyDescent="0.3">
      <c r="A111" s="13">
        <v>44</v>
      </c>
      <c r="B111" s="4">
        <f>(B110+B46)</f>
        <v>-17788100</v>
      </c>
    </row>
    <row r="112" spans="1:2" x14ac:dyDescent="0.3">
      <c r="A112" s="13">
        <v>45</v>
      </c>
      <c r="B112" s="4">
        <f>(B111+B47)</f>
        <v>-16750500</v>
      </c>
    </row>
    <row r="113" spans="1:2" x14ac:dyDescent="0.3">
      <c r="A113" s="13">
        <v>46</v>
      </c>
      <c r="B113" s="4">
        <f>(B112+B48)</f>
        <v>-15072900</v>
      </c>
    </row>
    <row r="114" spans="1:2" x14ac:dyDescent="0.3">
      <c r="A114" s="13">
        <v>47</v>
      </c>
      <c r="B114" s="4">
        <f>(B113+B49)</f>
        <v>-13349300</v>
      </c>
    </row>
    <row r="115" spans="1:2" x14ac:dyDescent="0.3">
      <c r="A115" s="13">
        <v>48</v>
      </c>
      <c r="B115" s="4">
        <f>(B114+B50)</f>
        <v>-11169200</v>
      </c>
    </row>
    <row r="116" spans="1:2" x14ac:dyDescent="0.3">
      <c r="A116" s="13">
        <v>49</v>
      </c>
      <c r="B116" s="4">
        <f>(B115+B51)</f>
        <v>-9166100</v>
      </c>
    </row>
    <row r="117" spans="1:2" x14ac:dyDescent="0.3">
      <c r="A117" s="13">
        <v>50</v>
      </c>
      <c r="B117" s="4">
        <f>(B116+B52)</f>
        <v>-7293000</v>
      </c>
    </row>
    <row r="118" spans="1:2" x14ac:dyDescent="0.3">
      <c r="A118" s="13">
        <v>51</v>
      </c>
      <c r="B118" s="4">
        <f>(B117+B53)</f>
        <v>-6017900</v>
      </c>
    </row>
    <row r="119" spans="1:2" x14ac:dyDescent="0.3">
      <c r="A119" s="13">
        <v>52</v>
      </c>
      <c r="B119" s="4">
        <f>(B118+B54)</f>
        <v>-4953300</v>
      </c>
    </row>
    <row r="120" spans="1:2" x14ac:dyDescent="0.3">
      <c r="A120" s="13">
        <v>53</v>
      </c>
      <c r="B120" s="4">
        <f>(B119+B55)</f>
        <v>-3922200</v>
      </c>
    </row>
    <row r="121" spans="1:2" x14ac:dyDescent="0.3">
      <c r="A121" s="13">
        <v>54</v>
      </c>
      <c r="B121" s="4">
        <f>(B120+B56)</f>
        <v>-2586600</v>
      </c>
    </row>
    <row r="122" spans="1:2" x14ac:dyDescent="0.3">
      <c r="A122" s="13">
        <v>55</v>
      </c>
      <c r="B122" s="4">
        <f>(B121+B57)</f>
        <v>-1068000</v>
      </c>
    </row>
    <row r="123" spans="1:2" x14ac:dyDescent="0.3">
      <c r="A123" s="13">
        <v>56</v>
      </c>
      <c r="B123" s="4">
        <f>(B122+B58)</f>
        <v>929100</v>
      </c>
    </row>
    <row r="124" spans="1:2" x14ac:dyDescent="0.3">
      <c r="A124" s="13">
        <v>57</v>
      </c>
      <c r="B124" s="4">
        <f>(B123+B59)</f>
        <v>2905700</v>
      </c>
    </row>
    <row r="125" spans="1:2" x14ac:dyDescent="0.3">
      <c r="A125" s="13">
        <v>58</v>
      </c>
      <c r="B125" s="4">
        <f>(B124+B60)</f>
        <v>5511800</v>
      </c>
    </row>
    <row r="126" spans="1:2" x14ac:dyDescent="0.3">
      <c r="A126" s="13">
        <v>59</v>
      </c>
      <c r="B126" s="4">
        <f>(B125+B61)</f>
        <v>8153400</v>
      </c>
    </row>
    <row r="127" spans="1:2" x14ac:dyDescent="0.3">
      <c r="A127" s="13">
        <v>60</v>
      </c>
      <c r="B127" s="4">
        <f>(B126+B62)</f>
        <v>11241000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7FE0-F898-4006-824F-C515825FD4B8}">
  <dimension ref="A1:F18"/>
  <sheetViews>
    <sheetView zoomScaleNormal="100" workbookViewId="0">
      <selection activeCell="E19" sqref="E19"/>
    </sheetView>
  </sheetViews>
  <sheetFormatPr defaultColWidth="8.77734375" defaultRowHeight="14.4" x14ac:dyDescent="0.3"/>
  <cols>
    <col min="1" max="1" width="23.21875" style="1" customWidth="1"/>
    <col min="2" max="5" width="8.77734375" style="1"/>
    <col min="6" max="6" width="11.77734375" style="1" customWidth="1"/>
    <col min="7" max="16384" width="8.77734375" style="1"/>
  </cols>
  <sheetData>
    <row r="1" spans="1:6" x14ac:dyDescent="0.3">
      <c r="A1" s="1" t="s">
        <v>28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s="1" t="s">
        <v>25</v>
      </c>
      <c r="B2" s="1">
        <v>60000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1" t="s">
        <v>26</v>
      </c>
    </row>
    <row r="5" spans="1:6" x14ac:dyDescent="0.3">
      <c r="A5" s="12" t="s">
        <v>29</v>
      </c>
      <c r="B5" s="12"/>
      <c r="C5" s="12"/>
      <c r="D5" s="12"/>
      <c r="E5" s="12"/>
      <c r="F5" s="12"/>
    </row>
    <row r="6" spans="1:6" x14ac:dyDescent="0.3">
      <c r="A6" s="1" t="s">
        <v>30</v>
      </c>
      <c r="B6" s="1">
        <v>200000</v>
      </c>
      <c r="C6" s="1">
        <v>50000</v>
      </c>
      <c r="D6" s="1">
        <v>0</v>
      </c>
      <c r="E6" s="1">
        <v>0</v>
      </c>
      <c r="F6" s="1">
        <v>1000000</v>
      </c>
    </row>
    <row r="9" spans="1:6" x14ac:dyDescent="0.3">
      <c r="A9" s="12" t="s">
        <v>31</v>
      </c>
      <c r="B9" s="12"/>
      <c r="C9" s="12"/>
      <c r="D9" s="12"/>
      <c r="E9" s="12"/>
      <c r="F9" s="12"/>
    </row>
    <row r="10" spans="1:6" x14ac:dyDescent="0.3">
      <c r="A10" s="1" t="s">
        <v>30</v>
      </c>
      <c r="B10" s="1">
        <v>0</v>
      </c>
      <c r="C10" s="1">
        <f>(B6)/20</f>
        <v>10000</v>
      </c>
      <c r="D10" s="1">
        <f>C10+C6/20</f>
        <v>12500</v>
      </c>
      <c r="E10" s="1">
        <f>+D10</f>
        <v>12500</v>
      </c>
      <c r="F10" s="1">
        <f>+E10</f>
        <v>12500</v>
      </c>
    </row>
    <row r="13" spans="1:6" x14ac:dyDescent="0.3">
      <c r="A13" s="1" t="s">
        <v>33</v>
      </c>
      <c r="B13" s="1">
        <f>B6</f>
        <v>200000</v>
      </c>
      <c r="C13" s="1">
        <f>B13+C6</f>
        <v>250000</v>
      </c>
      <c r="D13" s="1">
        <f t="shared" ref="D13:F13" si="0">C13+D6</f>
        <v>250000</v>
      </c>
      <c r="E13" s="1">
        <f t="shared" si="0"/>
        <v>250000</v>
      </c>
      <c r="F13" s="1">
        <f t="shared" si="0"/>
        <v>1250000</v>
      </c>
    </row>
    <row r="14" spans="1:6" x14ac:dyDescent="0.3">
      <c r="A14" s="1" t="s">
        <v>34</v>
      </c>
      <c r="B14" s="1">
        <f>-B10</f>
        <v>0</v>
      </c>
      <c r="C14" s="1">
        <f>B14-C10</f>
        <v>-10000</v>
      </c>
      <c r="D14" s="1">
        <f t="shared" ref="D14:F14" si="1">C14-D10</f>
        <v>-22500</v>
      </c>
      <c r="E14" s="1">
        <f t="shared" si="1"/>
        <v>-35000</v>
      </c>
      <c r="F14" s="1">
        <f t="shared" si="1"/>
        <v>-47500</v>
      </c>
    </row>
    <row r="15" spans="1:6" x14ac:dyDescent="0.3">
      <c r="A15" s="1" t="s">
        <v>32</v>
      </c>
      <c r="B15" s="1">
        <f>B13+B14</f>
        <v>200000</v>
      </c>
      <c r="C15" s="1">
        <f t="shared" ref="C15:F15" si="2">C13+C14</f>
        <v>240000</v>
      </c>
      <c r="D15" s="1">
        <f t="shared" si="2"/>
        <v>227500</v>
      </c>
      <c r="E15" s="1">
        <f t="shared" si="2"/>
        <v>215000</v>
      </c>
      <c r="F15" s="1">
        <f t="shared" si="2"/>
        <v>1202500</v>
      </c>
    </row>
    <row r="18" spans="2:6" x14ac:dyDescent="0.3">
      <c r="B18"/>
      <c r="C18"/>
      <c r="D18"/>
      <c r="E18"/>
      <c r="F18"/>
    </row>
  </sheetData>
  <mergeCells count="2">
    <mergeCell ref="A5:F5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80C-DB9C-4FF4-BBCB-5C56305EE6DF}">
  <dimension ref="A1:F7"/>
  <sheetViews>
    <sheetView workbookViewId="0">
      <selection activeCell="E6" sqref="E6"/>
    </sheetView>
  </sheetViews>
  <sheetFormatPr defaultRowHeight="14.4" x14ac:dyDescent="0.3"/>
  <cols>
    <col min="1" max="1" width="18.44140625" customWidth="1"/>
  </cols>
  <sheetData>
    <row r="1" spans="1:6" x14ac:dyDescent="0.3">
      <c r="A1" s="5" t="s">
        <v>28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A2" s="6" t="s">
        <v>35</v>
      </c>
      <c r="B2" s="7">
        <f>'Year 1'!$O$30</f>
        <v>-932400</v>
      </c>
      <c r="C2" s="7">
        <f>'Year 2'!$O$30</f>
        <v>1039500</v>
      </c>
      <c r="D2" s="7">
        <f>'Year 3'!$O$30</f>
        <v>1039500</v>
      </c>
      <c r="E2" s="7">
        <f>'Year 4'!$O$30</f>
        <v>1033500</v>
      </c>
      <c r="F2" s="7">
        <f>'Year 5'!$O$30</f>
        <v>907500</v>
      </c>
    </row>
    <row r="3" spans="1:6" x14ac:dyDescent="0.3">
      <c r="A3" t="s">
        <v>37</v>
      </c>
      <c r="B3">
        <v>0</v>
      </c>
      <c r="C3">
        <v>10000</v>
      </c>
      <c r="D3">
        <v>12500</v>
      </c>
      <c r="E3">
        <v>12500</v>
      </c>
      <c r="F3">
        <v>12500</v>
      </c>
    </row>
    <row r="4" spans="1:6" x14ac:dyDescent="0.3">
      <c r="A4" s="6" t="s">
        <v>38</v>
      </c>
      <c r="B4" s="6">
        <f>B2-B3</f>
        <v>-932400</v>
      </c>
      <c r="C4" s="6">
        <f t="shared" ref="C4:F4" si="0">C2-C3</f>
        <v>1029500</v>
      </c>
      <c r="D4" s="6">
        <f t="shared" si="0"/>
        <v>1027000</v>
      </c>
      <c r="E4" s="6">
        <f t="shared" si="0"/>
        <v>1021000</v>
      </c>
      <c r="F4" s="6">
        <f t="shared" si="0"/>
        <v>895000</v>
      </c>
    </row>
    <row r="5" spans="1:6" x14ac:dyDescent="0.3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39</v>
      </c>
      <c r="B6">
        <v>0</v>
      </c>
      <c r="C6">
        <f>20% * C4</f>
        <v>205900</v>
      </c>
      <c r="D6">
        <f t="shared" ref="B6:F6" si="1">20% * D4</f>
        <v>205400</v>
      </c>
      <c r="E6">
        <f t="shared" si="1"/>
        <v>204200</v>
      </c>
      <c r="F6">
        <f t="shared" si="1"/>
        <v>179000</v>
      </c>
    </row>
    <row r="7" spans="1:6" x14ac:dyDescent="0.3">
      <c r="A7" s="6" t="s">
        <v>44</v>
      </c>
      <c r="B7" s="6">
        <f>B4-B5-B6</f>
        <v>-932400</v>
      </c>
      <c r="C7" s="6">
        <f t="shared" ref="C7:F7" si="2">C4-C5-C6</f>
        <v>823600</v>
      </c>
      <c r="D7" s="6">
        <f t="shared" si="2"/>
        <v>821600</v>
      </c>
      <c r="E7" s="6">
        <f t="shared" si="2"/>
        <v>816800</v>
      </c>
      <c r="F7" s="6">
        <f t="shared" si="2"/>
        <v>716000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43F-8F13-4DB2-8A09-3EB66B8C2C74}">
  <dimension ref="A1:F7"/>
  <sheetViews>
    <sheetView workbookViewId="0">
      <selection activeCell="D7" sqref="D7"/>
    </sheetView>
  </sheetViews>
  <sheetFormatPr defaultRowHeight="14.4" x14ac:dyDescent="0.3"/>
  <cols>
    <col min="1" max="1" width="20.21875" customWidth="1"/>
    <col min="2" max="2" width="12.21875" customWidth="1"/>
    <col min="3" max="3" width="11.109375" customWidth="1"/>
    <col min="6" max="6" width="9.33203125" bestFit="1" customWidth="1"/>
  </cols>
  <sheetData>
    <row r="1" spans="1:6" x14ac:dyDescent="0.3">
      <c r="A1" s="8" t="s">
        <v>28</v>
      </c>
      <c r="B1" s="8">
        <v>1</v>
      </c>
      <c r="C1" s="8">
        <v>2</v>
      </c>
      <c r="D1" s="8">
        <v>3</v>
      </c>
      <c r="E1" s="8">
        <v>4</v>
      </c>
      <c r="F1" s="8">
        <v>5</v>
      </c>
    </row>
    <row r="2" spans="1:6" x14ac:dyDescent="0.3">
      <c r="A2" s="1" t="s">
        <v>25</v>
      </c>
      <c r="B2" s="1">
        <v>60000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1" t="s">
        <v>26</v>
      </c>
      <c r="B3" s="1"/>
      <c r="C3" s="1"/>
      <c r="D3" s="1"/>
      <c r="E3" s="1"/>
      <c r="F3" s="1"/>
    </row>
    <row r="4" spans="1:6" x14ac:dyDescent="0.3">
      <c r="A4" s="1" t="s">
        <v>43</v>
      </c>
      <c r="B4" s="1">
        <v>-200000</v>
      </c>
      <c r="C4" s="1">
        <v>-50000</v>
      </c>
      <c r="D4" s="1">
        <v>0</v>
      </c>
      <c r="E4" s="1">
        <v>0</v>
      </c>
      <c r="F4" s="1">
        <v>-1000000</v>
      </c>
    </row>
    <row r="5" spans="1:6" x14ac:dyDescent="0.3">
      <c r="A5" t="s">
        <v>41</v>
      </c>
      <c r="B5">
        <v>-932400</v>
      </c>
      <c r="C5">
        <v>823600</v>
      </c>
      <c r="D5">
        <v>821600</v>
      </c>
      <c r="E5">
        <v>816800</v>
      </c>
      <c r="F5">
        <v>716000</v>
      </c>
    </row>
    <row r="6" spans="1:6" x14ac:dyDescent="0.3">
      <c r="A6" s="1" t="s">
        <v>42</v>
      </c>
      <c r="B6" s="1">
        <f>SUM(B2:B5)</f>
        <v>-1072400</v>
      </c>
      <c r="C6" s="1">
        <f>SUM(C2:C5)</f>
        <v>773600</v>
      </c>
      <c r="D6" s="1">
        <f t="shared" ref="D6:F6" si="0">SUM(D2:D5)</f>
        <v>821600</v>
      </c>
      <c r="E6" s="1">
        <f t="shared" si="0"/>
        <v>816800</v>
      </c>
      <c r="F6" s="1">
        <f t="shared" si="0"/>
        <v>-284000</v>
      </c>
    </row>
    <row r="7" spans="1:6" x14ac:dyDescent="0.3">
      <c r="A7" s="1" t="s">
        <v>45</v>
      </c>
      <c r="B7" s="1">
        <f>B6</f>
        <v>-1072400</v>
      </c>
      <c r="C7" s="1">
        <f>B7+C6</f>
        <v>-298800</v>
      </c>
      <c r="D7" s="1">
        <f t="shared" ref="D7:F7" si="1">C7+D6</f>
        <v>522800</v>
      </c>
      <c r="E7" s="1">
        <f t="shared" si="1"/>
        <v>1339600</v>
      </c>
      <c r="F7" s="1">
        <f t="shared" si="1"/>
        <v>1055600</v>
      </c>
    </row>
  </sheetData>
  <pageMargins left="0.7" right="0.7" top="0.75" bottom="0.75" header="0.3" footer="0.3"/>
  <ignoredErrors>
    <ignoredError sqref="B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 1</vt:lpstr>
      <vt:lpstr>Year 2</vt:lpstr>
      <vt:lpstr>Year 3</vt:lpstr>
      <vt:lpstr>Year 4</vt:lpstr>
      <vt:lpstr>Year 5</vt:lpstr>
      <vt:lpstr>projection</vt:lpstr>
      <vt:lpstr>Investments and funds</vt:lpstr>
      <vt:lpstr>Annual P&amp;L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Jahan</dc:creator>
  <cp:lastModifiedBy>Faisal Ahmed Moshiur</cp:lastModifiedBy>
  <dcterms:created xsi:type="dcterms:W3CDTF">2015-06-05T18:17:20Z</dcterms:created>
  <dcterms:modified xsi:type="dcterms:W3CDTF">2023-06-30T07:53:37Z</dcterms:modified>
</cp:coreProperties>
</file>