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193A8013-90C2-4A01-83F9-26F9B58F994B}"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30" l="1"/>
  <c r="C15" i="30"/>
  <c r="C17" i="30"/>
  <c r="C24" i="30"/>
  <c r="C18" i="30" l="1"/>
  <c r="C51" i="30"/>
  <c r="B34" i="30"/>
  <c r="C9" i="30"/>
  <c r="B53" i="30" l="1"/>
  <c r="B54" i="30" s="1"/>
  <c r="B55" i="30" s="1"/>
  <c r="C12" i="30"/>
  <c r="C16" i="30" s="1"/>
  <c r="AH4" i="20"/>
  <c r="C19" i="30" l="1"/>
  <c r="C20" i="30"/>
  <c r="C25" i="30"/>
  <c r="B56" i="30"/>
  <c r="C1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3" i="30" l="1"/>
  <c r="C54" i="30"/>
  <c r="C26" i="30"/>
  <c r="C27" i="30" s="1"/>
  <c r="C28" i="30" s="1"/>
  <c r="C30" i="30" s="1"/>
  <c r="C31" i="30" s="1"/>
  <c r="S3" i="30"/>
  <c r="C56" i="30"/>
  <c r="B57" i="30"/>
  <c r="C55"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8" i="30" l="1"/>
  <c r="C57"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8" i="30" l="1"/>
  <c r="B59"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60" i="30" l="1"/>
  <c r="C59"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60" i="30" l="1"/>
  <c r="B61"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2" i="30" l="1"/>
  <c r="C61"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3" i="30" l="1"/>
  <c r="C62"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3" i="30" l="1"/>
  <c r="B64"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4" i="30" l="1"/>
  <c r="B65"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6" i="30" l="1"/>
  <c r="C65"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6" i="30" l="1"/>
  <c r="B67"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8" i="30" l="1"/>
  <c r="C67"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8" i="30" l="1"/>
  <c r="B69"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9" i="30" l="1"/>
  <c r="B70"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1" i="30" l="1"/>
  <c r="C70"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1" i="30" l="1"/>
  <c r="B72"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3" i="30" l="1"/>
  <c r="C72"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4" i="30" l="1"/>
  <c r="C73"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4" i="30" l="1"/>
  <c r="B75"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6" i="30" l="1"/>
  <c r="C75"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6" i="30" l="1"/>
  <c r="B77"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7" i="30" l="1"/>
  <c r="B78"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B79" i="30" l="1"/>
  <c r="C78"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9" i="30" l="1"/>
  <c r="B80"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80" i="30" l="1"/>
  <c r="B81"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2" i="30" l="1"/>
  <c r="C81"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2" i="30" l="1"/>
  <c r="B83"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4" i="30" l="1"/>
  <c r="C83"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4" i="30" l="1"/>
  <c r="B85"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6" i="30" l="1"/>
  <c r="C85"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6" i="30" l="1"/>
  <c r="B87"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7" i="30" l="1"/>
  <c r="B88"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8" i="30" l="1"/>
  <c r="B89"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90" i="30" l="1"/>
  <c r="C89"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90" i="30" l="1"/>
  <c r="B91"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2" i="30" l="1"/>
  <c r="C91"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3" i="30" l="1"/>
  <c r="C92"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3" i="30" l="1"/>
  <c r="B94"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5" i="30" l="1"/>
  <c r="C94"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5" i="30" l="1"/>
  <c r="B96"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6" i="30" l="1"/>
  <c r="B97"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8" i="30" l="1"/>
  <c r="C97"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8" i="30" l="1"/>
  <c r="B99"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100" i="30" l="1"/>
  <c r="C99"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1" i="30" l="1"/>
  <c r="C100"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2" i="30" l="1"/>
  <c r="C101"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2" i="30" l="1"/>
  <c r="B103"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3" i="30" l="1"/>
  <c r="B104"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5" i="30" l="1"/>
  <c r="C104"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6" i="30" l="1"/>
  <c r="C105"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6" i="30" l="1"/>
  <c r="B107"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8" i="30" l="1"/>
  <c r="C107"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9" i="30" l="1"/>
  <c r="C108"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9" i="30" l="1"/>
  <c r="B110"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10" i="30" l="1"/>
  <c r="B111"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1" i="30" l="1"/>
  <c r="B112"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2" i="30" l="1"/>
  <c r="B113"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4" i="30" l="1"/>
  <c r="C113"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4" i="30" l="1"/>
  <c r="B115"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6" i="30" l="1"/>
  <c r="C115"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7" i="30" l="1"/>
  <c r="C116"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8" i="30" l="1"/>
  <c r="C117"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9" i="30" l="1"/>
  <c r="C118"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9" i="30" l="1"/>
  <c r="B120"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1" i="30" l="1"/>
  <c r="C120"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1" i="30" l="1"/>
  <c r="B122"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2" i="30" l="1"/>
  <c r="B123"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4" i="30" l="1"/>
  <c r="C123"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5" i="30" l="1"/>
  <c r="C124"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5" i="30" l="1"/>
  <c r="B126"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6" i="30" l="1"/>
  <c r="B127"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7" i="30" l="1"/>
  <c r="B128"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8" i="30" l="1"/>
  <c r="B129"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30" i="30" l="1"/>
  <c r="C129"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30" i="30" l="1"/>
  <c r="B131"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2" i="30" l="1"/>
  <c r="C131"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2" i="30" l="1"/>
  <c r="B133"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3" i="30" l="1"/>
  <c r="B134"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5" i="30" l="1"/>
  <c r="C134"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5" i="30" l="1"/>
  <c r="B136"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6" i="30" l="1"/>
  <c r="B137"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7" i="30" l="1"/>
  <c r="B138"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8" i="30" l="1"/>
  <c r="B139"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40" i="30" l="1"/>
  <c r="C139"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40" i="30" l="1"/>
  <c r="B141"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2" i="30" l="1"/>
  <c r="C141"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2" i="30" l="1"/>
  <c r="B143"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3" i="30" l="1"/>
  <c r="B144"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4" i="30" l="1"/>
  <c r="B145"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6" i="30" l="1"/>
  <c r="C145"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6" i="30" l="1"/>
  <c r="B147"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8" i="30" l="1"/>
  <c r="C147"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9" i="30" l="1"/>
  <c r="C148"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9" i="30" l="1"/>
  <c r="B150"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1" i="30" l="1"/>
  <c r="C150"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1" i="30" l="1"/>
  <c r="B152"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3" i="30" l="1"/>
  <c r="C153" i="30" s="1"/>
  <c r="C152"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<sst xmlns="http://schemas.openxmlformats.org/spreadsheetml/2006/main" count="1200" uniqueCount="756">
  <si>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</si>
  <si>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</si>
  <si>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</si>
  <si>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</si>
  <si>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</si>
  <si>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</si>
  <si>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</si>
  <si>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</si>
  <si>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</si>
  <si>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</si>
  <si>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</si>
  <si>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</si>
  <si>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</si>
  <si>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</si>
  <si>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</si>
  <si>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</si>
  <si>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</si>
  <si>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</si>
  <si>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</si>
  <si>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</si>
  <si>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</si>
  <si>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</si>
  <si>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</si>
  <si>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</si>
  <si>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</si>
  <si>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</si>
  <si>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</si>
  <si>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</si>
  <si>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</si>
  <si>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</si>
  <si>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</si>
  <si>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</si>
  <si>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</si>
  <si>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</si>
  <si>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</si>
  <si>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</si>
  <si>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</si>
  <si>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</si>
  <si>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</si>
  <si>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</si>
  <si>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</si>
  <si>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</si>
  <si>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</si>
  <si>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</si>
  <si>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</si>
  <si>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</si>
  <si>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</si>
  <si>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</si>
  <si>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</si>
  <si>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</si>
  <si>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</si>
  <si>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</si>
  <si>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</si>
  <si>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</si>
  <si>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</si>
  <si>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</si>
  <si>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</si>
  <si>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</si>
  <si>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</si>
  <si>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</si>
  <si>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</si>
  <si>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</si>
  <si>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</si>
  <si>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</si>
  <si>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</si>
  <si>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</si>
  <si>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</si>
  <si>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</si>
  <si>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</si>
  <si>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</si>
  <si>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</si>
  <si>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</si>
  <si>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</si>
  <si>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</si>
  <si>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</si>
  <si>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</si>
  <si>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</si>
  <si>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</si>
  <si>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</si>
  <si>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</si>
  <si>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</si>
  <si>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</si>
  <si>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</si>
  <si>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</si>
  <si>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</si>
  <si>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</si>
  <si>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</si>
  <si>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</si>
  <si>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</si>
  <si>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</si>
  <si>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</si>
  <si>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</si>
  <si>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</si>
  <si>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</si>
  <si>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</si>
  <si>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</si>
  <si>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</si>
  <si>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</si>
  <si>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</si>
  <si>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</si>
  <si>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</si>
  <si>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</si>
  <si>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</si>
  <si>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</si>
  <si>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</si>
  <si>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</si>
  <si>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</si>
  <si>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</si>
  <si>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</si>
  <si>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</si>
  <si>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</si>
  <si>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</si>
  <si>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</si>
  <si>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</si>
  <si>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</si>
  <si>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</si>
  <si>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</si>
  <si>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</si>
  <si>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</si>
  <si>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</si>
  <si>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</si>
  <si>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</si>
  <si>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</si>
  <si>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</si>
  <si>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</si>
  <si>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</si>
  <si>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</si>
  <si>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</si>
  <si>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</si>
  <si>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</si>
  <si>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</si>
  <si>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</si>
  <si>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</si>
  <si>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</si>
  <si>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</si>
  <si>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</si>
  <si>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</si>
  <si>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</si>
  <si>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</si>
  <si>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</si>
  <si>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</si>
  <si>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</si>
  <si>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</si>
  <si>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</si>
  <si>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</si>
  <si>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</si>
  <si>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</si>
  <si>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</si>
  <si>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</si>
  <si>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</si>
  <si>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</si>
  <si>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</si>
  <si>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</si>
  <si>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</si>
  <si>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</si>
  <si>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</si>
  <si>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</si>
  <si>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</si>
  <si>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</si>
  <si>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</si>
  <si>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</si>
  <si>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</si>
  <si>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</si>
  <si>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</si>
  <si>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</si>
  <si>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</si>
  <si>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</si>
  <si>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</si>
  <si>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</si>
  <si>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</si>
  <si>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</si>
  <si>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</si>
  <si>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</si>
  <si>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</si>
  <si>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</si>
  <si>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</si>
  <si>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</si>
  <si>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</si>
  <si>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</si>
  <si>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</si>
  <si>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</si>
  <si>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</si>
  <si>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</si>
  <si>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</si>
  <si>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</si>
  <si>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</si>
  <si>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</si>
  <si>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</si>
  <si>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</si>
  <si>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</si>
  <si>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</si>
  <si>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</si>
  <si>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</si>
  <si>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</si>
  <si>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</si>
  <si>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</si>
  <si>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</si>
  <si>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</si>
  <si>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</si>
  <si>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</si>
  <si>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</si>
  <si>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</si>
  <si>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</si>
  <si>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</si>
  <si>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</si>
  <si>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</si>
  <si>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</si>
  <si>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</si>
  <si>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</si>
  <si>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</si>
  <si>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</si>
  <si>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</si>
  <si>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</si>
  <si>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</si>
  <si>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</si>
  <si>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</si>
  <si>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</si>
  <si>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</si>
  <si>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</si>
  <si>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</si>
  <si>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</si>
  <si>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</si>
  <si>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</si>
  <si>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</si>
  <si>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</si>
  <si>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</si>
  <si>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</si>
  <si>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</si>
  <si>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</si>
  <si>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</si>
  <si>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</si>
  <si>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</si>
  <si>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</si>
  <si>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</si>
  <si>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</si>
  <si>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</si>
  <si>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</si>
  <si>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</si>
  <si>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</si>
  <si>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</si>
  <si>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</si>
  <si>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</si>
  <si>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</si>
  <si>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</si>
  <si>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</si>
  <si>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</si>
  <si>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</si>
  <si>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</si>
  <si>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</si>
  <si>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</si>
  <si>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</si>
  <si>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</si>
  <si>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</si>
  <si>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</si>
  <si>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</si>
  <si>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</si>
  <si>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</si>
  <si>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</si>
  <si>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</si>
  <si>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</si>
  <si>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</si>
  <si>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</si>
  <si>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</si>
  <si>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</si>
  <si>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</si>
  <si>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</si>
  <si>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</si>
  <si>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</si>
  <si>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</si>
  <si>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</si>
  <si>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</si>
  <si>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</si>
  <si>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</si>
  <si>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</si>
  <si>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</si>
  <si>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</si>
  <si>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</si>
  <si>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</si>
  <si>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</si>
  <si>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</si>
  <si>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</si>
  <si>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</si>
  <si>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</si>
  <si>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</si>
  <si>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</si>
  <si>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</si>
  <si>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</si>
  <si>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</si>
  <si>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</si>
  <si>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</si>
  <si>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</si>
  <si>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</si>
  <si>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</si>
  <si>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</si>
  <si>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</si>
  <si>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</si>
  <si>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</si>
  <si>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</si>
  <si>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</si>
  <si>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</si>
  <si>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</si>
  <si>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</si>
  <si>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</si>
  <si>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</si>
  <si>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</si>
  <si>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</si>
  <si>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</si>
  <si>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</si>
  <si>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</si>
  <si>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</si>
  <si>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</si>
  <si>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</si>
  <si>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</si>
  <si>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</si>
  <si>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</si>
  <si>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</si>
  <si>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</si>
  <si>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</si>
  <si>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</si>
  <si>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</si>
  <si>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</si>
  <si>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</si>
  <si>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</si>
  <si>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</si>
  <si>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</si>
  <si>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</si>
  <si>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</si>
  <si>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</si>
  <si>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</si>
  <si>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</si>
  <si>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</si>
  <si>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</si>
  <si>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</si>
  <si>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</si>
  <si>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</si>
  <si>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</si>
  <si>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</si>
  <si>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</si>
  <si>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</si>
  <si>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</si>
  <si>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</si>
  <si>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</si>
  <si>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</si>
  <si>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</si>
  <si>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</si>
  <si>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</si>
  <si>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</si>
  <si>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</si>
  <si>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</si>
  <si>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</si>
  <si>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</si>
  <si>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</si>
  <si>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</si>
  <si>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</si>
  <si>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</si>
  <si>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</si>
  <si>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</si>
  <si>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</si>
  <si>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</si>
  <si>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</si>
  <si>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</si>
  <si>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</si>
  <si>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</si>
  <si>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</si>
  <si>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</si>
  <si>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</si>
  <si>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</si>
  <si>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</si>
  <si>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</si>
  <si>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</si>
  <si>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</si>
  <si>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</si>
  <si>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</si>
  <si>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</si>
  <si>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</si>
  <si>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</si>
  <si>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</si>
  <si>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</si>
  <si>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</si>
  <si>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</si>
  <si>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</si>
  <si>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</si>
  <si>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</si>
  <si>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</si>
  <si>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</si>
  <si>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</si>
  <si>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</si>
  <si>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</si>
  <si>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</si>
  <si>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</si>
  <si>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</si>
  <si>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</si>
  <si>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</si>
  <si>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</si>
  <si>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</si>
  <si>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</si>
  <si>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</si>
  <si>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</si>
  <si>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</si>
  <si>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</si>
  <si>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</si>
  <si>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</si>
  <si>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</si>
  <si>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</si>
  <si>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</si>
  <si>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</si>
  <si>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</si>
  <si>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</si>
  <si>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</si>
  <si>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</si>
  <si>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</si>
  <si>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</si>
  <si>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</si>
  <si>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</si>
  <si>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</si>
  <si>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</si>
  <si>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</si>
  <si>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</si>
  <si>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</si>
  <si>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</si>
  <si>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</si>
  <si>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</si>
  <si>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</si>
  <si>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</si>
  <si>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</si>
  <si>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</si>
  <si>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</si>
  <si>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</si>
  <si>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</si>
  <si>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</si>
  <si>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</si>
  <si>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</si>
  <si>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</si>
  <si>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</si>
  <si>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</si>
  <si>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</si>
  <si>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</si>
  <si>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</si>
  <si>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</si>
  <si>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</si>
  <si>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</si>
  <si>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</si>
  <si>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</si>
  <si>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</si>
  <si>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</si>
  <si>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</si>
  <si>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</si>
  <si>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</si>
  <si>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</si>
  <si>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</si>
  <si>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</si>
  <si>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</si>
  <si>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</si>
  <si>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</si>
  <si>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</si>
  <si>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</si>
  <si>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</si>
  <si>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</si>
  <si>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</si>
  <si>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</si>
  <si>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</si>
  <si>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</si>
  <si>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</si>
  <si>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</si>
  <si>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</si>
  <si>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</si>
  <si>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</si>
  <si>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</si>
  <si>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</si>
  <si>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</si>
  <si>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</si>
  <si>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</si>
  <si>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</si>
  <si>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</si>
  <si>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</si>
  <si>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</si>
  <si>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</si>
  <si>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</si>
  <si>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</si>
  <si>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</si>
  <si>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</si>
  <si>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</si>
  <si>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</si>
  <si>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</si>
  <si>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</si>
  <si>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</si>
  <si>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</si>
  <si>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</si>
  <si>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</si>
  <si>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</si>
  <si>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</si>
  <si>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</si>
  <si>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</si>
  <si>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</si>
  <si>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</si>
  <si>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</si>
  <si>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</si>
  <si>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</si>
  <si>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</si>
  <si>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</si>
  <si>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</si>
  <si>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</si>
  <si>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</si>
  <si>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</si>
  <si>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</si>
  <si>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</si>
  <si>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</si>
  <si>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</si>
  <si>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</si>
  <si>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</si>
  <si>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</si>
  <si>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</si>
  <si>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</si>
  <si>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</si>
  <si>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</si>
  <si>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</si>
  <si>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</si>
  <si>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</si>
  <si>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</si>
  <si>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</si>
  <si>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</si>
  <si>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</si>
  <si>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</si>
  <si>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</si>
  <si>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</si>
  <si>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</si>
  <si>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</si>
  <si>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</si>
  <si>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</si>
  <si>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</si>
  <si>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</si>
  <si>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</si>
  <si>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</si>
  <si>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</si>
  <si>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</si>
  <si>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</si>
  <si>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</si>
  <si>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</si>
  <si>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</si>
  <si>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</si>
  <si>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</si>
  <si>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</si>
  <si>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</si>
  <si>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</si>
  <si>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</si>
  <si>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</si>
  <si>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</si>
  <si>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</si>
  <si>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</si>
  <si>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</si>
  <si>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</si>
  <si>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</si>
  <si>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</si>
  <si>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</si>
  <si>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</si>
  <si>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</si>
  <si>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</si>
  <si>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</si>
  <si>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</si>
  <si>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</si>
  <si>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</si>
  <si>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</si>
  <si>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</si>
  <si>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</si>
  <si>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</si>
  <si>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</si>
  <si>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</si>
  <si>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</si>
  <si>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</si>
  <si>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</si>
  <si>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</si>
  <si>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</si>
  <si>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</si>
  <si>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</si>
  <si>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</si>
  <si>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</si>
  <si>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</si>
  <si>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</si>
  <si>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</si>
  <si>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</si>
  <si>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</si>
  <si>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</si>
  <si>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</si>
  <si>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</si>
  <si>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</si>
  <si>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</si>
  <si>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</si>
  <si>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</si>
  <si>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</si>
  <si>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</si>
  <si>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</si>
  <si>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</si>
  <si>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</si>
  <si>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</si>
  <si>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</si>
  <si>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</si>
  <si>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</si>
  <si>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</si>
  <si>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</si>
  <si>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</si>
  <si>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</si>
  <si>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</si>
  <si>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</si>
  <si>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</si>
  <si>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</si>
  <si>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</si>
  <si>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</si>
  <si>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</si>
  <si>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</si>
  <si>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</si>
  <si>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</si>
  <si>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</si>
  <si>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</si>
  <si>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</si>
  <si>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</si>
  <si>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</si>
  <si>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</si>
  <si>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</si>
  <si>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</si>
  <si>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</si>
  <si>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</si>
  <si>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</si>
  <si>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</si>
  <si>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</si>
  <si>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</si>
  <si>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</si>
  <si>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</si>
  <si>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</si>
  <si>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</si>
  <si>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</si>
  <si>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</si>
  <si>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</si>
  <si>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</si>
  <si>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</si>
  <si>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</si>
  <si>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</si>
  <si>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</si>
  <si>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</si>
  <si>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</si>
  <si>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</si>
  <si>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</si>
  <si>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</si>
  <si>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</si>
  <si>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</si>
  <si>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</si>
  <si>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</si>
  <si>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</si>
  <si>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</si>
  <si>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</si>
  <si>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</si>
  <si>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</si>
  <si>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</si>
  <si>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</si>
  <si>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</si>
  <si>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</si>
  <si>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</si>
  <si>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</si>
  <si>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</si>
  <si>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</si>
  <si>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</si>
  <si>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</si>
  <si>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</si>
  <si>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</si>
  <si>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</si>
  <si>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</si>
  <si>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</si>
  <si>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</si>
  <si>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</si>
  <si>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</si>
  <si>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</si>
  <si>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</si>
  <si>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</si>
  <si>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</si>
  <si>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</si>
  <si>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</si>
  <si>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</si>
  <si>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</si>
  <si>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</si>
  <si>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</si>
  <si>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</si>
  <si>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</si>
  <si>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</si>
  <si>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</si>
  <si>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</si>
  <si>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</si>
  <si>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</si>
  <si>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</si>
  <si>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</si>
  <si>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</si>
  <si>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</si>
  <si>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</si>
  <si>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</si>
  <si>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</si>
  <si>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</si>
  <si>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</si>
  <si>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</si>
  <si>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</si>
  <si>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</si>
  <si>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</si>
  <si>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</si>
  <si>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</si>
  <si>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</si>
  <si>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</si>
  <si>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</si>
  <si>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</si>
  <si>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</si>
  <si>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</si>
  <si>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</si>
  <si>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</si>
  <si>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</si>
  <si>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</si>
  <si>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</si>
  <si>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</si>
  <si>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</si>
  <si>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</si>
  <si>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</si>
  <si>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</si>
  <si>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</si>
  <si>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</si>
  <si>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</si>
  <si>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</si>
  <si>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</si>
  <si>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</si>
  <si>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</si>
  <si>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</si>
  <si>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</si>
  <si>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</si>
  <si>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</si>
  <si>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</si>
  <si>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</si>
  <si>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</si>
  <si>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</si>
  <si>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</si>
  <si>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</si>
  <si>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</si>
  <si>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</si>
  <si>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</si>
  <si>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</si>
  <si>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</si>
  <si>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</si>
  <si>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</si>
  <si>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</si>
  <si>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extra days (working or non-working)</t>
  </si>
  <si>
    <t>which includes both working + non-working days</t>
  </si>
  <si>
    <t>The mean is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</si>
  <si>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</si>
  <si>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</si>
  <si>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</si>
  <si>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</si>
  <si>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</si>
  <si>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</si>
  <si>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</si>
  <si>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</si>
  <si>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Agile Forecast formatting</t>
  </si>
  <si>
    <t>week iterations or sprints</t>
  </si>
  <si>
    <t>So, we will complete the Product Backlog or next release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</si>
</sst>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8"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b/>
      <sz val="12"/>
      <name val="Calibri"/>
      <family val="2"/>
      <scheme val="minor"/>
    </font>
    <font>
      <sz val="12"/>
      <name val="Calibri"/>
      <family val="2"/>
      <scheme val="minor"/>
    </font>
    <font>
      <sz val="8"/>
      <color theme="1"/>
      <name val="Calibri"/>
      <family val="2"/>
      <scheme val="minor"/>
    </font>
    <font>
      <b/>
      <i/>
      <sz val="14"/>
      <color theme="1"/>
      <name val="Calibri"/>
      <family val="2"/>
      <scheme val="minor"/>
    </font>
    <font>
      <b/>
      <sz val="14"/>
      <color rgb="FF0000FF"/>
      <name val="Calibri"/>
      <family val="2"/>
      <scheme val="minor"/>
    </font>
    <font>
      <b/>
      <sz val="14"/>
      <color theme="1"/>
      <name val="Calibri"/>
      <family val="2"/>
      <scheme val="minor"/>
    </font>
    <font>
      <sz val="14"/>
      <color rgb="FF0000FF"/>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83">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82" fillId="35" borderId="1" xfId="0" applyFont="1" applyFill="1" applyBorder="1" applyAlignment="1">
      <alignment horizontal="center" vertical="center"/>
    </xf>
    <xf numFmtId="3" fontId="11" fillId="3" borderId="1" xfId="0" applyNumberFormat="1"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3" fillId="7" borderId="3" xfId="0" applyFont="1" applyFill="1" applyBorder="1" applyAlignment="1">
      <alignment horizontal="center" vertical="center"/>
    </xf>
    <xf numFmtId="0" fontId="1" fillId="30" borderId="15" xfId="0" applyFont="1" applyFill="1" applyBorder="1" applyAlignment="1">
      <alignment horizontal="center"/>
    </xf>
    <xf numFmtId="0" fontId="19" fillId="10" borderId="0" xfId="0" applyFont="1" applyFill="1" applyAlignment="1">
      <alignment horizontal="left" indent="1"/>
    </xf>
    <xf numFmtId="0" fontId="0" fillId="27" borderId="15" xfId="0" applyFill="1" applyBorder="1" applyAlignment="1">
      <alignment horizontal="center" vertical="center"/>
    </xf>
    <xf numFmtId="0" fontId="0" fillId="3" borderId="12" xfId="0" applyFill="1" applyBorder="1" applyAlignment="1">
      <alignment horizontal="center" vertical="center"/>
    </xf>
    <xf numFmtId="0" fontId="1" fillId="11" borderId="11" xfId="0" applyFont="1" applyFill="1" applyBorder="1" applyAlignment="1">
      <alignment horizontal="center"/>
    </xf>
    <xf numFmtId="0" fontId="81" fillId="35" borderId="11" xfId="0" applyFont="1" applyFill="1" applyBorder="1" applyAlignment="1">
      <alignment horizontal="center" vertical="center"/>
    </xf>
    <xf numFmtId="3" fontId="11" fillId="35" borderId="15" xfId="0" applyNumberFormat="1" applyFont="1" applyFill="1" applyBorder="1" applyAlignment="1">
      <alignment horizontal="center" vertical="center"/>
    </xf>
    <xf numFmtId="37" fontId="11" fillId="35" borderId="15" xfId="2" applyNumberFormat="1" applyFont="1" applyFill="1" applyBorder="1" applyAlignment="1">
      <alignment horizontal="center"/>
    </xf>
    <xf numFmtId="167" fontId="11" fillId="35" borderId="15" xfId="0" applyNumberFormat="1" applyFont="1" applyFill="1" applyBorder="1" applyAlignment="1">
      <alignment horizontal="center" vertical="center"/>
    </xf>
    <xf numFmtId="0" fontId="82" fillId="35" borderId="12" xfId="0" applyFont="1" applyFill="1" applyBorder="1" applyAlignment="1">
      <alignment horizontal="center" vertical="center"/>
    </xf>
    <xf numFmtId="0" fontId="0" fillId="7" borderId="15" xfId="0" applyFont="1" applyFill="1" applyBorder="1" applyAlignment="1">
      <alignment horizontal="center" vertical="center"/>
    </xf>
    <xf numFmtId="3" fontId="85" fillId="7" borderId="11" xfId="0" applyNumberFormat="1" applyFont="1" applyFill="1" applyBorder="1" applyAlignment="1">
      <alignment horizontal="center" vertical="center"/>
    </xf>
    <xf numFmtId="9" fontId="85" fillId="7" borderId="12" xfId="0" applyNumberFormat="1" applyFont="1" applyFill="1" applyBorder="1" applyAlignment="1">
      <alignment horizontal="center" vertical="center"/>
    </xf>
    <xf numFmtId="14" fontId="86" fillId="16" borderId="1" xfId="0" applyNumberFormat="1" applyFont="1" applyFill="1" applyBorder="1" applyAlignment="1">
      <alignment horizontal="center" vertical="center"/>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xf numFmtId="0" fontId="87" fillId="7" borderId="12" xfId="0" applyFont="1" applyFill="1" applyBorder="1" applyAlignment="1">
      <alignment horizontal="center" vertical="center"/>
    </xf>
    <xf numFmtId="14" fontId="87" fillId="7" borderId="11" xfId="0" applyNumberFormat="1" applyFont="1" applyFill="1" applyBorder="1" applyAlignment="1">
      <alignment horizontal="center" vertical="center"/>
    </xf>
    <xf numFmtId="0" fontId="87" fillId="7" borderId="15" xfId="0" applyFont="1" applyFill="1" applyBorder="1" applyAlignment="1">
      <alignment horizontal="center" vertical="center"/>
    </xf>
    <xf numFmtId="3" fontId="85" fillId="7" borderId="15" xfId="0" applyNumberFormat="1" applyFont="1" applyFill="1" applyBorder="1" applyAlignment="1">
      <alignment horizontal="center" vertical="center"/>
    </xf>
    <xf numFmtId="3" fontId="85" fillId="7" borderId="12" xfId="0" applyNumberFormat="1" applyFont="1" applyFill="1" applyBorder="1" applyAlignment="1">
      <alignment horizontal="center" vertical="center"/>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32</xdr:row>
      <xdr:rowOff>0</xdr:rowOff>
    </xdr:from>
    <xdr:to>
      <xdr:col>24</xdr:col>
      <xdr:colOff>761751</xdr:colOff>
      <xdr:row>33</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7.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160</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2.0m – © 2015-2019, William W. Davis, MSPM, PMP</v>
      </c>
      <c r="C25" s="133"/>
      <c r="D25" s="181" t="s">
        <v>158</v>
      </c>
      <c r="H25" s="133"/>
    </row>
    <row r="26" spans="1:8" x14ac:dyDescent="0.25">
      <c r="A26" s="56"/>
      <c r="B26" s="131" t="s">
        <v>137</v>
      </c>
      <c r="C26" s="134"/>
      <c r="D26" s="181" t="s">
        <v>159</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708</v>
      </c>
      <c r="C35" s="133"/>
      <c r="H35" s="133"/>
    </row>
    <row r="36" spans="1:8" x14ac:dyDescent="0.25">
      <c r="A36" s="56"/>
      <c r="B36" s="146" t="s">
        <v>709</v>
      </c>
      <c r="C36" s="133"/>
      <c r="H36" s="133"/>
    </row>
    <row r="37" spans="1:8" x14ac:dyDescent="0.25">
      <c r="A37" s="56"/>
      <c r="B37" s="146"/>
      <c r="C37" s="133"/>
      <c r="H37" s="133"/>
    </row>
    <row r="38" spans="1:8" x14ac:dyDescent="0.25">
      <c r="A38" s="56"/>
      <c r="B38" s="146" t="s">
        <v>710</v>
      </c>
      <c r="C38" s="133"/>
      <c r="H38" s="133"/>
    </row>
    <row r="39" spans="1:8" x14ac:dyDescent="0.25">
      <c r="A39" s="60"/>
      <c r="B39" s="146" t="s">
        <v>87</v>
      </c>
      <c r="C39" s="133"/>
      <c r="H39" s="133"/>
    </row>
    <row r="40" spans="1:8" x14ac:dyDescent="0.25">
      <c r="A40" s="56"/>
      <c r="B40" s="218" t="s">
        <v>88</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54" t="s">
        <v>125</v>
      </c>
      <c r="B9" s="254"/>
      <c r="C9" s="254"/>
      <c r="D9" s="254"/>
      <c r="E9" s="254"/>
      <c r="F9" s="17"/>
      <c r="G9" s="18"/>
      <c r="H9" s="84" t="s">
        <v>10</v>
      </c>
      <c r="I9" s="17"/>
      <c r="J9" s="17"/>
      <c r="K9" s="17"/>
      <c r="L9" s="17"/>
      <c r="M9" s="17"/>
      <c r="N9" s="258" t="s">
        <v>104</v>
      </c>
      <c r="O9" s="258"/>
      <c r="P9" s="258"/>
      <c r="Q9" s="258"/>
      <c r="R9" s="258"/>
      <c r="S9" s="258"/>
      <c r="T9" s="258"/>
      <c r="U9" s="258"/>
      <c r="V9" s="258"/>
      <c r="W9" s="258"/>
      <c r="X9" s="258"/>
      <c r="Y9" s="151"/>
      <c r="Z9" s="151"/>
      <c r="AA9" s="151"/>
      <c r="AB9" s="151"/>
      <c r="AC9" s="151"/>
      <c r="AD9" s="151"/>
      <c r="AE9" s="151"/>
      <c r="AF9" s="151"/>
      <c r="AG9" s="151"/>
      <c r="AH9" s="151"/>
      <c r="AI9" s="151"/>
      <c r="AJ9" s="151"/>
      <c r="AK9" s="151"/>
      <c r="AL9" s="151"/>
    </row>
    <row r="10" spans="1:38" x14ac:dyDescent="0.25">
      <c r="A10" s="254"/>
      <c r="B10" s="254"/>
      <c r="C10" s="254"/>
      <c r="D10" s="254"/>
      <c r="E10" s="254"/>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58"/>
      <c r="O10" s="258"/>
      <c r="P10" s="258"/>
      <c r="Q10" s="258"/>
      <c r="R10" s="258"/>
      <c r="S10" s="258"/>
      <c r="T10" s="258"/>
      <c r="U10" s="258"/>
      <c r="V10" s="258"/>
      <c r="W10" s="258"/>
      <c r="X10" s="258"/>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64" t="s">
        <v>680</v>
      </c>
      <c r="B15" s="264"/>
      <c r="C15" s="264"/>
      <c r="D15" s="264"/>
      <c r="E15" s="264"/>
      <c r="F15" s="264"/>
      <c r="G15" s="264"/>
      <c r="H15" s="264"/>
      <c r="I15" s="264"/>
      <c r="J15" s="264"/>
      <c r="K15" s="264"/>
      <c r="L15" s="264"/>
      <c r="M15" s="264"/>
      <c r="N15" s="265"/>
      <c r="O15" s="186" t="s">
        <v>677</v>
      </c>
      <c r="P15" s="205" t="s">
        <v>678</v>
      </c>
      <c r="Q15" s="151"/>
      <c r="R15" s="151"/>
      <c r="S15" s="205" t="s">
        <v>678</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64"/>
      <c r="B16" s="264"/>
      <c r="C16" s="264"/>
      <c r="D16" s="264"/>
      <c r="E16" s="264"/>
      <c r="F16" s="264"/>
      <c r="G16" s="264"/>
      <c r="H16" s="264"/>
      <c r="I16" s="264"/>
      <c r="J16" s="264"/>
      <c r="K16" s="264"/>
      <c r="L16" s="264"/>
      <c r="M16" s="264"/>
      <c r="N16" s="265"/>
      <c r="O16" s="186"/>
      <c r="P16" s="205" t="s">
        <v>679</v>
      </c>
      <c r="Q16" s="151"/>
      <c r="R16" s="151"/>
      <c r="S16" s="205" t="s">
        <v>679</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59" t="s">
        <v>77</v>
      </c>
      <c r="W21" s="260"/>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2" t="s">
        <v>15</v>
      </c>
      <c r="W23" s="262"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2"/>
      <c r="W24" s="262"/>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20">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61" t="str">
        <f>VLOOKUP(V21,VLookups!A28:C29,3,FALSE)</f>
        <v>Show the likelihood that the SPERT estimates will be EQUAL TO or GREATER THAN an uncertainty</v>
      </c>
      <c r="Y28" s="261"/>
      <c r="Z28" s="261"/>
      <c r="AA28" s="261"/>
      <c r="AB28" s="261"/>
      <c r="AC28" s="261"/>
      <c r="AD28" s="261"/>
      <c r="AE28" s="261"/>
      <c r="AF28" s="261"/>
      <c r="AG28" s="261"/>
      <c r="AH28" s="261"/>
      <c r="AI28" s="261"/>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63" t="s">
        <v>144</v>
      </c>
      <c r="Y29" s="263"/>
      <c r="Z29" s="263"/>
      <c r="AA29" s="263"/>
      <c r="AB29" s="263"/>
      <c r="AC29" s="263"/>
      <c r="AD29" s="263"/>
      <c r="AE29" s="263"/>
      <c r="AF29" s="263"/>
      <c r="AG29" s="263"/>
      <c r="AH29" s="263"/>
      <c r="AI29" s="263"/>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55" t="s">
        <v>83</v>
      </c>
      <c r="C34" s="256"/>
      <c r="D34" s="25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2.0m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53" t="s">
        <v>137</v>
      </c>
      <c r="C47" s="253"/>
      <c r="D47" s="253"/>
      <c r="E47" s="253"/>
      <c r="F47" s="253"/>
      <c r="G47" s="253"/>
      <c r="H47" s="253"/>
      <c r="I47" s="253"/>
      <c r="J47" s="253"/>
      <c r="K47" s="253"/>
      <c r="L47" s="253"/>
      <c r="M47" s="253"/>
      <c r="N47" s="253"/>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53" t="s">
        <v>136</v>
      </c>
      <c r="C48" s="253"/>
      <c r="D48" s="253"/>
      <c r="E48" s="253"/>
      <c r="F48" s="253"/>
      <c r="G48" s="253"/>
      <c r="H48" s="253"/>
      <c r="I48" s="253"/>
      <c r="J48" s="253"/>
      <c r="K48" s="253"/>
      <c r="L48" s="253"/>
      <c r="M48" s="253"/>
      <c r="N48" s="253"/>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53" t="s">
        <v>91</v>
      </c>
      <c r="C49" s="253"/>
      <c r="D49" s="253"/>
      <c r="E49" s="253"/>
      <c r="F49" s="253"/>
      <c r="G49" s="253"/>
      <c r="H49" s="253"/>
      <c r="I49" s="253"/>
      <c r="J49" s="253"/>
      <c r="K49" s="253"/>
      <c r="L49" s="253"/>
      <c r="M49" s="253"/>
      <c r="N49" s="253"/>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53" t="s">
        <v>149</v>
      </c>
      <c r="C50" s="253"/>
      <c r="D50" s="253"/>
      <c r="E50" s="253"/>
      <c r="F50" s="253"/>
      <c r="G50" s="253"/>
      <c r="H50" s="253"/>
      <c r="I50" s="253"/>
      <c r="J50" s="253"/>
      <c r="K50" s="253"/>
      <c r="L50" s="253"/>
      <c r="M50" s="253"/>
      <c r="N50" s="253"/>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53" t="s">
        <v>92</v>
      </c>
      <c r="C51" s="253"/>
      <c r="D51" s="253"/>
      <c r="E51" s="253"/>
      <c r="F51" s="253"/>
      <c r="G51" s="253"/>
      <c r="H51" s="253"/>
      <c r="I51" s="253"/>
      <c r="J51" s="253"/>
      <c r="K51" s="253"/>
      <c r="L51" s="253"/>
      <c r="M51" s="253"/>
      <c r="N51" s="253"/>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18"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675</v>
      </c>
      <c r="C63" s="189">
        <f>IF(AND(B5&gt;0,C5&gt;0,D5&gt;0),ABS(B5-D5)/100,"")</f>
        <v>1.8</v>
      </c>
      <c r="D63" s="190"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681</v>
      </c>
      <c r="C166"/>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59" t="s">
        <v>77</v>
      </c>
      <c r="T1" s="260"/>
      <c r="U1" s="266" t="str">
        <f>VLOOKUP(S1,VLookups!A28:C29,3,FALSE)</f>
        <v>Show the likelihood that the SPERT estimates will be EQUAL TO or GREATER THAN an uncertainty</v>
      </c>
      <c r="V1" s="266"/>
      <c r="W1" s="266"/>
      <c r="X1" s="266"/>
      <c r="Y1" s="266"/>
      <c r="Z1" s="266"/>
      <c r="AA1" s="266"/>
      <c r="AB1" s="266"/>
      <c r="AC1" s="266"/>
      <c r="AD1" s="266"/>
      <c r="AE1" s="266"/>
      <c r="AF1" s="266"/>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2" t="s">
        <v>15</v>
      </c>
      <c r="T2" s="262" t="s">
        <v>96</v>
      </c>
      <c r="U2" s="263" t="s">
        <v>144</v>
      </c>
      <c r="V2" s="263"/>
      <c r="W2" s="263"/>
      <c r="X2" s="263"/>
      <c r="Y2" s="263"/>
      <c r="Z2" s="263"/>
      <c r="AA2" s="263"/>
      <c r="AB2" s="263"/>
      <c r="AC2" s="263"/>
      <c r="AD2" s="263"/>
      <c r="AE2" s="263"/>
      <c r="AF2" s="263"/>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62"/>
      <c r="T3" s="262"/>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55" t="s">
        <v>83</v>
      </c>
      <c r="C106" s="256"/>
      <c r="D106" s="257"/>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2.0m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53" t="s">
        <v>137</v>
      </c>
      <c r="C149" s="253"/>
      <c r="D149" s="253"/>
      <c r="E149" s="253"/>
      <c r="F149" s="253"/>
      <c r="G149" s="253"/>
      <c r="H149" s="253"/>
      <c r="I149" s="253"/>
      <c r="J149" s="253"/>
      <c r="K149" s="253"/>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53" t="s">
        <v>136</v>
      </c>
      <c r="C150" s="253"/>
      <c r="D150" s="253"/>
      <c r="E150" s="253"/>
      <c r="F150" s="253"/>
      <c r="G150" s="253"/>
      <c r="H150" s="253"/>
      <c r="I150" s="253"/>
      <c r="J150" s="253"/>
      <c r="K150" s="253"/>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53" t="s">
        <v>91</v>
      </c>
      <c r="C151" s="253"/>
      <c r="D151" s="253"/>
      <c r="E151" s="253"/>
      <c r="F151" s="253"/>
      <c r="G151" s="253"/>
      <c r="H151" s="253"/>
      <c r="I151" s="253"/>
      <c r="J151" s="253"/>
      <c r="K151" s="253"/>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53" t="s">
        <v>149</v>
      </c>
      <c r="C152" s="253"/>
      <c r="D152" s="253"/>
      <c r="E152" s="253"/>
      <c r="F152" s="253"/>
      <c r="G152" s="253"/>
      <c r="H152" s="253"/>
      <c r="I152" s="253"/>
      <c r="J152" s="253"/>
      <c r="K152" s="253"/>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53" t="s">
        <v>92</v>
      </c>
      <c r="C153" s="253"/>
      <c r="D153" s="253"/>
      <c r="E153" s="253"/>
      <c r="F153" s="253"/>
      <c r="G153" s="253"/>
      <c r="H153" s="253"/>
      <c r="I153" s="253"/>
      <c r="J153" s="253"/>
      <c r="K153" s="253"/>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18"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59" t="s">
        <v>77</v>
      </c>
      <c r="T1" s="260"/>
      <c r="U1" s="266" t="str">
        <f>VLOOKUP(S1,VLookups!A28:C29,3,FALSE)</f>
        <v>Show the likelihood that the SPERT estimates will be EQUAL TO or GREATER THAN an uncertainty</v>
      </c>
      <c r="V1" s="266"/>
      <c r="W1" s="266"/>
      <c r="X1" s="266"/>
      <c r="Y1" s="266"/>
      <c r="Z1" s="266"/>
      <c r="AA1" s="266"/>
      <c r="AB1" s="266"/>
      <c r="AC1" s="266"/>
      <c r="AD1" s="266"/>
      <c r="AE1" s="266"/>
      <c r="AF1" s="266"/>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2" t="s">
        <v>15</v>
      </c>
      <c r="T2" s="262" t="s">
        <v>96</v>
      </c>
      <c r="U2" s="263" t="s">
        <v>144</v>
      </c>
      <c r="V2" s="263"/>
      <c r="W2" s="263"/>
      <c r="X2" s="263"/>
      <c r="Y2" s="263"/>
      <c r="Z2" s="263"/>
      <c r="AA2" s="263"/>
      <c r="AB2" s="263"/>
      <c r="AC2" s="263"/>
      <c r="AD2" s="263"/>
      <c r="AE2" s="263"/>
      <c r="AF2" s="263"/>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62"/>
      <c r="T3" s="262"/>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s="17"/>
      <c r="AI105" s="17"/>
    </row>
    <row r="106" spans="1:236" ht="15.75" x14ac:dyDescent="0.25">
      <c r="A106" s="86"/>
      <c r="B106" s="255" t="s">
        <v>83</v>
      </c>
      <c r="C106" s="256"/>
      <c r="D106" s="257"/>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2.0m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53" t="s">
        <v>137</v>
      </c>
      <c r="C150" s="253"/>
      <c r="D150" s="253"/>
      <c r="E150" s="253"/>
      <c r="F150" s="253"/>
      <c r="G150" s="253"/>
      <c r="H150" s="253"/>
      <c r="I150" s="253"/>
      <c r="J150" s="253"/>
      <c r="K150" s="253"/>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53" t="s">
        <v>136</v>
      </c>
      <c r="C151" s="253"/>
      <c r="D151" s="253"/>
      <c r="E151" s="253"/>
      <c r="F151" s="253"/>
      <c r="G151" s="253"/>
      <c r="H151" s="253"/>
      <c r="I151" s="253"/>
      <c r="J151" s="253"/>
      <c r="K151" s="253"/>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53" t="s">
        <v>91</v>
      </c>
      <c r="C152" s="253"/>
      <c r="D152" s="253"/>
      <c r="E152" s="253"/>
      <c r="F152" s="253"/>
      <c r="G152" s="253"/>
      <c r="H152" s="253"/>
      <c r="I152" s="253"/>
      <c r="J152" s="253"/>
      <c r="K152" s="253"/>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53" t="s">
        <v>149</v>
      </c>
      <c r="C153" s="253"/>
      <c r="D153" s="253"/>
      <c r="E153" s="253"/>
      <c r="F153" s="253"/>
      <c r="G153" s="253"/>
      <c r="H153" s="253"/>
      <c r="I153" s="253"/>
      <c r="J153" s="253"/>
      <c r="K153" s="253"/>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53" t="s">
        <v>92</v>
      </c>
      <c r="C154" s="253"/>
      <c r="D154" s="253"/>
      <c r="E154" s="253"/>
      <c r="F154" s="253"/>
      <c r="G154" s="253"/>
      <c r="H154" s="253"/>
      <c r="I154" s="253"/>
      <c r="J154" s="253"/>
      <c r="K154" s="253"/>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18"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U1:AF1"/>
    <mergeCell ref="S2:S3"/>
    <mergeCell ref="T2:T3"/>
    <mergeCell ref="U2:AF2"/>
    <mergeCell ref="B106:D106"/>
    <mergeCell ref="S1:T1"/>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7"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59" t="s">
        <v>77</v>
      </c>
      <c r="X1" s="260"/>
      <c r="Y1" s="266" t="str">
        <f>VLOOKUP(W1,VLookups!A28:C29,3,FALSE)</f>
        <v>Show the likelihood that the SPERT estimates will be EQUAL TO or GREATER THAN an uncertainty</v>
      </c>
      <c r="Z1" s="266"/>
      <c r="AA1" s="266"/>
      <c r="AB1" s="266"/>
      <c r="AC1" s="266"/>
      <c r="AD1" s="266"/>
      <c r="AE1" s="266"/>
      <c r="AF1" s="266"/>
      <c r="AG1" s="266"/>
      <c r="AH1" s="266"/>
      <c r="AI1" s="266"/>
      <c r="AJ1" s="266"/>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62" t="s">
        <v>15</v>
      </c>
      <c r="X2" s="267" t="s">
        <v>96</v>
      </c>
      <c r="Y2" s="263" t="s">
        <v>144</v>
      </c>
      <c r="Z2" s="263"/>
      <c r="AA2" s="263"/>
      <c r="AB2" s="263"/>
      <c r="AC2" s="263"/>
      <c r="AD2" s="263"/>
      <c r="AE2" s="263"/>
      <c r="AF2" s="263"/>
      <c r="AG2" s="263"/>
      <c r="AH2" s="263"/>
      <c r="AI2" s="263"/>
      <c r="AJ2" s="263"/>
      <c r="AK2" s="17"/>
      <c r="AL2" s="210" t="s">
        <v>682</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677</v>
      </c>
      <c r="T3" s="85" t="s">
        <v>34</v>
      </c>
      <c r="U3" s="85" t="s">
        <v>68</v>
      </c>
      <c r="V3" s="21" t="s">
        <v>33</v>
      </c>
      <c r="W3" s="262"/>
      <c r="X3" s="267"/>
      <c r="Y3" s="103">
        <v>0.05</v>
      </c>
      <c r="Z3" s="103">
        <v>0.95</v>
      </c>
      <c r="AA3" s="103">
        <v>0.1</v>
      </c>
      <c r="AB3" s="103">
        <v>0.2</v>
      </c>
      <c r="AC3" s="103">
        <v>0.3</v>
      </c>
      <c r="AD3" s="103">
        <v>0.4</v>
      </c>
      <c r="AE3" s="103">
        <v>0.5</v>
      </c>
      <c r="AF3" s="103">
        <v>0.6</v>
      </c>
      <c r="AG3" s="103">
        <v>0.7</v>
      </c>
      <c r="AH3" s="103">
        <v>0.8</v>
      </c>
      <c r="AI3" s="103">
        <v>0.9</v>
      </c>
      <c r="AJ3" s="103">
        <v>0.99</v>
      </c>
      <c r="AK3" s="17"/>
      <c r="AL3" s="210" t="s">
        <v>687</v>
      </c>
      <c r="AM3" s="17"/>
      <c r="EJ3" s="210" t="s">
        <v>683</v>
      </c>
      <c r="IG3" s="192" t="s">
        <v>684</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20">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20">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20">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20">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20">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20">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20">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20">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20">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20">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20"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20"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20"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20"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20"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20"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20"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20"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20"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20"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20"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20"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20"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20"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20"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20"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20"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20"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20"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20"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20"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20"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20"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20"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20"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20"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20"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20"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20"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20"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20"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20"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20"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20"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20"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20"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20"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20"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20"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20"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20"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20"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20"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20"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20"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20"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20"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20"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20"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20"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20"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20"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20"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20"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20"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20"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20"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20"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20"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20"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20"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20"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20"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20"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20"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20"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20"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20"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20"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20"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20"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20"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20"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20"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20"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20"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20"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20"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20"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20"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20"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20"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20"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20"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20"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20"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20"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20"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20"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20"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1">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2"/>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55" t="s">
        <v>83</v>
      </c>
      <c r="E106" s="256"/>
      <c r="F106" s="257"/>
      <c r="G106" s="18"/>
      <c r="H106" s="18"/>
      <c r="I106" s="61"/>
      <c r="J106" s="61"/>
      <c r="K106" s="56"/>
      <c r="L106" s="56"/>
      <c r="M106" s="56"/>
      <c r="N106" s="56"/>
      <c r="O106" s="87"/>
      <c r="P106" s="87"/>
      <c r="Q106" s="87"/>
      <c r="R106" s="87"/>
      <c r="S106" s="87"/>
      <c r="T106" s="87"/>
      <c r="U106" s="87" t="s">
        <v>84</v>
      </c>
      <c r="V106" s="68"/>
      <c r="W106" s="127">
        <v>1500</v>
      </c>
      <c r="X106" s="223">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2"/>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2"/>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2"/>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2"/>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2"/>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2"/>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2"/>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2"/>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2"/>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2"/>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2"/>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2"/>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2"/>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2"/>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2"/>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2"/>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2"/>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2"/>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2"/>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2"/>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2"/>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2"/>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2"/>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2"/>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2"/>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2"/>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2"/>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2"/>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2"/>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2"/>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2"/>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2"/>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2"/>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4"/>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5"/>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5"/>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5"/>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5"/>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5"/>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5"/>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6"/>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2"/>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2.0m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2"/>
      <c r="Y149" s="42"/>
      <c r="Z149" s="42"/>
      <c r="AA149" s="46"/>
      <c r="AB149" s="17"/>
      <c r="AC149" s="17"/>
      <c r="AD149" s="17"/>
      <c r="AE149" s="17"/>
      <c r="AF149" s="17"/>
      <c r="AG149" s="17"/>
      <c r="AH149" s="17"/>
      <c r="AI149" s="17"/>
      <c r="AJ149" s="17"/>
      <c r="AK149" s="17"/>
      <c r="AL149" s="17"/>
      <c r="AM149" s="17"/>
    </row>
    <row r="150" spans="1:39" x14ac:dyDescent="0.25">
      <c r="A150" s="17"/>
      <c r="B150" s="253" t="s">
        <v>137</v>
      </c>
      <c r="C150" s="253"/>
      <c r="D150" s="253"/>
      <c r="E150" s="253"/>
      <c r="F150" s="253"/>
      <c r="G150" s="253"/>
      <c r="H150" s="253"/>
      <c r="I150" s="253"/>
      <c r="J150" s="253"/>
      <c r="K150" s="253"/>
      <c r="L150" s="253"/>
      <c r="M150" s="59"/>
      <c r="N150" s="59"/>
      <c r="O150" s="59"/>
      <c r="P150" s="18"/>
      <c r="Q150" s="17"/>
      <c r="R150" s="17"/>
      <c r="S150" s="17"/>
      <c r="T150" s="17"/>
      <c r="U150" s="17"/>
      <c r="V150" s="17"/>
      <c r="W150" s="17"/>
      <c r="X150" s="222"/>
      <c r="Y150" s="42"/>
      <c r="Z150" s="42"/>
      <c r="AA150" s="46"/>
      <c r="AB150" s="17"/>
      <c r="AC150" s="17"/>
      <c r="AD150" s="17"/>
      <c r="AE150" s="17"/>
      <c r="AF150" s="17"/>
      <c r="AG150" s="17"/>
      <c r="AH150" s="17"/>
      <c r="AI150" s="17"/>
      <c r="AJ150" s="17"/>
      <c r="AK150" s="17"/>
      <c r="AL150" s="17"/>
      <c r="AM150" s="17"/>
    </row>
    <row r="151" spans="1:39" x14ac:dyDescent="0.25">
      <c r="A151" s="17"/>
      <c r="B151" s="253" t="s">
        <v>136</v>
      </c>
      <c r="C151" s="253"/>
      <c r="D151" s="253"/>
      <c r="E151" s="253"/>
      <c r="F151" s="253"/>
      <c r="G151" s="253"/>
      <c r="H151" s="253"/>
      <c r="I151" s="253"/>
      <c r="J151" s="253"/>
      <c r="K151" s="253"/>
      <c r="L151" s="253"/>
      <c r="M151" s="59"/>
      <c r="N151" s="59"/>
      <c r="O151" s="59"/>
      <c r="P151" s="18"/>
      <c r="Q151" s="17"/>
      <c r="R151" s="17"/>
      <c r="S151" s="17"/>
      <c r="T151" s="17"/>
      <c r="U151" s="17"/>
      <c r="V151" s="17"/>
      <c r="W151" s="17"/>
      <c r="X151" s="222"/>
      <c r="Y151" s="42"/>
      <c r="Z151" s="42"/>
      <c r="AA151" s="46"/>
      <c r="AB151" s="17"/>
      <c r="AC151" s="17"/>
      <c r="AD151" s="17"/>
      <c r="AE151" s="17"/>
      <c r="AF151" s="17"/>
      <c r="AG151" s="17"/>
      <c r="AH151" s="17"/>
      <c r="AI151" s="17"/>
      <c r="AJ151" s="17"/>
      <c r="AK151" s="17"/>
      <c r="AL151" s="17"/>
      <c r="AM151" s="17"/>
    </row>
    <row r="152" spans="1:39" x14ac:dyDescent="0.25">
      <c r="A152" s="17"/>
      <c r="B152" s="253" t="s">
        <v>91</v>
      </c>
      <c r="C152" s="253"/>
      <c r="D152" s="253"/>
      <c r="E152" s="253"/>
      <c r="F152" s="253"/>
      <c r="G152" s="253"/>
      <c r="H152" s="253"/>
      <c r="I152" s="253"/>
      <c r="J152" s="253"/>
      <c r="K152" s="253"/>
      <c r="L152" s="253"/>
      <c r="M152" s="59"/>
      <c r="N152" s="59"/>
      <c r="O152" s="59"/>
      <c r="P152" s="18"/>
      <c r="Q152" s="17"/>
      <c r="R152" s="17"/>
      <c r="S152" s="17"/>
      <c r="T152" s="17"/>
      <c r="U152" s="17"/>
      <c r="V152" s="17"/>
      <c r="W152" s="17"/>
      <c r="X152" s="222"/>
      <c r="Y152" s="42"/>
      <c r="Z152" s="42"/>
      <c r="AA152" s="46"/>
      <c r="AB152" s="17"/>
      <c r="AC152" s="17"/>
      <c r="AD152" s="17"/>
      <c r="AE152" s="17"/>
      <c r="AF152" s="17"/>
      <c r="AG152" s="17"/>
      <c r="AH152" s="17"/>
      <c r="AI152" s="17"/>
      <c r="AJ152" s="17"/>
      <c r="AK152" s="17"/>
      <c r="AL152" s="17"/>
      <c r="AM152" s="17"/>
    </row>
    <row r="153" spans="1:39" x14ac:dyDescent="0.25">
      <c r="A153" s="17"/>
      <c r="B153" s="253" t="s">
        <v>149</v>
      </c>
      <c r="C153" s="253"/>
      <c r="D153" s="253"/>
      <c r="E153" s="253"/>
      <c r="F153" s="253"/>
      <c r="G153" s="253"/>
      <c r="H153" s="253"/>
      <c r="I153" s="253"/>
      <c r="J153" s="253"/>
      <c r="K153" s="253"/>
      <c r="L153" s="253"/>
      <c r="M153" s="59"/>
      <c r="N153" s="59"/>
      <c r="O153" s="59"/>
      <c r="P153" s="18"/>
      <c r="Q153" s="17"/>
      <c r="R153" s="17"/>
      <c r="S153" s="17"/>
      <c r="T153" s="17"/>
      <c r="U153" s="17"/>
      <c r="V153" s="17"/>
      <c r="W153" s="17"/>
      <c r="X153" s="222"/>
      <c r="Y153" s="42"/>
      <c r="Z153" s="42"/>
      <c r="AA153" s="46"/>
      <c r="AB153" s="17"/>
      <c r="AC153" s="17"/>
      <c r="AD153" s="17"/>
      <c r="AE153" s="17"/>
      <c r="AF153" s="17"/>
      <c r="AG153" s="17"/>
      <c r="AH153" s="17"/>
      <c r="AI153" s="17"/>
      <c r="AJ153" s="17"/>
      <c r="AK153" s="17"/>
      <c r="AL153" s="17"/>
      <c r="AM153" s="17"/>
    </row>
    <row r="154" spans="1:39" x14ac:dyDescent="0.25">
      <c r="A154" s="17"/>
      <c r="B154" s="253" t="s">
        <v>92</v>
      </c>
      <c r="C154" s="253"/>
      <c r="D154" s="253"/>
      <c r="E154" s="253"/>
      <c r="F154" s="253"/>
      <c r="G154" s="253"/>
      <c r="H154" s="253"/>
      <c r="I154" s="253"/>
      <c r="J154" s="253"/>
      <c r="K154" s="253"/>
      <c r="L154" s="253"/>
      <c r="M154" s="59"/>
      <c r="N154" s="59"/>
      <c r="O154" s="59"/>
      <c r="P154" s="18"/>
      <c r="Q154" s="17"/>
      <c r="R154" s="17"/>
      <c r="S154" s="17"/>
      <c r="T154" s="17"/>
      <c r="U154" s="17"/>
      <c r="V154" s="17"/>
      <c r="W154" s="17"/>
      <c r="X154" s="222"/>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2"/>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2"/>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2"/>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2"/>
      <c r="Y158" s="17"/>
      <c r="Z158" s="17"/>
      <c r="AA158" s="17"/>
      <c r="AB158" s="17"/>
      <c r="AC158" s="17"/>
      <c r="AD158" s="17"/>
      <c r="AE158" s="17"/>
      <c r="AF158" s="17"/>
      <c r="AG158" s="17"/>
      <c r="AH158" s="17"/>
      <c r="AI158" s="17"/>
      <c r="AJ158" s="17"/>
      <c r="AK158" s="17"/>
      <c r="AL158" s="17"/>
      <c r="AM158" s="17"/>
    </row>
    <row r="159" spans="1:39" x14ac:dyDescent="0.2">
      <c r="A159" s="17"/>
      <c r="B159" s="146" t="s">
        <v>708</v>
      </c>
      <c r="C159" s="17"/>
      <c r="D159" s="60"/>
      <c r="E159" s="17"/>
      <c r="F159" s="17"/>
      <c r="G159" s="17"/>
      <c r="H159" s="17"/>
      <c r="I159" s="17"/>
      <c r="J159" s="17"/>
      <c r="K159" s="18"/>
      <c r="L159" s="17"/>
      <c r="M159" s="17"/>
      <c r="N159" s="17"/>
      <c r="O159" s="17"/>
      <c r="P159" s="18"/>
      <c r="Q159" s="17"/>
      <c r="R159" s="17"/>
      <c r="S159" s="17"/>
      <c r="T159" s="17"/>
      <c r="U159" s="17"/>
      <c r="V159" s="17"/>
      <c r="W159" s="17"/>
      <c r="X159" s="222"/>
      <c r="Y159" s="17"/>
      <c r="Z159" s="17"/>
      <c r="AA159" s="17"/>
      <c r="AB159" s="17"/>
      <c r="AC159" s="17"/>
      <c r="AD159" s="17"/>
      <c r="AE159" s="17"/>
      <c r="AF159" s="17"/>
      <c r="AG159" s="17"/>
      <c r="AH159" s="17"/>
      <c r="AI159" s="17"/>
      <c r="AJ159" s="17"/>
      <c r="AK159" s="17"/>
      <c r="AL159" s="17"/>
      <c r="AM159" s="17"/>
    </row>
    <row r="160" spans="1:39" x14ac:dyDescent="0.2">
      <c r="A160" s="17"/>
      <c r="B160" s="146" t="s">
        <v>709</v>
      </c>
      <c r="C160" s="17"/>
      <c r="D160" s="60"/>
      <c r="E160" s="17"/>
      <c r="F160" s="17"/>
      <c r="G160" s="17"/>
      <c r="H160" s="17"/>
      <c r="I160" s="17"/>
      <c r="J160" s="17"/>
      <c r="K160" s="18"/>
      <c r="L160" s="17"/>
      <c r="M160" s="17"/>
      <c r="N160" s="17"/>
      <c r="O160" s="17"/>
      <c r="P160" s="18"/>
      <c r="Q160" s="17"/>
      <c r="R160" s="17"/>
      <c r="S160" s="17"/>
      <c r="T160" s="17"/>
      <c r="U160" s="17"/>
      <c r="V160" s="17"/>
      <c r="W160" s="17"/>
      <c r="X160" s="222"/>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2"/>
      <c r="Y161" s="17"/>
      <c r="Z161" s="17"/>
      <c r="AA161" s="17"/>
      <c r="AB161" s="17"/>
      <c r="AC161" s="17"/>
      <c r="AD161" s="17"/>
      <c r="AE161" s="17"/>
      <c r="AF161" s="17"/>
      <c r="AG161" s="17"/>
      <c r="AH161" s="17"/>
      <c r="AI161" s="17"/>
      <c r="AJ161" s="17"/>
      <c r="AK161" s="17"/>
      <c r="AL161" s="17"/>
      <c r="AM161" s="17"/>
    </row>
    <row r="162" spans="1:39" x14ac:dyDescent="0.2">
      <c r="A162" s="17"/>
      <c r="B162" s="146" t="s">
        <v>710</v>
      </c>
      <c r="C162" s="17"/>
      <c r="D162" s="60"/>
      <c r="E162" s="17"/>
      <c r="F162" s="17"/>
      <c r="G162" s="17"/>
      <c r="H162" s="17"/>
      <c r="I162" s="17"/>
      <c r="J162" s="17"/>
      <c r="K162" s="18"/>
      <c r="L162" s="17"/>
      <c r="M162" s="17"/>
      <c r="N162" s="17"/>
      <c r="O162" s="17"/>
      <c r="P162" s="18"/>
      <c r="Q162" s="17"/>
      <c r="R162" s="17"/>
      <c r="S162" s="17"/>
      <c r="T162" s="17"/>
      <c r="U162" s="17"/>
      <c r="V162" s="17"/>
      <c r="W162" s="17"/>
      <c r="X162" s="222"/>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2"/>
      <c r="Y163" s="17"/>
      <c r="Z163" s="17"/>
      <c r="AA163" s="17"/>
      <c r="AB163" s="17"/>
      <c r="AC163" s="17"/>
      <c r="AD163" s="17"/>
      <c r="AE163" s="17"/>
      <c r="AF163" s="17"/>
      <c r="AG163" s="17"/>
      <c r="AH163" s="17"/>
      <c r="AI163" s="17"/>
      <c r="AJ163" s="17"/>
      <c r="AK163" s="17"/>
      <c r="AL163" s="17"/>
      <c r="AM163" s="17"/>
    </row>
    <row r="164" spans="1:39" x14ac:dyDescent="0.2">
      <c r="A164" s="17"/>
      <c r="B164" s="218" t="s">
        <v>88</v>
      </c>
      <c r="C164" s="17"/>
      <c r="D164" s="60"/>
      <c r="E164" s="17"/>
      <c r="F164" s="17"/>
      <c r="G164" s="17"/>
      <c r="H164" s="17"/>
      <c r="I164" s="17"/>
      <c r="J164" s="17"/>
      <c r="K164" s="18"/>
      <c r="L164" s="17"/>
      <c r="M164" s="17"/>
      <c r="N164" s="17"/>
      <c r="O164" s="17"/>
      <c r="P164" s="17"/>
      <c r="Q164" s="17"/>
      <c r="R164" s="17"/>
      <c r="S164" s="17"/>
      <c r="T164" s="17"/>
      <c r="U164" s="17"/>
      <c r="V164" s="17"/>
      <c r="W164" s="17"/>
      <c r="X164" s="222"/>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2"/>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2"/>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2"/>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2"/>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2"/>
      <c r="Y169" s="17"/>
      <c r="Z169" s="17"/>
      <c r="AA169" s="17"/>
      <c r="AB169" s="17"/>
      <c r="AC169" s="17"/>
      <c r="AD169" s="17"/>
      <c r="AE169" s="17"/>
      <c r="AF169" s="17"/>
      <c r="AG169" s="17"/>
      <c r="AH169" s="17"/>
      <c r="AI169" s="17"/>
      <c r="AJ169" s="17"/>
      <c r="AK169" s="17"/>
      <c r="AL169" s="17"/>
      <c r="AM169" s="17"/>
    </row>
  </sheetData>
  <mergeCells count="11">
    <mergeCell ref="Y1:AJ1"/>
    <mergeCell ref="W2:W3"/>
    <mergeCell ref="X2:X3"/>
    <mergeCell ref="Y2:AJ2"/>
    <mergeCell ref="D106:F106"/>
    <mergeCell ref="B150:L150"/>
    <mergeCell ref="B151:L151"/>
    <mergeCell ref="B152:L152"/>
    <mergeCell ref="B154:L154"/>
    <mergeCell ref="W1:X1"/>
    <mergeCell ref="B153:L153"/>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59" t="s">
        <v>77</v>
      </c>
      <c r="S1" s="260"/>
      <c r="T1" s="266" t="str">
        <f>VLOOKUP(R1,VLookups!A28:C29,3,FALSE)</f>
        <v>Show the likelihood that the SPERT estimates will be EQUAL TO or GREATER THAN an uncertainty</v>
      </c>
      <c r="U1" s="266"/>
      <c r="V1" s="266"/>
      <c r="W1" s="266"/>
      <c r="X1" s="266"/>
      <c r="Y1" s="266"/>
      <c r="Z1" s="266"/>
      <c r="AA1" s="266"/>
      <c r="AB1" s="266"/>
      <c r="AC1" s="266"/>
      <c r="AD1" s="266"/>
      <c r="AE1" s="266"/>
      <c r="AF1" s="17"/>
      <c r="AG1" s="17"/>
      <c r="AH1" s="17"/>
    </row>
    <row r="2" spans="1:437" ht="15" customHeight="1" x14ac:dyDescent="0.25">
      <c r="A2" s="20"/>
      <c r="B2" s="17"/>
      <c r="C2" s="17"/>
      <c r="D2" s="17"/>
      <c r="E2" s="17"/>
      <c r="F2" s="17"/>
      <c r="G2" s="18"/>
      <c r="H2" s="17"/>
      <c r="I2" s="17"/>
      <c r="J2" s="17"/>
      <c r="K2" s="18"/>
      <c r="L2" s="17"/>
      <c r="M2" s="17"/>
      <c r="N2" s="17"/>
      <c r="O2" s="17"/>
      <c r="P2" s="17"/>
      <c r="Q2" s="17"/>
      <c r="R2" s="268" t="s">
        <v>15</v>
      </c>
      <c r="S2" s="268" t="s">
        <v>69</v>
      </c>
      <c r="T2" s="263" t="s">
        <v>144</v>
      </c>
      <c r="U2" s="263"/>
      <c r="V2" s="263"/>
      <c r="W2" s="263"/>
      <c r="X2" s="263"/>
      <c r="Y2" s="263"/>
      <c r="Z2" s="263"/>
      <c r="AA2" s="263"/>
      <c r="AB2" s="263"/>
      <c r="AC2" s="263"/>
      <c r="AD2" s="263"/>
      <c r="AE2" s="263"/>
      <c r="AF2" s="17"/>
      <c r="AG2" s="17"/>
      <c r="AH2" s="210"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69"/>
      <c r="S3" s="269"/>
      <c r="T3" s="103">
        <v>0.05</v>
      </c>
      <c r="U3" s="103">
        <v>0.95</v>
      </c>
      <c r="V3" s="103">
        <v>0.1</v>
      </c>
      <c r="W3" s="103">
        <v>0.2</v>
      </c>
      <c r="X3" s="103">
        <v>0.3</v>
      </c>
      <c r="Y3" s="103">
        <v>0.4</v>
      </c>
      <c r="Z3" s="103">
        <v>0.5</v>
      </c>
      <c r="AA3" s="103">
        <v>0.6</v>
      </c>
      <c r="AB3" s="103">
        <v>0.7</v>
      </c>
      <c r="AC3" s="103">
        <v>0.8</v>
      </c>
      <c r="AD3" s="103">
        <v>0.9</v>
      </c>
      <c r="AE3" s="103">
        <v>0.99</v>
      </c>
      <c r="AF3" s="17"/>
      <c r="AG3" s="17"/>
      <c r="AH3" s="210"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689</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690</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691</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692</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693</v>
      </c>
      <c r="D16" s="65">
        <f>IF(AND($D$13&gt;0,$D$14&gt;0,$D$13&lt;$D$14,NOT($P$4="")),IF($G$4="R",_xlfn.BETA.DIST($D$13,$M$4,$N$4,TRUE,$B$4,$D$4),_xlfn.BETA.DIST($D$13,$N$4,$M$4,TRUE,$B$4,$D$4)),"")</f>
        <v>0.20203478566595262</v>
      </c>
      <c r="E16" s="17"/>
      <c r="F16" s="212" t="s">
        <v>694</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695</v>
      </c>
      <c r="D17" s="64">
        <f>IF(AND($D$13&gt;0,$D$14&gt;0,$D$13&lt;$D$14,NOT($P$4="")),1-IF($G$4="R",_xlfn.BETA.DIST($D$14,$M$4,$N$4,TRUE,$B$4,$D$4),_xlfn.BETA.DIST($D$14,$N$4,$M$4,TRUE,$B$4,$D$4)),"")</f>
        <v>0.19790375264589588</v>
      </c>
      <c r="E17" s="17"/>
      <c r="F17" s="212" t="s">
        <v>696</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2.0m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53" t="s">
        <v>137</v>
      </c>
      <c r="C26" s="253"/>
      <c r="D26" s="253"/>
      <c r="E26" s="253"/>
      <c r="F26" s="253"/>
      <c r="G26" s="253"/>
      <c r="H26" s="253"/>
      <c r="I26" s="253"/>
      <c r="J26" s="253"/>
      <c r="K26" s="253"/>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53" t="s">
        <v>136</v>
      </c>
      <c r="C27" s="253"/>
      <c r="D27" s="253"/>
      <c r="E27" s="253"/>
      <c r="F27" s="253"/>
      <c r="G27" s="253"/>
      <c r="H27" s="253"/>
      <c r="I27" s="253"/>
      <c r="J27" s="253"/>
      <c r="K27" s="253"/>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53" t="s">
        <v>91</v>
      </c>
      <c r="C28" s="253"/>
      <c r="D28" s="253"/>
      <c r="E28" s="253"/>
      <c r="F28" s="253"/>
      <c r="G28" s="253"/>
      <c r="H28" s="253"/>
      <c r="I28" s="253"/>
      <c r="J28" s="253"/>
      <c r="K28" s="253"/>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53" t="s">
        <v>149</v>
      </c>
      <c r="C29" s="253"/>
      <c r="D29" s="253"/>
      <c r="E29" s="253"/>
      <c r="F29" s="253"/>
      <c r="G29" s="253"/>
      <c r="H29" s="253"/>
      <c r="I29" s="253"/>
      <c r="J29" s="253"/>
      <c r="K29" s="253"/>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53" t="s">
        <v>92</v>
      </c>
      <c r="C30" s="253"/>
      <c r="D30" s="253"/>
      <c r="E30" s="253"/>
      <c r="F30" s="253"/>
      <c r="G30" s="253"/>
      <c r="H30" s="253"/>
      <c r="I30" s="253"/>
      <c r="J30" s="253"/>
      <c r="K30" s="253"/>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708</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709</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710</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18" t="s">
        <v>88</v>
      </c>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4"/>
  <sheetViews>
    <sheetView workbookViewId="0">
      <selection activeCell="C3" sqref="C3"/>
    </sheetView>
  </sheetViews>
  <sheetFormatPr defaultColWidth="8.7109375" defaultRowHeight="15" x14ac:dyDescent="0.25"/>
  <cols>
    <col min="1" max="1" width="5.7109375" style="19" customWidth="1"/>
    <col min="2" max="2" width="53.140625" style="19" customWidth="1"/>
    <col min="3" max="3" width="25.57031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123</v>
      </c>
      <c r="C1" s="270" t="s">
        <v>748</v>
      </c>
      <c r="D1" s="271"/>
      <c r="E1" s="271"/>
      <c r="F1" s="271"/>
      <c r="G1" s="271"/>
      <c r="H1" s="272"/>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9"/>
      <c r="C2" s="239" t="s">
        <v>749</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8" customHeight="1" x14ac:dyDescent="0.25">
      <c r="A3" s="20"/>
      <c r="B3" s="229" t="s">
        <v>717</v>
      </c>
      <c r="C3" s="279">
        <v>43654</v>
      </c>
      <c r="D3" s="17"/>
      <c r="E3" s="17"/>
      <c r="F3" s="17"/>
      <c r="G3" s="18"/>
      <c r="H3" s="17"/>
      <c r="I3" s="17"/>
      <c r="J3" s="17"/>
      <c r="K3" s="17"/>
      <c r="L3" s="17"/>
      <c r="M3" s="17"/>
      <c r="N3" s="18"/>
      <c r="O3" s="18"/>
      <c r="P3" s="17"/>
      <c r="Q3" s="17"/>
      <c r="R3" s="17"/>
      <c r="S3" s="220" t="e">
        <f>IF(AND(C7&gt;0,C5&gt;0,C8&gt;0,C19&gt;0,C20&gt;0,C10&gt;0,NOT(C6="")),ABS(VLOOKUP($C$21,VLookups!$A$28:$B$29,2,FALSE)-_xlfn.BETA.DIST(C10,IF(C15="L",C20,C19),IF(C15="L",C19,C20),TRUE,C7,C8)),"")</f>
        <v>#NUM!</v>
      </c>
      <c r="T3" s="17"/>
      <c r="U3" s="17"/>
      <c r="V3" s="17"/>
      <c r="W3" s="17"/>
      <c r="X3" s="17"/>
      <c r="Y3" s="17"/>
      <c r="Z3" s="17"/>
      <c r="AA3" s="17"/>
      <c r="AB3" s="17"/>
      <c r="AC3" s="17"/>
      <c r="AD3" s="17"/>
      <c r="AE3" s="17"/>
      <c r="AF3" s="17"/>
      <c r="AG3" s="17"/>
      <c r="AH3" s="17"/>
      <c r="AI3" s="17"/>
      <c r="AJ3" s="17"/>
      <c r="AK3" s="17"/>
      <c r="AL3" s="17"/>
    </row>
    <row r="4" spans="1:38" ht="18" customHeight="1" x14ac:dyDescent="0.25">
      <c r="A4" s="20"/>
      <c r="B4" s="229" t="s">
        <v>718</v>
      </c>
      <c r="C4" s="280">
        <v>2</v>
      </c>
      <c r="D4" s="231" t="s">
        <v>754</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8" customHeight="1" x14ac:dyDescent="0.25">
      <c r="A5" s="20"/>
      <c r="B5" s="229" t="s">
        <v>719</v>
      </c>
      <c r="C5" s="281">
        <v>40</v>
      </c>
      <c r="D5" s="231" t="s">
        <v>732</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9" t="s">
        <v>720</v>
      </c>
      <c r="C6" s="249" t="s">
        <v>28</v>
      </c>
      <c r="D6" s="231" t="s">
        <v>733</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8" customHeight="1" x14ac:dyDescent="0.25">
      <c r="A7" s="20"/>
      <c r="B7" s="229" t="s">
        <v>721</v>
      </c>
      <c r="C7" s="281">
        <v>10</v>
      </c>
      <c r="D7" s="231" t="s">
        <v>734</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8" customHeight="1" x14ac:dyDescent="0.25">
      <c r="A8" s="20"/>
      <c r="B8" s="229" t="s">
        <v>722</v>
      </c>
      <c r="C8" s="282">
        <v>70</v>
      </c>
      <c r="D8" s="231" t="s">
        <v>735</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9"/>
      <c r="C9" s="241">
        <f>IF(OR(ISBLANK(C5),ISBLANK(C8),ISBLANK(C7)),"",IF(OR(C7=0,C5=0,C8=0),-1,IF(AND(C7&gt;0,C5&gt;0,C8&gt;0),IF(OR(C5&gt;C7,C5=C7),IF(OR(C8&gt;C5,C8=C5),1,-1),-1))))</f>
        <v>1</v>
      </c>
      <c r="D9" s="240" t="s">
        <v>752</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8" customHeight="1" x14ac:dyDescent="0.25">
      <c r="A10" s="20"/>
      <c r="B10" s="229" t="s">
        <v>723</v>
      </c>
      <c r="C10" s="250">
        <v>255</v>
      </c>
      <c r="D10" s="231" t="s">
        <v>736</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8" customHeight="1" x14ac:dyDescent="0.25">
      <c r="A11" s="20"/>
      <c r="B11" s="229" t="s">
        <v>724</v>
      </c>
      <c r="C11" s="251">
        <v>0.8</v>
      </c>
      <c r="D11" s="231" t="s">
        <v>737</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9"/>
      <c r="C12" s="242" t="str">
        <f>IF(C14="","",IF(OR($C14&lt;Skew!$B$1,$C14=Skew!$B$1),IF($C14&gt;Skew!$C$1,Skew!$A$1,IF($C14&gt;Skew!$C$2,Skew!$A$2,IF($C14&gt;Skew!$C$3,Skew!$A$3,IF($C14&gt;Skew!$C$4,Skew!$A$4,IF($C14&gt;Skew!$C$5,Skew!$A$5,IF($C14&gt;Skew!$C$6,Skew!$A$6,IF($C14&gt;Skew!$C$7,Skew!$A$7,IF($C14&gt;Skew!$C$8,Skew!$A$8,IF($C14&gt;Skew!$C$9,Skew!$A$9,IF($C14&gt;Skew!$C$10,Skew!$A$10,IF($C14&gt;Skew!$C$11,Skew!$A$11,IF($C14&gt;Skew!$C$12,Skew!$A$12,IF($C14&gt;Skew!$C$13,Skew!$A$13,IF($C14&gt;Skew!$C$14,Skew!$A$14,Skew!$A$15)
)))))))))))))))</f>
        <v>No skew</v>
      </c>
      <c r="D12" s="231"/>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9" t="s">
        <v>744</v>
      </c>
      <c r="C13" s="235">
        <f>IF(OR(C14="",C6=""),"",IF(C15="R",((C8-C7)*(INDEX(Mean_Ratios,C16,C18)))+C7,((C8-C7)*(1-INDEX(Mean_Ratios,C16,C18)))+C7))</f>
        <v>40</v>
      </c>
      <c r="D13" s="231"/>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9"/>
      <c r="C14" s="236">
        <f>IF(AND(C7&gt;0,C5&gt;0,C8&gt;0),MIN(((C5-C7)/(C8-C7))*100,((C8-C5)/(C8-C7))*100),"")</f>
        <v>50</v>
      </c>
      <c r="D14" s="231"/>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9"/>
      <c r="C15" s="236" t="str">
        <f>IF(AND(C7&gt;0,C5&gt;0,C8&gt;0),IF((C5-C7)&gt;(C8-C5),"L",IF((C5-C7)=(C8-C5),"EQ","R")),"")</f>
        <v>EQ</v>
      </c>
      <c r="D15" s="231"/>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9"/>
      <c r="C16" s="236">
        <f>IF(C14="","",MATCH(C12,Skew!$A$1:$A$15,0))</f>
        <v>1</v>
      </c>
      <c r="D16" s="231"/>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9"/>
      <c r="C17" s="236">
        <f>IF(AND(C7&gt;0,C5&gt;0,C8&gt;0),C7+((C8-C7)/2),"")</f>
        <v>40</v>
      </c>
      <c r="D17" s="231"/>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9"/>
      <c r="C18" s="236">
        <f>IF(OR(C14="",C6=""),"",MATCH(C6,Confidence!$A$1:$A$10,0))</f>
        <v>8</v>
      </c>
      <c r="D18" s="231"/>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9" t="s">
        <v>745</v>
      </c>
      <c r="C19" s="27">
        <f>IF(OR(C14="",C6=""),"",INDEX(Alpha_Chart,C16,C18))</f>
        <v>2</v>
      </c>
      <c r="D19" s="231"/>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9" t="s">
        <v>746</v>
      </c>
      <c r="C20" s="27">
        <f>IF(OR(C14="",C6=""),"",INDEX(Beta_Chart,C16,C18))</f>
        <v>2</v>
      </c>
      <c r="D20" s="231"/>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9"/>
      <c r="C21" s="237" t="s">
        <v>79</v>
      </c>
      <c r="D21" s="231"/>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hidden="1" customHeight="1" x14ac:dyDescent="0.25">
      <c r="A22" s="20"/>
      <c r="B22" s="229"/>
      <c r="C22" s="238" t="s">
        <v>83</v>
      </c>
      <c r="D22" s="231"/>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30"/>
      <c r="C23" s="243"/>
      <c r="D23" s="240" t="s">
        <v>747</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9" t="s">
        <v>725</v>
      </c>
      <c r="C24" s="244">
        <f>IF(OR(ISBLANK(C5),ISBLANK(C7),ISBLANK(C8)),"",((C8+(4*C5)+C7)/6))</f>
        <v>40</v>
      </c>
      <c r="D24" s="231" t="s">
        <v>738</v>
      </c>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9" t="s">
        <v>726</v>
      </c>
      <c r="C25" s="245">
        <f>IF(OR(C14="",C6=""),"",(C8-C7)*INDEX(Standard_Deviation_Ratios,C16,C18))</f>
        <v>13.416</v>
      </c>
      <c r="D25" s="232"/>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9" t="s">
        <v>727</v>
      </c>
      <c r="C26" s="246">
        <f>IF(OR($C19="",$C20=""),"",_xlfn.BETA.INV(ABS(VLOOKUP($C$21,VLookups!$A$28:$B$29,2,FALSE)-C$11),IF($C15="L",$C20,$C19),IF($C15="L",$C19,$C20),$C7,$C8))</f>
        <v>27.228443525004426</v>
      </c>
      <c r="D26" s="231" t="s">
        <v>739</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9" t="s">
        <v>728</v>
      </c>
      <c r="C27" s="247">
        <f>IF(OR(C10="",C26=""),"",C10/C26)</f>
        <v>9.365206636428864</v>
      </c>
      <c r="D27" s="231" t="s">
        <v>740</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 customHeight="1" x14ac:dyDescent="0.25">
      <c r="A28" s="20"/>
      <c r="B28" s="229" t="s">
        <v>729</v>
      </c>
      <c r="C28" s="248">
        <f>IF(OR(C4="",C27=""),"",C4*ROUND(C27+0.3,0))</f>
        <v>20</v>
      </c>
      <c r="D28" s="231" t="s">
        <v>741</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8" customHeight="1" x14ac:dyDescent="0.25">
      <c r="A29" s="20"/>
      <c r="B29" s="229" t="s">
        <v>730</v>
      </c>
      <c r="C29" s="278"/>
      <c r="D29" s="231" t="s">
        <v>742</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5" customHeight="1" x14ac:dyDescent="0.25">
      <c r="A30" s="20"/>
      <c r="B30" s="229" t="s">
        <v>731</v>
      </c>
      <c r="C30" s="234">
        <f>IF(C28="","",C28*7+C29)</f>
        <v>140</v>
      </c>
      <c r="D30" s="233" t="s">
        <v>743</v>
      </c>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8" customHeight="1" x14ac:dyDescent="0.25">
      <c r="A31" s="20"/>
      <c r="B31" s="229" t="s">
        <v>755</v>
      </c>
      <c r="C31" s="252">
        <f>IF(OR(C3="",C30=""),"",C3+C30)</f>
        <v>43794</v>
      </c>
      <c r="D31" s="231"/>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ht="15" customHeight="1" x14ac:dyDescent="0.25">
      <c r="A32" s="20"/>
      <c r="B32" s="88"/>
      <c r="C32" s="88"/>
      <c r="D32" s="17"/>
      <c r="E32" s="17"/>
      <c r="F32" s="17"/>
      <c r="G32" s="18"/>
      <c r="H32" s="17"/>
      <c r="I32" s="17"/>
      <c r="J32" s="17"/>
      <c r="K32" s="17"/>
      <c r="L32" s="17"/>
      <c r="M32" s="17"/>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8"/>
      <c r="B33" s="17"/>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37" t="str">
        <f>CONCATENATE("Version ",'Change Log'!$B$2," – © 2015-",YEAR('Change Log'!$A$2),", William W. Davis, MSPM, PMP")</f>
        <v>Version 2.0m – © 2015-2019, William W. Davis, MSPM, PMP</v>
      </c>
      <c r="C34" s="17"/>
      <c r="D34" s="1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53" t="s">
        <v>137</v>
      </c>
      <c r="C35" s="253"/>
      <c r="D35" s="253"/>
      <c r="E35" s="253"/>
      <c r="F35" s="253"/>
      <c r="G35" s="253"/>
      <c r="H35" s="253"/>
      <c r="I35" s="253"/>
      <c r="J35" s="253"/>
      <c r="K35" s="253"/>
      <c r="L35" s="253"/>
      <c r="M35" s="253"/>
      <c r="N35" s="253"/>
      <c r="O35" s="228"/>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53" t="s">
        <v>136</v>
      </c>
      <c r="C36" s="253"/>
      <c r="D36" s="253"/>
      <c r="E36" s="253"/>
      <c r="F36" s="253"/>
      <c r="G36" s="253"/>
      <c r="H36" s="253"/>
      <c r="I36" s="253"/>
      <c r="J36" s="253"/>
      <c r="K36" s="253"/>
      <c r="L36" s="253"/>
      <c r="M36" s="253"/>
      <c r="N36" s="253"/>
      <c r="O36" s="228"/>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53" t="s">
        <v>91</v>
      </c>
      <c r="C37" s="253"/>
      <c r="D37" s="253"/>
      <c r="E37" s="253"/>
      <c r="F37" s="253"/>
      <c r="G37" s="253"/>
      <c r="H37" s="253"/>
      <c r="I37" s="253"/>
      <c r="J37" s="253"/>
      <c r="K37" s="253"/>
      <c r="L37" s="253"/>
      <c r="M37" s="253"/>
      <c r="N37" s="253"/>
      <c r="O37" s="228"/>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53" t="s">
        <v>149</v>
      </c>
      <c r="C38" s="253"/>
      <c r="D38" s="253"/>
      <c r="E38" s="253"/>
      <c r="F38" s="253"/>
      <c r="G38" s="253"/>
      <c r="H38" s="253"/>
      <c r="I38" s="253"/>
      <c r="J38" s="253"/>
      <c r="K38" s="253"/>
      <c r="L38" s="253"/>
      <c r="M38" s="253"/>
      <c r="N38" s="253"/>
      <c r="O38" s="228"/>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253" t="s">
        <v>92</v>
      </c>
      <c r="C39" s="253"/>
      <c r="D39" s="253"/>
      <c r="E39" s="253"/>
      <c r="F39" s="253"/>
      <c r="G39" s="253"/>
      <c r="H39" s="253"/>
      <c r="I39" s="253"/>
      <c r="J39" s="253"/>
      <c r="K39" s="253"/>
      <c r="L39" s="253"/>
      <c r="M39" s="253"/>
      <c r="N39" s="253"/>
      <c r="O39" s="228"/>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5">
      <c r="A40" s="17"/>
      <c r="B40" s="146" t="s">
        <v>150</v>
      </c>
      <c r="C40" s="228"/>
      <c r="D40" s="228"/>
      <c r="E40" s="228"/>
      <c r="F40" s="228"/>
      <c r="G40" s="228"/>
      <c r="H40" s="228"/>
      <c r="I40" s="228"/>
      <c r="J40" s="228"/>
      <c r="K40" s="228"/>
      <c r="L40" s="228"/>
      <c r="M40" s="228"/>
      <c r="N40" s="228"/>
      <c r="O40" s="228"/>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89</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152</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708</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t="s">
        <v>709</v>
      </c>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710</v>
      </c>
      <c r="C47" s="17"/>
      <c r="D47" s="17"/>
      <c r="E47" s="17"/>
      <c r="F47" s="17"/>
      <c r="G47" s="18"/>
      <c r="H47" s="17"/>
      <c r="I47" s="17"/>
      <c r="J47" s="17"/>
      <c r="K47" s="17"/>
      <c r="L47" s="17"/>
      <c r="M47" s="17"/>
      <c r="N47" s="17"/>
      <c r="O47" s="17"/>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146" t="s">
        <v>87</v>
      </c>
      <c r="C48" s="17"/>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
      <c r="A49" s="17"/>
      <c r="B49" s="218" t="s">
        <v>88</v>
      </c>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17"/>
      <c r="C50" s="17"/>
      <c r="D50" s="17"/>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188" t="s">
        <v>675</v>
      </c>
      <c r="C51" s="189">
        <f>IF(AND(C7&gt;0,C5&gt;0,C8&gt;0),ABS(C7-C8)/100,"")</f>
        <v>0.6</v>
      </c>
      <c r="D51" s="190" t="s">
        <v>676</v>
      </c>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56"/>
      <c r="C52" s="56"/>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IF(ISNONTEXT($C$51),C7,"")</f>
        <v>10</v>
      </c>
      <c r="C53" s="206">
        <f>IF($C$15="R",_xlfn.BETA.DIST(B53+0.001,$C$19,$C$20,FALSE,$C$7,$C$8),_xlfn.BETA.DIST(B53+0.001,$C$20,$C$19,FALSE,$C$7,$C$8))</f>
        <v>1.6666388888879655E-6</v>
      </c>
      <c r="D53" s="17"/>
      <c r="E53" s="17"/>
      <c r="F53" s="17"/>
      <c r="G53" s="18"/>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IF(ISNONTEXT($C$51),B53+$C$51,"")</f>
        <v>10.6</v>
      </c>
      <c r="C54" s="69">
        <f t="shared" ref="C54:C85" si="0">IF($C$15="R",_xlfn.BETA.DIST(B54,$C$19,$C$20,FALSE,$C$7,$C$8),_xlfn.BETA.DIST(B54,$C$20,$C$19,FALSE,$C$7,$C$8))</f>
        <v>9.8999999999999891E-4</v>
      </c>
      <c r="D54" s="17"/>
      <c r="E54" s="17"/>
      <c r="F54" s="17"/>
      <c r="G54" s="18"/>
      <c r="H54" s="17"/>
      <c r="I54" s="17"/>
      <c r="J54" s="17"/>
      <c r="K54" s="17"/>
      <c r="L54" s="17"/>
      <c r="M54" s="17"/>
      <c r="N54" s="18"/>
      <c r="O54" s="18"/>
      <c r="P54" s="17"/>
      <c r="Q54" s="17"/>
      <c r="R54" s="17"/>
      <c r="S54" s="17"/>
      <c r="T54" s="17"/>
      <c r="U54" s="17"/>
      <c r="V54" s="17"/>
      <c r="W54" s="17"/>
      <c r="X54" s="17"/>
      <c r="Y54" s="17"/>
      <c r="Z54" s="17"/>
      <c r="AA54" s="17"/>
      <c r="AB54" s="17"/>
      <c r="AC54" s="17"/>
      <c r="AD54" s="17"/>
      <c r="AE54" s="17"/>
      <c r="AF54" s="17"/>
      <c r="AG54" s="17"/>
      <c r="AH54" s="17"/>
      <c r="AI54" s="17"/>
      <c r="AJ54" s="17"/>
      <c r="AK54" s="17"/>
      <c r="AL54" s="17"/>
    </row>
    <row r="55" spans="1:38" hidden="1" x14ac:dyDescent="0.25">
      <c r="A55" s="187"/>
      <c r="B55" s="191">
        <f t="shared" ref="B55:B118" si="1">IF(ISNONTEXT($C$51),B54+$C$51,"")</f>
        <v>11.2</v>
      </c>
      <c r="C55" s="69">
        <f t="shared" si="0"/>
        <v>1.9599999999999982E-3</v>
      </c>
    </row>
    <row r="56" spans="1:38" hidden="1" x14ac:dyDescent="0.25">
      <c r="A56" s="187"/>
      <c r="B56" s="191">
        <f t="shared" si="1"/>
        <v>11.799999999999999</v>
      </c>
      <c r="C56" s="69">
        <f t="shared" si="0"/>
        <v>2.9099999999999972E-3</v>
      </c>
    </row>
    <row r="57" spans="1:38" hidden="1" x14ac:dyDescent="0.25">
      <c r="A57" s="187"/>
      <c r="B57" s="191">
        <f t="shared" si="1"/>
        <v>12.399999999999999</v>
      </c>
      <c r="C57" s="69">
        <f t="shared" si="0"/>
        <v>3.8399999999999975E-3</v>
      </c>
    </row>
    <row r="58" spans="1:38" hidden="1" x14ac:dyDescent="0.25">
      <c r="A58" s="187"/>
      <c r="B58" s="191">
        <f t="shared" si="1"/>
        <v>12.999999999999998</v>
      </c>
      <c r="C58" s="69">
        <f t="shared" si="0"/>
        <v>4.7499999999999955E-3</v>
      </c>
    </row>
    <row r="59" spans="1:38" hidden="1" x14ac:dyDescent="0.25">
      <c r="A59" s="187"/>
      <c r="B59" s="191">
        <f t="shared" si="1"/>
        <v>13.599999999999998</v>
      </c>
      <c r="C59" s="69">
        <f t="shared" si="0"/>
        <v>5.6399999999999957E-3</v>
      </c>
    </row>
    <row r="60" spans="1:38" hidden="1" x14ac:dyDescent="0.25">
      <c r="A60" s="187"/>
      <c r="B60" s="191">
        <f t="shared" si="1"/>
        <v>14.199999999999998</v>
      </c>
      <c r="C60" s="69">
        <f t="shared" si="0"/>
        <v>6.5099999999999976E-3</v>
      </c>
    </row>
    <row r="61" spans="1:38" hidden="1" x14ac:dyDescent="0.25">
      <c r="A61"/>
      <c r="B61" s="191">
        <f t="shared" si="1"/>
        <v>14.799999999999997</v>
      </c>
      <c r="C61" s="69">
        <f t="shared" si="0"/>
        <v>7.3599999999999942E-3</v>
      </c>
    </row>
    <row r="62" spans="1:38" hidden="1" x14ac:dyDescent="0.25">
      <c r="A62"/>
      <c r="B62" s="191">
        <f t="shared" si="1"/>
        <v>15.399999999999997</v>
      </c>
      <c r="C62" s="69">
        <f t="shared" si="0"/>
        <v>8.1899999999999959E-3</v>
      </c>
    </row>
    <row r="63" spans="1:38" hidden="1" x14ac:dyDescent="0.25">
      <c r="A63"/>
      <c r="B63" s="191">
        <f t="shared" si="1"/>
        <v>15.999999999999996</v>
      </c>
      <c r="C63" s="69">
        <f t="shared" si="0"/>
        <v>8.9999999999999924E-3</v>
      </c>
    </row>
    <row r="64" spans="1:38" hidden="1" x14ac:dyDescent="0.25">
      <c r="A64"/>
      <c r="B64" s="191">
        <f t="shared" si="1"/>
        <v>16.599999999999998</v>
      </c>
      <c r="C64" s="69">
        <f t="shared" si="0"/>
        <v>9.7899999999999966E-3</v>
      </c>
    </row>
    <row r="65" spans="1:3" hidden="1" x14ac:dyDescent="0.25">
      <c r="A65"/>
      <c r="B65" s="191">
        <f t="shared" si="1"/>
        <v>17.2</v>
      </c>
      <c r="C65" s="69">
        <f t="shared" si="0"/>
        <v>1.0559999999999998E-2</v>
      </c>
    </row>
    <row r="66" spans="1:3" hidden="1" x14ac:dyDescent="0.25">
      <c r="A66"/>
      <c r="B66" s="191">
        <f t="shared" si="1"/>
        <v>17.8</v>
      </c>
      <c r="C66" s="69">
        <f t="shared" si="0"/>
        <v>1.1310000000000002E-2</v>
      </c>
    </row>
    <row r="67" spans="1:3" hidden="1" x14ac:dyDescent="0.25">
      <c r="A67"/>
      <c r="B67" s="191">
        <f t="shared" si="1"/>
        <v>18.400000000000002</v>
      </c>
      <c r="C67" s="69">
        <f t="shared" si="0"/>
        <v>1.2040000000000004E-2</v>
      </c>
    </row>
    <row r="68" spans="1:3" hidden="1" x14ac:dyDescent="0.25">
      <c r="A68"/>
      <c r="B68" s="191">
        <f t="shared" si="1"/>
        <v>19.000000000000004</v>
      </c>
      <c r="C68" s="69">
        <f t="shared" si="0"/>
        <v>1.2750000000000006E-2</v>
      </c>
    </row>
    <row r="69" spans="1:3" hidden="1" x14ac:dyDescent="0.25">
      <c r="A69"/>
      <c r="B69" s="191">
        <f t="shared" si="1"/>
        <v>19.600000000000005</v>
      </c>
      <c r="C69" s="69">
        <f t="shared" si="0"/>
        <v>1.3440000000000009E-2</v>
      </c>
    </row>
    <row r="70" spans="1:3" hidden="1" x14ac:dyDescent="0.25">
      <c r="A70"/>
      <c r="B70" s="191">
        <f t="shared" si="1"/>
        <v>20.200000000000006</v>
      </c>
      <c r="C70" s="69">
        <f t="shared" si="0"/>
        <v>1.411000000000001E-2</v>
      </c>
    </row>
    <row r="71" spans="1:3" hidden="1" x14ac:dyDescent="0.25">
      <c r="A71"/>
      <c r="B71" s="191">
        <f t="shared" si="1"/>
        <v>20.800000000000008</v>
      </c>
      <c r="C71" s="69">
        <f t="shared" si="0"/>
        <v>1.4760000000000006E-2</v>
      </c>
    </row>
    <row r="72" spans="1:3" hidden="1" x14ac:dyDescent="0.25">
      <c r="A72"/>
      <c r="B72" s="191">
        <f t="shared" si="1"/>
        <v>21.400000000000009</v>
      </c>
      <c r="C72" s="69">
        <f t="shared" si="0"/>
        <v>1.539000000000001E-2</v>
      </c>
    </row>
    <row r="73" spans="1:3" hidden="1" x14ac:dyDescent="0.25">
      <c r="A73"/>
      <c r="B73" s="191">
        <f t="shared" si="1"/>
        <v>22.000000000000011</v>
      </c>
      <c r="C73" s="69">
        <f t="shared" si="0"/>
        <v>1.6000000000000011E-2</v>
      </c>
    </row>
    <row r="74" spans="1:3" hidden="1" x14ac:dyDescent="0.25">
      <c r="A74"/>
      <c r="B74" s="191">
        <f t="shared" si="1"/>
        <v>22.600000000000012</v>
      </c>
      <c r="C74" s="69">
        <f t="shared" si="0"/>
        <v>1.6590000000000011E-2</v>
      </c>
    </row>
    <row r="75" spans="1:3" hidden="1" x14ac:dyDescent="0.25">
      <c r="A75"/>
      <c r="B75" s="191">
        <f t="shared" si="1"/>
        <v>23.200000000000014</v>
      </c>
      <c r="C75" s="69">
        <f t="shared" si="0"/>
        <v>1.7160000000000012E-2</v>
      </c>
    </row>
    <row r="76" spans="1:3" hidden="1" x14ac:dyDescent="0.25">
      <c r="A76"/>
      <c r="B76" s="191">
        <f t="shared" si="1"/>
        <v>23.800000000000015</v>
      </c>
      <c r="C76" s="69">
        <f t="shared" si="0"/>
        <v>1.771000000000001E-2</v>
      </c>
    </row>
    <row r="77" spans="1:3" hidden="1" x14ac:dyDescent="0.25">
      <c r="A77"/>
      <c r="B77" s="191">
        <f t="shared" si="1"/>
        <v>24.400000000000016</v>
      </c>
      <c r="C77" s="69">
        <f t="shared" si="0"/>
        <v>1.824000000000002E-2</v>
      </c>
    </row>
    <row r="78" spans="1:3" hidden="1" x14ac:dyDescent="0.25">
      <c r="A78"/>
      <c r="B78" s="191">
        <f t="shared" si="1"/>
        <v>25.000000000000018</v>
      </c>
      <c r="C78" s="69">
        <f t="shared" si="0"/>
        <v>1.8750000000000013E-2</v>
      </c>
    </row>
    <row r="79" spans="1:3" hidden="1" x14ac:dyDescent="0.25">
      <c r="A79"/>
      <c r="B79" s="191">
        <f t="shared" si="1"/>
        <v>25.600000000000019</v>
      </c>
      <c r="C79" s="69">
        <f t="shared" si="0"/>
        <v>1.9240000000000021E-2</v>
      </c>
    </row>
    <row r="80" spans="1:3" hidden="1" x14ac:dyDescent="0.25">
      <c r="A80"/>
      <c r="B80" s="191">
        <f t="shared" si="1"/>
        <v>26.200000000000021</v>
      </c>
      <c r="C80" s="69">
        <f t="shared" si="0"/>
        <v>1.9710000000000019E-2</v>
      </c>
    </row>
    <row r="81" spans="1:3" hidden="1" x14ac:dyDescent="0.25">
      <c r="A81"/>
      <c r="B81" s="191">
        <f t="shared" si="1"/>
        <v>26.800000000000022</v>
      </c>
      <c r="C81" s="69">
        <f t="shared" si="0"/>
        <v>2.0160000000000018E-2</v>
      </c>
    </row>
    <row r="82" spans="1:3" hidden="1" x14ac:dyDescent="0.25">
      <c r="A82"/>
      <c r="B82" s="191">
        <f t="shared" si="1"/>
        <v>27.400000000000023</v>
      </c>
      <c r="C82" s="69">
        <f t="shared" si="0"/>
        <v>2.0590000000000015E-2</v>
      </c>
    </row>
    <row r="83" spans="1:3" hidden="1" x14ac:dyDescent="0.25">
      <c r="A83"/>
      <c r="B83" s="191">
        <f t="shared" si="1"/>
        <v>28.000000000000025</v>
      </c>
      <c r="C83" s="69">
        <f t="shared" si="0"/>
        <v>2.1000000000000019E-2</v>
      </c>
    </row>
    <row r="84" spans="1:3" hidden="1" x14ac:dyDescent="0.25">
      <c r="A84"/>
      <c r="B84" s="191">
        <f t="shared" si="1"/>
        <v>28.600000000000026</v>
      </c>
      <c r="C84" s="69">
        <f t="shared" si="0"/>
        <v>2.139000000000002E-2</v>
      </c>
    </row>
    <row r="85" spans="1:3" hidden="1" x14ac:dyDescent="0.25">
      <c r="A85"/>
      <c r="B85" s="191">
        <f t="shared" si="1"/>
        <v>29.200000000000028</v>
      </c>
      <c r="C85" s="69">
        <f t="shared" si="0"/>
        <v>2.1760000000000019E-2</v>
      </c>
    </row>
    <row r="86" spans="1:3" hidden="1" x14ac:dyDescent="0.25">
      <c r="A86"/>
      <c r="B86" s="191">
        <f t="shared" si="1"/>
        <v>29.800000000000029</v>
      </c>
      <c r="C86" s="69">
        <f t="shared" ref="C86:C117" si="2">IF($C$15="R",_xlfn.BETA.DIST(B86,$C$19,$C$20,FALSE,$C$7,$C$8),_xlfn.BETA.DIST(B86,$C$20,$C$19,FALSE,$C$7,$C$8))</f>
        <v>2.2110000000000015E-2</v>
      </c>
    </row>
    <row r="87" spans="1:3" hidden="1" x14ac:dyDescent="0.25">
      <c r="A87"/>
      <c r="B87" s="191">
        <f t="shared" si="1"/>
        <v>30.400000000000031</v>
      </c>
      <c r="C87" s="69">
        <f t="shared" si="2"/>
        <v>2.2440000000000019E-2</v>
      </c>
    </row>
    <row r="88" spans="1:3" hidden="1" x14ac:dyDescent="0.25">
      <c r="A88"/>
      <c r="B88" s="191">
        <f t="shared" si="1"/>
        <v>31.000000000000032</v>
      </c>
      <c r="C88" s="69">
        <f t="shared" si="2"/>
        <v>2.2750000000000013E-2</v>
      </c>
    </row>
    <row r="89" spans="1:3" hidden="1" x14ac:dyDescent="0.25">
      <c r="A89"/>
      <c r="B89" s="191">
        <f t="shared" si="1"/>
        <v>31.600000000000033</v>
      </c>
      <c r="C89" s="69">
        <f t="shared" si="2"/>
        <v>2.3040000000000015E-2</v>
      </c>
    </row>
    <row r="90" spans="1:3" hidden="1" x14ac:dyDescent="0.25">
      <c r="A90"/>
      <c r="B90" s="191">
        <f t="shared" si="1"/>
        <v>32.200000000000031</v>
      </c>
      <c r="C90" s="69">
        <f t="shared" si="2"/>
        <v>2.3310000000000015E-2</v>
      </c>
    </row>
    <row r="91" spans="1:3" hidden="1" x14ac:dyDescent="0.25">
      <c r="A91"/>
      <c r="B91" s="191">
        <f t="shared" si="1"/>
        <v>32.800000000000033</v>
      </c>
      <c r="C91" s="69">
        <f t="shared" si="2"/>
        <v>2.3560000000000015E-2</v>
      </c>
    </row>
    <row r="92" spans="1:3" hidden="1" x14ac:dyDescent="0.25">
      <c r="A92"/>
      <c r="B92" s="191">
        <f t="shared" si="1"/>
        <v>33.400000000000034</v>
      </c>
      <c r="C92" s="69">
        <f t="shared" si="2"/>
        <v>2.3790000000000016E-2</v>
      </c>
    </row>
    <row r="93" spans="1:3" hidden="1" x14ac:dyDescent="0.25">
      <c r="A93"/>
      <c r="B93" s="191">
        <f t="shared" si="1"/>
        <v>34.000000000000036</v>
      </c>
      <c r="C93" s="69">
        <f t="shared" si="2"/>
        <v>2.4000000000000014E-2</v>
      </c>
    </row>
    <row r="94" spans="1:3" hidden="1" x14ac:dyDescent="0.25">
      <c r="A94"/>
      <c r="B94" s="191">
        <f t="shared" si="1"/>
        <v>34.600000000000037</v>
      </c>
      <c r="C94" s="69">
        <f t="shared" si="2"/>
        <v>2.419000000000001E-2</v>
      </c>
    </row>
    <row r="95" spans="1:3" hidden="1" x14ac:dyDescent="0.25">
      <c r="A95"/>
      <c r="B95" s="191">
        <f t="shared" si="1"/>
        <v>35.200000000000038</v>
      </c>
      <c r="C95" s="69">
        <f t="shared" si="2"/>
        <v>2.436000000000001E-2</v>
      </c>
    </row>
    <row r="96" spans="1:3" hidden="1" x14ac:dyDescent="0.25">
      <c r="A96"/>
      <c r="B96" s="191">
        <f t="shared" si="1"/>
        <v>35.80000000000004</v>
      </c>
      <c r="C96" s="69">
        <f t="shared" si="2"/>
        <v>2.4510000000000014E-2</v>
      </c>
    </row>
    <row r="97" spans="1:3" hidden="1" x14ac:dyDescent="0.25">
      <c r="A97"/>
      <c r="B97" s="191">
        <f t="shared" si="1"/>
        <v>36.400000000000041</v>
      </c>
      <c r="C97" s="69">
        <f t="shared" si="2"/>
        <v>2.4640000000000009E-2</v>
      </c>
    </row>
    <row r="98" spans="1:3" hidden="1" x14ac:dyDescent="0.25">
      <c r="A98"/>
      <c r="B98" s="191">
        <f t="shared" si="1"/>
        <v>37.000000000000043</v>
      </c>
      <c r="C98" s="69">
        <f t="shared" si="2"/>
        <v>2.4750000000000008E-2</v>
      </c>
    </row>
    <row r="99" spans="1:3" hidden="1" x14ac:dyDescent="0.25">
      <c r="A99"/>
      <c r="B99" s="191">
        <f t="shared" si="1"/>
        <v>37.600000000000044</v>
      </c>
      <c r="C99" s="69">
        <f t="shared" si="2"/>
        <v>2.4840000000000008E-2</v>
      </c>
    </row>
    <row r="100" spans="1:3" hidden="1" x14ac:dyDescent="0.25">
      <c r="A100"/>
      <c r="B100" s="191">
        <f t="shared" si="1"/>
        <v>38.200000000000045</v>
      </c>
      <c r="C100" s="69">
        <f t="shared" si="2"/>
        <v>2.4910000000000002E-2</v>
      </c>
    </row>
    <row r="101" spans="1:3" hidden="1" x14ac:dyDescent="0.25">
      <c r="A101"/>
      <c r="B101" s="191">
        <f t="shared" si="1"/>
        <v>38.800000000000047</v>
      </c>
      <c r="C101" s="69">
        <f t="shared" si="2"/>
        <v>2.4960000000000003E-2</v>
      </c>
    </row>
    <row r="102" spans="1:3" hidden="1" x14ac:dyDescent="0.25">
      <c r="A102"/>
      <c r="B102" s="191">
        <f t="shared" si="1"/>
        <v>39.400000000000048</v>
      </c>
      <c r="C102" s="69">
        <f t="shared" si="2"/>
        <v>2.4990000000000002E-2</v>
      </c>
    </row>
    <row r="103" spans="1:3" hidden="1" x14ac:dyDescent="0.25">
      <c r="A103"/>
      <c r="B103" s="191">
        <f t="shared" si="1"/>
        <v>40.00000000000005</v>
      </c>
      <c r="C103" s="69">
        <f t="shared" si="2"/>
        <v>2.5000000000000001E-2</v>
      </c>
    </row>
    <row r="104" spans="1:3" hidden="1" x14ac:dyDescent="0.25">
      <c r="A104"/>
      <c r="B104" s="191">
        <f t="shared" si="1"/>
        <v>40.600000000000051</v>
      </c>
      <c r="C104" s="69">
        <f t="shared" si="2"/>
        <v>2.4990000000000002E-2</v>
      </c>
    </row>
    <row r="105" spans="1:3" hidden="1" x14ac:dyDescent="0.25">
      <c r="A105"/>
      <c r="B105" s="191">
        <f t="shared" si="1"/>
        <v>41.200000000000053</v>
      </c>
      <c r="C105" s="69">
        <f t="shared" si="2"/>
        <v>2.4959999999999996E-2</v>
      </c>
    </row>
    <row r="106" spans="1:3" hidden="1" x14ac:dyDescent="0.25">
      <c r="A106"/>
      <c r="B106" s="191">
        <f t="shared" si="1"/>
        <v>41.800000000000054</v>
      </c>
      <c r="C106" s="69">
        <f t="shared" si="2"/>
        <v>2.4909999999999995E-2</v>
      </c>
    </row>
    <row r="107" spans="1:3" hidden="1" x14ac:dyDescent="0.25">
      <c r="A107"/>
      <c r="B107" s="191">
        <f t="shared" si="1"/>
        <v>42.400000000000055</v>
      </c>
      <c r="C107" s="69">
        <f t="shared" si="2"/>
        <v>2.4839999999999994E-2</v>
      </c>
    </row>
    <row r="108" spans="1:3" hidden="1" x14ac:dyDescent="0.25">
      <c r="A108"/>
      <c r="B108" s="191">
        <f t="shared" si="1"/>
        <v>43.000000000000057</v>
      </c>
      <c r="C108" s="69">
        <f t="shared" si="2"/>
        <v>2.4749999999999991E-2</v>
      </c>
    </row>
    <row r="109" spans="1:3" hidden="1" x14ac:dyDescent="0.25">
      <c r="A109"/>
      <c r="B109" s="191">
        <f t="shared" si="1"/>
        <v>43.600000000000058</v>
      </c>
      <c r="C109" s="69">
        <f t="shared" si="2"/>
        <v>2.4639999999999988E-2</v>
      </c>
    </row>
    <row r="110" spans="1:3" hidden="1" x14ac:dyDescent="0.25">
      <c r="A110"/>
      <c r="B110" s="191">
        <f t="shared" si="1"/>
        <v>44.20000000000006</v>
      </c>
      <c r="C110" s="69">
        <f t="shared" si="2"/>
        <v>2.4509999999999987E-2</v>
      </c>
    </row>
    <row r="111" spans="1:3" hidden="1" x14ac:dyDescent="0.25">
      <c r="A111"/>
      <c r="B111" s="191">
        <f t="shared" si="1"/>
        <v>44.800000000000061</v>
      </c>
      <c r="C111" s="69">
        <f t="shared" si="2"/>
        <v>2.4359999999999986E-2</v>
      </c>
    </row>
    <row r="112" spans="1:3" hidden="1" x14ac:dyDescent="0.25">
      <c r="A112"/>
      <c r="B112" s="191">
        <f t="shared" si="1"/>
        <v>45.400000000000063</v>
      </c>
      <c r="C112" s="69">
        <f t="shared" si="2"/>
        <v>2.4189999999999982E-2</v>
      </c>
    </row>
    <row r="113" spans="1:3" hidden="1" x14ac:dyDescent="0.25">
      <c r="A113"/>
      <c r="B113" s="191">
        <f t="shared" si="1"/>
        <v>46.000000000000064</v>
      </c>
      <c r="C113" s="69">
        <f t="shared" si="2"/>
        <v>2.399999999999998E-2</v>
      </c>
    </row>
    <row r="114" spans="1:3" hidden="1" x14ac:dyDescent="0.25">
      <c r="A114"/>
      <c r="B114" s="191">
        <f t="shared" si="1"/>
        <v>46.600000000000065</v>
      </c>
      <c r="C114" s="69">
        <f t="shared" si="2"/>
        <v>2.3789999999999978E-2</v>
      </c>
    </row>
    <row r="115" spans="1:3" hidden="1" x14ac:dyDescent="0.25">
      <c r="A115"/>
      <c r="B115" s="191">
        <f t="shared" si="1"/>
        <v>47.200000000000067</v>
      </c>
      <c r="C115" s="69">
        <f t="shared" si="2"/>
        <v>2.3559999999999973E-2</v>
      </c>
    </row>
    <row r="116" spans="1:3" hidden="1" x14ac:dyDescent="0.25">
      <c r="A116"/>
      <c r="B116" s="191">
        <f t="shared" si="1"/>
        <v>47.800000000000068</v>
      </c>
      <c r="C116" s="69">
        <f t="shared" si="2"/>
        <v>2.3309999999999973E-2</v>
      </c>
    </row>
    <row r="117" spans="1:3" hidden="1" x14ac:dyDescent="0.25">
      <c r="A117"/>
      <c r="B117" s="191">
        <f t="shared" si="1"/>
        <v>48.40000000000007</v>
      </c>
      <c r="C117" s="69">
        <f t="shared" si="2"/>
        <v>2.3039999999999967E-2</v>
      </c>
    </row>
    <row r="118" spans="1:3" hidden="1" x14ac:dyDescent="0.25">
      <c r="A118"/>
      <c r="B118" s="191">
        <f t="shared" si="1"/>
        <v>49.000000000000071</v>
      </c>
      <c r="C118" s="69">
        <f t="shared" ref="C118:C149" si="3">IF($C$15="R",_xlfn.BETA.DIST(B118,$C$19,$C$20,FALSE,$C$7,$C$8),_xlfn.BETA.DIST(B118,$C$20,$C$19,FALSE,$C$7,$C$8))</f>
        <v>2.2749999999999968E-2</v>
      </c>
    </row>
    <row r="119" spans="1:3" hidden="1" x14ac:dyDescent="0.25">
      <c r="A119"/>
      <c r="B119" s="191">
        <f t="shared" ref="B119:B153" si="4">IF(ISNONTEXT($C$51),B118+$C$51,"")</f>
        <v>49.600000000000072</v>
      </c>
      <c r="C119" s="69">
        <f t="shared" si="3"/>
        <v>2.243999999999996E-2</v>
      </c>
    </row>
    <row r="120" spans="1:3" hidden="1" x14ac:dyDescent="0.25">
      <c r="A120"/>
      <c r="B120" s="191">
        <f t="shared" si="4"/>
        <v>50.200000000000074</v>
      </c>
      <c r="C120" s="69">
        <f t="shared" si="3"/>
        <v>2.210999999999996E-2</v>
      </c>
    </row>
    <row r="121" spans="1:3" hidden="1" x14ac:dyDescent="0.25">
      <c r="A121"/>
      <c r="B121" s="191">
        <f t="shared" si="4"/>
        <v>50.800000000000075</v>
      </c>
      <c r="C121" s="69">
        <f t="shared" si="3"/>
        <v>2.1759999999999956E-2</v>
      </c>
    </row>
    <row r="122" spans="1:3" hidden="1" x14ac:dyDescent="0.25">
      <c r="A122"/>
      <c r="B122" s="191">
        <f t="shared" si="4"/>
        <v>51.400000000000077</v>
      </c>
      <c r="C122" s="69">
        <f t="shared" si="3"/>
        <v>2.1389999999999954E-2</v>
      </c>
    </row>
    <row r="123" spans="1:3" hidden="1" x14ac:dyDescent="0.25">
      <c r="A123"/>
      <c r="B123" s="191">
        <f t="shared" si="4"/>
        <v>52.000000000000078</v>
      </c>
      <c r="C123" s="69">
        <f t="shared" si="3"/>
        <v>2.0999999999999949E-2</v>
      </c>
    </row>
    <row r="124" spans="1:3" hidden="1" x14ac:dyDescent="0.25">
      <c r="A124"/>
      <c r="B124" s="191">
        <f t="shared" si="4"/>
        <v>52.60000000000008</v>
      </c>
      <c r="C124" s="69">
        <f t="shared" si="3"/>
        <v>2.0589999999999949E-2</v>
      </c>
    </row>
    <row r="125" spans="1:3" hidden="1" x14ac:dyDescent="0.25">
      <c r="A125"/>
      <c r="B125" s="191">
        <f t="shared" si="4"/>
        <v>53.200000000000081</v>
      </c>
      <c r="C125" s="69">
        <f t="shared" si="3"/>
        <v>2.0159999999999945E-2</v>
      </c>
    </row>
    <row r="126" spans="1:3" hidden="1" x14ac:dyDescent="0.25">
      <c r="A126"/>
      <c r="B126" s="191">
        <f t="shared" si="4"/>
        <v>53.800000000000082</v>
      </c>
      <c r="C126" s="69">
        <f t="shared" si="3"/>
        <v>1.9709999999999936E-2</v>
      </c>
    </row>
    <row r="127" spans="1:3" hidden="1" x14ac:dyDescent="0.25">
      <c r="A127"/>
      <c r="B127" s="191">
        <f t="shared" si="4"/>
        <v>54.400000000000084</v>
      </c>
      <c r="C127" s="69">
        <f t="shared" si="3"/>
        <v>1.9239999999999931E-2</v>
      </c>
    </row>
    <row r="128" spans="1:3" hidden="1" x14ac:dyDescent="0.25">
      <c r="A128"/>
      <c r="B128" s="191">
        <f t="shared" si="4"/>
        <v>55.000000000000085</v>
      </c>
      <c r="C128" s="69">
        <f t="shared" si="3"/>
        <v>1.8749999999999926E-2</v>
      </c>
    </row>
    <row r="129" spans="1:3" hidden="1" x14ac:dyDescent="0.25">
      <c r="A129"/>
      <c r="B129" s="191">
        <f t="shared" si="4"/>
        <v>55.600000000000087</v>
      </c>
      <c r="C129" s="69">
        <f t="shared" si="3"/>
        <v>1.823999999999993E-2</v>
      </c>
    </row>
    <row r="130" spans="1:3" hidden="1" x14ac:dyDescent="0.25">
      <c r="A130"/>
      <c r="B130" s="191">
        <f t="shared" si="4"/>
        <v>56.200000000000088</v>
      </c>
      <c r="C130" s="69">
        <f t="shared" si="3"/>
        <v>1.7709999999999924E-2</v>
      </c>
    </row>
    <row r="131" spans="1:3" hidden="1" x14ac:dyDescent="0.25">
      <c r="A131"/>
      <c r="B131" s="191">
        <f t="shared" si="4"/>
        <v>56.80000000000009</v>
      </c>
      <c r="C131" s="69">
        <f t="shared" si="3"/>
        <v>1.7159999999999918E-2</v>
      </c>
    </row>
    <row r="132" spans="1:3" hidden="1" x14ac:dyDescent="0.25">
      <c r="A132"/>
      <c r="B132" s="191">
        <f t="shared" si="4"/>
        <v>57.400000000000091</v>
      </c>
      <c r="C132" s="69">
        <f t="shared" si="3"/>
        <v>1.6589999999999917E-2</v>
      </c>
    </row>
    <row r="133" spans="1:3" hidden="1" x14ac:dyDescent="0.25">
      <c r="A133"/>
      <c r="B133" s="191">
        <f t="shared" si="4"/>
        <v>58.000000000000092</v>
      </c>
      <c r="C133" s="69">
        <f t="shared" si="3"/>
        <v>1.599999999999991E-2</v>
      </c>
    </row>
    <row r="134" spans="1:3" hidden="1" x14ac:dyDescent="0.25">
      <c r="A134"/>
      <c r="B134" s="191">
        <f t="shared" si="4"/>
        <v>58.600000000000094</v>
      </c>
      <c r="C134" s="69">
        <f t="shared" si="3"/>
        <v>1.53899999999999E-2</v>
      </c>
    </row>
    <row r="135" spans="1:3" hidden="1" x14ac:dyDescent="0.25">
      <c r="A135"/>
      <c r="B135" s="191">
        <f t="shared" si="4"/>
        <v>59.200000000000095</v>
      </c>
      <c r="C135" s="69">
        <f t="shared" si="3"/>
        <v>1.47599999999999E-2</v>
      </c>
    </row>
    <row r="136" spans="1:3" hidden="1" x14ac:dyDescent="0.25">
      <c r="A136"/>
      <c r="B136" s="191">
        <f t="shared" si="4"/>
        <v>59.800000000000097</v>
      </c>
      <c r="C136" s="69">
        <f t="shared" si="3"/>
        <v>1.4109999999999893E-2</v>
      </c>
    </row>
    <row r="137" spans="1:3" hidden="1" x14ac:dyDescent="0.25">
      <c r="A137"/>
      <c r="B137" s="191">
        <f t="shared" si="4"/>
        <v>60.400000000000098</v>
      </c>
      <c r="C137" s="69">
        <f t="shared" si="3"/>
        <v>1.3439999999999888E-2</v>
      </c>
    </row>
    <row r="138" spans="1:3" hidden="1" x14ac:dyDescent="0.25">
      <c r="A138"/>
      <c r="B138" s="191">
        <f t="shared" si="4"/>
        <v>61.000000000000099</v>
      </c>
      <c r="C138" s="69">
        <f t="shared" si="3"/>
        <v>1.2749999999999883E-2</v>
      </c>
    </row>
    <row r="139" spans="1:3" hidden="1" x14ac:dyDescent="0.25">
      <c r="A139"/>
      <c r="B139" s="191">
        <f t="shared" si="4"/>
        <v>61.600000000000101</v>
      </c>
      <c r="C139" s="69">
        <f t="shared" si="3"/>
        <v>1.2039999999999882E-2</v>
      </c>
    </row>
    <row r="140" spans="1:3" hidden="1" x14ac:dyDescent="0.25">
      <c r="A140"/>
      <c r="B140" s="191">
        <f t="shared" si="4"/>
        <v>62.200000000000102</v>
      </c>
      <c r="C140" s="69">
        <f t="shared" si="3"/>
        <v>1.1309999999999877E-2</v>
      </c>
    </row>
    <row r="141" spans="1:3" hidden="1" x14ac:dyDescent="0.25">
      <c r="A141"/>
      <c r="B141" s="191">
        <f t="shared" si="4"/>
        <v>62.800000000000104</v>
      </c>
      <c r="C141" s="69">
        <f t="shared" si="3"/>
        <v>1.0559999999999866E-2</v>
      </c>
    </row>
    <row r="142" spans="1:3" hidden="1" x14ac:dyDescent="0.25">
      <c r="A142"/>
      <c r="B142" s="191">
        <f t="shared" si="4"/>
        <v>63.400000000000105</v>
      </c>
      <c r="C142" s="69">
        <f t="shared" si="3"/>
        <v>9.7899999999998613E-3</v>
      </c>
    </row>
    <row r="143" spans="1:3" hidden="1" x14ac:dyDescent="0.25">
      <c r="A143"/>
      <c r="B143" s="191">
        <f t="shared" si="4"/>
        <v>64.000000000000099</v>
      </c>
      <c r="C143" s="69">
        <f t="shared" si="3"/>
        <v>8.9999999999998657E-3</v>
      </c>
    </row>
    <row r="144" spans="1:3" hidden="1" x14ac:dyDescent="0.25">
      <c r="A144"/>
      <c r="B144" s="191">
        <f t="shared" si="4"/>
        <v>64.600000000000094</v>
      </c>
      <c r="C144" s="69">
        <f t="shared" si="3"/>
        <v>8.189999999999871E-3</v>
      </c>
    </row>
    <row r="145" spans="1:4" hidden="1" x14ac:dyDescent="0.25">
      <c r="A145"/>
      <c r="B145" s="191">
        <f t="shared" si="4"/>
        <v>65.200000000000088</v>
      </c>
      <c r="C145" s="69">
        <f t="shared" si="3"/>
        <v>7.3599999999998753E-3</v>
      </c>
    </row>
    <row r="146" spans="1:4" hidden="1" x14ac:dyDescent="0.25">
      <c r="A146"/>
      <c r="B146" s="191">
        <f t="shared" si="4"/>
        <v>65.800000000000082</v>
      </c>
      <c r="C146" s="69">
        <f t="shared" si="3"/>
        <v>6.5099999999998813E-3</v>
      </c>
    </row>
    <row r="147" spans="1:4" hidden="1" x14ac:dyDescent="0.25">
      <c r="A147"/>
      <c r="B147" s="191">
        <f t="shared" si="4"/>
        <v>66.400000000000077</v>
      </c>
      <c r="C147" s="69">
        <f t="shared" si="3"/>
        <v>5.6399999999998864E-3</v>
      </c>
    </row>
    <row r="148" spans="1:4" hidden="1" x14ac:dyDescent="0.25">
      <c r="A148"/>
      <c r="B148" s="191">
        <f t="shared" si="4"/>
        <v>67.000000000000071</v>
      </c>
      <c r="C148" s="69">
        <f t="shared" si="3"/>
        <v>4.7499999999998958E-3</v>
      </c>
    </row>
    <row r="149" spans="1:4" hidden="1" x14ac:dyDescent="0.25">
      <c r="A149"/>
      <c r="B149" s="191">
        <f t="shared" si="4"/>
        <v>67.600000000000065</v>
      </c>
      <c r="C149" s="69">
        <f t="shared" si="3"/>
        <v>3.8399999999999008E-3</v>
      </c>
    </row>
    <row r="150" spans="1:4" hidden="1" x14ac:dyDescent="0.25">
      <c r="A150"/>
      <c r="B150" s="191">
        <f t="shared" si="4"/>
        <v>68.20000000000006</v>
      </c>
      <c r="C150" s="69">
        <f t="shared" ref="C150:C152" si="5">IF($C$15="R",_xlfn.BETA.DIST(B150,$C$19,$C$20,FALSE,$C$7,$C$8),_xlfn.BETA.DIST(B150,$C$20,$C$19,FALSE,$C$7,$C$8))</f>
        <v>2.9099999999999096E-3</v>
      </c>
    </row>
    <row r="151" spans="1:4" hidden="1" x14ac:dyDescent="0.25">
      <c r="A151"/>
      <c r="B151" s="191">
        <f t="shared" si="4"/>
        <v>68.800000000000054</v>
      </c>
      <c r="C151" s="69">
        <f t="shared" si="5"/>
        <v>1.9599999999999162E-3</v>
      </c>
    </row>
    <row r="152" spans="1:4" hidden="1" x14ac:dyDescent="0.25">
      <c r="A152"/>
      <c r="B152" s="191">
        <f t="shared" si="4"/>
        <v>69.400000000000048</v>
      </c>
      <c r="C152" s="69">
        <f t="shared" si="5"/>
        <v>9.8999999999992453E-4</v>
      </c>
    </row>
    <row r="153" spans="1:4" hidden="1" x14ac:dyDescent="0.25">
      <c r="A153"/>
      <c r="B153" s="191">
        <f t="shared" si="4"/>
        <v>70.000000000000043</v>
      </c>
      <c r="C153" s="206">
        <f>IF($C$15="R",_xlfn.BETA.DIST(B153-0.001,$C$19,$C$20,FALSE,$C$7,$C$8),_xlfn.BETA.DIST(B153-0.001,$C$20,$C$19,FALSE,$C$7,$C$8))</f>
        <v>1.6666388888220932E-6</v>
      </c>
      <c r="D153" s="17"/>
    </row>
    <row r="154" spans="1:4" x14ac:dyDescent="0.25">
      <c r="A154"/>
      <c r="B154" s="192" t="s">
        <v>681</v>
      </c>
      <c r="C154"/>
    </row>
  </sheetData>
  <mergeCells count="6">
    <mergeCell ref="C1:H1"/>
    <mergeCell ref="B38:N38"/>
    <mergeCell ref="B39:N39"/>
    <mergeCell ref="B35:N35"/>
    <mergeCell ref="B36:N36"/>
    <mergeCell ref="B37:N37"/>
  </mergeCells>
  <conditionalFormatting sqref="C9">
    <cfRule type="iconSet" priority="2">
      <iconSet iconSet="3Symbols2" showValue="0">
        <cfvo type="percent" val="0"/>
        <cfvo type="percent" val="0.5"/>
        <cfvo type="num" val="1"/>
      </iconSet>
    </cfRule>
  </conditionalFormatting>
  <hyperlinks>
    <hyperlink ref="B37:N37" r:id="rId1" display="Watch Statistical PERT videos on YouTube " xr:uid="{83A26489-5FEE-4710-8E1F-5A09D5B2A3D6}"/>
    <hyperlink ref="B38" r:id="rId2" display="Follow Statistical PERT on Twitter to learn when new updates are released" xr:uid="{5B283C70-F941-4AF6-AAF8-9C04FCF736F5}"/>
    <hyperlink ref="B37" r:id="rId3" xr:uid="{F4EDCC05-605B-471D-8FC8-D3AD58B07AF1}"/>
    <hyperlink ref="B36" r:id="rId4" display="Take a Pluralsight course on Statistical PERT" xr:uid="{57C884D7-8BB1-412F-80BA-70031D8DDB4E}"/>
    <hyperlink ref="B35" r:id="rId5" display="Download more FREE Statistical PERT templates at https://www.statisticalpert.com" xr:uid="{CA7A0D40-8AE3-44FA-ADA0-5E83258987E5}"/>
    <hyperlink ref="B39:N39" r:id="rId6" display="Follow Statistical PERT on Twitter to learn when new updates are released" xr:uid="{81656341-C180-44AE-A201-C9E5CA6090AE}"/>
    <hyperlink ref="B38:N38" r:id="rId7" display="Connect with or follow William W. Davis on LinkedIn" xr:uid="{BDF9E6BB-39B0-463F-B300-EF83223380C5}"/>
    <hyperlink ref="B36:N36" r:id="rId8" display="Watch a Pluralsight course on Statistical PERT® Normal Edition" xr:uid="{6C71418A-F4F0-4062-9712-9DF768A40450}"/>
    <hyperlink ref="B49" r:id="rId9" xr:uid="{B6114B2E-DF36-41E9-B722-9A9B760177E5}"/>
  </hyperlinks>
  <pageMargins left="0.7" right="0.7" top="0.75" bottom="0.75" header="0.3" footer="0.3"/>
  <pageSetup orientation="portrait" horizontalDpi="0" verticalDpi="0" r:id="rId10"/>
  <drawing r:id="rId11"/>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IF($C$22=VLookups!$A$33,TRUE,FALSE)</xm:f>
            <x14:dxf>
              <numFmt numFmtId="168" formatCode="&quot;$&quot;#,##0"/>
            </x14:dxf>
          </x14:cfRule>
          <xm:sqref>C7:C10 C5 C25:C26 C13 C16:C21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C21:C22</xm:sqref>
        </x14:dataValidation>
        <x14:dataValidation type="list" allowBlank="1" showInputMessage="1" showErrorMessage="1" xr:uid="{73BD1C2D-3616-4784-A8CD-C2A9EB139531}">
          <x14:formula1>
            <xm:f>VLookups!$A$33:$A$34</xm:f>
          </x14:formula1>
          <xm:sqref>C22</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Forecast'!C53:C153</xm:f>
              <xm:sqref>C23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2.0m – © 2015-2019, William W. Davis, MSPM, PMP</v>
      </c>
    </row>
    <row r="18" spans="1:10" x14ac:dyDescent="0.25">
      <c r="A18" s="273" t="s">
        <v>137</v>
      </c>
      <c r="B18" s="273"/>
      <c r="C18" s="273"/>
      <c r="D18" s="273"/>
      <c r="E18" s="273"/>
      <c r="F18" s="273"/>
      <c r="G18" s="273"/>
      <c r="H18" s="273"/>
      <c r="I18" s="273"/>
      <c r="J18" s="273"/>
    </row>
    <row r="19" spans="1:10" x14ac:dyDescent="0.25">
      <c r="A19" s="273" t="s">
        <v>136</v>
      </c>
      <c r="B19" s="273"/>
      <c r="C19" s="273"/>
      <c r="D19" s="273"/>
      <c r="E19" s="273"/>
      <c r="F19" s="273"/>
      <c r="G19" s="273"/>
      <c r="H19" s="273"/>
      <c r="I19" s="273"/>
      <c r="J19" s="273"/>
    </row>
    <row r="20" spans="1:10" x14ac:dyDescent="0.25">
      <c r="A20" s="273" t="s">
        <v>91</v>
      </c>
      <c r="B20" s="273"/>
      <c r="C20" s="273"/>
      <c r="D20" s="273"/>
      <c r="E20" s="273"/>
      <c r="F20" s="273"/>
      <c r="G20" s="273"/>
      <c r="H20" s="273"/>
      <c r="I20" s="273"/>
      <c r="J20" s="273"/>
    </row>
    <row r="21" spans="1:10" x14ac:dyDescent="0.25">
      <c r="A21" s="273" t="s">
        <v>149</v>
      </c>
      <c r="B21" s="273"/>
      <c r="C21" s="273"/>
      <c r="D21" s="273"/>
      <c r="E21" s="273"/>
      <c r="F21" s="273"/>
      <c r="G21" s="273"/>
      <c r="H21" s="273"/>
      <c r="I21" s="273"/>
      <c r="J21" s="273"/>
    </row>
    <row r="22" spans="1:10" x14ac:dyDescent="0.25">
      <c r="A22" s="273" t="s">
        <v>92</v>
      </c>
      <c r="B22" s="273"/>
      <c r="C22" s="273"/>
      <c r="D22" s="273"/>
      <c r="E22" s="273"/>
      <c r="F22" s="273"/>
      <c r="G22" s="273"/>
      <c r="H22" s="273"/>
      <c r="I22" s="273"/>
      <c r="J22" s="273"/>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708</v>
      </c>
      <c r="B27" s="17"/>
      <c r="C27" s="17"/>
      <c r="D27" s="17"/>
      <c r="E27" s="17"/>
      <c r="F27" s="18"/>
      <c r="G27" s="17"/>
      <c r="H27" s="17"/>
      <c r="I27" s="17"/>
      <c r="J27" s="17"/>
    </row>
    <row r="28" spans="1:10" x14ac:dyDescent="0.25">
      <c r="A28" s="177" t="s">
        <v>709</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710</v>
      </c>
      <c r="B30" s="17"/>
      <c r="C30" s="17"/>
      <c r="D30" s="17"/>
      <c r="E30" s="17"/>
      <c r="F30" s="18"/>
      <c r="G30" s="17"/>
      <c r="H30" s="17"/>
      <c r="I30" s="17"/>
      <c r="J30" s="17"/>
    </row>
    <row r="31" spans="1:10" x14ac:dyDescent="0.25">
      <c r="A31" s="177" t="s">
        <v>87</v>
      </c>
    </row>
    <row r="32" spans="1:10" x14ac:dyDescent="0.25">
      <c r="A32" s="219"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2.0m – © 2015-2019, William W. Davis, MSPM, PMP</v>
      </c>
    </row>
    <row r="13" spans="1:10" x14ac:dyDescent="0.25">
      <c r="A13" s="273" t="s">
        <v>137</v>
      </c>
      <c r="B13" s="273"/>
      <c r="C13" s="273"/>
      <c r="D13" s="273"/>
      <c r="E13" s="273"/>
      <c r="F13" s="273"/>
      <c r="G13" s="273"/>
      <c r="H13" s="273"/>
      <c r="I13" s="273"/>
      <c r="J13" s="273"/>
    </row>
    <row r="14" spans="1:10" x14ac:dyDescent="0.25">
      <c r="A14" s="273" t="s">
        <v>136</v>
      </c>
      <c r="B14" s="273"/>
      <c r="C14" s="273"/>
      <c r="D14" s="273"/>
      <c r="E14" s="273"/>
      <c r="F14" s="273"/>
      <c r="G14" s="273"/>
      <c r="H14" s="273"/>
      <c r="I14" s="273"/>
      <c r="J14" s="273"/>
    </row>
    <row r="15" spans="1:10" x14ac:dyDescent="0.25">
      <c r="A15" s="273" t="s">
        <v>91</v>
      </c>
      <c r="B15" s="273"/>
      <c r="C15" s="273"/>
      <c r="D15" s="273"/>
      <c r="E15" s="273"/>
      <c r="F15" s="273"/>
      <c r="G15" s="273"/>
      <c r="H15" s="273"/>
      <c r="I15" s="273"/>
      <c r="J15" s="273"/>
    </row>
    <row r="16" spans="1:10" x14ac:dyDescent="0.25">
      <c r="A16" s="273" t="s">
        <v>149</v>
      </c>
      <c r="B16" s="273"/>
      <c r="C16" s="273"/>
      <c r="D16" s="273"/>
      <c r="E16" s="273"/>
      <c r="F16" s="273"/>
      <c r="G16" s="273"/>
      <c r="H16" s="273"/>
      <c r="I16" s="273"/>
      <c r="J16" s="273"/>
    </row>
    <row r="17" spans="1:10" x14ac:dyDescent="0.25">
      <c r="A17" s="273" t="s">
        <v>92</v>
      </c>
      <c r="B17" s="273"/>
      <c r="C17" s="273"/>
      <c r="D17" s="273"/>
      <c r="E17" s="273"/>
      <c r="F17" s="273"/>
      <c r="G17" s="273"/>
      <c r="H17" s="273"/>
      <c r="I17" s="273"/>
      <c r="J17" s="273"/>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708</v>
      </c>
      <c r="B22" s="17"/>
      <c r="C22" s="17"/>
      <c r="D22" s="17"/>
      <c r="E22" s="17"/>
      <c r="F22" s="18"/>
      <c r="G22" s="17"/>
      <c r="H22" s="17"/>
      <c r="I22" s="17"/>
      <c r="J22" s="17"/>
    </row>
    <row r="23" spans="1:10" x14ac:dyDescent="0.25">
      <c r="A23" s="177" t="s">
        <v>709</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710</v>
      </c>
      <c r="B25" s="17"/>
      <c r="C25" s="17"/>
      <c r="D25" s="17"/>
      <c r="E25" s="17"/>
      <c r="F25" s="18"/>
      <c r="G25" s="17"/>
      <c r="H25" s="17"/>
      <c r="I25" s="17"/>
      <c r="J25" s="17"/>
    </row>
    <row r="26" spans="1:10" x14ac:dyDescent="0.25">
      <c r="A26" s="177" t="s">
        <v>87</v>
      </c>
    </row>
    <row r="27" spans="1:10" x14ac:dyDescent="0.25">
      <c r="A27" s="219"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2.0m – © 2015-2019, William W. Davis, MSPM, PMP</v>
      </c>
    </row>
    <row r="37" spans="1:12" x14ac:dyDescent="0.25">
      <c r="A37" s="273" t="s">
        <v>137</v>
      </c>
      <c r="B37" s="273"/>
      <c r="C37" s="273"/>
      <c r="D37" s="273"/>
      <c r="E37" s="273"/>
      <c r="F37" s="273"/>
      <c r="G37" s="273"/>
      <c r="H37" s="273"/>
      <c r="I37" s="273"/>
      <c r="J37" s="273"/>
    </row>
    <row r="38" spans="1:12" x14ac:dyDescent="0.25">
      <c r="A38" s="273" t="s">
        <v>136</v>
      </c>
      <c r="B38" s="273"/>
      <c r="C38" s="273"/>
      <c r="D38" s="273"/>
      <c r="E38" s="273"/>
      <c r="F38" s="273"/>
      <c r="G38" s="273"/>
      <c r="H38" s="273"/>
      <c r="I38" s="273"/>
      <c r="J38" s="273"/>
    </row>
    <row r="39" spans="1:12" x14ac:dyDescent="0.25">
      <c r="A39" s="273" t="s">
        <v>91</v>
      </c>
      <c r="B39" s="273"/>
      <c r="C39" s="273"/>
      <c r="D39" s="273"/>
      <c r="E39" s="273"/>
      <c r="F39" s="273"/>
      <c r="G39" s="273"/>
      <c r="H39" s="273"/>
      <c r="I39" s="273"/>
      <c r="J39" s="273"/>
    </row>
    <row r="40" spans="1:12" x14ac:dyDescent="0.25">
      <c r="A40" s="273" t="s">
        <v>149</v>
      </c>
      <c r="B40" s="273"/>
      <c r="C40" s="273"/>
      <c r="D40" s="273"/>
      <c r="E40" s="273"/>
      <c r="F40" s="273"/>
      <c r="G40" s="273"/>
      <c r="H40" s="273"/>
      <c r="I40" s="273"/>
      <c r="J40" s="273"/>
    </row>
    <row r="41" spans="1:12" x14ac:dyDescent="0.25">
      <c r="A41" s="273" t="s">
        <v>92</v>
      </c>
      <c r="B41" s="273"/>
      <c r="C41" s="273"/>
      <c r="D41" s="273"/>
      <c r="E41" s="273"/>
      <c r="F41" s="273"/>
      <c r="G41" s="273"/>
      <c r="H41" s="273"/>
      <c r="I41" s="273"/>
      <c r="J41" s="273"/>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708</v>
      </c>
      <c r="B46" s="17"/>
      <c r="C46" s="17"/>
      <c r="D46" s="17"/>
      <c r="E46" s="17"/>
      <c r="F46" s="18"/>
      <c r="G46" s="17"/>
      <c r="H46" s="17"/>
      <c r="I46" s="17"/>
      <c r="J46" s="17"/>
    </row>
    <row r="47" spans="1:12" x14ac:dyDescent="0.25">
      <c r="A47" s="177" t="s">
        <v>709</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2.0m – © 2015-2019, William W. Davis, MSPM, PMP</v>
      </c>
      <c r="B18" s="53"/>
      <c r="C18" s="53"/>
      <c r="D18" s="53"/>
      <c r="E18" s="53"/>
      <c r="F18" s="53"/>
      <c r="G18" s="53"/>
      <c r="H18" s="53"/>
      <c r="I18" s="53"/>
      <c r="J18" s="53"/>
      <c r="K18" s="53"/>
    </row>
    <row r="19" spans="1:11" x14ac:dyDescent="0.25">
      <c r="A19" s="273" t="s">
        <v>137</v>
      </c>
      <c r="B19" s="273"/>
      <c r="C19" s="273"/>
      <c r="D19" s="273"/>
      <c r="E19" s="273"/>
      <c r="F19" s="273"/>
      <c r="G19" s="273"/>
      <c r="H19" s="273"/>
      <c r="I19" s="273"/>
      <c r="J19" s="273"/>
    </row>
    <row r="20" spans="1:11" x14ac:dyDescent="0.25">
      <c r="A20" s="273" t="s">
        <v>136</v>
      </c>
      <c r="B20" s="273"/>
      <c r="C20" s="273"/>
      <c r="D20" s="273"/>
      <c r="E20" s="273"/>
      <c r="F20" s="273"/>
      <c r="G20" s="273"/>
      <c r="H20" s="273"/>
      <c r="I20" s="273"/>
      <c r="J20" s="273"/>
    </row>
    <row r="21" spans="1:11" x14ac:dyDescent="0.25">
      <c r="A21" s="273" t="s">
        <v>91</v>
      </c>
      <c r="B21" s="273"/>
      <c r="C21" s="273"/>
      <c r="D21" s="273"/>
      <c r="E21" s="273"/>
      <c r="F21" s="273"/>
      <c r="G21" s="273"/>
      <c r="H21" s="273"/>
      <c r="I21" s="273"/>
      <c r="J21" s="273"/>
    </row>
    <row r="22" spans="1:11" x14ac:dyDescent="0.25">
      <c r="A22" s="273" t="s">
        <v>149</v>
      </c>
      <c r="B22" s="273"/>
      <c r="C22" s="273"/>
      <c r="D22" s="273"/>
      <c r="E22" s="273"/>
      <c r="F22" s="273"/>
      <c r="G22" s="273"/>
      <c r="H22" s="273"/>
      <c r="I22" s="273"/>
      <c r="J22" s="273"/>
    </row>
    <row r="23" spans="1:11" x14ac:dyDescent="0.25">
      <c r="A23" s="273" t="s">
        <v>92</v>
      </c>
      <c r="B23" s="273"/>
      <c r="C23" s="273"/>
      <c r="D23" s="273"/>
      <c r="E23" s="273"/>
      <c r="F23" s="273"/>
      <c r="G23" s="273"/>
      <c r="H23" s="273"/>
      <c r="I23" s="273"/>
      <c r="J23" s="273"/>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708</v>
      </c>
      <c r="B28" s="17"/>
      <c r="C28" s="17"/>
      <c r="D28" s="17"/>
      <c r="E28" s="17"/>
      <c r="F28" s="18"/>
      <c r="G28" s="17"/>
      <c r="H28" s="17"/>
      <c r="I28" s="17"/>
      <c r="J28" s="17"/>
    </row>
    <row r="29" spans="1:11" x14ac:dyDescent="0.25">
      <c r="A29" s="177" t="s">
        <v>709</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710</v>
      </c>
      <c r="B31" s="17"/>
      <c r="C31" s="17"/>
      <c r="D31" s="17"/>
      <c r="E31" s="17"/>
      <c r="F31" s="18"/>
      <c r="G31" s="17"/>
      <c r="H31" s="17"/>
      <c r="I31" s="17"/>
      <c r="J31" s="17"/>
    </row>
    <row r="32" spans="1:11"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2.0m – © 2015-2019, William W. Davis, MSPM, PMP</v>
      </c>
    </row>
    <row r="19" spans="1:10" x14ac:dyDescent="0.25">
      <c r="A19" s="273" t="s">
        <v>137</v>
      </c>
      <c r="B19" s="273"/>
      <c r="C19" s="273"/>
      <c r="D19" s="273"/>
      <c r="E19" s="273"/>
      <c r="F19" s="273"/>
      <c r="G19" s="273"/>
      <c r="H19" s="273"/>
      <c r="I19" s="273"/>
      <c r="J19" s="273"/>
    </row>
    <row r="20" spans="1:10" x14ac:dyDescent="0.25">
      <c r="A20" s="273" t="s">
        <v>136</v>
      </c>
      <c r="B20" s="273"/>
      <c r="C20" s="273"/>
      <c r="D20" s="273"/>
      <c r="E20" s="273"/>
      <c r="F20" s="273"/>
      <c r="G20" s="273"/>
      <c r="H20" s="273"/>
      <c r="I20" s="273"/>
      <c r="J20" s="273"/>
    </row>
    <row r="21" spans="1:10" x14ac:dyDescent="0.25">
      <c r="A21" s="273" t="s">
        <v>91</v>
      </c>
      <c r="B21" s="273"/>
      <c r="C21" s="273"/>
      <c r="D21" s="273"/>
      <c r="E21" s="273"/>
      <c r="F21" s="273"/>
      <c r="G21" s="273"/>
      <c r="H21" s="273"/>
      <c r="I21" s="273"/>
      <c r="J21" s="273"/>
    </row>
    <row r="22" spans="1:10" x14ac:dyDescent="0.25">
      <c r="A22" s="273" t="s">
        <v>149</v>
      </c>
      <c r="B22" s="273"/>
      <c r="C22" s="273"/>
      <c r="D22" s="273"/>
      <c r="E22" s="273"/>
      <c r="F22" s="273"/>
      <c r="G22" s="273"/>
      <c r="H22" s="273"/>
      <c r="I22" s="273"/>
      <c r="J22" s="273"/>
    </row>
    <row r="23" spans="1:10" x14ac:dyDescent="0.25">
      <c r="A23" s="273" t="s">
        <v>92</v>
      </c>
      <c r="B23" s="273"/>
      <c r="C23" s="273"/>
      <c r="D23" s="273"/>
      <c r="E23" s="273"/>
      <c r="F23" s="273"/>
      <c r="G23" s="273"/>
      <c r="H23" s="273"/>
      <c r="I23" s="273"/>
      <c r="J23" s="273"/>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t="s">
        <v>709</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710</v>
      </c>
      <c r="B31" s="17"/>
      <c r="C31" s="17"/>
      <c r="D31" s="17"/>
      <c r="E31" s="17"/>
      <c r="F31" s="18"/>
      <c r="G31" s="17"/>
      <c r="H31" s="17"/>
      <c r="I31" s="17"/>
      <c r="J31" s="17"/>
    </row>
    <row r="32" spans="1:10"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74" t="s">
        <v>141</v>
      </c>
      <c r="B1" s="94">
        <v>-0.05</v>
      </c>
    </row>
    <row r="2" spans="1:2" x14ac:dyDescent="0.25">
      <c r="A2" s="275"/>
      <c r="B2" s="94">
        <v>-0.1</v>
      </c>
    </row>
    <row r="3" spans="1:2" x14ac:dyDescent="0.25">
      <c r="A3" s="275"/>
      <c r="B3" s="94">
        <v>-0.15</v>
      </c>
    </row>
    <row r="4" spans="1:2" x14ac:dyDescent="0.25">
      <c r="A4" s="275"/>
      <c r="B4" s="94">
        <v>-0.2</v>
      </c>
    </row>
    <row r="5" spans="1:2" x14ac:dyDescent="0.25">
      <c r="A5" s="275"/>
      <c r="B5" s="94">
        <v>-0.25</v>
      </c>
    </row>
    <row r="6" spans="1:2" x14ac:dyDescent="0.25">
      <c r="A6" s="275"/>
      <c r="B6" s="94">
        <v>-0.3</v>
      </c>
    </row>
    <row r="7" spans="1:2" x14ac:dyDescent="0.25">
      <c r="A7" s="275"/>
      <c r="B7" s="94">
        <v>-0.35</v>
      </c>
    </row>
    <row r="8" spans="1:2" x14ac:dyDescent="0.25">
      <c r="A8" s="275"/>
      <c r="B8" s="94">
        <v>-0.4</v>
      </c>
    </row>
    <row r="9" spans="1:2" x14ac:dyDescent="0.25">
      <c r="A9" s="275"/>
      <c r="B9" s="94">
        <v>-0.5</v>
      </c>
    </row>
    <row r="10" spans="1:2" x14ac:dyDescent="0.25">
      <c r="A10" s="275"/>
      <c r="B10" s="94">
        <v>-0.6</v>
      </c>
    </row>
    <row r="11" spans="1:2" x14ac:dyDescent="0.25">
      <c r="A11" s="276"/>
      <c r="B11" s="94">
        <v>-0.7</v>
      </c>
    </row>
    <row r="12" spans="1:2" x14ac:dyDescent="0.25">
      <c r="B12" s="95"/>
    </row>
    <row r="14" spans="1:2" x14ac:dyDescent="0.25">
      <c r="A14" s="277" t="s">
        <v>142</v>
      </c>
      <c r="B14" s="94">
        <v>0.1</v>
      </c>
    </row>
    <row r="15" spans="1:2" x14ac:dyDescent="0.25">
      <c r="A15" s="277"/>
      <c r="B15" s="94">
        <v>0.2</v>
      </c>
    </row>
    <row r="16" spans="1:2" x14ac:dyDescent="0.25">
      <c r="A16" s="277"/>
      <c r="B16" s="94">
        <v>0.3</v>
      </c>
    </row>
    <row r="17" spans="1:11" x14ac:dyDescent="0.25">
      <c r="A17" s="277"/>
      <c r="B17" s="94">
        <v>0.4</v>
      </c>
    </row>
    <row r="18" spans="1:11" x14ac:dyDescent="0.25">
      <c r="A18" s="277"/>
      <c r="B18" s="94">
        <v>0.5</v>
      </c>
    </row>
    <row r="19" spans="1:11" x14ac:dyDescent="0.25">
      <c r="A19" s="277"/>
      <c r="B19" s="94">
        <v>0.75</v>
      </c>
    </row>
    <row r="20" spans="1:11" x14ac:dyDescent="0.25">
      <c r="A20" s="277"/>
      <c r="B20" s="94">
        <v>1</v>
      </c>
    </row>
    <row r="21" spans="1:11" x14ac:dyDescent="0.25">
      <c r="A21" s="277"/>
      <c r="B21" s="94">
        <v>1.25</v>
      </c>
    </row>
    <row r="22" spans="1:11" x14ac:dyDescent="0.25">
      <c r="A22" s="277"/>
      <c r="B22" s="94">
        <v>1.5</v>
      </c>
    </row>
    <row r="23" spans="1:11" x14ac:dyDescent="0.25">
      <c r="A23" s="277"/>
      <c r="B23" s="94">
        <v>1.75</v>
      </c>
    </row>
    <row r="24" spans="1:11" x14ac:dyDescent="0.25">
      <c r="A24" s="277"/>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2.0m – © 2015-2019, William W. Davis, MSPM, PMP</v>
      </c>
    </row>
    <row r="37" spans="1:10" x14ac:dyDescent="0.25">
      <c r="A37" s="273" t="s">
        <v>137</v>
      </c>
      <c r="B37" s="273"/>
      <c r="C37" s="273"/>
      <c r="D37" s="273"/>
      <c r="E37" s="273"/>
      <c r="F37" s="273"/>
      <c r="G37" s="273"/>
      <c r="H37" s="273"/>
      <c r="I37" s="273"/>
      <c r="J37" s="273"/>
    </row>
    <row r="38" spans="1:10" x14ac:dyDescent="0.25">
      <c r="A38" s="273" t="s">
        <v>136</v>
      </c>
      <c r="B38" s="273"/>
      <c r="C38" s="273"/>
      <c r="D38" s="273"/>
      <c r="E38" s="273"/>
      <c r="F38" s="273"/>
      <c r="G38" s="273"/>
      <c r="H38" s="273"/>
      <c r="I38" s="273"/>
      <c r="J38" s="273"/>
    </row>
    <row r="39" spans="1:10" x14ac:dyDescent="0.25">
      <c r="A39" s="273" t="s">
        <v>91</v>
      </c>
      <c r="B39" s="273"/>
      <c r="C39" s="273"/>
      <c r="D39" s="273"/>
      <c r="E39" s="273"/>
      <c r="F39" s="273"/>
      <c r="G39" s="273"/>
      <c r="H39" s="273"/>
      <c r="I39" s="273"/>
      <c r="J39" s="273"/>
    </row>
    <row r="40" spans="1:10" x14ac:dyDescent="0.25">
      <c r="A40" s="273" t="s">
        <v>149</v>
      </c>
      <c r="B40" s="273"/>
      <c r="C40" s="273"/>
      <c r="D40" s="273"/>
      <c r="E40" s="273"/>
      <c r="F40" s="273"/>
      <c r="G40" s="273"/>
      <c r="H40" s="273"/>
      <c r="I40" s="273"/>
      <c r="J40" s="273"/>
    </row>
    <row r="41" spans="1:10" x14ac:dyDescent="0.25">
      <c r="A41" s="273" t="s">
        <v>92</v>
      </c>
      <c r="B41" s="273"/>
      <c r="C41" s="273"/>
      <c r="D41" s="273"/>
      <c r="E41" s="273"/>
      <c r="F41" s="273"/>
      <c r="G41" s="273"/>
      <c r="H41" s="273"/>
      <c r="I41" s="273"/>
      <c r="J41" s="273"/>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708</v>
      </c>
      <c r="B46" s="17"/>
      <c r="C46" s="17"/>
      <c r="D46" s="17"/>
      <c r="E46" s="17"/>
      <c r="F46" s="18"/>
      <c r="G46" s="17"/>
      <c r="H46" s="17"/>
      <c r="I46" s="17"/>
      <c r="J46" s="17"/>
    </row>
    <row r="47" spans="1:10" x14ac:dyDescent="0.25">
      <c r="A47" s="177" t="s">
        <v>709</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6"/>
  <sheetViews>
    <sheetView showGridLines="0" workbookViewId="0">
      <selection activeCell="C2" sqref="C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751</v>
      </c>
      <c r="C2" s="185" t="s">
        <v>753</v>
      </c>
    </row>
    <row r="3" spans="1:3" x14ac:dyDescent="0.25">
      <c r="A3" s="183">
        <v>43653</v>
      </c>
      <c r="B3" s="184" t="s">
        <v>716</v>
      </c>
      <c r="C3" s="185" t="s">
        <v>750</v>
      </c>
    </row>
    <row r="4" spans="1:3" x14ac:dyDescent="0.25">
      <c r="A4" s="183">
        <v>43647</v>
      </c>
      <c r="B4" s="184" t="s">
        <v>714</v>
      </c>
      <c r="C4" s="185" t="s">
        <v>715</v>
      </c>
    </row>
    <row r="5" spans="1:3" x14ac:dyDescent="0.25">
      <c r="A5" s="183">
        <v>43646</v>
      </c>
      <c r="B5" s="184" t="s">
        <v>711</v>
      </c>
      <c r="C5" s="185" t="s">
        <v>713</v>
      </c>
    </row>
    <row r="6" spans="1:3" x14ac:dyDescent="0.25">
      <c r="A6" s="183">
        <v>43645</v>
      </c>
      <c r="B6" s="184" t="s">
        <v>707</v>
      </c>
      <c r="C6" s="185" t="s">
        <v>712</v>
      </c>
    </row>
    <row r="7" spans="1:3" x14ac:dyDescent="0.25">
      <c r="A7" s="183">
        <v>43645</v>
      </c>
      <c r="B7" s="184" t="s">
        <v>705</v>
      </c>
      <c r="C7" s="185" t="s">
        <v>706</v>
      </c>
    </row>
    <row r="8" spans="1:3" x14ac:dyDescent="0.25">
      <c r="A8" s="183">
        <v>43645</v>
      </c>
      <c r="B8" s="184" t="s">
        <v>703</v>
      </c>
      <c r="C8" s="185" t="s">
        <v>704</v>
      </c>
    </row>
    <row r="9" spans="1:3" x14ac:dyDescent="0.25">
      <c r="A9" s="183">
        <v>43645</v>
      </c>
      <c r="B9" s="184" t="s">
        <v>702</v>
      </c>
      <c r="C9" s="185" t="s">
        <v>701</v>
      </c>
    </row>
    <row r="10" spans="1:3" x14ac:dyDescent="0.25">
      <c r="A10" s="183">
        <v>43644</v>
      </c>
      <c r="B10" s="184" t="s">
        <v>688</v>
      </c>
      <c r="C10" s="185" t="s">
        <v>697</v>
      </c>
    </row>
    <row r="11" spans="1:3" x14ac:dyDescent="0.25">
      <c r="A11" s="183">
        <v>43643</v>
      </c>
      <c r="B11" s="184" t="s">
        <v>686</v>
      </c>
      <c r="C11" s="185" t="s">
        <v>698</v>
      </c>
    </row>
    <row r="12" spans="1:3" x14ac:dyDescent="0.25">
      <c r="A12" s="183">
        <v>43642</v>
      </c>
      <c r="B12" s="184" t="s">
        <v>685</v>
      </c>
      <c r="C12" s="185" t="s">
        <v>699</v>
      </c>
    </row>
    <row r="13" spans="1:3" x14ac:dyDescent="0.25">
      <c r="A13" s="183">
        <v>43641</v>
      </c>
      <c r="B13" s="184" t="s">
        <v>161</v>
      </c>
      <c r="C13" s="185" t="s">
        <v>700</v>
      </c>
    </row>
    <row r="14" spans="1:3" x14ac:dyDescent="0.25">
      <c r="A14" s="173">
        <v>43543</v>
      </c>
      <c r="B14" s="174" t="s">
        <v>147</v>
      </c>
      <c r="C14" s="41" t="s">
        <v>148</v>
      </c>
    </row>
    <row r="15" spans="1:3" x14ac:dyDescent="0.25">
      <c r="A15" s="173">
        <v>43365</v>
      </c>
      <c r="B15" s="174" t="s">
        <v>145</v>
      </c>
      <c r="C15" s="41" t="s">
        <v>146</v>
      </c>
    </row>
    <row r="16" spans="1:3" x14ac:dyDescent="0.25">
      <c r="A16" s="173">
        <v>42795</v>
      </c>
      <c r="B16" s="174" t="s">
        <v>139</v>
      </c>
      <c r="C16" s="41" t="s">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162</v>
      </c>
    </row>
    <row r="2" spans="1:1" x14ac:dyDescent="0.25">
      <c r="A2" s="182" t="s">
        <v>163</v>
      </c>
    </row>
    <row r="3" spans="1:1" x14ac:dyDescent="0.25">
      <c r="A3" s="182"/>
    </row>
    <row r="4" spans="1:1" x14ac:dyDescent="0.25">
      <c r="A4" s="182" t="s">
        <v>164</v>
      </c>
    </row>
    <row r="5" spans="1:1" x14ac:dyDescent="0.25">
      <c r="A5" s="182" t="s">
        <v>165</v>
      </c>
    </row>
    <row r="6" spans="1:1" x14ac:dyDescent="0.25">
      <c r="A6" s="182" t="s">
        <v>166</v>
      </c>
    </row>
    <row r="7" spans="1:1" x14ac:dyDescent="0.25">
      <c r="A7" s="182"/>
    </row>
    <row r="8" spans="1:1" x14ac:dyDescent="0.25">
      <c r="A8" s="182" t="s">
        <v>167</v>
      </c>
    </row>
    <row r="9" spans="1:1" x14ac:dyDescent="0.25">
      <c r="A9" s="182"/>
    </row>
    <row r="10" spans="1:1" x14ac:dyDescent="0.25">
      <c r="A10" s="182" t="s">
        <v>168</v>
      </c>
    </row>
    <row r="11" spans="1:1" x14ac:dyDescent="0.25">
      <c r="A11" s="182" t="s">
        <v>169</v>
      </c>
    </row>
    <row r="12" spans="1:1" x14ac:dyDescent="0.25">
      <c r="A12" s="182"/>
    </row>
    <row r="13" spans="1:1" x14ac:dyDescent="0.25">
      <c r="A13" s="182" t="s">
        <v>170</v>
      </c>
    </row>
    <row r="14" spans="1:1" x14ac:dyDescent="0.25">
      <c r="A14" s="182" t="s">
        <v>171</v>
      </c>
    </row>
    <row r="15" spans="1:1" x14ac:dyDescent="0.25">
      <c r="A15" s="182" t="s">
        <v>172</v>
      </c>
    </row>
    <row r="16" spans="1:1" x14ac:dyDescent="0.25">
      <c r="A16" s="182" t="s">
        <v>173</v>
      </c>
    </row>
    <row r="17" spans="1:1" x14ac:dyDescent="0.25">
      <c r="A17" s="182" t="s">
        <v>174</v>
      </c>
    </row>
    <row r="18" spans="1:1" x14ac:dyDescent="0.25">
      <c r="A18" s="182" t="s">
        <v>175</v>
      </c>
    </row>
    <row r="19" spans="1:1" x14ac:dyDescent="0.25">
      <c r="A19" s="182" t="s">
        <v>176</v>
      </c>
    </row>
    <row r="20" spans="1:1" x14ac:dyDescent="0.25">
      <c r="A20" s="182" t="s">
        <v>177</v>
      </c>
    </row>
    <row r="21" spans="1:1" x14ac:dyDescent="0.25">
      <c r="A21" s="182"/>
    </row>
    <row r="22" spans="1:1" x14ac:dyDescent="0.25">
      <c r="A22" s="182" t="s">
        <v>178</v>
      </c>
    </row>
    <row r="23" spans="1:1" x14ac:dyDescent="0.25">
      <c r="A23" s="182" t="s">
        <v>179</v>
      </c>
    </row>
    <row r="24" spans="1:1" x14ac:dyDescent="0.25">
      <c r="A24" s="182" t="s">
        <v>180</v>
      </c>
    </row>
    <row r="25" spans="1:1" x14ac:dyDescent="0.25">
      <c r="A25" s="182" t="s">
        <v>181</v>
      </c>
    </row>
    <row r="26" spans="1:1" x14ac:dyDescent="0.25">
      <c r="A26" s="182" t="s">
        <v>182</v>
      </c>
    </row>
    <row r="27" spans="1:1" x14ac:dyDescent="0.25">
      <c r="A27" s="182" t="s">
        <v>183</v>
      </c>
    </row>
    <row r="28" spans="1:1" x14ac:dyDescent="0.25">
      <c r="A28" s="182"/>
    </row>
    <row r="29" spans="1:1" x14ac:dyDescent="0.25">
      <c r="A29" s="182" t="s">
        <v>184</v>
      </c>
    </row>
    <row r="30" spans="1:1" x14ac:dyDescent="0.25">
      <c r="A30" s="182" t="s">
        <v>185</v>
      </c>
    </row>
    <row r="31" spans="1:1" x14ac:dyDescent="0.25">
      <c r="A31" s="182" t="s">
        <v>186</v>
      </c>
    </row>
    <row r="32" spans="1:1" x14ac:dyDescent="0.25">
      <c r="A32" s="182" t="s">
        <v>187</v>
      </c>
    </row>
    <row r="33" spans="1:1" x14ac:dyDescent="0.25">
      <c r="A33" s="182"/>
    </row>
    <row r="34" spans="1:1" x14ac:dyDescent="0.25">
      <c r="A34" s="182" t="s">
        <v>188</v>
      </c>
    </row>
    <row r="35" spans="1:1" x14ac:dyDescent="0.25">
      <c r="A35" s="182" t="s">
        <v>189</v>
      </c>
    </row>
    <row r="36" spans="1:1" x14ac:dyDescent="0.25">
      <c r="A36" s="182" t="s">
        <v>190</v>
      </c>
    </row>
    <row r="37" spans="1:1" x14ac:dyDescent="0.25">
      <c r="A37" s="182" t="s">
        <v>191</v>
      </c>
    </row>
    <row r="38" spans="1:1" x14ac:dyDescent="0.25">
      <c r="A38" s="182" t="s">
        <v>192</v>
      </c>
    </row>
    <row r="39" spans="1:1" x14ac:dyDescent="0.25">
      <c r="A39" s="182"/>
    </row>
    <row r="40" spans="1:1" x14ac:dyDescent="0.25">
      <c r="A40" s="182" t="s">
        <v>193</v>
      </c>
    </row>
    <row r="41" spans="1:1" x14ac:dyDescent="0.25">
      <c r="A41" s="182" t="s">
        <v>194</v>
      </c>
    </row>
    <row r="42" spans="1:1" x14ac:dyDescent="0.25">
      <c r="A42" s="182" t="s">
        <v>195</v>
      </c>
    </row>
    <row r="43" spans="1:1" x14ac:dyDescent="0.25">
      <c r="A43" s="182"/>
    </row>
    <row r="44" spans="1:1" x14ac:dyDescent="0.25">
      <c r="A44" s="182" t="s">
        <v>196</v>
      </c>
    </row>
    <row r="45" spans="1:1" x14ac:dyDescent="0.25">
      <c r="A45" s="182" t="s">
        <v>197</v>
      </c>
    </row>
    <row r="46" spans="1:1" x14ac:dyDescent="0.25">
      <c r="A46" s="182" t="s">
        <v>198</v>
      </c>
    </row>
    <row r="47" spans="1:1" x14ac:dyDescent="0.25">
      <c r="A47" s="182" t="s">
        <v>199</v>
      </c>
    </row>
    <row r="48" spans="1:1" x14ac:dyDescent="0.25">
      <c r="A48" s="182" t="s">
        <v>200</v>
      </c>
    </row>
    <row r="49" spans="1:1" x14ac:dyDescent="0.25">
      <c r="A49" s="182"/>
    </row>
    <row r="50" spans="1:1" x14ac:dyDescent="0.25">
      <c r="A50" s="182" t="s">
        <v>201</v>
      </c>
    </row>
    <row r="51" spans="1:1" x14ac:dyDescent="0.25">
      <c r="A51" s="182" t="s">
        <v>202</v>
      </c>
    </row>
    <row r="52" spans="1:1" x14ac:dyDescent="0.25">
      <c r="A52" s="182" t="s">
        <v>203</v>
      </c>
    </row>
    <row r="53" spans="1:1" x14ac:dyDescent="0.25">
      <c r="A53" s="182" t="s">
        <v>204</v>
      </c>
    </row>
    <row r="54" spans="1:1" x14ac:dyDescent="0.25">
      <c r="A54" s="182" t="s">
        <v>205</v>
      </c>
    </row>
    <row r="55" spans="1:1" x14ac:dyDescent="0.25">
      <c r="A55" s="182" t="s">
        <v>206</v>
      </c>
    </row>
    <row r="56" spans="1:1" x14ac:dyDescent="0.25">
      <c r="A56" s="182" t="s">
        <v>207</v>
      </c>
    </row>
    <row r="57" spans="1:1" x14ac:dyDescent="0.25">
      <c r="A57" s="182" t="s">
        <v>208</v>
      </c>
    </row>
    <row r="58" spans="1:1" x14ac:dyDescent="0.25">
      <c r="A58" s="182" t="s">
        <v>209</v>
      </c>
    </row>
    <row r="59" spans="1:1" x14ac:dyDescent="0.25">
      <c r="A59" s="182" t="s">
        <v>210</v>
      </c>
    </row>
    <row r="60" spans="1:1" x14ac:dyDescent="0.25">
      <c r="A60" s="182"/>
    </row>
    <row r="61" spans="1:1" x14ac:dyDescent="0.25">
      <c r="A61" s="182" t="s">
        <v>211</v>
      </c>
    </row>
    <row r="62" spans="1:1" x14ac:dyDescent="0.25">
      <c r="A62" s="182" t="s">
        <v>212</v>
      </c>
    </row>
    <row r="63" spans="1:1" x14ac:dyDescent="0.25">
      <c r="A63" s="182" t="s">
        <v>213</v>
      </c>
    </row>
    <row r="64" spans="1:1" x14ac:dyDescent="0.25">
      <c r="A64" s="182" t="s">
        <v>214</v>
      </c>
    </row>
    <row r="65" spans="1:1" x14ac:dyDescent="0.25">
      <c r="A65" s="182" t="s">
        <v>215</v>
      </c>
    </row>
    <row r="66" spans="1:1" x14ac:dyDescent="0.25">
      <c r="A66" s="182" t="s">
        <v>216</v>
      </c>
    </row>
    <row r="67" spans="1:1" x14ac:dyDescent="0.25">
      <c r="A67" s="182"/>
    </row>
    <row r="68" spans="1:1" x14ac:dyDescent="0.25">
      <c r="A68" s="182" t="s">
        <v>217</v>
      </c>
    </row>
    <row r="69" spans="1:1" x14ac:dyDescent="0.25">
      <c r="A69" s="182" t="s">
        <v>218</v>
      </c>
    </row>
    <row r="70" spans="1:1" x14ac:dyDescent="0.25">
      <c r="A70" s="182"/>
    </row>
    <row r="71" spans="1:1" x14ac:dyDescent="0.25">
      <c r="A71" s="182" t="s">
        <v>219</v>
      </c>
    </row>
    <row r="72" spans="1:1" x14ac:dyDescent="0.25">
      <c r="A72" s="182"/>
    </row>
    <row r="73" spans="1:1" x14ac:dyDescent="0.25">
      <c r="A73" s="182" t="s">
        <v>220</v>
      </c>
    </row>
    <row r="74" spans="1:1" x14ac:dyDescent="0.25">
      <c r="A74" s="182"/>
    </row>
    <row r="75" spans="1:1" x14ac:dyDescent="0.25">
      <c r="A75" s="182" t="s">
        <v>221</v>
      </c>
    </row>
    <row r="76" spans="1:1" x14ac:dyDescent="0.25">
      <c r="A76" s="182"/>
    </row>
    <row r="77" spans="1:1" x14ac:dyDescent="0.25">
      <c r="A77" s="182" t="s">
        <v>222</v>
      </c>
    </row>
    <row r="78" spans="1:1" x14ac:dyDescent="0.25">
      <c r="A78" s="182" t="s">
        <v>223</v>
      </c>
    </row>
    <row r="79" spans="1:1" x14ac:dyDescent="0.25">
      <c r="A79" s="182"/>
    </row>
    <row r="80" spans="1:1" x14ac:dyDescent="0.25">
      <c r="A80" s="182" t="s">
        <v>224</v>
      </c>
    </row>
    <row r="81" spans="1:1" x14ac:dyDescent="0.25">
      <c r="A81" s="182" t="s">
        <v>225</v>
      </c>
    </row>
    <row r="82" spans="1:1" x14ac:dyDescent="0.25">
      <c r="A82" s="182" t="s">
        <v>226</v>
      </c>
    </row>
    <row r="83" spans="1:1" x14ac:dyDescent="0.25">
      <c r="A83" s="182"/>
    </row>
    <row r="84" spans="1:1" x14ac:dyDescent="0.25">
      <c r="A84" s="182" t="s">
        <v>227</v>
      </c>
    </row>
    <row r="85" spans="1:1" x14ac:dyDescent="0.25">
      <c r="A85" s="182" t="s">
        <v>228</v>
      </c>
    </row>
    <row r="86" spans="1:1" x14ac:dyDescent="0.25">
      <c r="A86" s="182" t="s">
        <v>229</v>
      </c>
    </row>
    <row r="87" spans="1:1" x14ac:dyDescent="0.25">
      <c r="A87" s="182" t="s">
        <v>230</v>
      </c>
    </row>
    <row r="88" spans="1:1" x14ac:dyDescent="0.25">
      <c r="A88" s="182"/>
    </row>
    <row r="89" spans="1:1" x14ac:dyDescent="0.25">
      <c r="A89" s="182" t="s">
        <v>231</v>
      </c>
    </row>
    <row r="90" spans="1:1" x14ac:dyDescent="0.25">
      <c r="A90" s="182" t="s">
        <v>232</v>
      </c>
    </row>
    <row r="91" spans="1:1" x14ac:dyDescent="0.25">
      <c r="A91" s="182"/>
    </row>
    <row r="92" spans="1:1" x14ac:dyDescent="0.25">
      <c r="A92" s="182" t="s">
        <v>233</v>
      </c>
    </row>
    <row r="93" spans="1:1" x14ac:dyDescent="0.25">
      <c r="A93" s="182" t="s">
        <v>234</v>
      </c>
    </row>
    <row r="94" spans="1:1" x14ac:dyDescent="0.25">
      <c r="A94" s="182" t="s">
        <v>235</v>
      </c>
    </row>
    <row r="95" spans="1:1" x14ac:dyDescent="0.25">
      <c r="A95" s="182" t="s">
        <v>236</v>
      </c>
    </row>
    <row r="96" spans="1:1" x14ac:dyDescent="0.25">
      <c r="A96" s="182" t="s">
        <v>237</v>
      </c>
    </row>
    <row r="97" spans="1:1" x14ac:dyDescent="0.25">
      <c r="A97" s="182" t="s">
        <v>238</v>
      </c>
    </row>
    <row r="98" spans="1:1" x14ac:dyDescent="0.25">
      <c r="A98" s="182"/>
    </row>
    <row r="99" spans="1:1" x14ac:dyDescent="0.25">
      <c r="A99" s="182" t="s">
        <v>239</v>
      </c>
    </row>
    <row r="100" spans="1:1" x14ac:dyDescent="0.25">
      <c r="A100" s="182" t="s">
        <v>240</v>
      </c>
    </row>
    <row r="101" spans="1:1" x14ac:dyDescent="0.25">
      <c r="A101" s="182" t="s">
        <v>241</v>
      </c>
    </row>
    <row r="102" spans="1:1" x14ac:dyDescent="0.25">
      <c r="A102" s="182"/>
    </row>
    <row r="103" spans="1:1" x14ac:dyDescent="0.25">
      <c r="A103" s="182" t="s">
        <v>242</v>
      </c>
    </row>
    <row r="104" spans="1:1" x14ac:dyDescent="0.25">
      <c r="A104" s="182" t="s">
        <v>243</v>
      </c>
    </row>
    <row r="105" spans="1:1" x14ac:dyDescent="0.25">
      <c r="A105" s="182" t="s">
        <v>244</v>
      </c>
    </row>
    <row r="106" spans="1:1" x14ac:dyDescent="0.25">
      <c r="A106" s="182" t="s">
        <v>245</v>
      </c>
    </row>
    <row r="107" spans="1:1" x14ac:dyDescent="0.25">
      <c r="A107" s="182" t="s">
        <v>246</v>
      </c>
    </row>
    <row r="108" spans="1:1" x14ac:dyDescent="0.25">
      <c r="A108" s="182" t="s">
        <v>247</v>
      </c>
    </row>
    <row r="109" spans="1:1" x14ac:dyDescent="0.25">
      <c r="A109" s="182" t="s">
        <v>248</v>
      </c>
    </row>
    <row r="110" spans="1:1" x14ac:dyDescent="0.25">
      <c r="A110" s="182" t="s">
        <v>249</v>
      </c>
    </row>
    <row r="111" spans="1:1" x14ac:dyDescent="0.25">
      <c r="A111" s="182"/>
    </row>
    <row r="112" spans="1:1" x14ac:dyDescent="0.25">
      <c r="A112" s="182" t="s">
        <v>250</v>
      </c>
    </row>
    <row r="113" spans="1:1" x14ac:dyDescent="0.25">
      <c r="A113" s="182"/>
    </row>
    <row r="114" spans="1:1" x14ac:dyDescent="0.25">
      <c r="A114" s="182" t="s">
        <v>251</v>
      </c>
    </row>
    <row r="115" spans="1:1" x14ac:dyDescent="0.25">
      <c r="A115" s="182" t="s">
        <v>252</v>
      </c>
    </row>
    <row r="116" spans="1:1" x14ac:dyDescent="0.25">
      <c r="A116" s="182" t="s">
        <v>253</v>
      </c>
    </row>
    <row r="117" spans="1:1" x14ac:dyDescent="0.25">
      <c r="A117" s="182"/>
    </row>
    <row r="118" spans="1:1" x14ac:dyDescent="0.25">
      <c r="A118" s="182" t="s">
        <v>254</v>
      </c>
    </row>
    <row r="119" spans="1:1" x14ac:dyDescent="0.25">
      <c r="A119" s="182" t="s">
        <v>255</v>
      </c>
    </row>
    <row r="120" spans="1:1" x14ac:dyDescent="0.25">
      <c r="A120" s="182" t="s">
        <v>256</v>
      </c>
    </row>
    <row r="121" spans="1:1" x14ac:dyDescent="0.25">
      <c r="A121" s="182" t="s">
        <v>257</v>
      </c>
    </row>
    <row r="122" spans="1:1" x14ac:dyDescent="0.25">
      <c r="A122" s="182"/>
    </row>
    <row r="123" spans="1:1" x14ac:dyDescent="0.25">
      <c r="A123" s="182" t="s">
        <v>258</v>
      </c>
    </row>
    <row r="124" spans="1:1" x14ac:dyDescent="0.25">
      <c r="A124" s="182" t="s">
        <v>259</v>
      </c>
    </row>
    <row r="125" spans="1:1" x14ac:dyDescent="0.25">
      <c r="A125" s="182" t="s">
        <v>260</v>
      </c>
    </row>
    <row r="126" spans="1:1" x14ac:dyDescent="0.25">
      <c r="A126" s="182" t="s">
        <v>261</v>
      </c>
    </row>
    <row r="127" spans="1:1" x14ac:dyDescent="0.25">
      <c r="A127" s="182" t="s">
        <v>262</v>
      </c>
    </row>
    <row r="128" spans="1:1" x14ac:dyDescent="0.25">
      <c r="A128" s="182" t="s">
        <v>263</v>
      </c>
    </row>
    <row r="129" spans="1:1" x14ac:dyDescent="0.25">
      <c r="A129" s="182" t="s">
        <v>264</v>
      </c>
    </row>
    <row r="130" spans="1:1" x14ac:dyDescent="0.25">
      <c r="A130" s="182" t="s">
        <v>265</v>
      </c>
    </row>
    <row r="131" spans="1:1" x14ac:dyDescent="0.25">
      <c r="A131" s="182" t="s">
        <v>266</v>
      </c>
    </row>
    <row r="132" spans="1:1" x14ac:dyDescent="0.25">
      <c r="A132" s="182" t="s">
        <v>267</v>
      </c>
    </row>
    <row r="133" spans="1:1" x14ac:dyDescent="0.25">
      <c r="A133" s="182"/>
    </row>
    <row r="134" spans="1:1" x14ac:dyDescent="0.25">
      <c r="A134" s="182" t="s">
        <v>268</v>
      </c>
    </row>
    <row r="135" spans="1:1" x14ac:dyDescent="0.25">
      <c r="A135" s="182" t="s">
        <v>269</v>
      </c>
    </row>
    <row r="136" spans="1:1" x14ac:dyDescent="0.25">
      <c r="A136" s="182" t="s">
        <v>270</v>
      </c>
    </row>
    <row r="137" spans="1:1" x14ac:dyDescent="0.25">
      <c r="A137" s="182" t="s">
        <v>271</v>
      </c>
    </row>
    <row r="138" spans="1:1" x14ac:dyDescent="0.25">
      <c r="A138" s="182" t="s">
        <v>272</v>
      </c>
    </row>
    <row r="139" spans="1:1" x14ac:dyDescent="0.25">
      <c r="A139" s="182" t="s">
        <v>273</v>
      </c>
    </row>
    <row r="140" spans="1:1" x14ac:dyDescent="0.25">
      <c r="A140" s="182" t="s">
        <v>274</v>
      </c>
    </row>
    <row r="141" spans="1:1" x14ac:dyDescent="0.25">
      <c r="A141" s="182" t="s">
        <v>275</v>
      </c>
    </row>
    <row r="142" spans="1:1" x14ac:dyDescent="0.25">
      <c r="A142" s="182" t="s">
        <v>276</v>
      </c>
    </row>
    <row r="143" spans="1:1" x14ac:dyDescent="0.25">
      <c r="A143" s="182" t="s">
        <v>277</v>
      </c>
    </row>
    <row r="144" spans="1:1" x14ac:dyDescent="0.25">
      <c r="A144" s="182" t="s">
        <v>278</v>
      </c>
    </row>
    <row r="145" spans="1:1" x14ac:dyDescent="0.25">
      <c r="A145" s="182" t="s">
        <v>279</v>
      </c>
    </row>
    <row r="146" spans="1:1" x14ac:dyDescent="0.25">
      <c r="A146" s="182"/>
    </row>
    <row r="147" spans="1:1" x14ac:dyDescent="0.25">
      <c r="A147" s="182" t="s">
        <v>280</v>
      </c>
    </row>
    <row r="148" spans="1:1" x14ac:dyDescent="0.25">
      <c r="A148" s="182" t="s">
        <v>281</v>
      </c>
    </row>
    <row r="149" spans="1:1" x14ac:dyDescent="0.25">
      <c r="A149" s="182" t="s">
        <v>282</v>
      </c>
    </row>
    <row r="150" spans="1:1" x14ac:dyDescent="0.25">
      <c r="A150" s="182"/>
    </row>
    <row r="151" spans="1:1" x14ac:dyDescent="0.25">
      <c r="A151" s="182" t="s">
        <v>283</v>
      </c>
    </row>
    <row r="152" spans="1:1" x14ac:dyDescent="0.25">
      <c r="A152" s="182" t="s">
        <v>284</v>
      </c>
    </row>
    <row r="153" spans="1:1" x14ac:dyDescent="0.25">
      <c r="A153" s="182"/>
    </row>
    <row r="154" spans="1:1" x14ac:dyDescent="0.25">
      <c r="A154" s="182" t="s">
        <v>285</v>
      </c>
    </row>
    <row r="155" spans="1:1" x14ac:dyDescent="0.25">
      <c r="A155" s="182"/>
    </row>
    <row r="156" spans="1:1" x14ac:dyDescent="0.25">
      <c r="A156" s="182" t="s">
        <v>286</v>
      </c>
    </row>
    <row r="157" spans="1:1" x14ac:dyDescent="0.25">
      <c r="A157" s="182" t="s">
        <v>287</v>
      </c>
    </row>
    <row r="158" spans="1:1" x14ac:dyDescent="0.25">
      <c r="A158" s="182" t="s">
        <v>288</v>
      </c>
    </row>
    <row r="159" spans="1:1" x14ac:dyDescent="0.25">
      <c r="A159" s="182" t="s">
        <v>289</v>
      </c>
    </row>
    <row r="160" spans="1:1" x14ac:dyDescent="0.25">
      <c r="A160" s="182" t="s">
        <v>290</v>
      </c>
    </row>
    <row r="161" spans="1:1" x14ac:dyDescent="0.25">
      <c r="A161" s="182" t="s">
        <v>291</v>
      </c>
    </row>
    <row r="162" spans="1:1" x14ac:dyDescent="0.25">
      <c r="A162" s="182" t="s">
        <v>292</v>
      </c>
    </row>
    <row r="163" spans="1:1" x14ac:dyDescent="0.25">
      <c r="A163" s="182"/>
    </row>
    <row r="164" spans="1:1" x14ac:dyDescent="0.25">
      <c r="A164" s="182" t="s">
        <v>293</v>
      </c>
    </row>
    <row r="165" spans="1:1" x14ac:dyDescent="0.25">
      <c r="A165" s="182" t="s">
        <v>294</v>
      </c>
    </row>
    <row r="166" spans="1:1" x14ac:dyDescent="0.25">
      <c r="A166" s="182" t="s">
        <v>295</v>
      </c>
    </row>
    <row r="167" spans="1:1" x14ac:dyDescent="0.25">
      <c r="A167" s="182" t="s">
        <v>296</v>
      </c>
    </row>
    <row r="168" spans="1:1" x14ac:dyDescent="0.25">
      <c r="A168" s="182" t="s">
        <v>297</v>
      </c>
    </row>
    <row r="169" spans="1:1" x14ac:dyDescent="0.25">
      <c r="A169" s="182" t="s">
        <v>298</v>
      </c>
    </row>
    <row r="170" spans="1:1" x14ac:dyDescent="0.25">
      <c r="A170" s="182" t="s">
        <v>299</v>
      </c>
    </row>
    <row r="171" spans="1:1" x14ac:dyDescent="0.25">
      <c r="A171" s="182" t="s">
        <v>300</v>
      </c>
    </row>
    <row r="172" spans="1:1" x14ac:dyDescent="0.25">
      <c r="A172" s="182" t="s">
        <v>301</v>
      </c>
    </row>
    <row r="173" spans="1:1" x14ac:dyDescent="0.25">
      <c r="A173" s="182" t="s">
        <v>302</v>
      </c>
    </row>
    <row r="174" spans="1:1" x14ac:dyDescent="0.25">
      <c r="A174" s="182"/>
    </row>
    <row r="175" spans="1:1" x14ac:dyDescent="0.25">
      <c r="A175" s="182" t="s">
        <v>303</v>
      </c>
    </row>
    <row r="176" spans="1:1" x14ac:dyDescent="0.25">
      <c r="A176" s="182" t="s">
        <v>304</v>
      </c>
    </row>
    <row r="177" spans="1:1" x14ac:dyDescent="0.25">
      <c r="A177" s="182" t="s">
        <v>305</v>
      </c>
    </row>
    <row r="178" spans="1:1" x14ac:dyDescent="0.25">
      <c r="A178" s="182"/>
    </row>
    <row r="179" spans="1:1" x14ac:dyDescent="0.25">
      <c r="A179" s="182" t="s">
        <v>306</v>
      </c>
    </row>
    <row r="180" spans="1:1" x14ac:dyDescent="0.25">
      <c r="A180" s="182"/>
    </row>
    <row r="181" spans="1:1" x14ac:dyDescent="0.25">
      <c r="A181" s="182" t="s">
        <v>307</v>
      </c>
    </row>
    <row r="182" spans="1:1" x14ac:dyDescent="0.25">
      <c r="A182" s="182" t="s">
        <v>308</v>
      </c>
    </row>
    <row r="183" spans="1:1" x14ac:dyDescent="0.25">
      <c r="A183" s="182" t="s">
        <v>309</v>
      </c>
    </row>
    <row r="184" spans="1:1" x14ac:dyDescent="0.25">
      <c r="A184" s="182" t="s">
        <v>310</v>
      </c>
    </row>
    <row r="185" spans="1:1" x14ac:dyDescent="0.25">
      <c r="A185" s="182" t="s">
        <v>311</v>
      </c>
    </row>
    <row r="186" spans="1:1" x14ac:dyDescent="0.25">
      <c r="A186" s="182"/>
    </row>
    <row r="187" spans="1:1" x14ac:dyDescent="0.25">
      <c r="A187" s="182" t="s">
        <v>312</v>
      </c>
    </row>
    <row r="188" spans="1:1" x14ac:dyDescent="0.25">
      <c r="A188" s="182" t="s">
        <v>313</v>
      </c>
    </row>
    <row r="189" spans="1:1" x14ac:dyDescent="0.25">
      <c r="A189" s="182" t="s">
        <v>314</v>
      </c>
    </row>
    <row r="190" spans="1:1" x14ac:dyDescent="0.25">
      <c r="A190" s="182" t="s">
        <v>315</v>
      </c>
    </row>
    <row r="191" spans="1:1" x14ac:dyDescent="0.25">
      <c r="A191" s="182" t="s">
        <v>316</v>
      </c>
    </row>
    <row r="192" spans="1:1" x14ac:dyDescent="0.25">
      <c r="A192" s="182" t="s">
        <v>317</v>
      </c>
    </row>
    <row r="193" spans="1:1" x14ac:dyDescent="0.25">
      <c r="A193" s="182" t="s">
        <v>318</v>
      </c>
    </row>
    <row r="194" spans="1:1" x14ac:dyDescent="0.25">
      <c r="A194" s="182"/>
    </row>
    <row r="195" spans="1:1" x14ac:dyDescent="0.25">
      <c r="A195" s="182" t="s">
        <v>319</v>
      </c>
    </row>
    <row r="196" spans="1:1" x14ac:dyDescent="0.25">
      <c r="A196" s="182"/>
    </row>
    <row r="197" spans="1:1" x14ac:dyDescent="0.25">
      <c r="A197" s="182" t="s">
        <v>320</v>
      </c>
    </row>
    <row r="198" spans="1:1" x14ac:dyDescent="0.25">
      <c r="A198" s="182" t="s">
        <v>321</v>
      </c>
    </row>
    <row r="199" spans="1:1" x14ac:dyDescent="0.25">
      <c r="A199" s="182" t="s">
        <v>322</v>
      </c>
    </row>
    <row r="200" spans="1:1" x14ac:dyDescent="0.25">
      <c r="A200" s="182" t="s">
        <v>323</v>
      </c>
    </row>
    <row r="201" spans="1:1" x14ac:dyDescent="0.25">
      <c r="A201" s="182" t="s">
        <v>324</v>
      </c>
    </row>
    <row r="202" spans="1:1" x14ac:dyDescent="0.25">
      <c r="A202" s="182" t="s">
        <v>325</v>
      </c>
    </row>
    <row r="203" spans="1:1" x14ac:dyDescent="0.25">
      <c r="A203" s="182" t="s">
        <v>326</v>
      </c>
    </row>
    <row r="204" spans="1:1" x14ac:dyDescent="0.25">
      <c r="A204" s="182"/>
    </row>
    <row r="205" spans="1:1" x14ac:dyDescent="0.25">
      <c r="A205" s="182" t="s">
        <v>327</v>
      </c>
    </row>
    <row r="206" spans="1:1" x14ac:dyDescent="0.25">
      <c r="A206" s="182" t="s">
        <v>328</v>
      </c>
    </row>
    <row r="207" spans="1:1" x14ac:dyDescent="0.25">
      <c r="A207" s="182"/>
    </row>
    <row r="208" spans="1:1" x14ac:dyDescent="0.25">
      <c r="A208" s="182" t="s">
        <v>329</v>
      </c>
    </row>
    <row r="209" spans="1:1" x14ac:dyDescent="0.25">
      <c r="A209" s="182"/>
    </row>
    <row r="210" spans="1:1" x14ac:dyDescent="0.25">
      <c r="A210" s="182" t="s">
        <v>330</v>
      </c>
    </row>
    <row r="211" spans="1:1" x14ac:dyDescent="0.25">
      <c r="A211" s="182" t="s">
        <v>331</v>
      </c>
    </row>
    <row r="212" spans="1:1" x14ac:dyDescent="0.25">
      <c r="A212" s="182" t="s">
        <v>332</v>
      </c>
    </row>
    <row r="213" spans="1:1" x14ac:dyDescent="0.25">
      <c r="A213" s="182"/>
    </row>
    <row r="214" spans="1:1" x14ac:dyDescent="0.25">
      <c r="A214" s="182" t="s">
        <v>333</v>
      </c>
    </row>
    <row r="215" spans="1:1" x14ac:dyDescent="0.25">
      <c r="A215" s="182" t="s">
        <v>334</v>
      </c>
    </row>
    <row r="216" spans="1:1" x14ac:dyDescent="0.25">
      <c r="A216" s="182"/>
    </row>
    <row r="217" spans="1:1" x14ac:dyDescent="0.25">
      <c r="A217" s="182" t="s">
        <v>335</v>
      </c>
    </row>
    <row r="218" spans="1:1" x14ac:dyDescent="0.25">
      <c r="A218" s="182" t="s">
        <v>336</v>
      </c>
    </row>
    <row r="219" spans="1:1" x14ac:dyDescent="0.25">
      <c r="A219" s="182" t="s">
        <v>337</v>
      </c>
    </row>
    <row r="220" spans="1:1" x14ac:dyDescent="0.25">
      <c r="A220" s="182" t="s">
        <v>338</v>
      </c>
    </row>
    <row r="221" spans="1:1" x14ac:dyDescent="0.25">
      <c r="A221" s="182"/>
    </row>
    <row r="222" spans="1:1" x14ac:dyDescent="0.25">
      <c r="A222" s="182" t="s">
        <v>339</v>
      </c>
    </row>
    <row r="223" spans="1:1" x14ac:dyDescent="0.25">
      <c r="A223" s="182" t="s">
        <v>340</v>
      </c>
    </row>
    <row r="224" spans="1:1" x14ac:dyDescent="0.25">
      <c r="A224" s="182" t="s">
        <v>341</v>
      </c>
    </row>
    <row r="225" spans="1:1" x14ac:dyDescent="0.25">
      <c r="A225" s="182" t="s">
        <v>342</v>
      </c>
    </row>
    <row r="226" spans="1:1" x14ac:dyDescent="0.25">
      <c r="A226" s="182" t="s">
        <v>343</v>
      </c>
    </row>
    <row r="227" spans="1:1" x14ac:dyDescent="0.25">
      <c r="A227" s="182" t="s">
        <v>344</v>
      </c>
    </row>
    <row r="228" spans="1:1" x14ac:dyDescent="0.25">
      <c r="A228" s="182" t="s">
        <v>345</v>
      </c>
    </row>
    <row r="229" spans="1:1" x14ac:dyDescent="0.25">
      <c r="A229" s="182"/>
    </row>
    <row r="230" spans="1:1" x14ac:dyDescent="0.25">
      <c r="A230" s="182" t="s">
        <v>346</v>
      </c>
    </row>
    <row r="231" spans="1:1" x14ac:dyDescent="0.25">
      <c r="A231" s="182" t="s">
        <v>347</v>
      </c>
    </row>
    <row r="232" spans="1:1" x14ac:dyDescent="0.25">
      <c r="A232" s="182" t="s">
        <v>348</v>
      </c>
    </row>
    <row r="233" spans="1:1" x14ac:dyDescent="0.25">
      <c r="A233" s="182" t="s">
        <v>349</v>
      </c>
    </row>
    <row r="234" spans="1:1" x14ac:dyDescent="0.25">
      <c r="A234" s="182"/>
    </row>
    <row r="235" spans="1:1" x14ac:dyDescent="0.25">
      <c r="A235" s="182" t="s">
        <v>350</v>
      </c>
    </row>
    <row r="236" spans="1:1" x14ac:dyDescent="0.25">
      <c r="A236" s="182" t="s">
        <v>351</v>
      </c>
    </row>
    <row r="237" spans="1:1" x14ac:dyDescent="0.25">
      <c r="A237" s="182" t="s">
        <v>352</v>
      </c>
    </row>
    <row r="238" spans="1:1" x14ac:dyDescent="0.25">
      <c r="A238" s="182" t="s">
        <v>353</v>
      </c>
    </row>
    <row r="239" spans="1:1" x14ac:dyDescent="0.25">
      <c r="A239" s="182" t="s">
        <v>354</v>
      </c>
    </row>
    <row r="240" spans="1:1" x14ac:dyDescent="0.25">
      <c r="A240" s="182" t="s">
        <v>355</v>
      </c>
    </row>
    <row r="241" spans="1:1" x14ac:dyDescent="0.25">
      <c r="A241" s="182" t="s">
        <v>356</v>
      </c>
    </row>
    <row r="242" spans="1:1" x14ac:dyDescent="0.25">
      <c r="A242" s="182" t="s">
        <v>357</v>
      </c>
    </row>
    <row r="243" spans="1:1" x14ac:dyDescent="0.25">
      <c r="A243" s="182" t="s">
        <v>358</v>
      </c>
    </row>
    <row r="244" spans="1:1" x14ac:dyDescent="0.25">
      <c r="A244" s="182"/>
    </row>
    <row r="245" spans="1:1" x14ac:dyDescent="0.25">
      <c r="A245" s="182" t="s">
        <v>359</v>
      </c>
    </row>
    <row r="246" spans="1:1" x14ac:dyDescent="0.25">
      <c r="A246" s="182"/>
    </row>
    <row r="247" spans="1:1" x14ac:dyDescent="0.25">
      <c r="A247" s="182" t="s">
        <v>360</v>
      </c>
    </row>
    <row r="248" spans="1:1" x14ac:dyDescent="0.25">
      <c r="A248" s="182" t="s">
        <v>361</v>
      </c>
    </row>
    <row r="249" spans="1:1" x14ac:dyDescent="0.25">
      <c r="A249" s="182" t="s">
        <v>362</v>
      </c>
    </row>
    <row r="250" spans="1:1" x14ac:dyDescent="0.25">
      <c r="A250" s="182" t="s">
        <v>363</v>
      </c>
    </row>
    <row r="251" spans="1:1" x14ac:dyDescent="0.25">
      <c r="A251" s="182"/>
    </row>
    <row r="252" spans="1:1" x14ac:dyDescent="0.25">
      <c r="A252" s="182" t="s">
        <v>364</v>
      </c>
    </row>
    <row r="253" spans="1:1" x14ac:dyDescent="0.25">
      <c r="A253" s="182" t="s">
        <v>365</v>
      </c>
    </row>
    <row r="254" spans="1:1" x14ac:dyDescent="0.25">
      <c r="A254" s="182" t="s">
        <v>366</v>
      </c>
    </row>
    <row r="255" spans="1:1" x14ac:dyDescent="0.25">
      <c r="A255" s="182" t="s">
        <v>367</v>
      </c>
    </row>
    <row r="256" spans="1:1" x14ac:dyDescent="0.25">
      <c r="A256" s="182"/>
    </row>
    <row r="257" spans="1:1" x14ac:dyDescent="0.25">
      <c r="A257" s="182" t="s">
        <v>368</v>
      </c>
    </row>
    <row r="258" spans="1:1" x14ac:dyDescent="0.25">
      <c r="A258" s="182" t="s">
        <v>369</v>
      </c>
    </row>
    <row r="259" spans="1:1" x14ac:dyDescent="0.25">
      <c r="A259" s="182" t="s">
        <v>370</v>
      </c>
    </row>
    <row r="260" spans="1:1" x14ac:dyDescent="0.25">
      <c r="A260" s="182" t="s">
        <v>371</v>
      </c>
    </row>
    <row r="261" spans="1:1" x14ac:dyDescent="0.25">
      <c r="A261" s="182" t="s">
        <v>372</v>
      </c>
    </row>
    <row r="262" spans="1:1" x14ac:dyDescent="0.25">
      <c r="A262" s="182" t="s">
        <v>373</v>
      </c>
    </row>
    <row r="263" spans="1:1" x14ac:dyDescent="0.25">
      <c r="A263" s="182" t="s">
        <v>374</v>
      </c>
    </row>
    <row r="264" spans="1:1" x14ac:dyDescent="0.25">
      <c r="A264" s="182" t="s">
        <v>375</v>
      </c>
    </row>
    <row r="265" spans="1:1" x14ac:dyDescent="0.25">
      <c r="A265" s="182" t="s">
        <v>376</v>
      </c>
    </row>
    <row r="266" spans="1:1" x14ac:dyDescent="0.25">
      <c r="A266" s="182" t="s">
        <v>377</v>
      </c>
    </row>
    <row r="267" spans="1:1" x14ac:dyDescent="0.25">
      <c r="A267" s="182" t="s">
        <v>378</v>
      </c>
    </row>
    <row r="268" spans="1:1" x14ac:dyDescent="0.25">
      <c r="A268" s="182"/>
    </row>
    <row r="269" spans="1:1" x14ac:dyDescent="0.25">
      <c r="A269" s="182" t="s">
        <v>379</v>
      </c>
    </row>
    <row r="270" spans="1:1" x14ac:dyDescent="0.25">
      <c r="A270" s="182" t="s">
        <v>380</v>
      </c>
    </row>
    <row r="271" spans="1:1" x14ac:dyDescent="0.25">
      <c r="A271" s="182" t="s">
        <v>381</v>
      </c>
    </row>
    <row r="272" spans="1:1" x14ac:dyDescent="0.25">
      <c r="A272" s="182" t="s">
        <v>382</v>
      </c>
    </row>
    <row r="273" spans="1:1" x14ac:dyDescent="0.25">
      <c r="A273" s="182" t="s">
        <v>383</v>
      </c>
    </row>
    <row r="274" spans="1:1" x14ac:dyDescent="0.25">
      <c r="A274" s="182"/>
    </row>
    <row r="275" spans="1:1" x14ac:dyDescent="0.25">
      <c r="A275" s="182" t="s">
        <v>384</v>
      </c>
    </row>
    <row r="276" spans="1:1" x14ac:dyDescent="0.25">
      <c r="A276" s="182" t="s">
        <v>385</v>
      </c>
    </row>
    <row r="277" spans="1:1" x14ac:dyDescent="0.25">
      <c r="A277" s="182" t="s">
        <v>386</v>
      </c>
    </row>
    <row r="278" spans="1:1" x14ac:dyDescent="0.25">
      <c r="A278" s="182" t="s">
        <v>387</v>
      </c>
    </row>
    <row r="279" spans="1:1" x14ac:dyDescent="0.25">
      <c r="A279" s="182" t="s">
        <v>388</v>
      </c>
    </row>
    <row r="280" spans="1:1" x14ac:dyDescent="0.25">
      <c r="A280" s="182" t="s">
        <v>389</v>
      </c>
    </row>
    <row r="281" spans="1:1" x14ac:dyDescent="0.25">
      <c r="A281" s="182" t="s">
        <v>390</v>
      </c>
    </row>
    <row r="282" spans="1:1" x14ac:dyDescent="0.25">
      <c r="A282" s="182" t="s">
        <v>391</v>
      </c>
    </row>
    <row r="283" spans="1:1" x14ac:dyDescent="0.25">
      <c r="A283" s="182" t="s">
        <v>392</v>
      </c>
    </row>
    <row r="284" spans="1:1" x14ac:dyDescent="0.25">
      <c r="A284" s="182" t="s">
        <v>393</v>
      </c>
    </row>
    <row r="285" spans="1:1" x14ac:dyDescent="0.25">
      <c r="A285" s="182" t="s">
        <v>394</v>
      </c>
    </row>
    <row r="286" spans="1:1" x14ac:dyDescent="0.25">
      <c r="A286" s="182" t="s">
        <v>395</v>
      </c>
    </row>
    <row r="287" spans="1:1" x14ac:dyDescent="0.25">
      <c r="A287" s="182"/>
    </row>
    <row r="288" spans="1:1" x14ac:dyDescent="0.25">
      <c r="A288" s="182" t="s">
        <v>396</v>
      </c>
    </row>
    <row r="289" spans="1:1" x14ac:dyDescent="0.25">
      <c r="A289" s="182" t="s">
        <v>397</v>
      </c>
    </row>
    <row r="290" spans="1:1" x14ac:dyDescent="0.25">
      <c r="A290" s="182" t="s">
        <v>398</v>
      </c>
    </row>
    <row r="291" spans="1:1" x14ac:dyDescent="0.25">
      <c r="A291" s="182" t="s">
        <v>399</v>
      </c>
    </row>
    <row r="292" spans="1:1" x14ac:dyDescent="0.25">
      <c r="A292" s="182"/>
    </row>
    <row r="293" spans="1:1" x14ac:dyDescent="0.25">
      <c r="A293" s="182" t="s">
        <v>400</v>
      </c>
    </row>
    <row r="294" spans="1:1" x14ac:dyDescent="0.25">
      <c r="A294" s="182" t="s">
        <v>401</v>
      </c>
    </row>
    <row r="295" spans="1:1" x14ac:dyDescent="0.25">
      <c r="A295" s="182" t="s">
        <v>402</v>
      </c>
    </row>
    <row r="296" spans="1:1" x14ac:dyDescent="0.25">
      <c r="A296" s="182"/>
    </row>
    <row r="297" spans="1:1" x14ac:dyDescent="0.25">
      <c r="A297" s="182" t="s">
        <v>403</v>
      </c>
    </row>
    <row r="298" spans="1:1" x14ac:dyDescent="0.25">
      <c r="A298" s="182" t="s">
        <v>404</v>
      </c>
    </row>
    <row r="299" spans="1:1" x14ac:dyDescent="0.25">
      <c r="A299" s="182" t="s">
        <v>405</v>
      </c>
    </row>
    <row r="300" spans="1:1" x14ac:dyDescent="0.25">
      <c r="A300" s="182" t="s">
        <v>406</v>
      </c>
    </row>
    <row r="301" spans="1:1" x14ac:dyDescent="0.25">
      <c r="A301" s="182" t="s">
        <v>407</v>
      </c>
    </row>
    <row r="302" spans="1:1" x14ac:dyDescent="0.25">
      <c r="A302" s="182" t="s">
        <v>408</v>
      </c>
    </row>
    <row r="303" spans="1:1" x14ac:dyDescent="0.25">
      <c r="A303" s="182" t="s">
        <v>409</v>
      </c>
    </row>
    <row r="304" spans="1:1" x14ac:dyDescent="0.25">
      <c r="A304" s="182" t="s">
        <v>410</v>
      </c>
    </row>
    <row r="305" spans="1:1" x14ac:dyDescent="0.25">
      <c r="A305" s="182" t="s">
        <v>411</v>
      </c>
    </row>
    <row r="306" spans="1:1" x14ac:dyDescent="0.25">
      <c r="A306" s="182" t="s">
        <v>412</v>
      </c>
    </row>
    <row r="307" spans="1:1" x14ac:dyDescent="0.25">
      <c r="A307" s="182" t="s">
        <v>413</v>
      </c>
    </row>
    <row r="308" spans="1:1" x14ac:dyDescent="0.25">
      <c r="A308" s="182" t="s">
        <v>414</v>
      </c>
    </row>
    <row r="309" spans="1:1" x14ac:dyDescent="0.25">
      <c r="A309" s="182"/>
    </row>
    <row r="310" spans="1:1" x14ac:dyDescent="0.25">
      <c r="A310" s="182" t="s">
        <v>415</v>
      </c>
    </row>
    <row r="311" spans="1:1" x14ac:dyDescent="0.25">
      <c r="A311" s="182" t="s">
        <v>416</v>
      </c>
    </row>
    <row r="312" spans="1:1" x14ac:dyDescent="0.25">
      <c r="A312" s="182" t="s">
        <v>417</v>
      </c>
    </row>
    <row r="313" spans="1:1" x14ac:dyDescent="0.25">
      <c r="A313" s="182" t="s">
        <v>418</v>
      </c>
    </row>
    <row r="314" spans="1:1" x14ac:dyDescent="0.25">
      <c r="A314" s="182" t="s">
        <v>419</v>
      </c>
    </row>
    <row r="315" spans="1:1" x14ac:dyDescent="0.25">
      <c r="A315" s="182" t="s">
        <v>420</v>
      </c>
    </row>
    <row r="316" spans="1:1" x14ac:dyDescent="0.25">
      <c r="A316" s="182" t="s">
        <v>421</v>
      </c>
    </row>
    <row r="317" spans="1:1" x14ac:dyDescent="0.25">
      <c r="A317" s="182"/>
    </row>
    <row r="318" spans="1:1" x14ac:dyDescent="0.25">
      <c r="A318" s="182" t="s">
        <v>422</v>
      </c>
    </row>
    <row r="319" spans="1:1" x14ac:dyDescent="0.25">
      <c r="A319" s="182" t="s">
        <v>423</v>
      </c>
    </row>
    <row r="320" spans="1:1" x14ac:dyDescent="0.25">
      <c r="A320" s="182" t="s">
        <v>424</v>
      </c>
    </row>
    <row r="321" spans="1:1" x14ac:dyDescent="0.25">
      <c r="A321" s="182" t="s">
        <v>425</v>
      </c>
    </row>
    <row r="322" spans="1:1" x14ac:dyDescent="0.25">
      <c r="A322" s="182" t="s">
        <v>426</v>
      </c>
    </row>
    <row r="323" spans="1:1" x14ac:dyDescent="0.25">
      <c r="A323" s="182" t="s">
        <v>427</v>
      </c>
    </row>
    <row r="324" spans="1:1" x14ac:dyDescent="0.25">
      <c r="A324" s="182" t="s">
        <v>428</v>
      </c>
    </row>
    <row r="325" spans="1:1" x14ac:dyDescent="0.25">
      <c r="A325" s="182" t="s">
        <v>429</v>
      </c>
    </row>
    <row r="326" spans="1:1" x14ac:dyDescent="0.25">
      <c r="A326" s="182" t="s">
        <v>430</v>
      </c>
    </row>
    <row r="327" spans="1:1" x14ac:dyDescent="0.25">
      <c r="A327" s="182" t="s">
        <v>431</v>
      </c>
    </row>
    <row r="328" spans="1:1" x14ac:dyDescent="0.25">
      <c r="A328" s="182"/>
    </row>
    <row r="329" spans="1:1" x14ac:dyDescent="0.25">
      <c r="A329" s="182" t="s">
        <v>432</v>
      </c>
    </row>
    <row r="330" spans="1:1" x14ac:dyDescent="0.25">
      <c r="A330" s="182" t="s">
        <v>433</v>
      </c>
    </row>
    <row r="331" spans="1:1" x14ac:dyDescent="0.25">
      <c r="A331" s="182" t="s">
        <v>434</v>
      </c>
    </row>
    <row r="332" spans="1:1" x14ac:dyDescent="0.25">
      <c r="A332" s="182" t="s">
        <v>435</v>
      </c>
    </row>
    <row r="333" spans="1:1" x14ac:dyDescent="0.25">
      <c r="A333" s="182" t="s">
        <v>436</v>
      </c>
    </row>
    <row r="334" spans="1:1" x14ac:dyDescent="0.25">
      <c r="A334" s="182" t="s">
        <v>437</v>
      </c>
    </row>
    <row r="335" spans="1:1" x14ac:dyDescent="0.25">
      <c r="A335" s="182" t="s">
        <v>438</v>
      </c>
    </row>
    <row r="336" spans="1:1" x14ac:dyDescent="0.25">
      <c r="A336" s="182"/>
    </row>
    <row r="337" spans="1:1" x14ac:dyDescent="0.25">
      <c r="A337" s="182" t="s">
        <v>439</v>
      </c>
    </row>
    <row r="338" spans="1:1" x14ac:dyDescent="0.25">
      <c r="A338" s="182" t="s">
        <v>440</v>
      </c>
    </row>
    <row r="339" spans="1:1" x14ac:dyDescent="0.25">
      <c r="A339" s="182" t="s">
        <v>441</v>
      </c>
    </row>
    <row r="340" spans="1:1" x14ac:dyDescent="0.25">
      <c r="A340" s="182" t="s">
        <v>442</v>
      </c>
    </row>
    <row r="341" spans="1:1" x14ac:dyDescent="0.25">
      <c r="A341" s="182" t="s">
        <v>443</v>
      </c>
    </row>
    <row r="342" spans="1:1" x14ac:dyDescent="0.25">
      <c r="A342" s="182"/>
    </row>
    <row r="343" spans="1:1" x14ac:dyDescent="0.25">
      <c r="A343" s="182" t="s">
        <v>444</v>
      </c>
    </row>
    <row r="344" spans="1:1" x14ac:dyDescent="0.25">
      <c r="A344" s="182"/>
    </row>
    <row r="345" spans="1:1" x14ac:dyDescent="0.25">
      <c r="A345" s="182" t="s">
        <v>445</v>
      </c>
    </row>
    <row r="346" spans="1:1" x14ac:dyDescent="0.25">
      <c r="A346" s="182" t="s">
        <v>446</v>
      </c>
    </row>
    <row r="347" spans="1:1" x14ac:dyDescent="0.25">
      <c r="A347" s="182" t="s">
        <v>447</v>
      </c>
    </row>
    <row r="348" spans="1:1" x14ac:dyDescent="0.25">
      <c r="A348" s="182" t="s">
        <v>448</v>
      </c>
    </row>
    <row r="349" spans="1:1" x14ac:dyDescent="0.25">
      <c r="A349" s="182" t="s">
        <v>449</v>
      </c>
    </row>
    <row r="350" spans="1:1" x14ac:dyDescent="0.25">
      <c r="A350" s="182" t="s">
        <v>450</v>
      </c>
    </row>
    <row r="351" spans="1:1" x14ac:dyDescent="0.25">
      <c r="A351" s="182" t="s">
        <v>451</v>
      </c>
    </row>
    <row r="352" spans="1:1" x14ac:dyDescent="0.25">
      <c r="A352" s="182" t="s">
        <v>452</v>
      </c>
    </row>
    <row r="353" spans="1:1" x14ac:dyDescent="0.25">
      <c r="A353" s="182"/>
    </row>
    <row r="354" spans="1:1" x14ac:dyDescent="0.25">
      <c r="A354" s="182" t="s">
        <v>453</v>
      </c>
    </row>
    <row r="355" spans="1:1" x14ac:dyDescent="0.25">
      <c r="A355" s="182" t="s">
        <v>454</v>
      </c>
    </row>
    <row r="356" spans="1:1" x14ac:dyDescent="0.25">
      <c r="A356" s="182" t="s">
        <v>455</v>
      </c>
    </row>
    <row r="357" spans="1:1" x14ac:dyDescent="0.25">
      <c r="A357" s="182" t="s">
        <v>456</v>
      </c>
    </row>
    <row r="358" spans="1:1" x14ac:dyDescent="0.25">
      <c r="A358" s="182" t="s">
        <v>457</v>
      </c>
    </row>
    <row r="359" spans="1:1" x14ac:dyDescent="0.25">
      <c r="A359" s="182" t="s">
        <v>458</v>
      </c>
    </row>
    <row r="360" spans="1:1" x14ac:dyDescent="0.25">
      <c r="A360" s="182"/>
    </row>
    <row r="361" spans="1:1" x14ac:dyDescent="0.25">
      <c r="A361" s="182" t="s">
        <v>459</v>
      </c>
    </row>
    <row r="362" spans="1:1" x14ac:dyDescent="0.25">
      <c r="A362" s="182" t="s">
        <v>460</v>
      </c>
    </row>
    <row r="363" spans="1:1" x14ac:dyDescent="0.25">
      <c r="A363" s="182" t="s">
        <v>461</v>
      </c>
    </row>
    <row r="364" spans="1:1" x14ac:dyDescent="0.25">
      <c r="A364" s="182"/>
    </row>
    <row r="365" spans="1:1" x14ac:dyDescent="0.25">
      <c r="A365" s="182" t="s">
        <v>462</v>
      </c>
    </row>
    <row r="366" spans="1:1" x14ac:dyDescent="0.25">
      <c r="A366" s="182" t="s">
        <v>463</v>
      </c>
    </row>
    <row r="367" spans="1:1" x14ac:dyDescent="0.25">
      <c r="A367" s="182"/>
    </row>
    <row r="368" spans="1:1" x14ac:dyDescent="0.25">
      <c r="A368" s="182" t="s">
        <v>464</v>
      </c>
    </row>
    <row r="369" spans="1:1" x14ac:dyDescent="0.25">
      <c r="A369" s="182" t="s">
        <v>465</v>
      </c>
    </row>
    <row r="370" spans="1:1" x14ac:dyDescent="0.25">
      <c r="A370" s="182" t="s">
        <v>466</v>
      </c>
    </row>
    <row r="371" spans="1:1" x14ac:dyDescent="0.25">
      <c r="A371" s="182"/>
    </row>
    <row r="372" spans="1:1" x14ac:dyDescent="0.25">
      <c r="A372" s="182" t="s">
        <v>467</v>
      </c>
    </row>
    <row r="373" spans="1:1" x14ac:dyDescent="0.25">
      <c r="A373" s="182" t="s">
        <v>468</v>
      </c>
    </row>
    <row r="374" spans="1:1" x14ac:dyDescent="0.25">
      <c r="A374" s="182" t="s">
        <v>469</v>
      </c>
    </row>
    <row r="375" spans="1:1" x14ac:dyDescent="0.25">
      <c r="A375" s="182"/>
    </row>
    <row r="376" spans="1:1" x14ac:dyDescent="0.25">
      <c r="A376" s="182" t="s">
        <v>470</v>
      </c>
    </row>
    <row r="377" spans="1:1" x14ac:dyDescent="0.25">
      <c r="A377" s="182" t="s">
        <v>471</v>
      </c>
    </row>
    <row r="378" spans="1:1" x14ac:dyDescent="0.25">
      <c r="A378" s="182"/>
    </row>
    <row r="379" spans="1:1" x14ac:dyDescent="0.25">
      <c r="A379" s="182" t="s">
        <v>472</v>
      </c>
    </row>
    <row r="380" spans="1:1" x14ac:dyDescent="0.25">
      <c r="A380" s="182" t="s">
        <v>473</v>
      </c>
    </row>
    <row r="381" spans="1:1" x14ac:dyDescent="0.25">
      <c r="A381" s="182"/>
    </row>
    <row r="382" spans="1:1" x14ac:dyDescent="0.25">
      <c r="A382" s="182" t="s">
        <v>474</v>
      </c>
    </row>
    <row r="383" spans="1:1" x14ac:dyDescent="0.25">
      <c r="A383" s="182" t="s">
        <v>475</v>
      </c>
    </row>
    <row r="384" spans="1:1" x14ac:dyDescent="0.25">
      <c r="A384" s="182" t="s">
        <v>476</v>
      </c>
    </row>
    <row r="385" spans="1:1" x14ac:dyDescent="0.25">
      <c r="A385" s="182" t="s">
        <v>477</v>
      </c>
    </row>
    <row r="386" spans="1:1" x14ac:dyDescent="0.25">
      <c r="A386" s="182" t="s">
        <v>478</v>
      </c>
    </row>
    <row r="387" spans="1:1" x14ac:dyDescent="0.25">
      <c r="A387" s="182"/>
    </row>
    <row r="388" spans="1:1" x14ac:dyDescent="0.25">
      <c r="A388" s="182" t="s">
        <v>479</v>
      </c>
    </row>
    <row r="389" spans="1:1" x14ac:dyDescent="0.25">
      <c r="A389" s="182" t="s">
        <v>480</v>
      </c>
    </row>
    <row r="390" spans="1:1" x14ac:dyDescent="0.25">
      <c r="A390" s="182" t="s">
        <v>481</v>
      </c>
    </row>
    <row r="391" spans="1:1" x14ac:dyDescent="0.25">
      <c r="A391" s="182" t="s">
        <v>482</v>
      </c>
    </row>
    <row r="392" spans="1:1" x14ac:dyDescent="0.25">
      <c r="A392" s="182" t="s">
        <v>483</v>
      </c>
    </row>
    <row r="393" spans="1:1" x14ac:dyDescent="0.25">
      <c r="A393" s="182" t="s">
        <v>484</v>
      </c>
    </row>
    <row r="394" spans="1:1" x14ac:dyDescent="0.25">
      <c r="A394" s="182" t="s">
        <v>485</v>
      </c>
    </row>
    <row r="395" spans="1:1" x14ac:dyDescent="0.25">
      <c r="A395" s="182" t="s">
        <v>486</v>
      </c>
    </row>
    <row r="396" spans="1:1" x14ac:dyDescent="0.25">
      <c r="A396" s="182" t="s">
        <v>487</v>
      </c>
    </row>
    <row r="397" spans="1:1" x14ac:dyDescent="0.25">
      <c r="A397" s="182"/>
    </row>
    <row r="398" spans="1:1" x14ac:dyDescent="0.25">
      <c r="A398" s="182" t="s">
        <v>488</v>
      </c>
    </row>
    <row r="399" spans="1:1" x14ac:dyDescent="0.25">
      <c r="A399" s="182" t="s">
        <v>489</v>
      </c>
    </row>
    <row r="400" spans="1:1" x14ac:dyDescent="0.25">
      <c r="A400" s="182" t="s">
        <v>490</v>
      </c>
    </row>
    <row r="401" spans="1:1" x14ac:dyDescent="0.25">
      <c r="A401" s="182" t="s">
        <v>491</v>
      </c>
    </row>
    <row r="402" spans="1:1" x14ac:dyDescent="0.25">
      <c r="A402" s="182"/>
    </row>
    <row r="403" spans="1:1" x14ac:dyDescent="0.25">
      <c r="A403" s="182" t="s">
        <v>492</v>
      </c>
    </row>
    <row r="404" spans="1:1" x14ac:dyDescent="0.25">
      <c r="A404" s="182" t="s">
        <v>493</v>
      </c>
    </row>
    <row r="405" spans="1:1" x14ac:dyDescent="0.25">
      <c r="A405" s="182" t="s">
        <v>494</v>
      </c>
    </row>
    <row r="406" spans="1:1" x14ac:dyDescent="0.25">
      <c r="A406" s="182"/>
    </row>
    <row r="407" spans="1:1" x14ac:dyDescent="0.25">
      <c r="A407" s="182" t="s">
        <v>495</v>
      </c>
    </row>
    <row r="408" spans="1:1" x14ac:dyDescent="0.25">
      <c r="A408" s="182"/>
    </row>
    <row r="409" spans="1:1" x14ac:dyDescent="0.25">
      <c r="A409" s="182" t="s">
        <v>496</v>
      </c>
    </row>
    <row r="410" spans="1:1" x14ac:dyDescent="0.25">
      <c r="A410" s="182" t="s">
        <v>497</v>
      </c>
    </row>
    <row r="411" spans="1:1" x14ac:dyDescent="0.25">
      <c r="A411" s="182" t="s">
        <v>498</v>
      </c>
    </row>
    <row r="412" spans="1:1" x14ac:dyDescent="0.25">
      <c r="A412" s="182" t="s">
        <v>499</v>
      </c>
    </row>
    <row r="413" spans="1:1" x14ac:dyDescent="0.25">
      <c r="A413" s="182" t="s">
        <v>500</v>
      </c>
    </row>
    <row r="414" spans="1:1" x14ac:dyDescent="0.25">
      <c r="A414" s="182"/>
    </row>
    <row r="415" spans="1:1" x14ac:dyDescent="0.25">
      <c r="A415" s="182" t="s">
        <v>501</v>
      </c>
    </row>
    <row r="416" spans="1:1" x14ac:dyDescent="0.25">
      <c r="A416" s="182" t="s">
        <v>502</v>
      </c>
    </row>
    <row r="417" spans="1:1" x14ac:dyDescent="0.25">
      <c r="A417" s="182" t="s">
        <v>503</v>
      </c>
    </row>
    <row r="418" spans="1:1" x14ac:dyDescent="0.25">
      <c r="A418" s="182" t="s">
        <v>504</v>
      </c>
    </row>
    <row r="419" spans="1:1" x14ac:dyDescent="0.25">
      <c r="A419" s="182" t="s">
        <v>505</v>
      </c>
    </row>
    <row r="420" spans="1:1" x14ac:dyDescent="0.25">
      <c r="A420" s="182" t="s">
        <v>506</v>
      </c>
    </row>
    <row r="421" spans="1:1" x14ac:dyDescent="0.25">
      <c r="A421" s="182"/>
    </row>
    <row r="422" spans="1:1" x14ac:dyDescent="0.25">
      <c r="A422" s="182" t="s">
        <v>507</v>
      </c>
    </row>
    <row r="423" spans="1:1" x14ac:dyDescent="0.25">
      <c r="A423" s="182" t="s">
        <v>508</v>
      </c>
    </row>
    <row r="424" spans="1:1" x14ac:dyDescent="0.25">
      <c r="A424" s="182" t="s">
        <v>509</v>
      </c>
    </row>
    <row r="425" spans="1:1" x14ac:dyDescent="0.25">
      <c r="A425" s="182" t="s">
        <v>510</v>
      </c>
    </row>
    <row r="426" spans="1:1" x14ac:dyDescent="0.25">
      <c r="A426" s="182" t="s">
        <v>511</v>
      </c>
    </row>
    <row r="427" spans="1:1" x14ac:dyDescent="0.25">
      <c r="A427" s="182" t="s">
        <v>512</v>
      </c>
    </row>
    <row r="428" spans="1:1" x14ac:dyDescent="0.25">
      <c r="A428" s="182"/>
    </row>
    <row r="429" spans="1:1" x14ac:dyDescent="0.25">
      <c r="A429" s="182" t="s">
        <v>513</v>
      </c>
    </row>
    <row r="430" spans="1:1" x14ac:dyDescent="0.25">
      <c r="A430" s="182" t="s">
        <v>514</v>
      </c>
    </row>
    <row r="431" spans="1:1" x14ac:dyDescent="0.25">
      <c r="A431" s="182" t="s">
        <v>515</v>
      </c>
    </row>
    <row r="432" spans="1:1" x14ac:dyDescent="0.25">
      <c r="A432" s="182" t="s">
        <v>516</v>
      </c>
    </row>
    <row r="433" spans="1:1" x14ac:dyDescent="0.25">
      <c r="A433" s="182" t="s">
        <v>517</v>
      </c>
    </row>
    <row r="434" spans="1:1" x14ac:dyDescent="0.25">
      <c r="A434" s="182"/>
    </row>
    <row r="435" spans="1:1" x14ac:dyDescent="0.25">
      <c r="A435" s="182" t="s">
        <v>518</v>
      </c>
    </row>
    <row r="436" spans="1:1" x14ac:dyDescent="0.25">
      <c r="A436" s="182"/>
    </row>
    <row r="437" spans="1:1" x14ac:dyDescent="0.25">
      <c r="A437" s="182" t="s">
        <v>519</v>
      </c>
    </row>
    <row r="438" spans="1:1" x14ac:dyDescent="0.25">
      <c r="A438" s="182" t="s">
        <v>520</v>
      </c>
    </row>
    <row r="439" spans="1:1" x14ac:dyDescent="0.25">
      <c r="A439" s="182" t="s">
        <v>521</v>
      </c>
    </row>
    <row r="440" spans="1:1" x14ac:dyDescent="0.25">
      <c r="A440" s="182" t="s">
        <v>522</v>
      </c>
    </row>
    <row r="441" spans="1:1" x14ac:dyDescent="0.25">
      <c r="A441" s="182" t="s">
        <v>523</v>
      </c>
    </row>
    <row r="442" spans="1:1" x14ac:dyDescent="0.25">
      <c r="A442" s="182" t="s">
        <v>524</v>
      </c>
    </row>
    <row r="443" spans="1:1" x14ac:dyDescent="0.25">
      <c r="A443" s="182" t="s">
        <v>525</v>
      </c>
    </row>
    <row r="444" spans="1:1" x14ac:dyDescent="0.25">
      <c r="A444" s="182" t="s">
        <v>526</v>
      </c>
    </row>
    <row r="445" spans="1:1" x14ac:dyDescent="0.25">
      <c r="A445" s="182"/>
    </row>
    <row r="446" spans="1:1" x14ac:dyDescent="0.25">
      <c r="A446" s="182" t="s">
        <v>527</v>
      </c>
    </row>
    <row r="447" spans="1:1" x14ac:dyDescent="0.25">
      <c r="A447" s="182"/>
    </row>
    <row r="448" spans="1:1" x14ac:dyDescent="0.25">
      <c r="A448" s="182" t="s">
        <v>528</v>
      </c>
    </row>
    <row r="449" spans="1:1" x14ac:dyDescent="0.25">
      <c r="A449" s="182" t="s">
        <v>529</v>
      </c>
    </row>
    <row r="450" spans="1:1" x14ac:dyDescent="0.25">
      <c r="A450" s="182" t="s">
        <v>530</v>
      </c>
    </row>
    <row r="451" spans="1:1" x14ac:dyDescent="0.25">
      <c r="A451" s="182" t="s">
        <v>531</v>
      </c>
    </row>
    <row r="452" spans="1:1" x14ac:dyDescent="0.25">
      <c r="A452" s="182"/>
    </row>
    <row r="453" spans="1:1" x14ac:dyDescent="0.25">
      <c r="A453" s="182" t="s">
        <v>532</v>
      </c>
    </row>
    <row r="454" spans="1:1" x14ac:dyDescent="0.25">
      <c r="A454" s="182" t="s">
        <v>533</v>
      </c>
    </row>
    <row r="455" spans="1:1" x14ac:dyDescent="0.25">
      <c r="A455" s="182" t="s">
        <v>534</v>
      </c>
    </row>
    <row r="456" spans="1:1" x14ac:dyDescent="0.25">
      <c r="A456" s="182" t="s">
        <v>535</v>
      </c>
    </row>
    <row r="457" spans="1:1" x14ac:dyDescent="0.25">
      <c r="A457" s="182" t="s">
        <v>536</v>
      </c>
    </row>
    <row r="458" spans="1:1" x14ac:dyDescent="0.25">
      <c r="A458" s="182" t="s">
        <v>537</v>
      </c>
    </row>
    <row r="459" spans="1:1" x14ac:dyDescent="0.25">
      <c r="A459" s="182" t="s">
        <v>538</v>
      </c>
    </row>
    <row r="460" spans="1:1" x14ac:dyDescent="0.25">
      <c r="A460" s="182" t="s">
        <v>539</v>
      </c>
    </row>
    <row r="461" spans="1:1" x14ac:dyDescent="0.25">
      <c r="A461" s="182" t="s">
        <v>540</v>
      </c>
    </row>
    <row r="462" spans="1:1" x14ac:dyDescent="0.25">
      <c r="A462" s="182"/>
    </row>
    <row r="463" spans="1:1" x14ac:dyDescent="0.25">
      <c r="A463" s="182" t="s">
        <v>541</v>
      </c>
    </row>
    <row r="464" spans="1:1" x14ac:dyDescent="0.25">
      <c r="A464" s="182" t="s">
        <v>542</v>
      </c>
    </row>
    <row r="465" spans="1:1" x14ac:dyDescent="0.25">
      <c r="A465" s="182" t="s">
        <v>543</v>
      </c>
    </row>
    <row r="466" spans="1:1" x14ac:dyDescent="0.25">
      <c r="A466" s="182" t="s">
        <v>544</v>
      </c>
    </row>
    <row r="467" spans="1:1" x14ac:dyDescent="0.25">
      <c r="A467" s="182" t="s">
        <v>545</v>
      </c>
    </row>
    <row r="468" spans="1:1" x14ac:dyDescent="0.25">
      <c r="A468" s="182" t="s">
        <v>546</v>
      </c>
    </row>
    <row r="469" spans="1:1" x14ac:dyDescent="0.25">
      <c r="A469" s="182" t="s">
        <v>547</v>
      </c>
    </row>
    <row r="470" spans="1:1" x14ac:dyDescent="0.25">
      <c r="A470" s="182"/>
    </row>
    <row r="471" spans="1:1" x14ac:dyDescent="0.25">
      <c r="A471" s="182" t="s">
        <v>548</v>
      </c>
    </row>
    <row r="472" spans="1:1" x14ac:dyDescent="0.25">
      <c r="A472" s="182"/>
    </row>
    <row r="473" spans="1:1" x14ac:dyDescent="0.25">
      <c r="A473" s="182" t="s">
        <v>549</v>
      </c>
    </row>
    <row r="474" spans="1:1" x14ac:dyDescent="0.25">
      <c r="A474" s="182" t="s">
        <v>550</v>
      </c>
    </row>
    <row r="475" spans="1:1" x14ac:dyDescent="0.25">
      <c r="A475" s="182" t="s">
        <v>551</v>
      </c>
    </row>
    <row r="476" spans="1:1" x14ac:dyDescent="0.25">
      <c r="A476" s="182"/>
    </row>
    <row r="477" spans="1:1" x14ac:dyDescent="0.25">
      <c r="A477" s="182" t="s">
        <v>552</v>
      </c>
    </row>
    <row r="478" spans="1:1" x14ac:dyDescent="0.25">
      <c r="A478" s="182" t="s">
        <v>553</v>
      </c>
    </row>
    <row r="479" spans="1:1" x14ac:dyDescent="0.25">
      <c r="A479" s="182" t="s">
        <v>554</v>
      </c>
    </row>
    <row r="480" spans="1:1" x14ac:dyDescent="0.25">
      <c r="A480" s="182" t="s">
        <v>555</v>
      </c>
    </row>
    <row r="481" spans="1:1" x14ac:dyDescent="0.25">
      <c r="A481" s="182" t="s">
        <v>556</v>
      </c>
    </row>
    <row r="482" spans="1:1" x14ac:dyDescent="0.25">
      <c r="A482" s="182" t="s">
        <v>557</v>
      </c>
    </row>
    <row r="483" spans="1:1" x14ac:dyDescent="0.25">
      <c r="A483" s="182" t="s">
        <v>558</v>
      </c>
    </row>
    <row r="484" spans="1:1" x14ac:dyDescent="0.25">
      <c r="A484" s="182" t="s">
        <v>559</v>
      </c>
    </row>
    <row r="485" spans="1:1" x14ac:dyDescent="0.25">
      <c r="A485" s="182" t="s">
        <v>560</v>
      </c>
    </row>
    <row r="486" spans="1:1" x14ac:dyDescent="0.25">
      <c r="A486" s="182"/>
    </row>
    <row r="487" spans="1:1" x14ac:dyDescent="0.25">
      <c r="A487" s="182" t="s">
        <v>561</v>
      </c>
    </row>
    <row r="488" spans="1:1" x14ac:dyDescent="0.25">
      <c r="A488" s="182" t="s">
        <v>562</v>
      </c>
    </row>
    <row r="489" spans="1:1" x14ac:dyDescent="0.25">
      <c r="A489" s="182" t="s">
        <v>563</v>
      </c>
    </row>
    <row r="490" spans="1:1" x14ac:dyDescent="0.25">
      <c r="A490" s="182" t="s">
        <v>564</v>
      </c>
    </row>
    <row r="491" spans="1:1" x14ac:dyDescent="0.25">
      <c r="A491" s="182"/>
    </row>
    <row r="492" spans="1:1" x14ac:dyDescent="0.25">
      <c r="A492" s="182" t="s">
        <v>565</v>
      </c>
    </row>
    <row r="493" spans="1:1" x14ac:dyDescent="0.25">
      <c r="A493" s="182" t="s">
        <v>566</v>
      </c>
    </row>
    <row r="494" spans="1:1" x14ac:dyDescent="0.25">
      <c r="A494" s="182" t="s">
        <v>567</v>
      </c>
    </row>
    <row r="495" spans="1:1" x14ac:dyDescent="0.25">
      <c r="A495" s="182" t="s">
        <v>568</v>
      </c>
    </row>
    <row r="496" spans="1:1" x14ac:dyDescent="0.25">
      <c r="A496" s="182" t="s">
        <v>569</v>
      </c>
    </row>
    <row r="497" spans="1:1" x14ac:dyDescent="0.25">
      <c r="A497" s="182" t="s">
        <v>570</v>
      </c>
    </row>
    <row r="498" spans="1:1" x14ac:dyDescent="0.25">
      <c r="A498" s="182"/>
    </row>
    <row r="499" spans="1:1" x14ac:dyDescent="0.25">
      <c r="A499" s="182" t="s">
        <v>571</v>
      </c>
    </row>
    <row r="500" spans="1:1" x14ac:dyDescent="0.25">
      <c r="A500" s="182" t="s">
        <v>572</v>
      </c>
    </row>
    <row r="501" spans="1:1" x14ac:dyDescent="0.25">
      <c r="A501" s="182" t="s">
        <v>573</v>
      </c>
    </row>
    <row r="502" spans="1:1" x14ac:dyDescent="0.25">
      <c r="A502" s="182" t="s">
        <v>574</v>
      </c>
    </row>
    <row r="503" spans="1:1" x14ac:dyDescent="0.25">
      <c r="A503" s="182" t="s">
        <v>575</v>
      </c>
    </row>
    <row r="504" spans="1:1" x14ac:dyDescent="0.25">
      <c r="A504" s="182" t="s">
        <v>576</v>
      </c>
    </row>
    <row r="505" spans="1:1" x14ac:dyDescent="0.25">
      <c r="A505" s="182" t="s">
        <v>577</v>
      </c>
    </row>
    <row r="506" spans="1:1" x14ac:dyDescent="0.25">
      <c r="A506" s="182" t="s">
        <v>578</v>
      </c>
    </row>
    <row r="507" spans="1:1" x14ac:dyDescent="0.25">
      <c r="A507" s="182" t="s">
        <v>579</v>
      </c>
    </row>
    <row r="508" spans="1:1" x14ac:dyDescent="0.25">
      <c r="A508" s="182" t="s">
        <v>580</v>
      </c>
    </row>
    <row r="509" spans="1:1" x14ac:dyDescent="0.25">
      <c r="A509" s="182" t="s">
        <v>581</v>
      </c>
    </row>
    <row r="510" spans="1:1" x14ac:dyDescent="0.25">
      <c r="A510" s="182" t="s">
        <v>582</v>
      </c>
    </row>
    <row r="511" spans="1:1" x14ac:dyDescent="0.25">
      <c r="A511" s="182" t="s">
        <v>583</v>
      </c>
    </row>
    <row r="512" spans="1:1" x14ac:dyDescent="0.25">
      <c r="A512" s="182"/>
    </row>
    <row r="513" spans="1:1" x14ac:dyDescent="0.25">
      <c r="A513" s="182" t="s">
        <v>584</v>
      </c>
    </row>
    <row r="514" spans="1:1" x14ac:dyDescent="0.25">
      <c r="A514" s="182" t="s">
        <v>585</v>
      </c>
    </row>
    <row r="515" spans="1:1" x14ac:dyDescent="0.25">
      <c r="A515" s="182" t="s">
        <v>586</v>
      </c>
    </row>
    <row r="516" spans="1:1" x14ac:dyDescent="0.25">
      <c r="A516" s="182" t="s">
        <v>587</v>
      </c>
    </row>
    <row r="517" spans="1:1" x14ac:dyDescent="0.25">
      <c r="A517" s="182" t="s">
        <v>588</v>
      </c>
    </row>
    <row r="518" spans="1:1" x14ac:dyDescent="0.25">
      <c r="A518" s="182" t="s">
        <v>589</v>
      </c>
    </row>
    <row r="519" spans="1:1" x14ac:dyDescent="0.25">
      <c r="A519" s="182" t="s">
        <v>590</v>
      </c>
    </row>
    <row r="520" spans="1:1" x14ac:dyDescent="0.25">
      <c r="A520" s="182"/>
    </row>
    <row r="521" spans="1:1" x14ac:dyDescent="0.25">
      <c r="A521" s="182" t="s">
        <v>591</v>
      </c>
    </row>
    <row r="522" spans="1:1" x14ac:dyDescent="0.25">
      <c r="A522" s="182" t="s">
        <v>592</v>
      </c>
    </row>
    <row r="523" spans="1:1" x14ac:dyDescent="0.25">
      <c r="A523" s="182" t="s">
        <v>593</v>
      </c>
    </row>
    <row r="524" spans="1:1" x14ac:dyDescent="0.25">
      <c r="A524" s="182" t="s">
        <v>594</v>
      </c>
    </row>
    <row r="525" spans="1:1" x14ac:dyDescent="0.25">
      <c r="A525" s="182" t="s">
        <v>595</v>
      </c>
    </row>
    <row r="526" spans="1:1" x14ac:dyDescent="0.25">
      <c r="A526" s="182" t="s">
        <v>596</v>
      </c>
    </row>
    <row r="527" spans="1:1" x14ac:dyDescent="0.25">
      <c r="A527" s="182" t="s">
        <v>597</v>
      </c>
    </row>
    <row r="528" spans="1:1" x14ac:dyDescent="0.25">
      <c r="A528" s="182" t="s">
        <v>598</v>
      </c>
    </row>
    <row r="529" spans="1:1" x14ac:dyDescent="0.25">
      <c r="A529" s="182" t="s">
        <v>599</v>
      </c>
    </row>
    <row r="530" spans="1:1" x14ac:dyDescent="0.25">
      <c r="A530" s="182" t="s">
        <v>600</v>
      </c>
    </row>
    <row r="531" spans="1:1" x14ac:dyDescent="0.25">
      <c r="A531" s="182" t="s">
        <v>601</v>
      </c>
    </row>
    <row r="532" spans="1:1" x14ac:dyDescent="0.25">
      <c r="A532" s="182" t="s">
        <v>602</v>
      </c>
    </row>
    <row r="533" spans="1:1" x14ac:dyDescent="0.25">
      <c r="A533" s="182" t="s">
        <v>603</v>
      </c>
    </row>
    <row r="534" spans="1:1" x14ac:dyDescent="0.25">
      <c r="A534" s="182" t="s">
        <v>604</v>
      </c>
    </row>
    <row r="535" spans="1:1" x14ac:dyDescent="0.25">
      <c r="A535" s="182"/>
    </row>
    <row r="536" spans="1:1" x14ac:dyDescent="0.25">
      <c r="A536" s="182" t="s">
        <v>605</v>
      </c>
    </row>
    <row r="537" spans="1:1" x14ac:dyDescent="0.25">
      <c r="A537" s="182" t="s">
        <v>606</v>
      </c>
    </row>
    <row r="538" spans="1:1" x14ac:dyDescent="0.25">
      <c r="A538" s="182" t="s">
        <v>607</v>
      </c>
    </row>
    <row r="539" spans="1:1" x14ac:dyDescent="0.25">
      <c r="A539" s="182"/>
    </row>
    <row r="540" spans="1:1" x14ac:dyDescent="0.25">
      <c r="A540" s="182" t="s">
        <v>608</v>
      </c>
    </row>
    <row r="541" spans="1:1" x14ac:dyDescent="0.25">
      <c r="A541" s="182"/>
    </row>
    <row r="542" spans="1:1" x14ac:dyDescent="0.25">
      <c r="A542" s="182" t="s">
        <v>609</v>
      </c>
    </row>
    <row r="543" spans="1:1" x14ac:dyDescent="0.25">
      <c r="A543" s="182" t="s">
        <v>610</v>
      </c>
    </row>
    <row r="544" spans="1:1" x14ac:dyDescent="0.25">
      <c r="A544" s="182" t="s">
        <v>611</v>
      </c>
    </row>
    <row r="545" spans="1:1" x14ac:dyDescent="0.25">
      <c r="A545" s="182" t="s">
        <v>612</v>
      </c>
    </row>
    <row r="546" spans="1:1" x14ac:dyDescent="0.25">
      <c r="A546" s="182" t="s">
        <v>613</v>
      </c>
    </row>
    <row r="547" spans="1:1" x14ac:dyDescent="0.25">
      <c r="A547" s="182" t="s">
        <v>614</v>
      </c>
    </row>
    <row r="548" spans="1:1" x14ac:dyDescent="0.25">
      <c r="A548" s="182" t="s">
        <v>615</v>
      </c>
    </row>
    <row r="549" spans="1:1" x14ac:dyDescent="0.25">
      <c r="A549" s="182" t="s">
        <v>616</v>
      </c>
    </row>
    <row r="550" spans="1:1" x14ac:dyDescent="0.25">
      <c r="A550" s="182" t="s">
        <v>617</v>
      </c>
    </row>
    <row r="551" spans="1:1" x14ac:dyDescent="0.25">
      <c r="A551" s="182"/>
    </row>
    <row r="552" spans="1:1" x14ac:dyDescent="0.25">
      <c r="A552" s="182" t="s">
        <v>618</v>
      </c>
    </row>
    <row r="553" spans="1:1" x14ac:dyDescent="0.25">
      <c r="A553" s="182"/>
    </row>
    <row r="554" spans="1:1" x14ac:dyDescent="0.25">
      <c r="A554" s="182" t="s">
        <v>619</v>
      </c>
    </row>
    <row r="555" spans="1:1" x14ac:dyDescent="0.25">
      <c r="A555" s="182" t="s">
        <v>620</v>
      </c>
    </row>
    <row r="556" spans="1:1" x14ac:dyDescent="0.25">
      <c r="A556" s="182" t="s">
        <v>621</v>
      </c>
    </row>
    <row r="557" spans="1:1" x14ac:dyDescent="0.25">
      <c r="A557" s="182" t="s">
        <v>622</v>
      </c>
    </row>
    <row r="558" spans="1:1" x14ac:dyDescent="0.25">
      <c r="A558" s="182" t="s">
        <v>623</v>
      </c>
    </row>
    <row r="559" spans="1:1" x14ac:dyDescent="0.25">
      <c r="A559" s="182" t="s">
        <v>624</v>
      </c>
    </row>
    <row r="560" spans="1:1" x14ac:dyDescent="0.25">
      <c r="A560" s="182" t="s">
        <v>625</v>
      </c>
    </row>
    <row r="561" spans="1:1" x14ac:dyDescent="0.25">
      <c r="A561" s="182" t="s">
        <v>626</v>
      </c>
    </row>
    <row r="562" spans="1:1" x14ac:dyDescent="0.25">
      <c r="A562" s="182"/>
    </row>
    <row r="563" spans="1:1" x14ac:dyDescent="0.25">
      <c r="A563" s="182" t="s">
        <v>627</v>
      </c>
    </row>
    <row r="564" spans="1:1" x14ac:dyDescent="0.25">
      <c r="A564" s="182"/>
    </row>
    <row r="565" spans="1:1" x14ac:dyDescent="0.25">
      <c r="A565" s="182" t="s">
        <v>628</v>
      </c>
    </row>
    <row r="566" spans="1:1" x14ac:dyDescent="0.25">
      <c r="A566" s="182" t="s">
        <v>629</v>
      </c>
    </row>
    <row r="567" spans="1:1" x14ac:dyDescent="0.25">
      <c r="A567" s="182" t="s">
        <v>630</v>
      </c>
    </row>
    <row r="568" spans="1:1" x14ac:dyDescent="0.25">
      <c r="A568" s="182" t="s">
        <v>631</v>
      </c>
    </row>
    <row r="569" spans="1:1" x14ac:dyDescent="0.25">
      <c r="A569" s="182"/>
    </row>
    <row r="570" spans="1:1" x14ac:dyDescent="0.25">
      <c r="A570" s="182" t="s">
        <v>632</v>
      </c>
    </row>
    <row r="571" spans="1:1" x14ac:dyDescent="0.25">
      <c r="A571" s="182" t="s">
        <v>633</v>
      </c>
    </row>
    <row r="572" spans="1:1" x14ac:dyDescent="0.25">
      <c r="A572" s="182" t="s">
        <v>634</v>
      </c>
    </row>
    <row r="573" spans="1:1" x14ac:dyDescent="0.25">
      <c r="A573" s="182" t="s">
        <v>635</v>
      </c>
    </row>
    <row r="574" spans="1:1" x14ac:dyDescent="0.25">
      <c r="A574" s="182" t="s">
        <v>636</v>
      </c>
    </row>
    <row r="575" spans="1:1" x14ac:dyDescent="0.25">
      <c r="A575" s="182" t="s">
        <v>637</v>
      </c>
    </row>
    <row r="576" spans="1:1" x14ac:dyDescent="0.25">
      <c r="A576" s="182" t="s">
        <v>638</v>
      </c>
    </row>
    <row r="577" spans="1:1" x14ac:dyDescent="0.25">
      <c r="A577" s="182" t="s">
        <v>639</v>
      </c>
    </row>
    <row r="578" spans="1:1" x14ac:dyDescent="0.25">
      <c r="A578" s="182"/>
    </row>
    <row r="579" spans="1:1" x14ac:dyDescent="0.25">
      <c r="A579" s="182" t="s">
        <v>640</v>
      </c>
    </row>
    <row r="580" spans="1:1" x14ac:dyDescent="0.25">
      <c r="A580" s="182" t="s">
        <v>641</v>
      </c>
    </row>
    <row r="581" spans="1:1" x14ac:dyDescent="0.25">
      <c r="A581" s="182" t="s">
        <v>642</v>
      </c>
    </row>
    <row r="582" spans="1:1" x14ac:dyDescent="0.25">
      <c r="A582" s="182" t="s">
        <v>643</v>
      </c>
    </row>
    <row r="583" spans="1:1" x14ac:dyDescent="0.25">
      <c r="A583" s="182"/>
    </row>
    <row r="584" spans="1:1" x14ac:dyDescent="0.25">
      <c r="A584" s="182" t="s">
        <v>644</v>
      </c>
    </row>
    <row r="585" spans="1:1" x14ac:dyDescent="0.25">
      <c r="A585" s="182" t="s">
        <v>645</v>
      </c>
    </row>
    <row r="586" spans="1:1" x14ac:dyDescent="0.25">
      <c r="A586" s="182" t="s">
        <v>646</v>
      </c>
    </row>
    <row r="587" spans="1:1" x14ac:dyDescent="0.25">
      <c r="A587" s="182" t="s">
        <v>647</v>
      </c>
    </row>
    <row r="588" spans="1:1" x14ac:dyDescent="0.25">
      <c r="A588" s="182"/>
    </row>
    <row r="589" spans="1:1" x14ac:dyDescent="0.25">
      <c r="A589" s="182" t="s">
        <v>648</v>
      </c>
    </row>
    <row r="590" spans="1:1" x14ac:dyDescent="0.25">
      <c r="A590" s="182"/>
    </row>
    <row r="591" spans="1:1" x14ac:dyDescent="0.25">
      <c r="A591" s="182" t="s">
        <v>649</v>
      </c>
    </row>
    <row r="592" spans="1:1" x14ac:dyDescent="0.25">
      <c r="A592" s="182" t="s">
        <v>650</v>
      </c>
    </row>
    <row r="593" spans="1:1" x14ac:dyDescent="0.25">
      <c r="A593" s="182" t="s">
        <v>651</v>
      </c>
    </row>
    <row r="594" spans="1:1" x14ac:dyDescent="0.25">
      <c r="A594" s="182" t="s">
        <v>652</v>
      </c>
    </row>
    <row r="595" spans="1:1" x14ac:dyDescent="0.25">
      <c r="A595" s="182" t="s">
        <v>653</v>
      </c>
    </row>
    <row r="596" spans="1:1" x14ac:dyDescent="0.25">
      <c r="A596" s="182" t="s">
        <v>654</v>
      </c>
    </row>
    <row r="597" spans="1:1" x14ac:dyDescent="0.25">
      <c r="A597" s="182" t="s">
        <v>655</v>
      </c>
    </row>
    <row r="598" spans="1:1" x14ac:dyDescent="0.25">
      <c r="A598" s="182" t="s">
        <v>656</v>
      </c>
    </row>
    <row r="599" spans="1:1" x14ac:dyDescent="0.25">
      <c r="A599" s="182"/>
    </row>
    <row r="600" spans="1:1" x14ac:dyDescent="0.25">
      <c r="A600" s="182" t="s">
        <v>657</v>
      </c>
    </row>
    <row r="601" spans="1:1" x14ac:dyDescent="0.25">
      <c r="A601" s="182"/>
    </row>
    <row r="602" spans="1:1" x14ac:dyDescent="0.25">
      <c r="A602" s="182" t="s">
        <v>658</v>
      </c>
    </row>
    <row r="603" spans="1:1" x14ac:dyDescent="0.25">
      <c r="A603" s="182" t="s">
        <v>659</v>
      </c>
    </row>
    <row r="604" spans="1:1" x14ac:dyDescent="0.25">
      <c r="A604" s="182" t="s">
        <v>660</v>
      </c>
    </row>
    <row r="605" spans="1:1" x14ac:dyDescent="0.25">
      <c r="A605" s="182" t="s">
        <v>661</v>
      </c>
    </row>
    <row r="606" spans="1:1" x14ac:dyDescent="0.25">
      <c r="A606" s="182" t="s">
        <v>662</v>
      </c>
    </row>
    <row r="607" spans="1:1" x14ac:dyDescent="0.25">
      <c r="A607" s="182" t="s">
        <v>663</v>
      </c>
    </row>
    <row r="608" spans="1:1" x14ac:dyDescent="0.25">
      <c r="A608" s="182" t="s">
        <v>664</v>
      </c>
    </row>
    <row r="609" spans="1:1" x14ac:dyDescent="0.25">
      <c r="A609" s="182" t="s">
        <v>665</v>
      </c>
    </row>
    <row r="610" spans="1:1" x14ac:dyDescent="0.25">
      <c r="A610" s="182" t="s">
        <v>666</v>
      </c>
    </row>
    <row r="611" spans="1:1" x14ac:dyDescent="0.25">
      <c r="A611" s="182"/>
    </row>
    <row r="612" spans="1:1" x14ac:dyDescent="0.25">
      <c r="A612" s="182" t="s">
        <v>667</v>
      </c>
    </row>
    <row r="613" spans="1:1" x14ac:dyDescent="0.25">
      <c r="A613" s="182"/>
    </row>
    <row r="614" spans="1:1" x14ac:dyDescent="0.25">
      <c r="A614" s="182" t="s">
        <v>668</v>
      </c>
    </row>
    <row r="615" spans="1:1" x14ac:dyDescent="0.25">
      <c r="A615" s="182" t="s">
        <v>669</v>
      </c>
    </row>
    <row r="616" spans="1:1" x14ac:dyDescent="0.25">
      <c r="A616" s="182" t="s">
        <v>670</v>
      </c>
    </row>
    <row r="617" spans="1:1" x14ac:dyDescent="0.25">
      <c r="A617" s="182" t="s">
        <v>671</v>
      </c>
    </row>
    <row r="618" spans="1:1" x14ac:dyDescent="0.25">
      <c r="A618" s="182" t="s">
        <v>672</v>
      </c>
    </row>
    <row r="619" spans="1:1" x14ac:dyDescent="0.25">
      <c r="A619" s="182" t="s">
        <v>673</v>
      </c>
    </row>
    <row r="620" spans="1:1" x14ac:dyDescent="0.25">
      <c r="A620" s="182"/>
    </row>
    <row r="621" spans="1:1" x14ac:dyDescent="0.25">
      <c r="A621" s="182" t="s">
        <v>674</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2019-07-07T18:51:30Z</dcterms:modified>
</cp:coreProperties>
</file>