
<file path=[Content_Types].xml><?xml version="1.0" encoding="utf-8"?>
<Types xmlns="http://schemas.openxmlformats.org/package/2006/content-types">
  <Default Extension="bin" ContentType="application/vnd.openxmlformats-officedocument.spreadsheetml.printerSettings"/>
  <Default Extension="jpeg" ContentType="image/jpeg"/>
  <Default Extension="jpg" ContentType="image/jpeg"/>
  <Default Extension="png" ContentType="image/png"/>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omments3.xml" ContentType="application/vnd.openxmlformats-officedocument.spreadsheetml.comment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comments4.xml" ContentType="application/vnd.openxmlformats-officedocument.spreadsheetml.comment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6.xml" ContentType="application/vnd.openxmlformats-officedocument.drawing+xml"/>
  <Override PartName="/xl/comments5.xml" ContentType="application/vnd.openxmlformats-officedocument.spreadsheetml.comment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29"/>
  <workbookPr/>
  <mc:AlternateContent xmlns:mc="http://schemas.openxmlformats.org/markup-compatibility/2006">
    <mc:Choice Requires="x15">
      <x15ac:absPath xmlns:x15ac="http://schemas.microsoft.com/office/spreadsheetml/2010/11/ac" url="C:\Users\William\Documents\GitHub\spert-beta\"/>
    </mc:Choice>
  </mc:AlternateContent>
  <xr:revisionPtr revIDLastSave="0" documentId="13_ncr:1_{9216AC7F-15C1-4DC3-9AB5-BBC03CD8E58D}" xr6:coauthVersionLast="43" xr6:coauthVersionMax="43" xr10:uidLastSave="{00000000-0000-0000-0000-000000000000}"/>
  <bookViews>
    <workbookView xWindow="-120" yWindow="-120" windowWidth="19440" windowHeight="10440" tabRatio="635" activeTab="1" xr2:uid="{00000000-000D-0000-FFFF-FFFF00000000}"/>
  </bookViews>
  <sheets>
    <sheet name="Welcome!" sheetId="24" r:id="rId1"/>
    <sheet name="SPERT® Beta for Beginners" sheetId="28" r:id="rId2"/>
    <sheet name="SPERT® Beta (1-Point entry)" sheetId="17" r:id="rId3"/>
    <sheet name="SPERT® Beta (3-Point entry)" sheetId="26" r:id="rId4"/>
    <sheet name="SPERT® Beta (Mixed entry)" sheetId="27" r:id="rId5"/>
    <sheet name="SPERT® Beta - Charts" sheetId="20" r:id="rId6"/>
    <sheet name="Skew" sheetId="2" r:id="rId7"/>
    <sheet name="Confidence" sheetId="3" r:id="rId8"/>
    <sheet name="Alpha-Beta" sheetId="1" r:id="rId9"/>
    <sheet name="Standard Deviation Ratios" sheetId="18" r:id="rId10"/>
    <sheet name="Mean Ratios" sheetId="19" r:id="rId11"/>
    <sheet name="VLookups" sheetId="25" r:id="rId12"/>
    <sheet name="Change Log" sheetId="7" r:id="rId13"/>
    <sheet name="GNU GPL" sheetId="29" r:id="rId14"/>
  </sheets>
  <definedNames>
    <definedName name="_AtRisk_SimSetting_AutomaticallyGenerateReports" hidden="1">FALSE</definedName>
    <definedName name="_AtRisk_SimSetting_AutomaticResultsDisplayMode" hidden="1">0</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GoalSeekTargetValue" hidden="1">0</definedName>
    <definedName name="_AtRisk_SimSetting_LiveUpdate" hidden="1">TRUE</definedName>
    <definedName name="_AtRisk_SimSetting_LiveUpdatePeriod" hidden="1">-1</definedName>
    <definedName name="_AtRisk_SimSetting_MacroMode" hidden="1">0</definedName>
    <definedName name="_AtRisk_SimSetting_MacroRecalculationBehavior" hidden="1">0</definedName>
    <definedName name="_AtRisk_SimSetting_MultipleCPUManualCount" hidden="1">4</definedName>
    <definedName name="_AtRisk_SimSetting_MultipleCPUMode" hidden="1">0</definedName>
    <definedName name="_AtRisk_SimSetting_RandomNumberGenerator" hidden="1">0</definedName>
    <definedName name="_AtRisk_SimSetting_ReportOptionCustomItemCumulativeOverlay01" hidden="1">0</definedName>
    <definedName name="_AtRisk_SimSetting_ReportOptionCustomItemCumulativeOverlay02" hidden="1">0</definedName>
    <definedName name="_AtRisk_SimSetting_ReportOptionCustomItemCumulativeOverlay03" hidden="1">0</definedName>
    <definedName name="_AtRisk_SimSetting_ReportOptionCustomItemCumulativeOverlay04" hidden="1">0</definedName>
    <definedName name="_AtRisk_SimSetting_ReportOptionCustomItemCumulativeOverlay05" hidden="1">0</definedName>
    <definedName name="_AtRisk_SimSetting_ReportOptionCustomItemCumulativeOverlay06" hidden="1">0</definedName>
    <definedName name="_AtRisk_SimSetting_ReportOptionCustomItemDistributionFormat01" hidden="1">1</definedName>
    <definedName name="_AtRisk_SimSetting_ReportOptionCustomItemDistributionFormat02" hidden="1">1</definedName>
    <definedName name="_AtRisk_SimSetting_ReportOptionCustomItemDistributionFormat03" hidden="1">4</definedName>
    <definedName name="_AtRisk_SimSetting_ReportOptionCustomItemDistributionFormat04" hidden="1">1</definedName>
    <definedName name="_AtRisk_SimSetting_ReportOptionCustomItemDistributionFormat05" hidden="1">1</definedName>
    <definedName name="_AtRisk_SimSetting_ReportOptionCustomItemDistributionFormat06" hidden="1">1</definedName>
    <definedName name="_AtRisk_SimSetting_ReportOptionCustomItemGraphFormat01" hidden="1">1</definedName>
    <definedName name="_AtRisk_SimSetting_ReportOptionCustomItemGraphFormat02" hidden="1">1</definedName>
    <definedName name="_AtRisk_SimSetting_ReportOptionCustomItemGraphFormat03" hidden="1">1</definedName>
    <definedName name="_AtRisk_SimSetting_ReportOptionCustomItemGraphFormat04" hidden="1">1</definedName>
    <definedName name="_AtRisk_SimSetting_ReportOptionCustomItemGraphFormat05" hidden="1">1</definedName>
    <definedName name="_AtRisk_SimSetting_ReportOptionCustomItemGraphFormat06" hidden="1">1</definedName>
    <definedName name="_AtRisk_SimSetting_ReportOptionCustomItemItemIndex01" hidden="1">0</definedName>
    <definedName name="_AtRisk_SimSetting_ReportOptionCustomItemItemIndex02" hidden="1">1</definedName>
    <definedName name="_AtRisk_SimSetting_ReportOptionCustomItemItemIndex03" hidden="1">2</definedName>
    <definedName name="_AtRisk_SimSetting_ReportOptionCustomItemItemIndex04" hidden="1">3</definedName>
    <definedName name="_AtRisk_SimSetting_ReportOptionCustomItemItemIndex05" hidden="1">4</definedName>
    <definedName name="_AtRisk_SimSetting_ReportOptionCustomItemItemIndex06" hidden="1">5</definedName>
    <definedName name="_AtRisk_SimSetting_ReportOptionCustomItemItemSize01" hidden="1">0</definedName>
    <definedName name="_AtRisk_SimSetting_ReportOptionCustomItemItemSize02" hidden="1">0</definedName>
    <definedName name="_AtRisk_SimSetting_ReportOptionCustomItemItemSize03" hidden="1">0</definedName>
    <definedName name="_AtRisk_SimSetting_ReportOptionCustomItemItemSize04" hidden="1">0</definedName>
    <definedName name="_AtRisk_SimSetting_ReportOptionCustomItemItemSize05" hidden="1">0</definedName>
    <definedName name="_AtRisk_SimSetting_ReportOptionCustomItemItemSize06" hidden="1">0</definedName>
    <definedName name="_AtRisk_SimSetting_ReportOptionCustomItemItemType01" hidden="1">1</definedName>
    <definedName name="_AtRisk_SimSetting_ReportOptionCustomItemItemType02" hidden="1">5</definedName>
    <definedName name="_AtRisk_SimSetting_ReportOptionCustomItemItemType03" hidden="1">1</definedName>
    <definedName name="_AtRisk_SimSetting_ReportOptionCustomItemItemType04" hidden="1">3</definedName>
    <definedName name="_AtRisk_SimSetting_ReportOptionCustomItemItemType05" hidden="1">2</definedName>
    <definedName name="_AtRisk_SimSetting_ReportOptionCustomItemItemType06" hidden="1">4</definedName>
    <definedName name="_AtRisk_SimSetting_ReportOptionCustomItemLegendType01" hidden="1">0</definedName>
    <definedName name="_AtRisk_SimSetting_ReportOptionCustomItemLegendType02" hidden="1">0</definedName>
    <definedName name="_AtRisk_SimSetting_ReportOptionCustomItemLegendType03" hidden="1">0</definedName>
    <definedName name="_AtRisk_SimSetting_ReportOptionCustomItemLegendType04" hidden="1">0</definedName>
    <definedName name="_AtRisk_SimSetting_ReportOptionCustomItemLegendType05" hidden="1">0</definedName>
    <definedName name="_AtRisk_SimSetting_ReportOptionCustomItemLegendType06" hidden="1">0</definedName>
    <definedName name="_AtRisk_SimSetting_ReportOptionCustomItemsCount" hidden="1">6</definedName>
    <definedName name="_AtRisk_SimSetting_ReportOptionCustomItemSensitivityFormat01" hidden="1">1</definedName>
    <definedName name="_AtRisk_SimSetting_ReportOptionCustomItemSensitivityFormat02" hidden="1">1</definedName>
    <definedName name="_AtRisk_SimSetting_ReportOptionCustomItemSensitivityFormat03" hidden="1">1</definedName>
    <definedName name="_AtRisk_SimSetting_ReportOptionCustomItemSensitivityFormat04" hidden="1">1</definedName>
    <definedName name="_AtRisk_SimSetting_ReportOptionCustomItemSensitivityFormat05" hidden="1">1</definedName>
    <definedName name="_AtRisk_SimSetting_ReportOptionCustomItemSensitivityFormat06" hidden="1">1</definedName>
    <definedName name="_AtRisk_SimSetting_ReportOptionCustomItemSummaryGraphType01" hidden="1">0</definedName>
    <definedName name="_AtRisk_SimSetting_ReportOptionCustomItemSummaryGraphType02" hidden="1">0</definedName>
    <definedName name="_AtRisk_SimSetting_ReportOptionCustomItemSummaryGraphType03" hidden="1">0</definedName>
    <definedName name="_AtRisk_SimSetting_ReportOptionCustomItemSummaryGraphType04" hidden="1">0</definedName>
    <definedName name="_AtRisk_SimSetting_ReportOptionCustomItemSummaryGraphType05" hidden="1">0</definedName>
    <definedName name="_AtRisk_SimSetting_ReportOptionCustomItemSummaryGraphType06" hidden="1">0</definedName>
    <definedName name="_AtRisk_SimSetting_ReportOptionDataMode" hidden="1">1</definedName>
    <definedName name="_AtRisk_SimSetting_ReportOptionReportMultiSimType" hidden="1">0</definedName>
    <definedName name="_AtRisk_SimSetting_ReportOptionReportPlacement" hidden="1">1</definedName>
    <definedName name="_AtRisk_SimSetting_ReportOptionReportSelection" hidden="1">0</definedName>
    <definedName name="_AtRisk_SimSetting_ReportOptionReportsFileType" hidden="1">1</definedName>
    <definedName name="_AtRisk_SimSetting_ReportOptionReportStyle" hidden="1">2</definedName>
    <definedName name="_AtRisk_SimSetting_ReportOptionSelectiveQR" hidden="1">FALSE</definedName>
    <definedName name="_AtRisk_SimSetting_ReportsList" hidden="1">0</definedName>
    <definedName name="_AtRisk_SimSetting_ShowSimulationProgressWindow" hidden="1">TRUE</definedName>
    <definedName name="_AtRisk_SimSetting_SimNameCount" hidden="1">0</definedName>
    <definedName name="_AtRisk_SimSetting_SmartSensitivityAnalysisEnabled" hidden="1">TRUE</definedName>
    <definedName name="_AtRisk_SimSetting_StatisticFunctionUpdating" hidden="1">1</definedName>
    <definedName name="_AtRisk_SimSetting_StdRecalcActiveSimulationNumber" hidden="1">1</definedName>
    <definedName name="_AtRisk_SimSetting_StdRecalcBehavior" hidden="1">0</definedName>
    <definedName name="_AtRisk_SimSetting_StdRecalcWithoutRiskStatic" hidden="1">0</definedName>
    <definedName name="_AtRisk_SimSetting_StdRecalcWithoutRiskStaticPercentile" hidden="1">0.5</definedName>
    <definedName name="Alpha_Chart">'Alpha-Beta'!$C$2:$L$16</definedName>
    <definedName name="Beta_Chart">'Alpha-Beta'!$C$20:$L$34</definedName>
    <definedName name="Mean_Ratios">'Mean Ratios'!$B$2:$K$16</definedName>
    <definedName name="Pal_Workbook_GUID" hidden="1">"V92M1E1QZHJM9I3Y6Z2MM1RZ"</definedName>
    <definedName name="RiskAfterRecalcMacro" hidden="1">""</definedName>
    <definedName name="RiskAfterSimMacro" hidden="1">""</definedName>
    <definedName name="RiskBeforeRecalcMacro" hidden="1">""</definedName>
    <definedName name="RiskBeforeSimMacro" hidden="1">""</definedName>
    <definedName name="RiskCollectDistributionSamples" hidden="1">2</definedName>
    <definedName name="RiskFixedSeed" hidden="1">1</definedName>
    <definedName name="RiskHasSettings" hidden="1">7</definedName>
    <definedName name="RiskMinimizeOnStart" hidden="1">FALSE</definedName>
    <definedName name="RiskMonitorConvergence" hidden="1">FALSE</definedName>
    <definedName name="RiskMultipleCPUSupportEnabled" hidden="1">TRUE</definedName>
    <definedName name="RiskNumIterations" hidden="1">1000</definedName>
    <definedName name="RiskNumSimulations" hidden="1">1</definedName>
    <definedName name="RiskPauseOnError" hidden="1">FALSE</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3</definedName>
    <definedName name="RiskSelectedCell" hidden="1">"$O$4"</definedName>
    <definedName name="RiskSelectedNameCell1" hidden="1">"$A$3"</definedName>
    <definedName name="RiskStandardRecalc" hidden="1">1</definedName>
    <definedName name="RiskUpdateDisplay" hidden="1">FALSE</definedName>
    <definedName name="RiskUseDifferentSeedForEachSim" hidden="1">FALSE</definedName>
    <definedName name="RiskUseFixedSeed" hidden="1">FALSE</definedName>
    <definedName name="RiskUseMultipleCPUs" hidden="1">TRUE</definedName>
    <definedName name="Standard_Deviation_Ratios">'Standard Deviation Ratios'!$B$2:$K$16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61" i="28" l="1"/>
  <c r="B63" i="28" l="1"/>
  <c r="A36" i="25"/>
  <c r="A18" i="19"/>
  <c r="A18" i="18"/>
  <c r="A36" i="1"/>
  <c r="A12" i="3"/>
  <c r="A17" i="2"/>
  <c r="B25" i="20"/>
  <c r="B128" i="27"/>
  <c r="B128" i="26"/>
  <c r="B128" i="17"/>
  <c r="B46" i="28"/>
  <c r="B25" i="24"/>
  <c r="B64" i="28" l="1"/>
  <c r="D41" i="28"/>
  <c r="B41" i="28"/>
  <c r="B65" i="28" l="1"/>
  <c r="F19" i="28"/>
  <c r="P19" i="28" s="1"/>
  <c r="G19" i="28"/>
  <c r="J19" i="28"/>
  <c r="E7" i="28"/>
  <c r="X28" i="28"/>
  <c r="B66" i="28" l="1"/>
  <c r="H10" i="28"/>
  <c r="I19" i="28" s="1"/>
  <c r="F5" i="27"/>
  <c r="F6" i="27"/>
  <c r="F7" i="27"/>
  <c r="F8" i="27"/>
  <c r="F9" i="27"/>
  <c r="F10" i="27"/>
  <c r="F11" i="27"/>
  <c r="F12" i="27"/>
  <c r="F13" i="27"/>
  <c r="F14" i="27"/>
  <c r="F15" i="27"/>
  <c r="F16" i="27"/>
  <c r="F17" i="27"/>
  <c r="F18" i="27"/>
  <c r="F19" i="27"/>
  <c r="F20" i="27"/>
  <c r="F21" i="27"/>
  <c r="F22" i="27"/>
  <c r="F23" i="27"/>
  <c r="F24" i="27"/>
  <c r="F25" i="27"/>
  <c r="F26" i="27"/>
  <c r="F27" i="27"/>
  <c r="F28" i="27"/>
  <c r="F29" i="27"/>
  <c r="F30" i="27"/>
  <c r="F31" i="27"/>
  <c r="F32" i="27"/>
  <c r="F33" i="27"/>
  <c r="F34" i="27"/>
  <c r="F35" i="27"/>
  <c r="F36" i="27"/>
  <c r="F37" i="27"/>
  <c r="F38" i="27"/>
  <c r="F39" i="27"/>
  <c r="F40" i="27"/>
  <c r="F41" i="27"/>
  <c r="F42" i="27"/>
  <c r="F43" i="27"/>
  <c r="F44" i="27"/>
  <c r="F45" i="27"/>
  <c r="F46" i="27"/>
  <c r="F47" i="27"/>
  <c r="F48" i="27"/>
  <c r="F49" i="27"/>
  <c r="F50" i="27"/>
  <c r="F51" i="27"/>
  <c r="F52" i="27"/>
  <c r="F53" i="27"/>
  <c r="F54" i="27"/>
  <c r="F55" i="27"/>
  <c r="F56" i="27"/>
  <c r="F57" i="27"/>
  <c r="F58" i="27"/>
  <c r="F59" i="27"/>
  <c r="F60" i="27"/>
  <c r="F61" i="27"/>
  <c r="F62" i="27"/>
  <c r="F63" i="27"/>
  <c r="F64" i="27"/>
  <c r="F65" i="27"/>
  <c r="F66" i="27"/>
  <c r="F67" i="27"/>
  <c r="F68" i="27"/>
  <c r="F69" i="27"/>
  <c r="F70" i="27"/>
  <c r="F71" i="27"/>
  <c r="F72" i="27"/>
  <c r="F73" i="27"/>
  <c r="F74" i="27"/>
  <c r="F75" i="27"/>
  <c r="F76" i="27"/>
  <c r="F77" i="27"/>
  <c r="F78" i="27"/>
  <c r="F79" i="27"/>
  <c r="F80" i="27"/>
  <c r="F81" i="27"/>
  <c r="F82" i="27"/>
  <c r="F83" i="27"/>
  <c r="F84" i="27"/>
  <c r="F85" i="27"/>
  <c r="F86" i="27"/>
  <c r="F87" i="27"/>
  <c r="F88" i="27"/>
  <c r="F89" i="27"/>
  <c r="F90" i="27"/>
  <c r="F91" i="27"/>
  <c r="F92" i="27"/>
  <c r="F93" i="27"/>
  <c r="F94" i="27"/>
  <c r="F95" i="27"/>
  <c r="F96" i="27"/>
  <c r="F97" i="27"/>
  <c r="F98" i="27"/>
  <c r="F99" i="27"/>
  <c r="F100" i="27"/>
  <c r="F101" i="27"/>
  <c r="F102" i="27"/>
  <c r="F103" i="27"/>
  <c r="F4" i="27"/>
  <c r="D5" i="27"/>
  <c r="D6" i="27"/>
  <c r="D7" i="27"/>
  <c r="D8" i="27"/>
  <c r="D9" i="27"/>
  <c r="D10" i="27"/>
  <c r="D11" i="27"/>
  <c r="D12" i="27"/>
  <c r="D13" i="27"/>
  <c r="D14" i="27"/>
  <c r="D15" i="27"/>
  <c r="D16" i="27"/>
  <c r="D17" i="27"/>
  <c r="D18" i="27"/>
  <c r="D19" i="27"/>
  <c r="D20" i="27"/>
  <c r="D21" i="27"/>
  <c r="D22" i="27"/>
  <c r="D23" i="27"/>
  <c r="D24" i="27"/>
  <c r="D25" i="27"/>
  <c r="D26" i="27"/>
  <c r="D27" i="27"/>
  <c r="D28" i="27"/>
  <c r="D29" i="27"/>
  <c r="D30" i="27"/>
  <c r="D31" i="27"/>
  <c r="D32" i="27"/>
  <c r="D33" i="27"/>
  <c r="D34" i="27"/>
  <c r="D35" i="27"/>
  <c r="D36" i="27"/>
  <c r="D37" i="27"/>
  <c r="D38" i="27"/>
  <c r="D39" i="27"/>
  <c r="D40" i="27"/>
  <c r="D41" i="27"/>
  <c r="D42" i="27"/>
  <c r="D43" i="27"/>
  <c r="D44" i="27"/>
  <c r="D45" i="27"/>
  <c r="D46" i="27"/>
  <c r="D47" i="27"/>
  <c r="D48" i="27"/>
  <c r="D49" i="27"/>
  <c r="D50" i="27"/>
  <c r="D51" i="27"/>
  <c r="D52" i="27"/>
  <c r="D53" i="27"/>
  <c r="D54" i="27"/>
  <c r="D55" i="27"/>
  <c r="D56" i="27"/>
  <c r="D57" i="27"/>
  <c r="D58" i="27"/>
  <c r="D59" i="27"/>
  <c r="D60" i="27"/>
  <c r="D61" i="27"/>
  <c r="D62" i="27"/>
  <c r="D63" i="27"/>
  <c r="D64" i="27"/>
  <c r="D65" i="27"/>
  <c r="D66" i="27"/>
  <c r="D67" i="27"/>
  <c r="D68" i="27"/>
  <c r="D69" i="27"/>
  <c r="D70" i="27"/>
  <c r="D71" i="27"/>
  <c r="D72" i="27"/>
  <c r="D73" i="27"/>
  <c r="D74" i="27"/>
  <c r="D75" i="27"/>
  <c r="D76" i="27"/>
  <c r="D77" i="27"/>
  <c r="D78" i="27"/>
  <c r="D79" i="27"/>
  <c r="D80" i="27"/>
  <c r="D81" i="27"/>
  <c r="D82" i="27"/>
  <c r="D83" i="27"/>
  <c r="D84" i="27"/>
  <c r="D85" i="27"/>
  <c r="D86" i="27"/>
  <c r="D87" i="27"/>
  <c r="D88" i="27"/>
  <c r="D89" i="27"/>
  <c r="D90" i="27"/>
  <c r="D91" i="27"/>
  <c r="D92" i="27"/>
  <c r="D93" i="27"/>
  <c r="D94" i="27"/>
  <c r="D95" i="27"/>
  <c r="D96" i="27"/>
  <c r="D97" i="27"/>
  <c r="D98" i="27"/>
  <c r="D99" i="27"/>
  <c r="D100" i="27"/>
  <c r="D101" i="27"/>
  <c r="D102" i="27"/>
  <c r="D103" i="27"/>
  <c r="D4" i="27"/>
  <c r="B67" i="28" l="1"/>
  <c r="R19" i="28"/>
  <c r="T19" i="28"/>
  <c r="U6" i="28" s="1"/>
  <c r="S19" i="28"/>
  <c r="Q19" i="28"/>
  <c r="V104" i="27"/>
  <c r="E104" i="27"/>
  <c r="I103" i="27"/>
  <c r="K103" i="27"/>
  <c r="N102" i="27"/>
  <c r="K101" i="27"/>
  <c r="I100" i="27"/>
  <c r="I97" i="27"/>
  <c r="K97" i="27"/>
  <c r="I96" i="27"/>
  <c r="K92" i="27"/>
  <c r="K90" i="27"/>
  <c r="J90" i="27"/>
  <c r="K88" i="27"/>
  <c r="N84" i="27"/>
  <c r="J83" i="27"/>
  <c r="K81" i="27"/>
  <c r="J80" i="27"/>
  <c r="I78" i="27"/>
  <c r="I76" i="27"/>
  <c r="K75" i="27"/>
  <c r="K71" i="27"/>
  <c r="J70" i="27"/>
  <c r="R70" i="27" s="1"/>
  <c r="J67" i="27"/>
  <c r="P67" i="27" s="1"/>
  <c r="J66" i="27"/>
  <c r="K65" i="27"/>
  <c r="K63" i="27"/>
  <c r="I61" i="27"/>
  <c r="K61" i="27"/>
  <c r="I55" i="27"/>
  <c r="J55" i="27"/>
  <c r="T55" i="27" s="1"/>
  <c r="K54" i="27"/>
  <c r="J52" i="27"/>
  <c r="S52" i="27" s="1"/>
  <c r="K50" i="27"/>
  <c r="K48" i="27"/>
  <c r="I47" i="27"/>
  <c r="K47" i="27"/>
  <c r="I46" i="27"/>
  <c r="I44" i="27"/>
  <c r="K43" i="27"/>
  <c r="J41" i="27"/>
  <c r="M41" i="27" s="1"/>
  <c r="K40" i="27"/>
  <c r="K38" i="27"/>
  <c r="I37" i="27"/>
  <c r="K36" i="27"/>
  <c r="I33" i="27"/>
  <c r="K33" i="27"/>
  <c r="I32" i="27"/>
  <c r="K30" i="27"/>
  <c r="J30" i="27"/>
  <c r="T30" i="27" s="1"/>
  <c r="K27" i="27"/>
  <c r="J25" i="27"/>
  <c r="M25" i="27" s="1"/>
  <c r="K24" i="27"/>
  <c r="K22" i="27"/>
  <c r="K21" i="27"/>
  <c r="K20" i="27"/>
  <c r="K19" i="27"/>
  <c r="K17" i="27"/>
  <c r="I13" i="27"/>
  <c r="K12" i="27"/>
  <c r="K11" i="27"/>
  <c r="I9" i="27"/>
  <c r="K9" i="27"/>
  <c r="N8" i="27"/>
  <c r="J8" i="27"/>
  <c r="I7" i="27"/>
  <c r="I5" i="27"/>
  <c r="K5" i="27"/>
  <c r="J4" i="27"/>
  <c r="I4" i="27"/>
  <c r="N4" i="27"/>
  <c r="X1" i="27"/>
  <c r="C65" i="28" l="1"/>
  <c r="C63" i="28"/>
  <c r="C64" i="28"/>
  <c r="C67" i="28"/>
  <c r="C66" i="28"/>
  <c r="B68" i="28"/>
  <c r="C68" i="28" s="1"/>
  <c r="K13" i="27"/>
  <c r="K14" i="27"/>
  <c r="I16" i="27"/>
  <c r="J29" i="27"/>
  <c r="R29" i="27" s="1"/>
  <c r="I41" i="27"/>
  <c r="I52" i="27"/>
  <c r="I66" i="27"/>
  <c r="I80" i="27"/>
  <c r="I95" i="27"/>
  <c r="J22" i="27"/>
  <c r="K35" i="27"/>
  <c r="K37" i="27"/>
  <c r="K51" i="27"/>
  <c r="J54" i="27"/>
  <c r="K60" i="27"/>
  <c r="K74" i="27"/>
  <c r="I92" i="27"/>
  <c r="K23" i="27"/>
  <c r="I40" i="27"/>
  <c r="J44" i="27"/>
  <c r="U44" i="27" s="1"/>
  <c r="K64" i="27"/>
  <c r="K67" i="27"/>
  <c r="K76" i="27"/>
  <c r="K78" i="27"/>
  <c r="I81" i="27"/>
  <c r="K89" i="27"/>
  <c r="K98" i="27"/>
  <c r="P80" i="27"/>
  <c r="Q80" i="27"/>
  <c r="N21" i="27"/>
  <c r="N101" i="27"/>
  <c r="J5" i="27"/>
  <c r="L5" i="27" s="1"/>
  <c r="M5" i="27" s="1"/>
  <c r="J9" i="27"/>
  <c r="L9" i="27" s="1"/>
  <c r="M9" i="27" s="1"/>
  <c r="J13" i="27"/>
  <c r="P13" i="27" s="1"/>
  <c r="J14" i="27"/>
  <c r="R14" i="27" s="1"/>
  <c r="K16" i="27"/>
  <c r="J18" i="27"/>
  <c r="R18" i="27" s="1"/>
  <c r="I25" i="27"/>
  <c r="K28" i="27"/>
  <c r="I29" i="27"/>
  <c r="K31" i="27"/>
  <c r="J33" i="27"/>
  <c r="M33" i="27" s="1"/>
  <c r="J37" i="27"/>
  <c r="R37" i="27" s="1"/>
  <c r="K41" i="27"/>
  <c r="N41" i="27"/>
  <c r="N43" i="27"/>
  <c r="J47" i="27"/>
  <c r="T47" i="27" s="1"/>
  <c r="N51" i="27"/>
  <c r="K55" i="27"/>
  <c r="N55" i="27"/>
  <c r="N59" i="27"/>
  <c r="K66" i="27"/>
  <c r="N66" i="27"/>
  <c r="I70" i="27"/>
  <c r="J78" i="27"/>
  <c r="U78" i="27" s="1"/>
  <c r="I83" i="27"/>
  <c r="N86" i="27"/>
  <c r="I87" i="27"/>
  <c r="N89" i="27"/>
  <c r="J97" i="27"/>
  <c r="T97" i="27" s="1"/>
  <c r="N17" i="27"/>
  <c r="N5" i="27"/>
  <c r="N9" i="27"/>
  <c r="I17" i="27"/>
  <c r="N33" i="27"/>
  <c r="N37" i="27"/>
  <c r="J38" i="27"/>
  <c r="U38" i="27" s="1"/>
  <c r="I43" i="27"/>
  <c r="K44" i="27"/>
  <c r="N47" i="27"/>
  <c r="I51" i="27"/>
  <c r="N52" i="27"/>
  <c r="J60" i="27"/>
  <c r="R60" i="27" s="1"/>
  <c r="K80" i="27"/>
  <c r="K84" i="27"/>
  <c r="I89" i="27"/>
  <c r="J98" i="27"/>
  <c r="R98" i="27" s="1"/>
  <c r="I101" i="27"/>
  <c r="N13" i="27"/>
  <c r="I21" i="27"/>
  <c r="I24" i="27"/>
  <c r="N6" i="27"/>
  <c r="K8" i="27"/>
  <c r="N10" i="27"/>
  <c r="J17" i="27"/>
  <c r="S17" i="27" s="1"/>
  <c r="J21" i="27"/>
  <c r="R21" i="27" s="1"/>
  <c r="K25" i="27"/>
  <c r="N25" i="27"/>
  <c r="K29" i="27"/>
  <c r="N29" i="27"/>
  <c r="K32" i="27"/>
  <c r="J43" i="27"/>
  <c r="U43" i="27" s="1"/>
  <c r="J51" i="27"/>
  <c r="N54" i="27"/>
  <c r="K58" i="27"/>
  <c r="J59" i="27"/>
  <c r="L59" i="27" s="1"/>
  <c r="I65" i="27"/>
  <c r="K70" i="27"/>
  <c r="N70" i="27"/>
  <c r="I73" i="27"/>
  <c r="N78" i="27"/>
  <c r="K83" i="27"/>
  <c r="N83" i="27"/>
  <c r="K86" i="27"/>
  <c r="I88" i="27"/>
  <c r="J89" i="27"/>
  <c r="T89" i="27" s="1"/>
  <c r="K96" i="27"/>
  <c r="N97" i="27"/>
  <c r="J101" i="27"/>
  <c r="S101" i="27" s="1"/>
  <c r="L18" i="27"/>
  <c r="S18" i="27"/>
  <c r="P8" i="27"/>
  <c r="R22" i="27"/>
  <c r="M22" i="27"/>
  <c r="U22" i="27"/>
  <c r="L22" i="27"/>
  <c r="Q22" i="27"/>
  <c r="W22" i="27" s="1"/>
  <c r="N39" i="27"/>
  <c r="J39" i="27"/>
  <c r="I10" i="27"/>
  <c r="N12" i="27"/>
  <c r="J12" i="27"/>
  <c r="I18" i="27"/>
  <c r="N20" i="27"/>
  <c r="J20" i="27"/>
  <c r="I23" i="27"/>
  <c r="I26" i="27"/>
  <c r="N28" i="27"/>
  <c r="J28" i="27"/>
  <c r="N36" i="27"/>
  <c r="J36" i="27"/>
  <c r="I34" i="27"/>
  <c r="I39" i="27"/>
  <c r="I42" i="27"/>
  <c r="N19" i="27"/>
  <c r="J19" i="27"/>
  <c r="I20" i="27"/>
  <c r="Q21" i="27"/>
  <c r="N22" i="27"/>
  <c r="J26" i="27"/>
  <c r="N27" i="27"/>
  <c r="J27" i="27"/>
  <c r="I28" i="27"/>
  <c r="N30" i="27"/>
  <c r="J34" i="27"/>
  <c r="N35" i="27"/>
  <c r="J35" i="27"/>
  <c r="I36" i="27"/>
  <c r="N38" i="27"/>
  <c r="K39" i="27"/>
  <c r="J42" i="27"/>
  <c r="N45" i="27"/>
  <c r="J45" i="27"/>
  <c r="K45" i="27"/>
  <c r="N53" i="27"/>
  <c r="J53" i="27"/>
  <c r="K53" i="27"/>
  <c r="I69" i="27"/>
  <c r="N79" i="27"/>
  <c r="I79" i="27"/>
  <c r="K79" i="27"/>
  <c r="J79" i="27"/>
  <c r="N7" i="27"/>
  <c r="J7" i="27"/>
  <c r="N15" i="27"/>
  <c r="J15" i="27"/>
  <c r="L17" i="27"/>
  <c r="N18" i="27"/>
  <c r="S22" i="27"/>
  <c r="N23" i="27"/>
  <c r="J23" i="27"/>
  <c r="U25" i="27"/>
  <c r="Q25" i="27"/>
  <c r="L25" i="27"/>
  <c r="T25" i="27"/>
  <c r="P25" i="27"/>
  <c r="S25" i="27"/>
  <c r="N26" i="27"/>
  <c r="R30" i="27"/>
  <c r="M30" i="27"/>
  <c r="U30" i="27"/>
  <c r="Q30" i="27"/>
  <c r="L30" i="27"/>
  <c r="S30" i="27"/>
  <c r="N31" i="27"/>
  <c r="J31" i="27"/>
  <c r="U33" i="27"/>
  <c r="P33" i="27"/>
  <c r="N34" i="27"/>
  <c r="U41" i="27"/>
  <c r="Q41" i="27"/>
  <c r="L41" i="27"/>
  <c r="T41" i="27"/>
  <c r="P41" i="27"/>
  <c r="S41" i="27"/>
  <c r="N42" i="27"/>
  <c r="I56" i="27"/>
  <c r="K56" i="27"/>
  <c r="J56" i="27"/>
  <c r="N56" i="27"/>
  <c r="P4" i="27"/>
  <c r="I6" i="27"/>
  <c r="L8" i="27"/>
  <c r="M8" i="27" s="1"/>
  <c r="I15" i="27"/>
  <c r="T22" i="27"/>
  <c r="I31" i="27"/>
  <c r="I85" i="27"/>
  <c r="K85" i="27"/>
  <c r="L4" i="27"/>
  <c r="M4" i="27" s="1"/>
  <c r="J6" i="27"/>
  <c r="J10" i="27"/>
  <c r="N11" i="27"/>
  <c r="J11" i="27"/>
  <c r="I12" i="27"/>
  <c r="L13" i="27"/>
  <c r="M13" i="27" s="1"/>
  <c r="N14" i="27"/>
  <c r="K15" i="27"/>
  <c r="F104" i="27"/>
  <c r="K6" i="27"/>
  <c r="K7" i="27"/>
  <c r="I8" i="27"/>
  <c r="K10" i="27"/>
  <c r="I11" i="27"/>
  <c r="I14" i="27"/>
  <c r="N16" i="27"/>
  <c r="J16" i="27"/>
  <c r="K18" i="27"/>
  <c r="I19" i="27"/>
  <c r="M21" i="27"/>
  <c r="I22" i="27"/>
  <c r="P22" i="27"/>
  <c r="J24" i="27"/>
  <c r="N24" i="27"/>
  <c r="R25" i="27"/>
  <c r="K26" i="27"/>
  <c r="I27" i="27"/>
  <c r="I30" i="27"/>
  <c r="P30" i="27"/>
  <c r="N32" i="27"/>
  <c r="J32" i="27"/>
  <c r="K34" i="27"/>
  <c r="I35" i="27"/>
  <c r="I38" i="27"/>
  <c r="N40" i="27"/>
  <c r="J40" i="27"/>
  <c r="R41" i="27"/>
  <c r="K42" i="27"/>
  <c r="J46" i="27"/>
  <c r="N48" i="27"/>
  <c r="N49" i="27"/>
  <c r="J49" i="27"/>
  <c r="I53" i="27"/>
  <c r="I45" i="27"/>
  <c r="I48" i="27"/>
  <c r="I49" i="27"/>
  <c r="N50" i="27"/>
  <c r="J50" i="27"/>
  <c r="I50" i="27"/>
  <c r="R52" i="27"/>
  <c r="M52" i="27"/>
  <c r="U52" i="27"/>
  <c r="Q52" i="27"/>
  <c r="L52" i="27"/>
  <c r="T52" i="27"/>
  <c r="P52" i="27"/>
  <c r="T54" i="27"/>
  <c r="P54" i="27"/>
  <c r="U54" i="27"/>
  <c r="S54" i="27"/>
  <c r="M54" i="27"/>
  <c r="R54" i="27"/>
  <c r="L54" i="27"/>
  <c r="K57" i="27"/>
  <c r="I57" i="27"/>
  <c r="J62" i="27"/>
  <c r="N62" i="27"/>
  <c r="I62" i="27"/>
  <c r="I72" i="27"/>
  <c r="K72" i="27"/>
  <c r="J93" i="27"/>
  <c r="N93" i="27"/>
  <c r="I93" i="27"/>
  <c r="D104" i="27"/>
  <c r="K4" i="27"/>
  <c r="N44" i="27"/>
  <c r="K46" i="27"/>
  <c r="J48" i="27"/>
  <c r="K49" i="27"/>
  <c r="Q54" i="27"/>
  <c r="T60" i="27"/>
  <c r="J63" i="27"/>
  <c r="N63" i="27"/>
  <c r="I63" i="27"/>
  <c r="I77" i="27"/>
  <c r="S51" i="27"/>
  <c r="K52" i="27"/>
  <c r="U55" i="27"/>
  <c r="Q55" i="27"/>
  <c r="L55" i="27"/>
  <c r="P55" i="27"/>
  <c r="K59" i="27"/>
  <c r="N65" i="27"/>
  <c r="J65" i="27"/>
  <c r="U66" i="27"/>
  <c r="T66" i="27"/>
  <c r="P66" i="27"/>
  <c r="Q66" i="27"/>
  <c r="R67" i="27"/>
  <c r="M67" i="27"/>
  <c r="U67" i="27"/>
  <c r="Q67" i="27"/>
  <c r="L67" i="27"/>
  <c r="S67" i="27"/>
  <c r="N68" i="27"/>
  <c r="J68" i="27"/>
  <c r="U70" i="27"/>
  <c r="Q70" i="27"/>
  <c r="L70" i="27"/>
  <c r="T70" i="27"/>
  <c r="P70" i="27"/>
  <c r="S70" i="27"/>
  <c r="I71" i="27"/>
  <c r="N71" i="27"/>
  <c r="N75" i="27"/>
  <c r="I75" i="27"/>
  <c r="R90" i="27"/>
  <c r="M90" i="27"/>
  <c r="U90" i="27"/>
  <c r="Q90" i="27"/>
  <c r="L90" i="27"/>
  <c r="T90" i="27"/>
  <c r="S90" i="27"/>
  <c r="P90" i="27"/>
  <c r="N46" i="27"/>
  <c r="P51" i="27"/>
  <c r="R55" i="27"/>
  <c r="I58" i="27"/>
  <c r="N58" i="27"/>
  <c r="N61" i="27"/>
  <c r="J61" i="27"/>
  <c r="I64" i="27"/>
  <c r="N64" i="27"/>
  <c r="L66" i="27"/>
  <c r="R66" i="27"/>
  <c r="T67" i="27"/>
  <c r="I68" i="27"/>
  <c r="M70" i="27"/>
  <c r="U83" i="27"/>
  <c r="Q83" i="27"/>
  <c r="L83" i="27"/>
  <c r="T83" i="27"/>
  <c r="P83" i="27"/>
  <c r="M83" i="27"/>
  <c r="S83" i="27"/>
  <c r="R83" i="27"/>
  <c r="K87" i="27"/>
  <c r="Q51" i="27"/>
  <c r="I54" i="27"/>
  <c r="M55" i="27"/>
  <c r="S55" i="27"/>
  <c r="N57" i="27"/>
  <c r="J57" i="27"/>
  <c r="J58" i="27"/>
  <c r="I59" i="27"/>
  <c r="I60" i="27"/>
  <c r="N60" i="27"/>
  <c r="K62" i="27"/>
  <c r="J64" i="27"/>
  <c r="M66" i="27"/>
  <c r="S66" i="27"/>
  <c r="I67" i="27"/>
  <c r="N67" i="27"/>
  <c r="K68" i="27"/>
  <c r="K69" i="27"/>
  <c r="J71" i="27"/>
  <c r="N72" i="27"/>
  <c r="J72" i="27"/>
  <c r="J74" i="27"/>
  <c r="N74" i="27"/>
  <c r="I74" i="27"/>
  <c r="J75" i="27"/>
  <c r="K77" i="27"/>
  <c r="N82" i="27"/>
  <c r="J82" i="27"/>
  <c r="I82" i="27"/>
  <c r="J69" i="27"/>
  <c r="N69" i="27"/>
  <c r="K73" i="27"/>
  <c r="N76" i="27"/>
  <c r="J76" i="27"/>
  <c r="R80" i="27"/>
  <c r="M80" i="27"/>
  <c r="T80" i="27"/>
  <c r="S80" i="27"/>
  <c r="L80" i="27"/>
  <c r="U80" i="27"/>
  <c r="N73" i="27"/>
  <c r="J73" i="27"/>
  <c r="J84" i="27"/>
  <c r="I94" i="27"/>
  <c r="J94" i="27"/>
  <c r="K94" i="27"/>
  <c r="N94" i="27"/>
  <c r="J77" i="27"/>
  <c r="N77" i="27"/>
  <c r="N81" i="27"/>
  <c r="J81" i="27"/>
  <c r="I84" i="27"/>
  <c r="N99" i="27"/>
  <c r="J99" i="27"/>
  <c r="K99" i="27"/>
  <c r="N80" i="27"/>
  <c r="K82" i="27"/>
  <c r="N85" i="27"/>
  <c r="J85" i="27"/>
  <c r="J86" i="27"/>
  <c r="I86" i="27"/>
  <c r="N91" i="27"/>
  <c r="J91" i="27"/>
  <c r="K91" i="27"/>
  <c r="I91" i="27"/>
  <c r="Q98" i="27"/>
  <c r="N87" i="27"/>
  <c r="J87" i="27"/>
  <c r="L89" i="27"/>
  <c r="I90" i="27"/>
  <c r="N90" i="27"/>
  <c r="K95" i="27"/>
  <c r="U101" i="27"/>
  <c r="P101" i="27"/>
  <c r="I102" i="27"/>
  <c r="K102" i="27"/>
  <c r="J102" i="27"/>
  <c r="J88" i="27"/>
  <c r="N88" i="27"/>
  <c r="N92" i="27"/>
  <c r="J92" i="27"/>
  <c r="I99" i="27"/>
  <c r="K93" i="27"/>
  <c r="N95" i="27"/>
  <c r="J95" i="27"/>
  <c r="I98" i="27"/>
  <c r="N98" i="27"/>
  <c r="K100" i="27"/>
  <c r="N103" i="27"/>
  <c r="J103" i="27"/>
  <c r="J96" i="27"/>
  <c r="N96" i="27"/>
  <c r="J100" i="27"/>
  <c r="N100" i="27"/>
  <c r="B69" i="28" l="1"/>
  <c r="C69" i="28" s="1"/>
  <c r="S21" i="27"/>
  <c r="Q37" i="27"/>
  <c r="S78" i="27"/>
  <c r="L78" i="27"/>
  <c r="M47" i="27"/>
  <c r="R38" i="27"/>
  <c r="S14" i="27"/>
  <c r="M59" i="27"/>
  <c r="Q78" i="27"/>
  <c r="M29" i="27"/>
  <c r="T38" i="27"/>
  <c r="L47" i="27"/>
  <c r="S37" i="27"/>
  <c r="L29" i="27"/>
  <c r="L38" i="27"/>
  <c r="U14" i="27"/>
  <c r="M37" i="27"/>
  <c r="P14" i="27"/>
  <c r="Q47" i="27"/>
  <c r="L37" i="27"/>
  <c r="M38" i="27"/>
  <c r="Q14" i="27"/>
  <c r="AA14" i="27" s="1"/>
  <c r="L97" i="27"/>
  <c r="Q59" i="27"/>
  <c r="AI59" i="27" s="1"/>
  <c r="P78" i="27"/>
  <c r="T78" i="27"/>
  <c r="S38" i="27"/>
  <c r="P47" i="27"/>
  <c r="U47" i="27"/>
  <c r="P37" i="27"/>
  <c r="U37" i="27"/>
  <c r="Q38" i="27"/>
  <c r="AA38" i="27" s="1"/>
  <c r="M14" i="27"/>
  <c r="T43" i="27"/>
  <c r="P38" i="27"/>
  <c r="T37" i="27"/>
  <c r="T14" i="27"/>
  <c r="L14" i="27"/>
  <c r="S97" i="27"/>
  <c r="Q97" i="27"/>
  <c r="AI97" i="27" s="1"/>
  <c r="L43" i="27"/>
  <c r="T44" i="27"/>
  <c r="P5" i="27"/>
  <c r="T5" i="27" s="1"/>
  <c r="U5" i="27" s="1"/>
  <c r="S59" i="27"/>
  <c r="U59" i="27"/>
  <c r="U97" i="27"/>
  <c r="S43" i="27"/>
  <c r="Q43" i="27"/>
  <c r="M44" i="27"/>
  <c r="P59" i="27"/>
  <c r="T59" i="27"/>
  <c r="P97" i="27"/>
  <c r="P43" i="27"/>
  <c r="R59" i="27"/>
  <c r="S89" i="27"/>
  <c r="Q89" i="27"/>
  <c r="W52" i="27"/>
  <c r="L44" i="27"/>
  <c r="R44" i="27"/>
  <c r="T33" i="27"/>
  <c r="W30" i="27"/>
  <c r="S29" i="27"/>
  <c r="Q29" i="27"/>
  <c r="AD29" i="27" s="1"/>
  <c r="P21" i="27"/>
  <c r="U21" i="27"/>
  <c r="S44" i="27"/>
  <c r="P89" i="27"/>
  <c r="U89" i="27"/>
  <c r="Q44" i="27"/>
  <c r="L33" i="27"/>
  <c r="P29" i="27"/>
  <c r="U29" i="27"/>
  <c r="T21" i="27"/>
  <c r="P44" i="27"/>
  <c r="W90" i="27"/>
  <c r="R33" i="27"/>
  <c r="S33" i="27"/>
  <c r="Q33" i="27"/>
  <c r="T29" i="27"/>
  <c r="L21" i="27"/>
  <c r="AF80" i="27"/>
  <c r="R4" i="27"/>
  <c r="W98" i="27"/>
  <c r="W67" i="27"/>
  <c r="S4" i="27"/>
  <c r="U51" i="27"/>
  <c r="R51" i="27"/>
  <c r="AH51" i="27" s="1"/>
  <c r="M51" i="27"/>
  <c r="T101" i="27"/>
  <c r="S98" i="27"/>
  <c r="T98" i="27"/>
  <c r="U98" i="27"/>
  <c r="AI80" i="27"/>
  <c r="L51" i="27"/>
  <c r="Q60" i="27"/>
  <c r="AA60" i="27" s="1"/>
  <c r="M60" i="27"/>
  <c r="Q17" i="27"/>
  <c r="P18" i="27"/>
  <c r="U18" i="27"/>
  <c r="R43" i="27"/>
  <c r="X43" i="27" s="1"/>
  <c r="M43" i="27"/>
  <c r="R97" i="27"/>
  <c r="M97" i="27"/>
  <c r="M101" i="27"/>
  <c r="L101" i="27"/>
  <c r="P98" i="27"/>
  <c r="M98" i="27"/>
  <c r="L60" i="27"/>
  <c r="R17" i="27"/>
  <c r="P17" i="27"/>
  <c r="U17" i="27"/>
  <c r="P9" i="27"/>
  <c r="R9" i="27" s="1"/>
  <c r="T18" i="27"/>
  <c r="M18" i="27"/>
  <c r="R78" i="27"/>
  <c r="M78" i="27"/>
  <c r="R47" i="27"/>
  <c r="S47" i="27"/>
  <c r="U60" i="27"/>
  <c r="P60" i="27"/>
  <c r="R101" i="27"/>
  <c r="Q101" i="27"/>
  <c r="L98" i="27"/>
  <c r="T51" i="27"/>
  <c r="S60" i="27"/>
  <c r="M17" i="27"/>
  <c r="T17" i="27"/>
  <c r="Q18" i="27"/>
  <c r="W18" i="27" s="1"/>
  <c r="R89" i="27"/>
  <c r="M89" i="27"/>
  <c r="X80" i="27"/>
  <c r="T4" i="27"/>
  <c r="U4" i="27" s="1"/>
  <c r="Z80" i="27"/>
  <c r="Q4" i="27"/>
  <c r="AH83" i="27"/>
  <c r="AD83" i="27"/>
  <c r="Z83" i="27"/>
  <c r="AG83" i="27"/>
  <c r="AC83" i="27"/>
  <c r="Y83" i="27"/>
  <c r="AF83" i="27"/>
  <c r="X83" i="27"/>
  <c r="AE83" i="27"/>
  <c r="W83" i="27"/>
  <c r="AI83" i="27"/>
  <c r="AB83" i="27"/>
  <c r="AA83" i="27"/>
  <c r="T62" i="27"/>
  <c r="P62" i="27"/>
  <c r="R62" i="27"/>
  <c r="L62" i="27"/>
  <c r="Q62" i="27"/>
  <c r="U62" i="27"/>
  <c r="M62" i="27"/>
  <c r="S62" i="27"/>
  <c r="S49" i="27"/>
  <c r="R49" i="27"/>
  <c r="M49" i="27"/>
  <c r="U49" i="27"/>
  <c r="Q49" i="27"/>
  <c r="L49" i="27"/>
  <c r="T49" i="27"/>
  <c r="P49" i="27"/>
  <c r="R56" i="27"/>
  <c r="M56" i="27"/>
  <c r="S56" i="27"/>
  <c r="L56" i="27"/>
  <c r="Q56" i="27"/>
  <c r="U56" i="27"/>
  <c r="P56" i="27"/>
  <c r="T56" i="27"/>
  <c r="AH41" i="27"/>
  <c r="AD41" i="27"/>
  <c r="Z41" i="27"/>
  <c r="AG41" i="27"/>
  <c r="AC41" i="27"/>
  <c r="Y41" i="27"/>
  <c r="AI41" i="27"/>
  <c r="AA41" i="27"/>
  <c r="W41" i="27"/>
  <c r="AB41" i="27"/>
  <c r="AF41" i="27"/>
  <c r="X41" i="27"/>
  <c r="AE41" i="27"/>
  <c r="T36" i="27"/>
  <c r="P36" i="27"/>
  <c r="S36" i="27"/>
  <c r="U36" i="27"/>
  <c r="L36" i="27"/>
  <c r="Q36" i="27"/>
  <c r="R36" i="27"/>
  <c r="M36" i="27"/>
  <c r="T96" i="27"/>
  <c r="P96" i="27"/>
  <c r="S96" i="27"/>
  <c r="R96" i="27"/>
  <c r="Q96" i="27"/>
  <c r="U96" i="27"/>
  <c r="M96" i="27"/>
  <c r="L96" i="27"/>
  <c r="AI98" i="27"/>
  <c r="AE98" i="27"/>
  <c r="AA98" i="27"/>
  <c r="AH98" i="27"/>
  <c r="AD98" i="27"/>
  <c r="Z98" i="27"/>
  <c r="AG98" i="27"/>
  <c r="Y98" i="27"/>
  <c r="AF98" i="27"/>
  <c r="X98" i="27"/>
  <c r="AC98" i="27"/>
  <c r="AB98" i="27"/>
  <c r="W80" i="27"/>
  <c r="R84" i="27"/>
  <c r="M84" i="27"/>
  <c r="U84" i="27"/>
  <c r="Q84" i="27"/>
  <c r="L84" i="27"/>
  <c r="S84" i="27"/>
  <c r="P84" i="27"/>
  <c r="T84" i="27"/>
  <c r="T82" i="27"/>
  <c r="P82" i="27"/>
  <c r="S82" i="27"/>
  <c r="M82" i="27"/>
  <c r="U82" i="27"/>
  <c r="L82" i="27"/>
  <c r="Q82" i="27"/>
  <c r="R82" i="27"/>
  <c r="AH80" i="27"/>
  <c r="T74" i="27"/>
  <c r="P74" i="27"/>
  <c r="Q74" i="27"/>
  <c r="U74" i="27"/>
  <c r="S74" i="27"/>
  <c r="R74" i="27"/>
  <c r="M74" i="27"/>
  <c r="L74" i="27"/>
  <c r="S57" i="27"/>
  <c r="R57" i="27"/>
  <c r="L57" i="27"/>
  <c r="Q57" i="27"/>
  <c r="U57" i="27"/>
  <c r="P57" i="27"/>
  <c r="M57" i="27"/>
  <c r="T57" i="27"/>
  <c r="S61" i="27"/>
  <c r="T61" i="27"/>
  <c r="M61" i="27"/>
  <c r="R61" i="27"/>
  <c r="L61" i="27"/>
  <c r="Q61" i="27"/>
  <c r="U61" i="27"/>
  <c r="P61" i="27"/>
  <c r="AH55" i="27"/>
  <c r="AD55" i="27"/>
  <c r="Z55" i="27"/>
  <c r="AE55" i="27"/>
  <c r="Y55" i="27"/>
  <c r="AI55" i="27"/>
  <c r="AC55" i="27"/>
  <c r="X55" i="27"/>
  <c r="AG55" i="27"/>
  <c r="AB55" i="27"/>
  <c r="W55" i="27"/>
  <c r="AF55" i="27"/>
  <c r="AA55" i="27"/>
  <c r="U63" i="27"/>
  <c r="Q63" i="27"/>
  <c r="L63" i="27"/>
  <c r="P63" i="27"/>
  <c r="T63" i="27"/>
  <c r="S63" i="27"/>
  <c r="M63" i="27"/>
  <c r="R63" i="27"/>
  <c r="AG54" i="27"/>
  <c r="AC54" i="27"/>
  <c r="Y54" i="27"/>
  <c r="AF54" i="27"/>
  <c r="AA54" i="27"/>
  <c r="AE54" i="27"/>
  <c r="Z54" i="27"/>
  <c r="AI54" i="27"/>
  <c r="AD54" i="27"/>
  <c r="X54" i="27"/>
  <c r="AH54" i="27"/>
  <c r="AB54" i="27"/>
  <c r="W54" i="27"/>
  <c r="T93" i="27"/>
  <c r="P93" i="27"/>
  <c r="R93" i="27"/>
  <c r="L93" i="27"/>
  <c r="Q93" i="27"/>
  <c r="M93" i="27"/>
  <c r="U93" i="27"/>
  <c r="S93" i="27"/>
  <c r="T50" i="27"/>
  <c r="P50" i="27"/>
  <c r="S50" i="27"/>
  <c r="R50" i="27"/>
  <c r="M50" i="27"/>
  <c r="L50" i="27"/>
  <c r="U50" i="27"/>
  <c r="Q50" i="27"/>
  <c r="T46" i="27"/>
  <c r="P46" i="27"/>
  <c r="S46" i="27"/>
  <c r="M46" i="27"/>
  <c r="U46" i="27"/>
  <c r="L46" i="27"/>
  <c r="Q46" i="27"/>
  <c r="R46" i="27"/>
  <c r="R8" i="27"/>
  <c r="AH29" i="27"/>
  <c r="AC29" i="27"/>
  <c r="S27" i="27"/>
  <c r="R27" i="27"/>
  <c r="M27" i="27"/>
  <c r="Q27" i="27"/>
  <c r="L27" i="27"/>
  <c r="P27" i="27"/>
  <c r="U27" i="27"/>
  <c r="T27" i="27"/>
  <c r="S92" i="27"/>
  <c r="T92" i="27"/>
  <c r="M92" i="27"/>
  <c r="R92" i="27"/>
  <c r="L92" i="27"/>
  <c r="P92" i="27"/>
  <c r="Q92" i="27"/>
  <c r="U92" i="27"/>
  <c r="S87" i="27"/>
  <c r="R87" i="27"/>
  <c r="M87" i="27"/>
  <c r="P87" i="27"/>
  <c r="U87" i="27"/>
  <c r="L87" i="27"/>
  <c r="T87" i="27"/>
  <c r="Q87" i="27"/>
  <c r="T58" i="27"/>
  <c r="P58" i="27"/>
  <c r="Q58" i="27"/>
  <c r="U58" i="27"/>
  <c r="S58" i="27"/>
  <c r="M58" i="27"/>
  <c r="R58" i="27"/>
  <c r="L58" i="27"/>
  <c r="AH70" i="27"/>
  <c r="AD70" i="27"/>
  <c r="Z70" i="27"/>
  <c r="AG70" i="27"/>
  <c r="AC70" i="27"/>
  <c r="Y70" i="27"/>
  <c r="AF70" i="27"/>
  <c r="X70" i="27"/>
  <c r="AE70" i="27"/>
  <c r="W70" i="27"/>
  <c r="AB70" i="27"/>
  <c r="AI70" i="27"/>
  <c r="AA70" i="27"/>
  <c r="L10" i="27"/>
  <c r="M10" i="27" s="1"/>
  <c r="P10" i="27"/>
  <c r="T40" i="27"/>
  <c r="P40" i="27"/>
  <c r="S40" i="27"/>
  <c r="Q40" i="27"/>
  <c r="U40" i="27"/>
  <c r="M40" i="27"/>
  <c r="L40" i="27"/>
  <c r="R40" i="27"/>
  <c r="T32" i="27"/>
  <c r="P32" i="27"/>
  <c r="S32" i="27"/>
  <c r="Q32" i="27"/>
  <c r="L32" i="27"/>
  <c r="M32" i="27"/>
  <c r="U32" i="27"/>
  <c r="R32" i="27"/>
  <c r="T16" i="27"/>
  <c r="P16" i="27"/>
  <c r="S16" i="27"/>
  <c r="Q16" i="27"/>
  <c r="M16" i="27"/>
  <c r="U16" i="27"/>
  <c r="L16" i="27"/>
  <c r="R16" i="27"/>
  <c r="R13" i="27"/>
  <c r="S13" i="27"/>
  <c r="Q13" i="27"/>
  <c r="P11" i="27"/>
  <c r="L11" i="27"/>
  <c r="M11" i="27" s="1"/>
  <c r="S15" i="27"/>
  <c r="R15" i="27"/>
  <c r="M15" i="27"/>
  <c r="U15" i="27"/>
  <c r="L15" i="27"/>
  <c r="T15" i="27"/>
  <c r="P15" i="27"/>
  <c r="Q15" i="27"/>
  <c r="U79" i="27"/>
  <c r="Q79" i="27"/>
  <c r="L79" i="27"/>
  <c r="T79" i="27"/>
  <c r="S79" i="27"/>
  <c r="M79" i="27"/>
  <c r="R79" i="27"/>
  <c r="P79" i="27"/>
  <c r="S45" i="27"/>
  <c r="R45" i="27"/>
  <c r="M45" i="27"/>
  <c r="T45" i="27"/>
  <c r="Q45" i="27"/>
  <c r="P45" i="27"/>
  <c r="U45" i="27"/>
  <c r="L45" i="27"/>
  <c r="R34" i="27"/>
  <c r="M34" i="27"/>
  <c r="U34" i="27"/>
  <c r="Q34" i="27"/>
  <c r="L34" i="27"/>
  <c r="T34" i="27"/>
  <c r="P34" i="27"/>
  <c r="S34" i="27"/>
  <c r="AH21" i="27"/>
  <c r="AD21" i="27"/>
  <c r="Z21" i="27"/>
  <c r="AG21" i="27"/>
  <c r="AC21" i="27"/>
  <c r="Y21" i="27"/>
  <c r="AE21" i="27"/>
  <c r="W21" i="27"/>
  <c r="AF21" i="27"/>
  <c r="X21" i="27"/>
  <c r="AB21" i="27"/>
  <c r="AI21" i="27"/>
  <c r="AA21" i="27"/>
  <c r="S19" i="27"/>
  <c r="R19" i="27"/>
  <c r="M19" i="27"/>
  <c r="Q19" i="27"/>
  <c r="U19" i="27"/>
  <c r="L19" i="27"/>
  <c r="T19" i="27"/>
  <c r="P19" i="27"/>
  <c r="T28" i="27"/>
  <c r="P28" i="27"/>
  <c r="S28" i="27"/>
  <c r="U28" i="27"/>
  <c r="L28" i="27"/>
  <c r="Q28" i="27"/>
  <c r="R28" i="27"/>
  <c r="M28" i="27"/>
  <c r="T20" i="27"/>
  <c r="P20" i="27"/>
  <c r="S20" i="27"/>
  <c r="U20" i="27"/>
  <c r="L20" i="27"/>
  <c r="Q20" i="27"/>
  <c r="M20" i="27"/>
  <c r="R20" i="27"/>
  <c r="P12" i="27"/>
  <c r="L12" i="27"/>
  <c r="M12" i="27" s="1"/>
  <c r="S39" i="27"/>
  <c r="R39" i="27"/>
  <c r="M39" i="27"/>
  <c r="U39" i="27"/>
  <c r="L39" i="27"/>
  <c r="Q39" i="27"/>
  <c r="T39" i="27"/>
  <c r="P39" i="27"/>
  <c r="AI14" i="27"/>
  <c r="AE14" i="27"/>
  <c r="Z14" i="27"/>
  <c r="AH14" i="27"/>
  <c r="AF14" i="27"/>
  <c r="X14" i="27"/>
  <c r="S5" i="27"/>
  <c r="S95" i="27"/>
  <c r="R95" i="27"/>
  <c r="M95" i="27"/>
  <c r="P95" i="27"/>
  <c r="U95" i="27"/>
  <c r="L95" i="27"/>
  <c r="T95" i="27"/>
  <c r="Q95" i="27"/>
  <c r="R102" i="27"/>
  <c r="M102" i="27"/>
  <c r="U102" i="27"/>
  <c r="Q102" i="27"/>
  <c r="L102" i="27"/>
  <c r="T102" i="27"/>
  <c r="S102" i="27"/>
  <c r="P102" i="27"/>
  <c r="S91" i="27"/>
  <c r="R91" i="27"/>
  <c r="M91" i="27"/>
  <c r="T91" i="27"/>
  <c r="Q91" i="27"/>
  <c r="U91" i="27"/>
  <c r="P91" i="27"/>
  <c r="L91" i="27"/>
  <c r="S99" i="27"/>
  <c r="R99" i="27"/>
  <c r="M99" i="27"/>
  <c r="U99" i="27"/>
  <c r="L99" i="27"/>
  <c r="T99" i="27"/>
  <c r="Q99" i="27"/>
  <c r="P99" i="27"/>
  <c r="S72" i="27"/>
  <c r="R72" i="27"/>
  <c r="M72" i="27"/>
  <c r="P72" i="27"/>
  <c r="U72" i="27"/>
  <c r="L72" i="27"/>
  <c r="T72" i="27"/>
  <c r="Q72" i="27"/>
  <c r="AH25" i="27"/>
  <c r="AD25" i="27"/>
  <c r="Z25" i="27"/>
  <c r="AG25" i="27"/>
  <c r="AC25" i="27"/>
  <c r="Y25" i="27"/>
  <c r="AI25" i="27"/>
  <c r="AA25" i="27"/>
  <c r="AB25" i="27"/>
  <c r="AF25" i="27"/>
  <c r="X25" i="27"/>
  <c r="AE25" i="27"/>
  <c r="W25" i="27"/>
  <c r="S53" i="27"/>
  <c r="R53" i="27"/>
  <c r="M53" i="27"/>
  <c r="U53" i="27"/>
  <c r="Q53" i="27"/>
  <c r="L53" i="27"/>
  <c r="P53" i="27"/>
  <c r="T53" i="27"/>
  <c r="T42" i="27"/>
  <c r="S42" i="27"/>
  <c r="R42" i="27"/>
  <c r="M42" i="27"/>
  <c r="Q42" i="27"/>
  <c r="L42" i="27"/>
  <c r="U42" i="27"/>
  <c r="P42" i="27"/>
  <c r="AH37" i="27"/>
  <c r="AD37" i="27"/>
  <c r="Z37" i="27"/>
  <c r="AG37" i="27"/>
  <c r="AC37" i="27"/>
  <c r="Y37" i="27"/>
  <c r="AE37" i="27"/>
  <c r="W37" i="27"/>
  <c r="AI37" i="27"/>
  <c r="AA37" i="27"/>
  <c r="AF37" i="27"/>
  <c r="X37" i="27"/>
  <c r="AB37" i="27"/>
  <c r="S35" i="27"/>
  <c r="R35" i="27"/>
  <c r="M35" i="27"/>
  <c r="Q35" i="27"/>
  <c r="U35" i="27"/>
  <c r="L35" i="27"/>
  <c r="T35" i="27"/>
  <c r="P35" i="27"/>
  <c r="S85" i="27"/>
  <c r="R85" i="27"/>
  <c r="M85" i="27"/>
  <c r="P85" i="27"/>
  <c r="U85" i="27"/>
  <c r="L85" i="27"/>
  <c r="T85" i="27"/>
  <c r="Q85" i="27"/>
  <c r="R94" i="27"/>
  <c r="M94" i="27"/>
  <c r="U94" i="27"/>
  <c r="Q94" i="27"/>
  <c r="L94" i="27"/>
  <c r="S94" i="27"/>
  <c r="P94" i="27"/>
  <c r="T94" i="27"/>
  <c r="AC80" i="27"/>
  <c r="AB80" i="27"/>
  <c r="S76" i="27"/>
  <c r="R76" i="27"/>
  <c r="M76" i="27"/>
  <c r="Q76" i="27"/>
  <c r="P76" i="27"/>
  <c r="T76" i="27"/>
  <c r="L76" i="27"/>
  <c r="U76" i="27"/>
  <c r="T69" i="27"/>
  <c r="P69" i="27"/>
  <c r="S69" i="27"/>
  <c r="M69" i="27"/>
  <c r="U69" i="27"/>
  <c r="L69" i="27"/>
  <c r="R69" i="27"/>
  <c r="Q69" i="27"/>
  <c r="Y80" i="27"/>
  <c r="AA80" i="27"/>
  <c r="U75" i="27"/>
  <c r="Q75" i="27"/>
  <c r="L75" i="27"/>
  <c r="T75" i="27"/>
  <c r="S75" i="27"/>
  <c r="M75" i="27"/>
  <c r="R75" i="27"/>
  <c r="P75" i="27"/>
  <c r="AI90" i="27"/>
  <c r="AE90" i="27"/>
  <c r="AA90" i="27"/>
  <c r="AH90" i="27"/>
  <c r="AD90" i="27"/>
  <c r="Z90" i="27"/>
  <c r="AF90" i="27"/>
  <c r="X90" i="27"/>
  <c r="AC90" i="27"/>
  <c r="AG90" i="27"/>
  <c r="AB90" i="27"/>
  <c r="Y90" i="27"/>
  <c r="T100" i="27"/>
  <c r="P100" i="27"/>
  <c r="S100" i="27"/>
  <c r="Q100" i="27"/>
  <c r="M100" i="27"/>
  <c r="U100" i="27"/>
  <c r="L100" i="27"/>
  <c r="R100" i="27"/>
  <c r="S103" i="27"/>
  <c r="R103" i="27"/>
  <c r="M103" i="27"/>
  <c r="Q103" i="27"/>
  <c r="P103" i="27"/>
  <c r="U103" i="27"/>
  <c r="L103" i="27"/>
  <c r="T103" i="27"/>
  <c r="T88" i="27"/>
  <c r="P88" i="27"/>
  <c r="S88" i="27"/>
  <c r="R88" i="27"/>
  <c r="Q88" i="27"/>
  <c r="U88" i="27"/>
  <c r="M88" i="27"/>
  <c r="L88" i="27"/>
  <c r="R86" i="27"/>
  <c r="M86" i="27"/>
  <c r="U86" i="27"/>
  <c r="Q86" i="27"/>
  <c r="L86" i="27"/>
  <c r="S86" i="27"/>
  <c r="P86" i="27"/>
  <c r="T86" i="27"/>
  <c r="S81" i="27"/>
  <c r="T81" i="27"/>
  <c r="M81" i="27"/>
  <c r="R81" i="27"/>
  <c r="L81" i="27"/>
  <c r="U81" i="27"/>
  <c r="Q81" i="27"/>
  <c r="P81" i="27"/>
  <c r="T77" i="27"/>
  <c r="P77" i="27"/>
  <c r="S77" i="27"/>
  <c r="U77" i="27"/>
  <c r="L77" i="27"/>
  <c r="R77" i="27"/>
  <c r="Q77" i="27"/>
  <c r="M77" i="27"/>
  <c r="S73" i="27"/>
  <c r="R73" i="27"/>
  <c r="L73" i="27"/>
  <c r="Q73" i="27"/>
  <c r="P73" i="27"/>
  <c r="M73" i="27"/>
  <c r="U73" i="27"/>
  <c r="T73" i="27"/>
  <c r="AG80" i="27"/>
  <c r="AD80" i="27"/>
  <c r="AE80" i="27"/>
  <c r="R71" i="27"/>
  <c r="M71" i="27"/>
  <c r="U71" i="27"/>
  <c r="Q71" i="27"/>
  <c r="L71" i="27"/>
  <c r="S71" i="27"/>
  <c r="P71" i="27"/>
  <c r="T71" i="27"/>
  <c r="R64" i="27"/>
  <c r="M64" i="27"/>
  <c r="U64" i="27"/>
  <c r="P64" i="27"/>
  <c r="T64" i="27"/>
  <c r="S64" i="27"/>
  <c r="L64" i="27"/>
  <c r="Q64" i="27"/>
  <c r="S68" i="27"/>
  <c r="R68" i="27"/>
  <c r="M68" i="27"/>
  <c r="T68" i="27"/>
  <c r="Q68" i="27"/>
  <c r="P68" i="27"/>
  <c r="U68" i="27"/>
  <c r="L68" i="27"/>
  <c r="AI67" i="27"/>
  <c r="AE67" i="27"/>
  <c r="AA67" i="27"/>
  <c r="AH67" i="27"/>
  <c r="AD67" i="27"/>
  <c r="Z67" i="27"/>
  <c r="AF67" i="27"/>
  <c r="X67" i="27"/>
  <c r="AC67" i="27"/>
  <c r="AB67" i="27"/>
  <c r="AG67" i="27"/>
  <c r="Y67" i="27"/>
  <c r="AH66" i="27"/>
  <c r="AD66" i="27"/>
  <c r="Z66" i="27"/>
  <c r="AG66" i="27"/>
  <c r="AC66" i="27"/>
  <c r="Y66" i="27"/>
  <c r="AB66" i="27"/>
  <c r="AI66" i="27"/>
  <c r="AA66" i="27"/>
  <c r="AF66" i="27"/>
  <c r="X66" i="27"/>
  <c r="AE66" i="27"/>
  <c r="W66" i="27"/>
  <c r="S65" i="27"/>
  <c r="U65" i="27"/>
  <c r="P65" i="27"/>
  <c r="T65" i="27"/>
  <c r="M65" i="27"/>
  <c r="R65" i="27"/>
  <c r="L65" i="27"/>
  <c r="Q65" i="27"/>
  <c r="X60" i="27"/>
  <c r="R48" i="27"/>
  <c r="M48" i="27"/>
  <c r="U48" i="27"/>
  <c r="Q48" i="27"/>
  <c r="L48" i="27"/>
  <c r="S48" i="27"/>
  <c r="P48" i="27"/>
  <c r="T48" i="27"/>
  <c r="AI52" i="27"/>
  <c r="AE52" i="27"/>
  <c r="AA52" i="27"/>
  <c r="AH52" i="27"/>
  <c r="AD52" i="27"/>
  <c r="Z52" i="27"/>
  <c r="AG52" i="27"/>
  <c r="AC52" i="27"/>
  <c r="Y52" i="27"/>
  <c r="AF52" i="27"/>
  <c r="AB52" i="27"/>
  <c r="X52" i="27"/>
  <c r="T24" i="27"/>
  <c r="P24" i="27"/>
  <c r="S24" i="27"/>
  <c r="Q24" i="27"/>
  <c r="M24" i="27"/>
  <c r="U24" i="27"/>
  <c r="L24" i="27"/>
  <c r="R24" i="27"/>
  <c r="R5" i="27"/>
  <c r="T13" i="27"/>
  <c r="U13" i="27" s="1"/>
  <c r="P6" i="27"/>
  <c r="L6" i="27"/>
  <c r="M6" i="27" s="1"/>
  <c r="S31" i="27"/>
  <c r="R31" i="27"/>
  <c r="M31" i="27"/>
  <c r="U31" i="27"/>
  <c r="L31" i="27"/>
  <c r="P31" i="27"/>
  <c r="T31" i="27"/>
  <c r="Q31" i="27"/>
  <c r="AI30" i="27"/>
  <c r="AE30" i="27"/>
  <c r="AA30" i="27"/>
  <c r="AH30" i="27"/>
  <c r="AD30" i="27"/>
  <c r="Z30" i="27"/>
  <c r="AG30" i="27"/>
  <c r="Y30" i="27"/>
  <c r="AF30" i="27"/>
  <c r="X30" i="27"/>
  <c r="AC30" i="27"/>
  <c r="AB30" i="27"/>
  <c r="S23" i="27"/>
  <c r="R23" i="27"/>
  <c r="M23" i="27"/>
  <c r="U23" i="27"/>
  <c r="L23" i="27"/>
  <c r="Q23" i="27"/>
  <c r="P23" i="27"/>
  <c r="T23" i="27"/>
  <c r="P7" i="27"/>
  <c r="L7" i="27"/>
  <c r="M7" i="27" s="1"/>
  <c r="R26" i="27"/>
  <c r="M26" i="27"/>
  <c r="U26" i="27"/>
  <c r="Q26" i="27"/>
  <c r="L26" i="27"/>
  <c r="T26" i="27"/>
  <c r="S26" i="27"/>
  <c r="P26" i="27"/>
  <c r="AI22" i="27"/>
  <c r="AE22" i="27"/>
  <c r="AA22" i="27"/>
  <c r="AH22" i="27"/>
  <c r="Z22" i="27"/>
  <c r="AD22" i="27"/>
  <c r="AG22" i="27"/>
  <c r="Y22" i="27"/>
  <c r="AC22" i="27"/>
  <c r="AF22" i="27"/>
  <c r="X22" i="27"/>
  <c r="AB22" i="27"/>
  <c r="B70" i="28" l="1"/>
  <c r="C70" i="28" s="1"/>
  <c r="AG51" i="27"/>
  <c r="Q5" i="27"/>
  <c r="AH38" i="27"/>
  <c r="AC38" i="27"/>
  <c r="AD44" i="27"/>
  <c r="AD78" i="27"/>
  <c r="AG18" i="27"/>
  <c r="AC44" i="27"/>
  <c r="AE18" i="27"/>
  <c r="AB18" i="27"/>
  <c r="AI18" i="27"/>
  <c r="AH78" i="27"/>
  <c r="Z43" i="27"/>
  <c r="Z18" i="27"/>
  <c r="AI44" i="27"/>
  <c r="AH18" i="27"/>
  <c r="AE60" i="27"/>
  <c r="Y78" i="27"/>
  <c r="AF38" i="27"/>
  <c r="AE38" i="27"/>
  <c r="X97" i="27"/>
  <c r="Y43" i="27"/>
  <c r="Y38" i="27"/>
  <c r="X29" i="27"/>
  <c r="AG89" i="27"/>
  <c r="AH59" i="27"/>
  <c r="AI43" i="27"/>
  <c r="W38" i="27"/>
  <c r="W78" i="27"/>
  <c r="AA51" i="27"/>
  <c r="Z38" i="27"/>
  <c r="AB29" i="27"/>
  <c r="AE44" i="27"/>
  <c r="X33" i="27"/>
  <c r="Q9" i="27"/>
  <c r="AB44" i="27"/>
  <c r="X44" i="27"/>
  <c r="W29" i="27"/>
  <c r="Z47" i="27"/>
  <c r="AB14" i="27"/>
  <c r="Y14" i="27"/>
  <c r="AD14" i="27"/>
  <c r="AG44" i="27"/>
  <c r="AF44" i="27"/>
  <c r="AA44" i="27"/>
  <c r="AA29" i="27"/>
  <c r="AE29" i="27"/>
  <c r="Z29" i="27"/>
  <c r="W14" i="27"/>
  <c r="AH44" i="27"/>
  <c r="AF29" i="27"/>
  <c r="AG29" i="27"/>
  <c r="AG97" i="27"/>
  <c r="W44" i="27"/>
  <c r="AC14" i="27"/>
  <c r="AG14" i="27"/>
  <c r="Y44" i="27"/>
  <c r="Z44" i="27"/>
  <c r="AI29" i="27"/>
  <c r="Y29" i="27"/>
  <c r="AG43" i="27"/>
  <c r="AH97" i="27"/>
  <c r="AH33" i="27"/>
  <c r="AF59" i="27"/>
  <c r="W43" i="27"/>
  <c r="AB43" i="27"/>
  <c r="AD43" i="27"/>
  <c r="AA78" i="27"/>
  <c r="AB38" i="27"/>
  <c r="AD38" i="27"/>
  <c r="AI38" i="27"/>
  <c r="W97" i="27"/>
  <c r="AC97" i="27"/>
  <c r="AH43" i="27"/>
  <c r="W59" i="27"/>
  <c r="AE43" i="27"/>
  <c r="AD60" i="27"/>
  <c r="AB51" i="27"/>
  <c r="X38" i="27"/>
  <c r="AG38" i="27"/>
  <c r="AA97" i="27"/>
  <c r="S9" i="27"/>
  <c r="AD97" i="27"/>
  <c r="AB59" i="27"/>
  <c r="Y59" i="27"/>
  <c r="Z59" i="27"/>
  <c r="AA33" i="27"/>
  <c r="AE59" i="27"/>
  <c r="AG33" i="27"/>
  <c r="X59" i="27"/>
  <c r="AD59" i="27"/>
  <c r="AG59" i="27"/>
  <c r="AC59" i="27"/>
  <c r="AA59" i="27"/>
  <c r="AA17" i="27"/>
  <c r="AF33" i="27"/>
  <c r="AI33" i="27"/>
  <c r="Z33" i="27"/>
  <c r="AB33" i="27"/>
  <c r="Y33" i="27"/>
  <c r="AD33" i="27"/>
  <c r="AE33" i="27"/>
  <c r="W33" i="27"/>
  <c r="AC33" i="27"/>
  <c r="Z60" i="27"/>
  <c r="AI60" i="27"/>
  <c r="AE51" i="27"/>
  <c r="Z51" i="27"/>
  <c r="AE78" i="27"/>
  <c r="AC78" i="27"/>
  <c r="W60" i="27"/>
  <c r="AH60" i="27"/>
  <c r="AC60" i="27"/>
  <c r="AF51" i="27"/>
  <c r="AF78" i="27"/>
  <c r="AG60" i="27"/>
  <c r="AF60" i="27"/>
  <c r="AI51" i="27"/>
  <c r="Y51" i="27"/>
  <c r="AD51" i="27"/>
  <c r="X78" i="27"/>
  <c r="AB78" i="27"/>
  <c r="AG78" i="27"/>
  <c r="AE97" i="27"/>
  <c r="AB97" i="27"/>
  <c r="Z97" i="27"/>
  <c r="AH101" i="27"/>
  <c r="AB60" i="27"/>
  <c r="Y60" i="27"/>
  <c r="W51" i="27"/>
  <c r="X51" i="27"/>
  <c r="AC51" i="27"/>
  <c r="Z78" i="27"/>
  <c r="AI78" i="27"/>
  <c r="Y47" i="27"/>
  <c r="AF97" i="27"/>
  <c r="Y97" i="27"/>
  <c r="AG17" i="27"/>
  <c r="Z89" i="27"/>
  <c r="Y17" i="27"/>
  <c r="R12" i="27"/>
  <c r="AD47" i="27"/>
  <c r="W101" i="27"/>
  <c r="W17" i="27"/>
  <c r="AF43" i="27"/>
  <c r="AA43" i="27"/>
  <c r="AC43" i="27"/>
  <c r="X18" i="27"/>
  <c r="Y18" i="27"/>
  <c r="AD18" i="27"/>
  <c r="W89" i="27"/>
  <c r="AA101" i="27"/>
  <c r="T9" i="27"/>
  <c r="U9" i="27" s="1"/>
  <c r="Z17" i="27"/>
  <c r="AE17" i="27"/>
  <c r="AD17" i="27"/>
  <c r="AF18" i="27"/>
  <c r="AC18" i="27"/>
  <c r="AA18" i="27"/>
  <c r="W47" i="27"/>
  <c r="AB89" i="27"/>
  <c r="AG101" i="27"/>
  <c r="AB17" i="27"/>
  <c r="X17" i="27"/>
  <c r="AC17" i="27"/>
  <c r="AH17" i="27"/>
  <c r="AA47" i="27"/>
  <c r="AE47" i="27"/>
  <c r="AC47" i="27"/>
  <c r="AH47" i="27"/>
  <c r="R10" i="27"/>
  <c r="X89" i="27"/>
  <c r="Y89" i="27"/>
  <c r="AD89" i="27"/>
  <c r="AE101" i="27"/>
  <c r="AI101" i="27"/>
  <c r="Z101" i="27"/>
  <c r="AI47" i="27"/>
  <c r="X47" i="27"/>
  <c r="AG47" i="27"/>
  <c r="AE89" i="27"/>
  <c r="AA89" i="27"/>
  <c r="AC89" i="27"/>
  <c r="AH89" i="27"/>
  <c r="X101" i="27"/>
  <c r="Y101" i="27"/>
  <c r="AD101" i="27"/>
  <c r="AF17" i="27"/>
  <c r="AI17" i="27"/>
  <c r="AB47" i="27"/>
  <c r="AF47" i="27"/>
  <c r="AF89" i="27"/>
  <c r="AI89" i="27"/>
  <c r="AB101" i="27"/>
  <c r="AF101" i="27"/>
  <c r="AC101" i="27"/>
  <c r="Q7" i="27"/>
  <c r="T7" i="27"/>
  <c r="U7" i="27" s="1"/>
  <c r="S7" i="27"/>
  <c r="R7" i="27"/>
  <c r="Q6" i="27"/>
  <c r="S12" i="27"/>
  <c r="R11" i="27"/>
  <c r="Q11" i="27"/>
  <c r="T11" i="27"/>
  <c r="U11" i="27" s="1"/>
  <c r="S11" i="27"/>
  <c r="AF23" i="27"/>
  <c r="AB23" i="27"/>
  <c r="X23" i="27"/>
  <c r="AI23" i="27"/>
  <c r="AA23" i="27"/>
  <c r="AE23" i="27"/>
  <c r="AD23" i="27"/>
  <c r="AG23" i="27"/>
  <c r="Y23" i="27"/>
  <c r="AC23" i="27"/>
  <c r="AH23" i="27"/>
  <c r="Z23" i="27"/>
  <c r="W23" i="27"/>
  <c r="T6" i="27"/>
  <c r="U6" i="27" s="1"/>
  <c r="AF81" i="27"/>
  <c r="AB81" i="27"/>
  <c r="X81" i="27"/>
  <c r="AE81" i="27"/>
  <c r="Z81" i="27"/>
  <c r="AI81" i="27"/>
  <c r="AD81" i="27"/>
  <c r="Y81" i="27"/>
  <c r="AH81" i="27"/>
  <c r="W81" i="27"/>
  <c r="AG81" i="27"/>
  <c r="AC81" i="27"/>
  <c r="AA81" i="27"/>
  <c r="AI91" i="27"/>
  <c r="AF91" i="27"/>
  <c r="AB91" i="27"/>
  <c r="X91" i="27"/>
  <c r="AE91" i="27"/>
  <c r="AA91" i="27"/>
  <c r="AC91" i="27"/>
  <c r="AH91" i="27"/>
  <c r="Z91" i="27"/>
  <c r="AG91" i="27"/>
  <c r="Y91" i="27"/>
  <c r="AD91" i="27"/>
  <c r="W91" i="27"/>
  <c r="AF39" i="27"/>
  <c r="AB39" i="27"/>
  <c r="X39" i="27"/>
  <c r="AI39" i="27"/>
  <c r="AE39" i="27"/>
  <c r="AA39" i="27"/>
  <c r="AD39" i="27"/>
  <c r="AH39" i="27"/>
  <c r="AC39" i="27"/>
  <c r="Z39" i="27"/>
  <c r="AG39" i="27"/>
  <c r="Y39" i="27"/>
  <c r="W39" i="27"/>
  <c r="AG20" i="27"/>
  <c r="AC20" i="27"/>
  <c r="Y20" i="27"/>
  <c r="X20" i="27"/>
  <c r="AF20" i="27"/>
  <c r="AB20" i="27"/>
  <c r="AD20" i="27"/>
  <c r="AI20" i="27"/>
  <c r="AA20" i="27"/>
  <c r="AH20" i="27"/>
  <c r="Z20" i="27"/>
  <c r="AE20" i="27"/>
  <c r="W20" i="27"/>
  <c r="AG28" i="27"/>
  <c r="AC28" i="27"/>
  <c r="Y28" i="27"/>
  <c r="AF28" i="27"/>
  <c r="AB28" i="27"/>
  <c r="X28" i="27"/>
  <c r="AD28" i="27"/>
  <c r="AE28" i="27"/>
  <c r="W28" i="27"/>
  <c r="AI28" i="27"/>
  <c r="AA28" i="27"/>
  <c r="AH28" i="27"/>
  <c r="Z28" i="27"/>
  <c r="AF15" i="27"/>
  <c r="AB15" i="27"/>
  <c r="X15" i="27"/>
  <c r="AI15" i="27"/>
  <c r="AA15" i="27"/>
  <c r="AE15" i="27"/>
  <c r="AD15" i="27"/>
  <c r="AC15" i="27"/>
  <c r="Z15" i="27"/>
  <c r="AG15" i="27"/>
  <c r="Y15" i="27"/>
  <c r="AH15" i="27"/>
  <c r="W15" i="27"/>
  <c r="AG16" i="27"/>
  <c r="AC16" i="27"/>
  <c r="Y16" i="27"/>
  <c r="X16" i="27"/>
  <c r="AF16" i="27"/>
  <c r="AB16" i="27"/>
  <c r="AH16" i="27"/>
  <c r="Z16" i="27"/>
  <c r="AE16" i="27"/>
  <c r="W16" i="27"/>
  <c r="AD16" i="27"/>
  <c r="AI16" i="27"/>
  <c r="AA16" i="27"/>
  <c r="AG32" i="27"/>
  <c r="AC32" i="27"/>
  <c r="Y32" i="27"/>
  <c r="AF32" i="27"/>
  <c r="AB32" i="27"/>
  <c r="X32" i="27"/>
  <c r="AH32" i="27"/>
  <c r="Z32" i="27"/>
  <c r="AD32" i="27"/>
  <c r="AA32" i="27"/>
  <c r="AE32" i="27"/>
  <c r="W32" i="27"/>
  <c r="AI32" i="27"/>
  <c r="AG40" i="27"/>
  <c r="AC40" i="27"/>
  <c r="Y40" i="27"/>
  <c r="AF40" i="27"/>
  <c r="AB40" i="27"/>
  <c r="X40" i="27"/>
  <c r="AH40" i="27"/>
  <c r="Z40" i="27"/>
  <c r="AE40" i="27"/>
  <c r="W40" i="27"/>
  <c r="AD40" i="27"/>
  <c r="AI40" i="27"/>
  <c r="AA40" i="27"/>
  <c r="AH93" i="27"/>
  <c r="AD93" i="27"/>
  <c r="Z93" i="27"/>
  <c r="AG93" i="27"/>
  <c r="AC93" i="27"/>
  <c r="Y93" i="27"/>
  <c r="AF93" i="27"/>
  <c r="X93" i="27"/>
  <c r="AE93" i="27"/>
  <c r="AB93" i="27"/>
  <c r="AA93" i="27"/>
  <c r="AI93" i="27"/>
  <c r="W93" i="27"/>
  <c r="AH63" i="27"/>
  <c r="AD63" i="27"/>
  <c r="Z63" i="27"/>
  <c r="AG63" i="27"/>
  <c r="AB63" i="27"/>
  <c r="AF63" i="27"/>
  <c r="AA63" i="27"/>
  <c r="AE63" i="27"/>
  <c r="Y63" i="27"/>
  <c r="X63" i="27"/>
  <c r="AI63" i="27"/>
  <c r="AC63" i="27"/>
  <c r="W63" i="27"/>
  <c r="AG74" i="27"/>
  <c r="AC74" i="27"/>
  <c r="Y74" i="27"/>
  <c r="AH74" i="27"/>
  <c r="AB74" i="27"/>
  <c r="AF74" i="27"/>
  <c r="AA74" i="27"/>
  <c r="AE74" i="27"/>
  <c r="AD74" i="27"/>
  <c r="Z74" i="27"/>
  <c r="AI74" i="27"/>
  <c r="X74" i="27"/>
  <c r="W74" i="27"/>
  <c r="AI84" i="27"/>
  <c r="AE84" i="27"/>
  <c r="AA84" i="27"/>
  <c r="AH84" i="27"/>
  <c r="AD84" i="27"/>
  <c r="Z84" i="27"/>
  <c r="AB84" i="27"/>
  <c r="AG84" i="27"/>
  <c r="Y84" i="27"/>
  <c r="AF84" i="27"/>
  <c r="AC84" i="27"/>
  <c r="X84" i="27"/>
  <c r="W84" i="27"/>
  <c r="AI56" i="27"/>
  <c r="AE56" i="27"/>
  <c r="AA56" i="27"/>
  <c r="AD56" i="27"/>
  <c r="Y56" i="27"/>
  <c r="AH56" i="27"/>
  <c r="AC56" i="27"/>
  <c r="X56" i="27"/>
  <c r="AG56" i="27"/>
  <c r="AB56" i="27"/>
  <c r="Z56" i="27"/>
  <c r="AF56" i="27"/>
  <c r="W56" i="27"/>
  <c r="AF49" i="27"/>
  <c r="AB49" i="27"/>
  <c r="X49" i="27"/>
  <c r="AI49" i="27"/>
  <c r="AE49" i="27"/>
  <c r="AA49" i="27"/>
  <c r="AH49" i="27"/>
  <c r="AD49" i="27"/>
  <c r="Z49" i="27"/>
  <c r="AC49" i="27"/>
  <c r="Y49" i="27"/>
  <c r="AG49" i="27"/>
  <c r="W49" i="27"/>
  <c r="AG62" i="27"/>
  <c r="AC62" i="27"/>
  <c r="Y62" i="27"/>
  <c r="AI62" i="27"/>
  <c r="AD62" i="27"/>
  <c r="X62" i="27"/>
  <c r="AH62" i="27"/>
  <c r="AB62" i="27"/>
  <c r="AF62" i="27"/>
  <c r="AA62" i="27"/>
  <c r="AE62" i="27"/>
  <c r="Z62" i="27"/>
  <c r="W62" i="27"/>
  <c r="R6" i="27"/>
  <c r="AI94" i="27"/>
  <c r="AE94" i="27"/>
  <c r="AA94" i="27"/>
  <c r="AH94" i="27"/>
  <c r="AD94" i="27"/>
  <c r="Z94" i="27"/>
  <c r="AB94" i="27"/>
  <c r="AG94" i="27"/>
  <c r="Y94" i="27"/>
  <c r="AC94" i="27"/>
  <c r="X94" i="27"/>
  <c r="AF94" i="27"/>
  <c r="W94" i="27"/>
  <c r="AG85" i="27"/>
  <c r="AC85" i="27"/>
  <c r="Y85" i="27"/>
  <c r="AI85" i="27"/>
  <c r="AD85" i="27"/>
  <c r="X85" i="27"/>
  <c r="AH85" i="27"/>
  <c r="AB85" i="27"/>
  <c r="Z85" i="27"/>
  <c r="AF85" i="27"/>
  <c r="AE85" i="27"/>
  <c r="AA85" i="27"/>
  <c r="W85" i="27"/>
  <c r="AF35" i="27"/>
  <c r="AB35" i="27"/>
  <c r="X35" i="27"/>
  <c r="AI35" i="27"/>
  <c r="AE35" i="27"/>
  <c r="AA35" i="27"/>
  <c r="AH35" i="27"/>
  <c r="Z35" i="27"/>
  <c r="AD35" i="27"/>
  <c r="AC35" i="27"/>
  <c r="AG35" i="27"/>
  <c r="Y35" i="27"/>
  <c r="W35" i="27"/>
  <c r="AG42" i="27"/>
  <c r="AC42" i="27"/>
  <c r="Y42" i="27"/>
  <c r="AF42" i="27"/>
  <c r="AB42" i="27"/>
  <c r="X42" i="27"/>
  <c r="AI42" i="27"/>
  <c r="AA42" i="27"/>
  <c r="AH42" i="27"/>
  <c r="Z42" i="27"/>
  <c r="AE42" i="27"/>
  <c r="AD42" i="27"/>
  <c r="W42" i="27"/>
  <c r="AF53" i="27"/>
  <c r="AB53" i="27"/>
  <c r="AH53" i="27"/>
  <c r="AC53" i="27"/>
  <c r="X53" i="27"/>
  <c r="AG53" i="27"/>
  <c r="AA53" i="27"/>
  <c r="AE53" i="27"/>
  <c r="Z53" i="27"/>
  <c r="AI53" i="27"/>
  <c r="AD53" i="27"/>
  <c r="Y53" i="27"/>
  <c r="W53" i="27"/>
  <c r="AI72" i="27"/>
  <c r="AE72" i="27"/>
  <c r="AA72" i="27"/>
  <c r="AD72" i="27"/>
  <c r="Y72" i="27"/>
  <c r="AH72" i="27"/>
  <c r="AC72" i="27"/>
  <c r="X72" i="27"/>
  <c r="Z72" i="27"/>
  <c r="AG72" i="27"/>
  <c r="AF72" i="27"/>
  <c r="AB72" i="27"/>
  <c r="W72" i="27"/>
  <c r="AI102" i="27"/>
  <c r="AE102" i="27"/>
  <c r="AA102" i="27"/>
  <c r="AH102" i="27"/>
  <c r="AD102" i="27"/>
  <c r="Z102" i="27"/>
  <c r="AC102" i="27"/>
  <c r="AB102" i="27"/>
  <c r="AG102" i="27"/>
  <c r="Y102" i="27"/>
  <c r="AF102" i="27"/>
  <c r="X102" i="27"/>
  <c r="W102" i="27"/>
  <c r="AF95" i="27"/>
  <c r="AB95" i="27"/>
  <c r="X95" i="27"/>
  <c r="AI95" i="27"/>
  <c r="AE95" i="27"/>
  <c r="AA95" i="27"/>
  <c r="AG95" i="27"/>
  <c r="Y95" i="27"/>
  <c r="AD95" i="27"/>
  <c r="AC95" i="27"/>
  <c r="Z95" i="27"/>
  <c r="AH95" i="27"/>
  <c r="W95" i="27"/>
  <c r="T12" i="27"/>
  <c r="U12" i="27" s="1"/>
  <c r="AG50" i="27"/>
  <c r="AC50" i="27"/>
  <c r="Y50" i="27"/>
  <c r="AF50" i="27"/>
  <c r="AB50" i="27"/>
  <c r="X50" i="27"/>
  <c r="AI50" i="27"/>
  <c r="AE50" i="27"/>
  <c r="AA50" i="27"/>
  <c r="AD50" i="27"/>
  <c r="Z50" i="27"/>
  <c r="AH50" i="27"/>
  <c r="W50" i="27"/>
  <c r="AF61" i="27"/>
  <c r="AB61" i="27"/>
  <c r="X61" i="27"/>
  <c r="AE61" i="27"/>
  <c r="Z61" i="27"/>
  <c r="AI61" i="27"/>
  <c r="AD61" i="27"/>
  <c r="Y61" i="27"/>
  <c r="AH61" i="27"/>
  <c r="AC61" i="27"/>
  <c r="W61" i="27"/>
  <c r="AA61" i="27"/>
  <c r="AG61" i="27"/>
  <c r="AG82" i="27"/>
  <c r="AC82" i="27"/>
  <c r="Y82" i="27"/>
  <c r="AF82" i="27"/>
  <c r="AB82" i="27"/>
  <c r="X82" i="27"/>
  <c r="AE82" i="27"/>
  <c r="AD82" i="27"/>
  <c r="AH82" i="27"/>
  <c r="AA82" i="27"/>
  <c r="AI82" i="27"/>
  <c r="Z82" i="27"/>
  <c r="W82" i="27"/>
  <c r="AI64" i="27"/>
  <c r="AE64" i="27"/>
  <c r="AA64" i="27"/>
  <c r="AG64" i="27"/>
  <c r="AB64" i="27"/>
  <c r="AF64" i="27"/>
  <c r="Z64" i="27"/>
  <c r="AD64" i="27"/>
  <c r="Y64" i="27"/>
  <c r="AC64" i="27"/>
  <c r="X64" i="27"/>
  <c r="AH64" i="27"/>
  <c r="W64" i="27"/>
  <c r="AG77" i="27"/>
  <c r="AC77" i="27"/>
  <c r="Y77" i="27"/>
  <c r="AF77" i="27"/>
  <c r="AB77" i="27"/>
  <c r="X77" i="27"/>
  <c r="AD77" i="27"/>
  <c r="AI77" i="27"/>
  <c r="AA77" i="27"/>
  <c r="AH77" i="27"/>
  <c r="AE77" i="27"/>
  <c r="Z77" i="27"/>
  <c r="W77" i="27"/>
  <c r="AF31" i="27"/>
  <c r="AB31" i="27"/>
  <c r="X31" i="27"/>
  <c r="AI31" i="27"/>
  <c r="AE31" i="27"/>
  <c r="AA31" i="27"/>
  <c r="AD31" i="27"/>
  <c r="Z31" i="27"/>
  <c r="AG31" i="27"/>
  <c r="Y31" i="27"/>
  <c r="AC31" i="27"/>
  <c r="AH31" i="27"/>
  <c r="W31" i="27"/>
  <c r="S6" i="27"/>
  <c r="AI48" i="27"/>
  <c r="AE48" i="27"/>
  <c r="AA48" i="27"/>
  <c r="AH48" i="27"/>
  <c r="AD48" i="27"/>
  <c r="Z48" i="27"/>
  <c r="AG48" i="27"/>
  <c r="AC48" i="27"/>
  <c r="AB48" i="27"/>
  <c r="Y48" i="27"/>
  <c r="X48" i="27"/>
  <c r="AF48" i="27"/>
  <c r="W48" i="27"/>
  <c r="AF65" i="27"/>
  <c r="AB65" i="27"/>
  <c r="X65" i="27"/>
  <c r="AG65" i="27"/>
  <c r="AA65" i="27"/>
  <c r="AE65" i="27"/>
  <c r="Z65" i="27"/>
  <c r="AI65" i="27"/>
  <c r="AD65" i="27"/>
  <c r="Y65" i="27"/>
  <c r="AH65" i="27"/>
  <c r="AC65" i="27"/>
  <c r="W65" i="27"/>
  <c r="AF68" i="27"/>
  <c r="AB68" i="27"/>
  <c r="X68" i="27"/>
  <c r="AI68" i="27"/>
  <c r="AE68" i="27"/>
  <c r="AA68" i="27"/>
  <c r="AC68" i="27"/>
  <c r="AH68" i="27"/>
  <c r="Z68" i="27"/>
  <c r="AG68" i="27"/>
  <c r="Y68" i="27"/>
  <c r="AD68" i="27"/>
  <c r="W68" i="27"/>
  <c r="AG88" i="27"/>
  <c r="AC88" i="27"/>
  <c r="Y88" i="27"/>
  <c r="AF88" i="27"/>
  <c r="AB88" i="27"/>
  <c r="X88" i="27"/>
  <c r="AI88" i="27"/>
  <c r="AA88" i="27"/>
  <c r="AH88" i="27"/>
  <c r="Z88" i="27"/>
  <c r="AE88" i="27"/>
  <c r="W88" i="27"/>
  <c r="AD88" i="27"/>
  <c r="AF99" i="27"/>
  <c r="AB99" i="27"/>
  <c r="X99" i="27"/>
  <c r="AI99" i="27"/>
  <c r="AE99" i="27"/>
  <c r="AA99" i="27"/>
  <c r="AD99" i="27"/>
  <c r="AC99" i="27"/>
  <c r="AH99" i="27"/>
  <c r="Z99" i="27"/>
  <c r="AG99" i="27"/>
  <c r="Y99" i="27"/>
  <c r="W99" i="27"/>
  <c r="AF19" i="27"/>
  <c r="AB19" i="27"/>
  <c r="X19" i="27"/>
  <c r="AI19" i="27"/>
  <c r="AA19" i="27"/>
  <c r="AE19" i="27"/>
  <c r="AH19" i="27"/>
  <c r="Z19" i="27"/>
  <c r="AD19" i="27"/>
  <c r="AG19" i="27"/>
  <c r="Y19" i="27"/>
  <c r="AC19" i="27"/>
  <c r="W19" i="27"/>
  <c r="AF45" i="27"/>
  <c r="AB45" i="27"/>
  <c r="X45" i="27"/>
  <c r="AI45" i="27"/>
  <c r="AE45" i="27"/>
  <c r="AA45" i="27"/>
  <c r="AC45" i="27"/>
  <c r="AH45" i="27"/>
  <c r="Z45" i="27"/>
  <c r="Y45" i="27"/>
  <c r="AG45" i="27"/>
  <c r="AD45" i="27"/>
  <c r="W45" i="27"/>
  <c r="AH79" i="27"/>
  <c r="AD79" i="27"/>
  <c r="Z79" i="27"/>
  <c r="AF79" i="27"/>
  <c r="AA79" i="27"/>
  <c r="AE79" i="27"/>
  <c r="Y79" i="27"/>
  <c r="AI79" i="27"/>
  <c r="X79" i="27"/>
  <c r="AG79" i="27"/>
  <c r="AC79" i="27"/>
  <c r="AB79" i="27"/>
  <c r="W79" i="27"/>
  <c r="AF87" i="27"/>
  <c r="AB87" i="27"/>
  <c r="X87" i="27"/>
  <c r="AI87" i="27"/>
  <c r="AE87" i="27"/>
  <c r="AA87" i="27"/>
  <c r="AG87" i="27"/>
  <c r="Y87" i="27"/>
  <c r="AD87" i="27"/>
  <c r="AH87" i="27"/>
  <c r="AC87" i="27"/>
  <c r="Z87" i="27"/>
  <c r="W87" i="27"/>
  <c r="AF27" i="27"/>
  <c r="AB27" i="27"/>
  <c r="X27" i="27"/>
  <c r="AI27" i="27"/>
  <c r="AE27" i="27"/>
  <c r="AA27" i="27"/>
  <c r="AH27" i="27"/>
  <c r="Z27" i="27"/>
  <c r="AD27" i="27"/>
  <c r="AG27" i="27"/>
  <c r="Y27" i="27"/>
  <c r="AC27" i="27"/>
  <c r="W27" i="27"/>
  <c r="AG46" i="27"/>
  <c r="AC46" i="27"/>
  <c r="Y46" i="27"/>
  <c r="AF46" i="27"/>
  <c r="AB46" i="27"/>
  <c r="X46" i="27"/>
  <c r="AE46" i="27"/>
  <c r="AD46" i="27"/>
  <c r="Z46" i="27"/>
  <c r="AI46" i="27"/>
  <c r="AH46" i="27"/>
  <c r="AA46" i="27"/>
  <c r="W46" i="27"/>
  <c r="AG36" i="27"/>
  <c r="AC36" i="27"/>
  <c r="Y36" i="27"/>
  <c r="AF36" i="27"/>
  <c r="AB36" i="27"/>
  <c r="X36" i="27"/>
  <c r="AD36" i="27"/>
  <c r="W36" i="27"/>
  <c r="AI36" i="27"/>
  <c r="AA36" i="27"/>
  <c r="AH36" i="27"/>
  <c r="Z36" i="27"/>
  <c r="AE36" i="27"/>
  <c r="AG24" i="27"/>
  <c r="AC24" i="27"/>
  <c r="Y24" i="27"/>
  <c r="AB24" i="27"/>
  <c r="AF24" i="27"/>
  <c r="X24" i="27"/>
  <c r="AH24" i="27"/>
  <c r="Z24" i="27"/>
  <c r="AE24" i="27"/>
  <c r="W24" i="27"/>
  <c r="AD24" i="27"/>
  <c r="AI24" i="27"/>
  <c r="AA24" i="27"/>
  <c r="AI71" i="27"/>
  <c r="AE71" i="27"/>
  <c r="AA71" i="27"/>
  <c r="AH71" i="27"/>
  <c r="AD71" i="27"/>
  <c r="Z71" i="27"/>
  <c r="AB71" i="27"/>
  <c r="AG71" i="27"/>
  <c r="Y71" i="27"/>
  <c r="AF71" i="27"/>
  <c r="X71" i="27"/>
  <c r="AC71" i="27"/>
  <c r="W71" i="27"/>
  <c r="AI26" i="27"/>
  <c r="AE26" i="27"/>
  <c r="AA26" i="27"/>
  <c r="AH26" i="27"/>
  <c r="AD26" i="27"/>
  <c r="Z26" i="27"/>
  <c r="AC26" i="27"/>
  <c r="AF26" i="27"/>
  <c r="X26" i="27"/>
  <c r="AB26" i="27"/>
  <c r="AG26" i="27"/>
  <c r="Y26" i="27"/>
  <c r="W26" i="27"/>
  <c r="AF73" i="27"/>
  <c r="AB73" i="27"/>
  <c r="X73" i="27"/>
  <c r="AI73" i="27"/>
  <c r="AD73" i="27"/>
  <c r="Y73" i="27"/>
  <c r="AH73" i="27"/>
  <c r="AC73" i="27"/>
  <c r="AA73" i="27"/>
  <c r="Z73" i="27"/>
  <c r="AG73" i="27"/>
  <c r="AE73" i="27"/>
  <c r="W73" i="27"/>
  <c r="AI86" i="27"/>
  <c r="AE86" i="27"/>
  <c r="AA86" i="27"/>
  <c r="AH86" i="27"/>
  <c r="AD86" i="27"/>
  <c r="Z86" i="27"/>
  <c r="AB86" i="27"/>
  <c r="AG86" i="27"/>
  <c r="Y86" i="27"/>
  <c r="AF86" i="27"/>
  <c r="AC86" i="27"/>
  <c r="X86" i="27"/>
  <c r="W86" i="27"/>
  <c r="AF103" i="27"/>
  <c r="AB103" i="27"/>
  <c r="X103" i="27"/>
  <c r="AI103" i="27"/>
  <c r="AE103" i="27"/>
  <c r="AA103" i="27"/>
  <c r="AH103" i="27"/>
  <c r="Z103" i="27"/>
  <c r="AG103" i="27"/>
  <c r="Y103" i="27"/>
  <c r="AD103" i="27"/>
  <c r="AC103" i="27"/>
  <c r="W103" i="27"/>
  <c r="AG100" i="27"/>
  <c r="AC100" i="27"/>
  <c r="Y100" i="27"/>
  <c r="AF100" i="27"/>
  <c r="AB100" i="27"/>
  <c r="X100" i="27"/>
  <c r="AH100" i="27"/>
  <c r="Z100" i="27"/>
  <c r="AE100" i="27"/>
  <c r="AD100" i="27"/>
  <c r="AI100" i="27"/>
  <c r="AA100" i="27"/>
  <c r="W100" i="27"/>
  <c r="AI75" i="27"/>
  <c r="AE75" i="27"/>
  <c r="AA75" i="27"/>
  <c r="AH75" i="27"/>
  <c r="AD75" i="27"/>
  <c r="Z75" i="27"/>
  <c r="AC75" i="27"/>
  <c r="AB75" i="27"/>
  <c r="X75" i="27"/>
  <c r="AG75" i="27"/>
  <c r="AF75" i="27"/>
  <c r="Y75" i="27"/>
  <c r="W75" i="27"/>
  <c r="AG69" i="27"/>
  <c r="AC69" i="27"/>
  <c r="Y69" i="27"/>
  <c r="AF69" i="27"/>
  <c r="AB69" i="27"/>
  <c r="X69" i="27"/>
  <c r="AE69" i="27"/>
  <c r="AD69" i="27"/>
  <c r="AI69" i="27"/>
  <c r="AA69" i="27"/>
  <c r="AH69" i="27"/>
  <c r="Z69" i="27"/>
  <c r="W69" i="27"/>
  <c r="AF76" i="27"/>
  <c r="AB76" i="27"/>
  <c r="X76" i="27"/>
  <c r="AI76" i="27"/>
  <c r="AE76" i="27"/>
  <c r="AA76" i="27"/>
  <c r="AH76" i="27"/>
  <c r="Z76" i="27"/>
  <c r="AG76" i="27"/>
  <c r="Y76" i="27"/>
  <c r="AD76" i="27"/>
  <c r="AC76" i="27"/>
  <c r="W76" i="27"/>
  <c r="Q12" i="27"/>
  <c r="AI34" i="27"/>
  <c r="AE34" i="27"/>
  <c r="AA34" i="27"/>
  <c r="AH34" i="27"/>
  <c r="AD34" i="27"/>
  <c r="Z34" i="27"/>
  <c r="AC34" i="27"/>
  <c r="AB34" i="27"/>
  <c r="Y34" i="27"/>
  <c r="AG34" i="27"/>
  <c r="AF34" i="27"/>
  <c r="X34" i="27"/>
  <c r="W34" i="27"/>
  <c r="AG58" i="27"/>
  <c r="AC58" i="27"/>
  <c r="Y58" i="27"/>
  <c r="AH58" i="27"/>
  <c r="AB58" i="27"/>
  <c r="AF58" i="27"/>
  <c r="AA58" i="27"/>
  <c r="AE58" i="27"/>
  <c r="Z58" i="27"/>
  <c r="X58" i="27"/>
  <c r="AI58" i="27"/>
  <c r="AD58" i="27"/>
  <c r="W58" i="27"/>
  <c r="AF92" i="27"/>
  <c r="AB92" i="27"/>
  <c r="X92" i="27"/>
  <c r="AE92" i="27"/>
  <c r="Z92" i="27"/>
  <c r="AI92" i="27"/>
  <c r="AD92" i="27"/>
  <c r="Y92" i="27"/>
  <c r="AA92" i="27"/>
  <c r="AH92" i="27"/>
  <c r="W92" i="27"/>
  <c r="AG92" i="27"/>
  <c r="AC92" i="27"/>
  <c r="AF57" i="27"/>
  <c r="AB57" i="27"/>
  <c r="X57" i="27"/>
  <c r="AI57" i="27"/>
  <c r="AD57" i="27"/>
  <c r="Y57" i="27"/>
  <c r="AH57" i="27"/>
  <c r="AC57" i="27"/>
  <c r="AG57" i="27"/>
  <c r="AA57" i="27"/>
  <c r="AE57" i="27"/>
  <c r="Z57" i="27"/>
  <c r="W57" i="27"/>
  <c r="AG96" i="27"/>
  <c r="AC96" i="27"/>
  <c r="Y96" i="27"/>
  <c r="AF96" i="27"/>
  <c r="AB96" i="27"/>
  <c r="X96" i="27"/>
  <c r="AI96" i="27"/>
  <c r="AA96" i="27"/>
  <c r="AH96" i="27"/>
  <c r="Z96" i="27"/>
  <c r="W96" i="27"/>
  <c r="AE96" i="27"/>
  <c r="AD96" i="27"/>
  <c r="E14" i="26"/>
  <c r="E15" i="26"/>
  <c r="E16" i="26"/>
  <c r="E17" i="26"/>
  <c r="E18" i="26"/>
  <c r="E19" i="26"/>
  <c r="E20" i="26"/>
  <c r="E21" i="26"/>
  <c r="E22" i="26"/>
  <c r="E23" i="26"/>
  <c r="E24" i="26"/>
  <c r="E25" i="26"/>
  <c r="E26" i="26"/>
  <c r="E27" i="26"/>
  <c r="E28" i="26"/>
  <c r="E29" i="26"/>
  <c r="E30" i="26"/>
  <c r="E31" i="26"/>
  <c r="E32" i="26"/>
  <c r="E33" i="26"/>
  <c r="E34" i="26"/>
  <c r="E35" i="26"/>
  <c r="E36" i="26"/>
  <c r="E37" i="26"/>
  <c r="E38" i="26"/>
  <c r="E39" i="26"/>
  <c r="E40" i="26"/>
  <c r="E41" i="26"/>
  <c r="E42" i="26"/>
  <c r="E43" i="26"/>
  <c r="E44" i="26"/>
  <c r="E45" i="26"/>
  <c r="E46" i="26"/>
  <c r="E47" i="26"/>
  <c r="E48" i="26"/>
  <c r="E49" i="26"/>
  <c r="E50" i="26"/>
  <c r="E51" i="26"/>
  <c r="E52" i="26"/>
  <c r="E53" i="26"/>
  <c r="E54" i="26"/>
  <c r="E55" i="26"/>
  <c r="E56" i="26"/>
  <c r="E57" i="26"/>
  <c r="E58" i="26"/>
  <c r="E59" i="26"/>
  <c r="E60" i="26"/>
  <c r="E61" i="26"/>
  <c r="E62" i="26"/>
  <c r="E63" i="26"/>
  <c r="E64" i="26"/>
  <c r="E65" i="26"/>
  <c r="E66" i="26"/>
  <c r="E67" i="26"/>
  <c r="E68" i="26"/>
  <c r="E69" i="26"/>
  <c r="E70" i="26"/>
  <c r="E71" i="26"/>
  <c r="E72" i="26"/>
  <c r="E73" i="26"/>
  <c r="E74" i="26"/>
  <c r="E75" i="26"/>
  <c r="E76" i="26"/>
  <c r="E77" i="26"/>
  <c r="E78" i="26"/>
  <c r="E79" i="26"/>
  <c r="E80" i="26"/>
  <c r="E81" i="26"/>
  <c r="E82" i="26"/>
  <c r="E83" i="26"/>
  <c r="E84" i="26"/>
  <c r="E85" i="26"/>
  <c r="E86" i="26"/>
  <c r="E87" i="26"/>
  <c r="E88" i="26"/>
  <c r="E89" i="26"/>
  <c r="E90" i="26"/>
  <c r="E91" i="26"/>
  <c r="E92" i="26"/>
  <c r="E93" i="26"/>
  <c r="E94" i="26"/>
  <c r="E95" i="26"/>
  <c r="E96" i="26"/>
  <c r="E97" i="26"/>
  <c r="E98" i="26"/>
  <c r="E99" i="26"/>
  <c r="E100" i="26"/>
  <c r="E101" i="26"/>
  <c r="E102" i="26"/>
  <c r="E103" i="26"/>
  <c r="B71" i="28" l="1"/>
  <c r="C71" i="28" s="1"/>
  <c r="T1" i="20"/>
  <c r="T1" i="26"/>
  <c r="T1" i="17"/>
  <c r="B72" i="28" l="1"/>
  <c r="C72" i="28" s="1"/>
  <c r="R104" i="26"/>
  <c r="C104" i="26"/>
  <c r="J103" i="26"/>
  <c r="F103" i="26"/>
  <c r="N103" i="26" s="1"/>
  <c r="G103" i="26"/>
  <c r="G102" i="26"/>
  <c r="J101" i="26"/>
  <c r="F101" i="26"/>
  <c r="N101" i="26" s="1"/>
  <c r="G101" i="26"/>
  <c r="J100" i="26"/>
  <c r="G100" i="26"/>
  <c r="J98" i="26"/>
  <c r="G98" i="26"/>
  <c r="J96" i="26"/>
  <c r="G96" i="26"/>
  <c r="G94" i="26"/>
  <c r="J92" i="26"/>
  <c r="G86" i="26"/>
  <c r="G85" i="26"/>
  <c r="J84" i="26"/>
  <c r="F84" i="26"/>
  <c r="Q84" i="26" s="1"/>
  <c r="G84" i="26"/>
  <c r="J82" i="26"/>
  <c r="F82" i="26"/>
  <c r="N82" i="26" s="1"/>
  <c r="G82" i="26"/>
  <c r="J80" i="26"/>
  <c r="G80" i="26"/>
  <c r="J77" i="26"/>
  <c r="F77" i="26"/>
  <c r="Q77" i="26" s="1"/>
  <c r="G77" i="26"/>
  <c r="G76" i="26"/>
  <c r="J75" i="26"/>
  <c r="F75" i="26"/>
  <c r="Q75" i="26" s="1"/>
  <c r="G75" i="26"/>
  <c r="J73" i="26"/>
  <c r="F73" i="26"/>
  <c r="N73" i="26" s="1"/>
  <c r="G73" i="26"/>
  <c r="J71" i="26"/>
  <c r="F71" i="26"/>
  <c r="N71" i="26" s="1"/>
  <c r="G71" i="26"/>
  <c r="G70" i="26"/>
  <c r="G69" i="26"/>
  <c r="G68" i="26"/>
  <c r="G67" i="26"/>
  <c r="G66" i="26"/>
  <c r="G65" i="26"/>
  <c r="G64" i="26"/>
  <c r="G63" i="26"/>
  <c r="G62" i="26"/>
  <c r="G61" i="26"/>
  <c r="G60" i="26"/>
  <c r="G59" i="26"/>
  <c r="G58" i="26"/>
  <c r="G57" i="26"/>
  <c r="G56" i="26"/>
  <c r="G55" i="26"/>
  <c r="G54" i="26"/>
  <c r="G53" i="26"/>
  <c r="G52" i="26"/>
  <c r="G51" i="26"/>
  <c r="G50" i="26"/>
  <c r="G49" i="26"/>
  <c r="G48" i="26"/>
  <c r="G47" i="26"/>
  <c r="F46" i="26"/>
  <c r="G45" i="26"/>
  <c r="J44" i="26"/>
  <c r="F44" i="26"/>
  <c r="O44" i="26" s="1"/>
  <c r="G43" i="26"/>
  <c r="J42" i="26"/>
  <c r="F42" i="26"/>
  <c r="O42" i="26" s="1"/>
  <c r="G41" i="26"/>
  <c r="J40" i="26"/>
  <c r="F40" i="26"/>
  <c r="O40" i="26" s="1"/>
  <c r="G39" i="26"/>
  <c r="J38" i="26"/>
  <c r="F38" i="26"/>
  <c r="O38" i="26" s="1"/>
  <c r="G37" i="26"/>
  <c r="J36" i="26"/>
  <c r="F36" i="26"/>
  <c r="O36" i="26" s="1"/>
  <c r="G35" i="26"/>
  <c r="J33" i="26"/>
  <c r="G33" i="26"/>
  <c r="J31" i="26"/>
  <c r="G31" i="26"/>
  <c r="J29" i="26"/>
  <c r="G29" i="26"/>
  <c r="J27" i="26"/>
  <c r="G27" i="26"/>
  <c r="J25" i="26"/>
  <c r="F25" i="26"/>
  <c r="Q25" i="26" s="1"/>
  <c r="G24" i="26"/>
  <c r="J23" i="26"/>
  <c r="F23" i="26"/>
  <c r="O23" i="26" s="1"/>
  <c r="G22" i="26"/>
  <c r="J21" i="26"/>
  <c r="F21" i="26"/>
  <c r="O21" i="26" s="1"/>
  <c r="G20" i="26"/>
  <c r="J19" i="26"/>
  <c r="F19" i="26"/>
  <c r="O19" i="26" s="1"/>
  <c r="G18" i="26"/>
  <c r="J17" i="26"/>
  <c r="F17" i="26"/>
  <c r="O17" i="26" s="1"/>
  <c r="G16" i="26"/>
  <c r="J15" i="26"/>
  <c r="F15" i="26"/>
  <c r="O15" i="26" s="1"/>
  <c r="G13" i="26"/>
  <c r="E12" i="26"/>
  <c r="G11" i="26"/>
  <c r="E10" i="26"/>
  <c r="G9" i="26"/>
  <c r="F8" i="26"/>
  <c r="G8" i="26"/>
  <c r="G7" i="26"/>
  <c r="F6" i="26"/>
  <c r="J6" i="26"/>
  <c r="G6" i="26"/>
  <c r="G5" i="26"/>
  <c r="F4" i="26"/>
  <c r="D5" i="17"/>
  <c r="D6" i="17"/>
  <c r="D7" i="17"/>
  <c r="D8" i="17"/>
  <c r="D9" i="17"/>
  <c r="D10" i="17"/>
  <c r="D11" i="17"/>
  <c r="D12" i="17"/>
  <c r="D13" i="17"/>
  <c r="D14" i="17"/>
  <c r="D15" i="17"/>
  <c r="D16" i="17"/>
  <c r="D17" i="17"/>
  <c r="D18" i="17"/>
  <c r="D19" i="17"/>
  <c r="D20" i="17"/>
  <c r="D21" i="17"/>
  <c r="D22" i="17"/>
  <c r="D23" i="17"/>
  <c r="D24" i="17"/>
  <c r="D25" i="17"/>
  <c r="D26" i="17"/>
  <c r="D27" i="17"/>
  <c r="D28" i="17"/>
  <c r="D29" i="17"/>
  <c r="D30" i="17"/>
  <c r="D31" i="17"/>
  <c r="D32" i="17"/>
  <c r="D33" i="17"/>
  <c r="D34" i="17"/>
  <c r="D35" i="17"/>
  <c r="D36" i="17"/>
  <c r="D37" i="17"/>
  <c r="D38" i="17"/>
  <c r="D39" i="17"/>
  <c r="D40" i="17"/>
  <c r="D41" i="17"/>
  <c r="D42" i="17"/>
  <c r="D43" i="17"/>
  <c r="D44" i="17"/>
  <c r="D45" i="17"/>
  <c r="D46" i="17"/>
  <c r="D47" i="17"/>
  <c r="D48" i="17"/>
  <c r="D49" i="17"/>
  <c r="D50" i="17"/>
  <c r="D51" i="17"/>
  <c r="D52" i="17"/>
  <c r="D53" i="17"/>
  <c r="D54" i="17"/>
  <c r="D55" i="17"/>
  <c r="D56" i="17"/>
  <c r="D57" i="17"/>
  <c r="D58" i="17"/>
  <c r="D59" i="17"/>
  <c r="D60" i="17"/>
  <c r="D61" i="17"/>
  <c r="D62" i="17"/>
  <c r="D63" i="17"/>
  <c r="D64" i="17"/>
  <c r="D65" i="17"/>
  <c r="D66" i="17"/>
  <c r="D67" i="17"/>
  <c r="D68" i="17"/>
  <c r="D69" i="17"/>
  <c r="D70" i="17"/>
  <c r="D71" i="17"/>
  <c r="D72" i="17"/>
  <c r="D73" i="17"/>
  <c r="D74" i="17"/>
  <c r="D75" i="17"/>
  <c r="D76" i="17"/>
  <c r="D77" i="17"/>
  <c r="D78" i="17"/>
  <c r="D79" i="17"/>
  <c r="D80" i="17"/>
  <c r="D81" i="17"/>
  <c r="D82" i="17"/>
  <c r="D83" i="17"/>
  <c r="D84" i="17"/>
  <c r="D85" i="17"/>
  <c r="D86" i="17"/>
  <c r="D87" i="17"/>
  <c r="D88" i="17"/>
  <c r="D89" i="17"/>
  <c r="D90" i="17"/>
  <c r="D91" i="17"/>
  <c r="D92" i="17"/>
  <c r="D93" i="17"/>
  <c r="D94" i="17"/>
  <c r="D95" i="17"/>
  <c r="D96" i="17"/>
  <c r="D97" i="17"/>
  <c r="D98" i="17"/>
  <c r="D99" i="17"/>
  <c r="D100" i="17"/>
  <c r="D101" i="17"/>
  <c r="D102" i="17"/>
  <c r="D103" i="17"/>
  <c r="D4" i="17"/>
  <c r="B5" i="17"/>
  <c r="B6" i="17"/>
  <c r="B7" i="17"/>
  <c r="B8" i="17"/>
  <c r="B9" i="17"/>
  <c r="B10" i="17"/>
  <c r="B11" i="17"/>
  <c r="B12" i="17"/>
  <c r="B13" i="17"/>
  <c r="B14" i="17"/>
  <c r="B15" i="17"/>
  <c r="B16" i="17"/>
  <c r="B17" i="17"/>
  <c r="B18" i="17"/>
  <c r="B19" i="17"/>
  <c r="B20" i="17"/>
  <c r="B21" i="17"/>
  <c r="B22" i="17"/>
  <c r="B23" i="17"/>
  <c r="B24" i="17"/>
  <c r="B25" i="17"/>
  <c r="B26" i="17"/>
  <c r="B27" i="17"/>
  <c r="B28" i="17"/>
  <c r="B29" i="17"/>
  <c r="B30" i="17"/>
  <c r="B31" i="17"/>
  <c r="B32" i="17"/>
  <c r="B33" i="17"/>
  <c r="B34" i="17"/>
  <c r="B35" i="17"/>
  <c r="B36" i="17"/>
  <c r="B37" i="17"/>
  <c r="B38" i="17"/>
  <c r="B39" i="17"/>
  <c r="B40" i="17"/>
  <c r="B41" i="17"/>
  <c r="B42" i="17"/>
  <c r="B43" i="17"/>
  <c r="B44" i="17"/>
  <c r="B45" i="17"/>
  <c r="B46" i="17"/>
  <c r="B47" i="17"/>
  <c r="B48" i="17"/>
  <c r="B49" i="17"/>
  <c r="B50" i="17"/>
  <c r="B51" i="17"/>
  <c r="B52" i="17"/>
  <c r="B53" i="17"/>
  <c r="B54" i="17"/>
  <c r="B55" i="17"/>
  <c r="B56" i="17"/>
  <c r="B57" i="17"/>
  <c r="B58" i="17"/>
  <c r="B59" i="17"/>
  <c r="B60" i="17"/>
  <c r="B61" i="17"/>
  <c r="B62" i="17"/>
  <c r="B63" i="17"/>
  <c r="B64" i="17"/>
  <c r="B65" i="17"/>
  <c r="B66" i="17"/>
  <c r="B67" i="17"/>
  <c r="B68" i="17"/>
  <c r="B69" i="17"/>
  <c r="B70" i="17"/>
  <c r="B71" i="17"/>
  <c r="B72" i="17"/>
  <c r="B73" i="17"/>
  <c r="B74" i="17"/>
  <c r="B75" i="17"/>
  <c r="B76" i="17"/>
  <c r="B77" i="17"/>
  <c r="B78" i="17"/>
  <c r="B79" i="17"/>
  <c r="B80" i="17"/>
  <c r="B81" i="17"/>
  <c r="B82" i="17"/>
  <c r="B83" i="17"/>
  <c r="B84" i="17"/>
  <c r="B85" i="17"/>
  <c r="B86" i="17"/>
  <c r="B87" i="17"/>
  <c r="B88" i="17"/>
  <c r="B89" i="17"/>
  <c r="B90" i="17"/>
  <c r="B91" i="17"/>
  <c r="B92" i="17"/>
  <c r="B93" i="17"/>
  <c r="B94" i="17"/>
  <c r="B95" i="17"/>
  <c r="B96" i="17"/>
  <c r="B97" i="17"/>
  <c r="B98" i="17"/>
  <c r="B99" i="17"/>
  <c r="B100" i="17"/>
  <c r="B101" i="17"/>
  <c r="B102" i="17"/>
  <c r="B103" i="17"/>
  <c r="B4" i="17"/>
  <c r="B34" i="25"/>
  <c r="B33" i="25"/>
  <c r="B29" i="25"/>
  <c r="B28" i="25"/>
  <c r="B73" i="28" l="1"/>
  <c r="C73" i="28" s="1"/>
  <c r="AF31" i="28"/>
  <c r="AE31" i="28"/>
  <c r="AC31" i="28"/>
  <c r="Z31" i="28"/>
  <c r="AD31" i="28"/>
  <c r="AB31" i="28"/>
  <c r="AA31" i="28"/>
  <c r="Y31" i="28"/>
  <c r="AG31" i="28"/>
  <c r="X31" i="28"/>
  <c r="W25" i="28"/>
  <c r="AH31" i="28"/>
  <c r="AI31" i="28"/>
  <c r="AD4" i="27"/>
  <c r="Z4" i="27"/>
  <c r="Z5" i="27"/>
  <c r="AG5" i="27"/>
  <c r="AA5" i="27"/>
  <c r="Z9" i="27"/>
  <c r="AI9" i="27"/>
  <c r="AE9" i="27"/>
  <c r="Y13" i="27"/>
  <c r="W13" i="27"/>
  <c r="AF13" i="27"/>
  <c r="AE4" i="27"/>
  <c r="W4" i="27"/>
  <c r="AF5" i="27"/>
  <c r="AD9" i="27"/>
  <c r="AA13" i="27"/>
  <c r="AB4" i="27"/>
  <c r="Y4" i="27"/>
  <c r="AI5" i="27"/>
  <c r="AB5" i="27"/>
  <c r="AE5" i="27"/>
  <c r="Y9" i="27"/>
  <c r="AA9" i="27"/>
  <c r="W9" i="27"/>
  <c r="AH13" i="27"/>
  <c r="AG13" i="27"/>
  <c r="AB13" i="27"/>
  <c r="X13" i="27"/>
  <c r="AH4" i="27"/>
  <c r="AD5" i="27"/>
  <c r="X9" i="27"/>
  <c r="AE13" i="27"/>
  <c r="AG4" i="27"/>
  <c r="X4" i="27"/>
  <c r="AC4" i="27"/>
  <c r="AI4" i="27"/>
  <c r="AF4" i="27"/>
  <c r="AA4" i="27"/>
  <c r="AH5" i="27"/>
  <c r="AC5" i="27"/>
  <c r="W5" i="27"/>
  <c r="Y5" i="27"/>
  <c r="AH9" i="27"/>
  <c r="AG9" i="27"/>
  <c r="AF9" i="27"/>
  <c r="AB9" i="27"/>
  <c r="AD13" i="27"/>
  <c r="AC13" i="27"/>
  <c r="AI13" i="27"/>
  <c r="X5" i="27"/>
  <c r="AC9" i="27"/>
  <c r="Z13" i="27"/>
  <c r="AI7" i="27"/>
  <c r="AA7" i="27"/>
  <c r="AB7" i="27"/>
  <c r="AD6" i="27"/>
  <c r="X6" i="27"/>
  <c r="X11" i="27"/>
  <c r="AH11" i="27"/>
  <c r="AC11" i="27"/>
  <c r="AC12" i="27"/>
  <c r="AB12" i="27"/>
  <c r="AH12" i="27"/>
  <c r="W6" i="27"/>
  <c r="AI6" i="27"/>
  <c r="AC7" i="27"/>
  <c r="AB11" i="27"/>
  <c r="AG12" i="27"/>
  <c r="W12" i="27"/>
  <c r="Z7" i="27"/>
  <c r="AH7" i="27"/>
  <c r="X7" i="27"/>
  <c r="W7" i="27"/>
  <c r="Y6" i="27"/>
  <c r="AG6" i="27"/>
  <c r="AE6" i="27"/>
  <c r="AI11" i="27"/>
  <c r="Z11" i="27"/>
  <c r="Y11" i="27"/>
  <c r="Y12" i="27"/>
  <c r="AD12" i="27"/>
  <c r="Z12" i="27"/>
  <c r="AF6" i="27"/>
  <c r="AE7" i="27"/>
  <c r="AH6" i="27"/>
  <c r="AA11" i="27"/>
  <c r="AF12" i="27"/>
  <c r="AF7" i="27"/>
  <c r="Y7" i="27"/>
  <c r="AD7" i="27"/>
  <c r="AB6" i="27"/>
  <c r="AA6" i="27"/>
  <c r="AF11" i="27"/>
  <c r="AE11" i="27"/>
  <c r="AG11" i="27"/>
  <c r="W11" i="27"/>
  <c r="X12" i="27"/>
  <c r="AA12" i="27"/>
  <c r="AE12" i="27"/>
  <c r="AC6" i="27"/>
  <c r="AG7" i="27"/>
  <c r="Z6" i="27"/>
  <c r="AD11" i="27"/>
  <c r="AI12" i="27"/>
  <c r="E100" i="17"/>
  <c r="E88" i="17"/>
  <c r="E76" i="17"/>
  <c r="E64" i="17"/>
  <c r="E56" i="17"/>
  <c r="E44" i="17"/>
  <c r="E32" i="17"/>
  <c r="E24" i="17"/>
  <c r="E103" i="17"/>
  <c r="E99" i="17"/>
  <c r="E95" i="17"/>
  <c r="E91" i="17"/>
  <c r="E87" i="17"/>
  <c r="E83" i="17"/>
  <c r="E79" i="17"/>
  <c r="E75" i="17"/>
  <c r="E71" i="17"/>
  <c r="E67" i="17"/>
  <c r="E63" i="17"/>
  <c r="E59" i="17"/>
  <c r="E55" i="17"/>
  <c r="E51" i="17"/>
  <c r="E47" i="17"/>
  <c r="E43" i="17"/>
  <c r="E39" i="17"/>
  <c r="E35" i="17"/>
  <c r="E31" i="17"/>
  <c r="E27" i="17"/>
  <c r="E23" i="17"/>
  <c r="E19" i="17"/>
  <c r="E15" i="17"/>
  <c r="E96" i="17"/>
  <c r="E84" i="17"/>
  <c r="E72" i="17"/>
  <c r="E60" i="17"/>
  <c r="E48" i="17"/>
  <c r="E36" i="17"/>
  <c r="E16" i="17"/>
  <c r="E102" i="17"/>
  <c r="E98" i="17"/>
  <c r="E94" i="17"/>
  <c r="E90" i="17"/>
  <c r="E86" i="17"/>
  <c r="E82" i="17"/>
  <c r="E78" i="17"/>
  <c r="E74" i="17"/>
  <c r="E70" i="17"/>
  <c r="E66" i="17"/>
  <c r="E62" i="17"/>
  <c r="E58" i="17"/>
  <c r="E54" i="17"/>
  <c r="E50" i="17"/>
  <c r="E46" i="17"/>
  <c r="E42" i="17"/>
  <c r="E38" i="17"/>
  <c r="E34" i="17"/>
  <c r="E30" i="17"/>
  <c r="E26" i="17"/>
  <c r="E22" i="17"/>
  <c r="E18" i="17"/>
  <c r="E14" i="17"/>
  <c r="E92" i="17"/>
  <c r="E80" i="17"/>
  <c r="E68" i="17"/>
  <c r="E52" i="17"/>
  <c r="E40" i="17"/>
  <c r="E28" i="17"/>
  <c r="E20" i="17"/>
  <c r="E101" i="17"/>
  <c r="E97" i="17"/>
  <c r="E93" i="17"/>
  <c r="E89" i="17"/>
  <c r="E85" i="17"/>
  <c r="E81" i="17"/>
  <c r="E77" i="17"/>
  <c r="E73" i="17"/>
  <c r="E69" i="17"/>
  <c r="E65" i="17"/>
  <c r="E61" i="17"/>
  <c r="E57" i="17"/>
  <c r="E53" i="17"/>
  <c r="E49" i="17"/>
  <c r="E45" i="17"/>
  <c r="E41" i="17"/>
  <c r="E37" i="17"/>
  <c r="E33" i="17"/>
  <c r="E29" i="17"/>
  <c r="E25" i="17"/>
  <c r="E21" i="17"/>
  <c r="E17" i="17"/>
  <c r="N77" i="26"/>
  <c r="N84" i="26"/>
  <c r="I73" i="26"/>
  <c r="N75" i="26"/>
  <c r="I84" i="26"/>
  <c r="J14" i="26"/>
  <c r="F14" i="26"/>
  <c r="H4" i="26"/>
  <c r="I4" i="26" s="1"/>
  <c r="H6" i="26"/>
  <c r="I6" i="26" s="1"/>
  <c r="H8" i="26"/>
  <c r="I8" i="26" s="1"/>
  <c r="J9" i="26"/>
  <c r="J11" i="26"/>
  <c r="J13" i="26"/>
  <c r="J16" i="26"/>
  <c r="F16" i="26"/>
  <c r="J18" i="26"/>
  <c r="F18" i="26"/>
  <c r="J20" i="26"/>
  <c r="F20" i="26"/>
  <c r="J22" i="26"/>
  <c r="F22" i="26"/>
  <c r="J24" i="26"/>
  <c r="F24" i="26"/>
  <c r="J30" i="26"/>
  <c r="F30" i="26"/>
  <c r="L6" i="26"/>
  <c r="J10" i="26"/>
  <c r="F10" i="26"/>
  <c r="J12" i="26"/>
  <c r="F12" i="26"/>
  <c r="D104" i="26"/>
  <c r="E5" i="26"/>
  <c r="J5" i="26"/>
  <c r="E7" i="26"/>
  <c r="J7" i="26"/>
  <c r="E9" i="26"/>
  <c r="E11" i="26"/>
  <c r="E13" i="26"/>
  <c r="N15" i="26"/>
  <c r="Q15" i="26"/>
  <c r="M15" i="26"/>
  <c r="H15" i="26"/>
  <c r="I15" i="26" s="1"/>
  <c r="P15" i="26"/>
  <c r="L15" i="26"/>
  <c r="N17" i="26"/>
  <c r="Q17" i="26"/>
  <c r="M17" i="26"/>
  <c r="H17" i="26"/>
  <c r="I17" i="26" s="1"/>
  <c r="P17" i="26"/>
  <c r="L17" i="26"/>
  <c r="N19" i="26"/>
  <c r="I19" i="26"/>
  <c r="Q19" i="26"/>
  <c r="M19" i="26"/>
  <c r="H19" i="26"/>
  <c r="P19" i="26"/>
  <c r="L19" i="26"/>
  <c r="N21" i="26"/>
  <c r="Q21" i="26"/>
  <c r="M21" i="26"/>
  <c r="H21" i="26"/>
  <c r="I21" i="26" s="1"/>
  <c r="P21" i="26"/>
  <c r="L21" i="26"/>
  <c r="N23" i="26"/>
  <c r="Q23" i="26"/>
  <c r="M23" i="26"/>
  <c r="H23" i="26"/>
  <c r="I23" i="26" s="1"/>
  <c r="P23" i="26"/>
  <c r="L23" i="26"/>
  <c r="P25" i="26"/>
  <c r="N25" i="26"/>
  <c r="O25" i="26"/>
  <c r="M25" i="26"/>
  <c r="H25" i="26"/>
  <c r="I25" i="26" s="1"/>
  <c r="L25" i="26"/>
  <c r="J28" i="26"/>
  <c r="F28" i="26"/>
  <c r="L4" i="26"/>
  <c r="L8" i="26"/>
  <c r="J32" i="26"/>
  <c r="F32" i="26"/>
  <c r="E4" i="26"/>
  <c r="J4" i="26"/>
  <c r="F5" i="26"/>
  <c r="E6" i="26"/>
  <c r="F7" i="26"/>
  <c r="E8" i="26"/>
  <c r="J8" i="26"/>
  <c r="F9" i="26"/>
  <c r="G10" i="26"/>
  <c r="F11" i="26"/>
  <c r="G12" i="26"/>
  <c r="F13" i="26"/>
  <c r="G14" i="26"/>
  <c r="J26" i="26"/>
  <c r="F26" i="26"/>
  <c r="J34" i="26"/>
  <c r="F34" i="26"/>
  <c r="G15" i="26"/>
  <c r="G17" i="26"/>
  <c r="G19" i="26"/>
  <c r="G21" i="26"/>
  <c r="G23" i="26"/>
  <c r="G25" i="26"/>
  <c r="J35" i="26"/>
  <c r="F35" i="26"/>
  <c r="J37" i="26"/>
  <c r="F37" i="26"/>
  <c r="J39" i="26"/>
  <c r="F39" i="26"/>
  <c r="J41" i="26"/>
  <c r="F41" i="26"/>
  <c r="J43" i="26"/>
  <c r="F43" i="26"/>
  <c r="J45" i="26"/>
  <c r="F45" i="26"/>
  <c r="J72" i="26"/>
  <c r="F72" i="26"/>
  <c r="G72" i="26"/>
  <c r="N36" i="26"/>
  <c r="Q36" i="26"/>
  <c r="M36" i="26"/>
  <c r="U36" i="26" s="1"/>
  <c r="H36" i="26"/>
  <c r="I36" i="26" s="1"/>
  <c r="P36" i="26"/>
  <c r="L36" i="26"/>
  <c r="N38" i="26"/>
  <c r="Q38" i="26"/>
  <c r="M38" i="26"/>
  <c r="H38" i="26"/>
  <c r="I38" i="26" s="1"/>
  <c r="P38" i="26"/>
  <c r="L38" i="26"/>
  <c r="N40" i="26"/>
  <c r="I40" i="26"/>
  <c r="Q40" i="26"/>
  <c r="M40" i="26"/>
  <c r="H40" i="26"/>
  <c r="P40" i="26"/>
  <c r="L40" i="26"/>
  <c r="N42" i="26"/>
  <c r="Q42" i="26"/>
  <c r="M42" i="26"/>
  <c r="H42" i="26"/>
  <c r="I42" i="26" s="1"/>
  <c r="P42" i="26"/>
  <c r="L42" i="26"/>
  <c r="N44" i="26"/>
  <c r="Q44" i="26"/>
  <c r="M44" i="26"/>
  <c r="H44" i="26"/>
  <c r="I44" i="26" s="1"/>
  <c r="P44" i="26"/>
  <c r="L44" i="26"/>
  <c r="O46" i="26"/>
  <c r="Q46" i="26"/>
  <c r="M46" i="26"/>
  <c r="H46" i="26"/>
  <c r="P46" i="26"/>
  <c r="I46" i="26"/>
  <c r="N46" i="26"/>
  <c r="B104" i="26"/>
  <c r="G4" i="26"/>
  <c r="F27" i="26"/>
  <c r="F29" i="26"/>
  <c r="F31" i="26"/>
  <c r="F33" i="26"/>
  <c r="L46" i="26"/>
  <c r="J74" i="26"/>
  <c r="F74" i="26"/>
  <c r="G74" i="26"/>
  <c r="G26" i="26"/>
  <c r="G28" i="26"/>
  <c r="G30" i="26"/>
  <c r="G32" i="26"/>
  <c r="G34" i="26"/>
  <c r="G36" i="26"/>
  <c r="G38" i="26"/>
  <c r="G40" i="26"/>
  <c r="G42" i="26"/>
  <c r="G44" i="26"/>
  <c r="G46" i="26"/>
  <c r="J47" i="26"/>
  <c r="F47" i="26"/>
  <c r="J49" i="26"/>
  <c r="F49" i="26"/>
  <c r="J51" i="26"/>
  <c r="F51" i="26"/>
  <c r="J53" i="26"/>
  <c r="F53" i="26"/>
  <c r="J54" i="26"/>
  <c r="F54" i="26"/>
  <c r="J56" i="26"/>
  <c r="F56" i="26"/>
  <c r="J58" i="26"/>
  <c r="F58" i="26"/>
  <c r="J60" i="26"/>
  <c r="F60" i="26"/>
  <c r="J62" i="26"/>
  <c r="F62" i="26"/>
  <c r="J64" i="26"/>
  <c r="F64" i="26"/>
  <c r="J66" i="26"/>
  <c r="F66" i="26"/>
  <c r="J68" i="26"/>
  <c r="F68" i="26"/>
  <c r="F70" i="26"/>
  <c r="J70" i="26"/>
  <c r="J78" i="26"/>
  <c r="F78" i="26"/>
  <c r="G78" i="26"/>
  <c r="J46" i="26"/>
  <c r="J48" i="26"/>
  <c r="F48" i="26"/>
  <c r="J50" i="26"/>
  <c r="F50" i="26"/>
  <c r="J52" i="26"/>
  <c r="F52" i="26"/>
  <c r="F87" i="26"/>
  <c r="J87" i="26"/>
  <c r="F55" i="26"/>
  <c r="J55" i="26"/>
  <c r="F57" i="26"/>
  <c r="J57" i="26"/>
  <c r="F59" i="26"/>
  <c r="J59" i="26"/>
  <c r="F61" i="26"/>
  <c r="J61" i="26"/>
  <c r="F63" i="26"/>
  <c r="J63" i="26"/>
  <c r="F65" i="26"/>
  <c r="J65" i="26"/>
  <c r="F67" i="26"/>
  <c r="J67" i="26"/>
  <c r="F69" i="26"/>
  <c r="J69" i="26"/>
  <c r="Q71" i="26"/>
  <c r="M71" i="26"/>
  <c r="U71" i="26" s="1"/>
  <c r="H71" i="26"/>
  <c r="I71" i="26" s="1"/>
  <c r="P71" i="26"/>
  <c r="L71" i="26"/>
  <c r="O71" i="26"/>
  <c r="Q73" i="26"/>
  <c r="M73" i="26"/>
  <c r="U73" i="26" s="1"/>
  <c r="H73" i="26"/>
  <c r="P73" i="26"/>
  <c r="L73" i="26"/>
  <c r="O73" i="26"/>
  <c r="J76" i="26"/>
  <c r="F76" i="26"/>
  <c r="F89" i="26"/>
  <c r="J89" i="26"/>
  <c r="O75" i="26"/>
  <c r="O77" i="26"/>
  <c r="J83" i="26"/>
  <c r="F83" i="26"/>
  <c r="L75" i="26"/>
  <c r="P75" i="26"/>
  <c r="L77" i="26"/>
  <c r="P77" i="26"/>
  <c r="G79" i="26"/>
  <c r="F80" i="26"/>
  <c r="G81" i="26"/>
  <c r="Q82" i="26"/>
  <c r="M82" i="26"/>
  <c r="U82" i="26" s="1"/>
  <c r="H82" i="26"/>
  <c r="P82" i="26"/>
  <c r="L82" i="26"/>
  <c r="O82" i="26"/>
  <c r="G88" i="26"/>
  <c r="F88" i="26"/>
  <c r="G90" i="26"/>
  <c r="F90" i="26"/>
  <c r="H75" i="26"/>
  <c r="I75" i="26" s="1"/>
  <c r="M75" i="26"/>
  <c r="U75" i="26" s="1"/>
  <c r="H77" i="26"/>
  <c r="I77" i="26" s="1"/>
  <c r="M77" i="26"/>
  <c r="U77" i="26" s="1"/>
  <c r="J79" i="26"/>
  <c r="F79" i="26"/>
  <c r="J81" i="26"/>
  <c r="F81" i="26"/>
  <c r="I82" i="26"/>
  <c r="G83" i="26"/>
  <c r="J85" i="26"/>
  <c r="F85" i="26"/>
  <c r="J88" i="26"/>
  <c r="J90" i="26"/>
  <c r="F91" i="26"/>
  <c r="J91" i="26"/>
  <c r="O84" i="26"/>
  <c r="F86" i="26"/>
  <c r="J86" i="26"/>
  <c r="G92" i="26"/>
  <c r="F92" i="26"/>
  <c r="L84" i="26"/>
  <c r="P84" i="26"/>
  <c r="J94" i="26"/>
  <c r="H84" i="26"/>
  <c r="M84" i="26"/>
  <c r="G87" i="26"/>
  <c r="G89" i="26"/>
  <c r="G91" i="26"/>
  <c r="F93" i="26"/>
  <c r="J93" i="26"/>
  <c r="F95" i="26"/>
  <c r="J95" i="26"/>
  <c r="F97" i="26"/>
  <c r="J97" i="26"/>
  <c r="F99" i="26"/>
  <c r="J99" i="26"/>
  <c r="F94" i="26"/>
  <c r="F96" i="26"/>
  <c r="F98" i="26"/>
  <c r="F100" i="26"/>
  <c r="J102" i="26"/>
  <c r="F102" i="26"/>
  <c r="Q101" i="26"/>
  <c r="M101" i="26"/>
  <c r="U101" i="26" s="1"/>
  <c r="H101" i="26"/>
  <c r="I101" i="26" s="1"/>
  <c r="P101" i="26"/>
  <c r="L101" i="26"/>
  <c r="O101" i="26"/>
  <c r="Q103" i="26"/>
  <c r="M103" i="26"/>
  <c r="U103" i="26" s="1"/>
  <c r="H103" i="26"/>
  <c r="I103" i="26" s="1"/>
  <c r="P103" i="26"/>
  <c r="L103" i="26"/>
  <c r="O103" i="26"/>
  <c r="G93" i="26"/>
  <c r="G95" i="26"/>
  <c r="G97" i="26"/>
  <c r="G99" i="26"/>
  <c r="B74" i="28" l="1"/>
  <c r="C74" i="28" s="1"/>
  <c r="U19" i="26"/>
  <c r="U42" i="26"/>
  <c r="N4" i="26"/>
  <c r="U15" i="26"/>
  <c r="S23" i="26"/>
  <c r="U23" i="26"/>
  <c r="U46" i="26"/>
  <c r="S25" i="26"/>
  <c r="U25" i="26"/>
  <c r="U38" i="26"/>
  <c r="U21" i="26"/>
  <c r="U84" i="26"/>
  <c r="U44" i="26"/>
  <c r="U40" i="26"/>
  <c r="U17" i="26"/>
  <c r="S15" i="26"/>
  <c r="M8" i="26"/>
  <c r="O8" i="26"/>
  <c r="P8" i="26"/>
  <c r="Q8" i="26" s="1"/>
  <c r="O4" i="26"/>
  <c r="M4" i="26"/>
  <c r="S44" i="26"/>
  <c r="S36" i="26"/>
  <c r="S40" i="26"/>
  <c r="S46" i="26"/>
  <c r="M6" i="26"/>
  <c r="P6" i="26"/>
  <c r="Q6" i="26" s="1"/>
  <c r="N6" i="26"/>
  <c r="O6" i="26"/>
  <c r="Q51" i="26"/>
  <c r="M51" i="26"/>
  <c r="H51" i="26"/>
  <c r="O51" i="26"/>
  <c r="N51" i="26"/>
  <c r="L51" i="26"/>
  <c r="I51" i="26"/>
  <c r="P51" i="26"/>
  <c r="O102" i="26"/>
  <c r="N102" i="26"/>
  <c r="I102" i="26"/>
  <c r="P102" i="26"/>
  <c r="M102" i="26"/>
  <c r="L102" i="26"/>
  <c r="Q102" i="26"/>
  <c r="H102" i="26"/>
  <c r="N96" i="26"/>
  <c r="O96" i="26"/>
  <c r="H96" i="26"/>
  <c r="I96" i="26" s="1"/>
  <c r="M96" i="26"/>
  <c r="Q96" i="26"/>
  <c r="L96" i="26"/>
  <c r="P96" i="26"/>
  <c r="P99" i="26"/>
  <c r="L99" i="26"/>
  <c r="N99" i="26"/>
  <c r="H99" i="26"/>
  <c r="M99" i="26"/>
  <c r="Q99" i="26"/>
  <c r="O99" i="26"/>
  <c r="I99" i="26"/>
  <c r="P97" i="26"/>
  <c r="L97" i="26"/>
  <c r="N97" i="26"/>
  <c r="H97" i="26"/>
  <c r="M97" i="26"/>
  <c r="Q97" i="26"/>
  <c r="O97" i="26"/>
  <c r="I97" i="26"/>
  <c r="P95" i="26"/>
  <c r="L95" i="26"/>
  <c r="N95" i="26"/>
  <c r="H95" i="26"/>
  <c r="M95" i="26"/>
  <c r="Q95" i="26"/>
  <c r="O95" i="26"/>
  <c r="I95" i="26"/>
  <c r="P93" i="26"/>
  <c r="L93" i="26"/>
  <c r="N93" i="26"/>
  <c r="H93" i="26"/>
  <c r="M93" i="26"/>
  <c r="Q93" i="26"/>
  <c r="O93" i="26"/>
  <c r="I93" i="26"/>
  <c r="O79" i="26"/>
  <c r="N79" i="26"/>
  <c r="H79" i="26"/>
  <c r="M79" i="26"/>
  <c r="Q79" i="26"/>
  <c r="L79" i="26"/>
  <c r="P79" i="26"/>
  <c r="I79" i="26"/>
  <c r="AE75" i="26"/>
  <c r="AA75" i="26"/>
  <c r="W75" i="26"/>
  <c r="AD75" i="26"/>
  <c r="Z75" i="26"/>
  <c r="V75" i="26"/>
  <c r="AC75" i="26"/>
  <c r="Y75" i="26"/>
  <c r="T75" i="26"/>
  <c r="S75" i="26"/>
  <c r="AB75" i="26"/>
  <c r="X75" i="26"/>
  <c r="O83" i="26"/>
  <c r="N83" i="26"/>
  <c r="I83" i="26"/>
  <c r="Q83" i="26"/>
  <c r="M83" i="26"/>
  <c r="H83" i="26"/>
  <c r="P83" i="26"/>
  <c r="L83" i="26"/>
  <c r="P89" i="26"/>
  <c r="L89" i="26"/>
  <c r="N89" i="26"/>
  <c r="H89" i="26"/>
  <c r="M89" i="26"/>
  <c r="Q89" i="26"/>
  <c r="O89" i="26"/>
  <c r="I89" i="26"/>
  <c r="AE73" i="26"/>
  <c r="AA73" i="26"/>
  <c r="W73" i="26"/>
  <c r="AD73" i="26"/>
  <c r="Z73" i="26"/>
  <c r="V73" i="26"/>
  <c r="AC73" i="26"/>
  <c r="Y73" i="26"/>
  <c r="T73" i="26"/>
  <c r="AB73" i="26"/>
  <c r="X73" i="26"/>
  <c r="S73" i="26"/>
  <c r="Q67" i="26"/>
  <c r="M67" i="26"/>
  <c r="H67" i="26"/>
  <c r="P67" i="26"/>
  <c r="L67" i="26"/>
  <c r="O67" i="26"/>
  <c r="N67" i="26"/>
  <c r="I67" i="26"/>
  <c r="Q63" i="26"/>
  <c r="M63" i="26"/>
  <c r="H63" i="26"/>
  <c r="P63" i="26"/>
  <c r="L63" i="26"/>
  <c r="O63" i="26"/>
  <c r="N63" i="26"/>
  <c r="I63" i="26"/>
  <c r="Q59" i="26"/>
  <c r="M59" i="26"/>
  <c r="H59" i="26"/>
  <c r="P59" i="26"/>
  <c r="L59" i="26"/>
  <c r="O59" i="26"/>
  <c r="N59" i="26"/>
  <c r="I59" i="26"/>
  <c r="Q55" i="26"/>
  <c r="M55" i="26"/>
  <c r="H55" i="26"/>
  <c r="P55" i="26"/>
  <c r="L55" i="26"/>
  <c r="O55" i="26"/>
  <c r="N55" i="26"/>
  <c r="I55" i="26"/>
  <c r="O52" i="26"/>
  <c r="Q52" i="26"/>
  <c r="M52" i="26"/>
  <c r="H52" i="26"/>
  <c r="I52" i="26"/>
  <c r="P52" i="26"/>
  <c r="N52" i="26"/>
  <c r="L52" i="26"/>
  <c r="O50" i="26"/>
  <c r="Q50" i="26"/>
  <c r="M50" i="26"/>
  <c r="H50" i="26"/>
  <c r="I50" i="26"/>
  <c r="P50" i="26"/>
  <c r="N50" i="26"/>
  <c r="L50" i="26"/>
  <c r="O48" i="26"/>
  <c r="Q48" i="26"/>
  <c r="M48" i="26"/>
  <c r="H48" i="26"/>
  <c r="I48" i="26"/>
  <c r="P48" i="26"/>
  <c r="N48" i="26"/>
  <c r="L48" i="26"/>
  <c r="Q53" i="26"/>
  <c r="M53" i="26"/>
  <c r="H53" i="26"/>
  <c r="P53" i="26"/>
  <c r="L53" i="26"/>
  <c r="O53" i="26"/>
  <c r="N53" i="26"/>
  <c r="I53" i="26"/>
  <c r="P31" i="26"/>
  <c r="L31" i="26"/>
  <c r="N31" i="26"/>
  <c r="I31" i="26"/>
  <c r="O31" i="26"/>
  <c r="M31" i="26"/>
  <c r="H31" i="26"/>
  <c r="Q31" i="26"/>
  <c r="P27" i="26"/>
  <c r="L27" i="26"/>
  <c r="N27" i="26"/>
  <c r="O27" i="26"/>
  <c r="M27" i="26"/>
  <c r="Q27" i="26"/>
  <c r="H27" i="26"/>
  <c r="I27" i="26" s="1"/>
  <c r="AC46" i="26"/>
  <c r="Y46" i="26"/>
  <c r="T46" i="26"/>
  <c r="AE46" i="26"/>
  <c r="AA46" i="26"/>
  <c r="W46" i="26"/>
  <c r="AB46" i="26"/>
  <c r="Z46" i="26"/>
  <c r="X46" i="26"/>
  <c r="AD46" i="26"/>
  <c r="V46" i="26"/>
  <c r="AB40" i="26"/>
  <c r="X40" i="26"/>
  <c r="AE40" i="26"/>
  <c r="AA40" i="26"/>
  <c r="W40" i="26"/>
  <c r="AD40" i="26"/>
  <c r="Z40" i="26"/>
  <c r="V40" i="26"/>
  <c r="AC40" i="26"/>
  <c r="Y40" i="26"/>
  <c r="T40" i="26"/>
  <c r="O72" i="26"/>
  <c r="N72" i="26"/>
  <c r="I72" i="26"/>
  <c r="Q72" i="26"/>
  <c r="H72" i="26"/>
  <c r="P72" i="26"/>
  <c r="M72" i="26"/>
  <c r="L72" i="26"/>
  <c r="P39" i="26"/>
  <c r="L39" i="26"/>
  <c r="O39" i="26"/>
  <c r="N39" i="26"/>
  <c r="M39" i="26"/>
  <c r="H39" i="26"/>
  <c r="I39" i="26" s="1"/>
  <c r="Q39" i="26"/>
  <c r="L7" i="26"/>
  <c r="H7" i="26"/>
  <c r="I7" i="26" s="1"/>
  <c r="N32" i="26"/>
  <c r="P32" i="26"/>
  <c r="L32" i="26"/>
  <c r="Q32" i="26"/>
  <c r="H32" i="26"/>
  <c r="I32" i="26" s="1"/>
  <c r="O32" i="26"/>
  <c r="M32" i="26"/>
  <c r="P4" i="26"/>
  <c r="Q4" i="26" s="1"/>
  <c r="AB19" i="26"/>
  <c r="X19" i="26"/>
  <c r="AE19" i="26"/>
  <c r="AA19" i="26"/>
  <c r="W19" i="26"/>
  <c r="AD19" i="26"/>
  <c r="Z19" i="26"/>
  <c r="V19" i="26"/>
  <c r="AC19" i="26"/>
  <c r="Y19" i="26"/>
  <c r="T19" i="26"/>
  <c r="L12" i="26"/>
  <c r="H12" i="26"/>
  <c r="I12" i="26" s="1"/>
  <c r="N8" i="26"/>
  <c r="AE103" i="26"/>
  <c r="AA103" i="26"/>
  <c r="W103" i="26"/>
  <c r="AD103" i="26"/>
  <c r="Z103" i="26"/>
  <c r="V103" i="26"/>
  <c r="AB103" i="26"/>
  <c r="S103" i="26"/>
  <c r="Y103" i="26"/>
  <c r="X103" i="26"/>
  <c r="AC103" i="26"/>
  <c r="T103" i="26"/>
  <c r="AE84" i="26"/>
  <c r="AA84" i="26"/>
  <c r="W84" i="26"/>
  <c r="AD84" i="26"/>
  <c r="Z84" i="26"/>
  <c r="V84" i="26"/>
  <c r="AC84" i="26"/>
  <c r="Y84" i="26"/>
  <c r="T84" i="26"/>
  <c r="AB84" i="26"/>
  <c r="X84" i="26"/>
  <c r="S84" i="26"/>
  <c r="AE71" i="26"/>
  <c r="AA71" i="26"/>
  <c r="W71" i="26"/>
  <c r="AD71" i="26"/>
  <c r="Z71" i="26"/>
  <c r="V71" i="26"/>
  <c r="AC71" i="26"/>
  <c r="T71" i="26"/>
  <c r="AB71" i="26"/>
  <c r="S71" i="26"/>
  <c r="Y71" i="26"/>
  <c r="X71" i="26"/>
  <c r="H13" i="26"/>
  <c r="I13" i="26" s="1"/>
  <c r="L13" i="26"/>
  <c r="P24" i="26"/>
  <c r="L24" i="26"/>
  <c r="O24" i="26"/>
  <c r="N24" i="26"/>
  <c r="M24" i="26"/>
  <c r="Q24" i="26"/>
  <c r="H24" i="26"/>
  <c r="I24" i="26" s="1"/>
  <c r="P20" i="26"/>
  <c r="L20" i="26"/>
  <c r="O20" i="26"/>
  <c r="N20" i="26"/>
  <c r="M20" i="26"/>
  <c r="H20" i="26"/>
  <c r="I20" i="26" s="1"/>
  <c r="Q20" i="26"/>
  <c r="P16" i="26"/>
  <c r="L16" i="26"/>
  <c r="O16" i="26"/>
  <c r="N16" i="26"/>
  <c r="M16" i="26"/>
  <c r="H16" i="26"/>
  <c r="I16" i="26" s="1"/>
  <c r="Q16" i="26"/>
  <c r="AE101" i="26"/>
  <c r="AA101" i="26"/>
  <c r="W101" i="26"/>
  <c r="AD101" i="26"/>
  <c r="Z101" i="26"/>
  <c r="V101" i="26"/>
  <c r="AB101" i="26"/>
  <c r="S101" i="26"/>
  <c r="Y101" i="26"/>
  <c r="X101" i="26"/>
  <c r="T101" i="26"/>
  <c r="AC101" i="26"/>
  <c r="N94" i="26"/>
  <c r="O94" i="26"/>
  <c r="H94" i="26"/>
  <c r="I94" i="26" s="1"/>
  <c r="M94" i="26"/>
  <c r="Q94" i="26"/>
  <c r="L94" i="26"/>
  <c r="P94" i="26"/>
  <c r="N92" i="26"/>
  <c r="M92" i="26"/>
  <c r="Q92" i="26"/>
  <c r="L92" i="26"/>
  <c r="H92" i="26"/>
  <c r="I92" i="26" s="1"/>
  <c r="P92" i="26"/>
  <c r="O92" i="26"/>
  <c r="Q86" i="26"/>
  <c r="M86" i="26"/>
  <c r="H86" i="26"/>
  <c r="P86" i="26"/>
  <c r="L86" i="26"/>
  <c r="O86" i="26"/>
  <c r="N86" i="26"/>
  <c r="I86" i="26"/>
  <c r="P91" i="26"/>
  <c r="L91" i="26"/>
  <c r="M91" i="26"/>
  <c r="Q91" i="26"/>
  <c r="N91" i="26"/>
  <c r="H91" i="26"/>
  <c r="I91" i="26" s="1"/>
  <c r="O91" i="26"/>
  <c r="N88" i="26"/>
  <c r="O88" i="26"/>
  <c r="H88" i="26"/>
  <c r="I88" i="26" s="1"/>
  <c r="M88" i="26"/>
  <c r="Q88" i="26"/>
  <c r="L88" i="26"/>
  <c r="P88" i="26"/>
  <c r="AE82" i="26"/>
  <c r="AA82" i="26"/>
  <c r="W82" i="26"/>
  <c r="AD82" i="26"/>
  <c r="Z82" i="26"/>
  <c r="V82" i="26"/>
  <c r="AB82" i="26"/>
  <c r="S82" i="26"/>
  <c r="Y82" i="26"/>
  <c r="X82" i="26"/>
  <c r="AC82" i="26"/>
  <c r="T82" i="26"/>
  <c r="Q80" i="26"/>
  <c r="M80" i="26"/>
  <c r="H80" i="26"/>
  <c r="N80" i="26"/>
  <c r="L80" i="26"/>
  <c r="P80" i="26"/>
  <c r="O80" i="26"/>
  <c r="I80" i="26"/>
  <c r="Q47" i="26"/>
  <c r="M47" i="26"/>
  <c r="H47" i="26"/>
  <c r="O47" i="26"/>
  <c r="N47" i="26"/>
  <c r="L47" i="26"/>
  <c r="I47" i="26"/>
  <c r="P47" i="26"/>
  <c r="AB42" i="26"/>
  <c r="X42" i="26"/>
  <c r="AE42" i="26"/>
  <c r="AA42" i="26"/>
  <c r="W42" i="26"/>
  <c r="AD42" i="26"/>
  <c r="Z42" i="26"/>
  <c r="V42" i="26"/>
  <c r="AC42" i="26"/>
  <c r="Y42" i="26"/>
  <c r="T42" i="26"/>
  <c r="P41" i="26"/>
  <c r="L41" i="26"/>
  <c r="O41" i="26"/>
  <c r="N41" i="26"/>
  <c r="I41" i="26"/>
  <c r="M41" i="26"/>
  <c r="H41" i="26"/>
  <c r="Q41" i="26"/>
  <c r="H9" i="26"/>
  <c r="I9" i="26" s="1"/>
  <c r="L9" i="26"/>
  <c r="S42" i="26"/>
  <c r="N28" i="26"/>
  <c r="P28" i="26"/>
  <c r="L28" i="26"/>
  <c r="Q28" i="26"/>
  <c r="H28" i="26"/>
  <c r="I28" i="26" s="1"/>
  <c r="O28" i="26"/>
  <c r="M28" i="26"/>
  <c r="AB21" i="26"/>
  <c r="X21" i="26"/>
  <c r="AE21" i="26"/>
  <c r="AA21" i="26"/>
  <c r="W21" i="26"/>
  <c r="AD21" i="26"/>
  <c r="Z21" i="26"/>
  <c r="V21" i="26"/>
  <c r="AC21" i="26"/>
  <c r="Y21" i="26"/>
  <c r="T21" i="26"/>
  <c r="S19" i="26"/>
  <c r="N98" i="26"/>
  <c r="I98" i="26"/>
  <c r="O98" i="26"/>
  <c r="H98" i="26"/>
  <c r="M98" i="26"/>
  <c r="U98" i="26" s="1"/>
  <c r="Q98" i="26"/>
  <c r="L98" i="26"/>
  <c r="P98" i="26"/>
  <c r="O76" i="26"/>
  <c r="N76" i="26"/>
  <c r="Q76" i="26"/>
  <c r="M76" i="26"/>
  <c r="H76" i="26"/>
  <c r="I76" i="26" s="1"/>
  <c r="P76" i="26"/>
  <c r="L76" i="26"/>
  <c r="P87" i="26"/>
  <c r="L87" i="26"/>
  <c r="N87" i="26"/>
  <c r="H87" i="26"/>
  <c r="M87" i="26"/>
  <c r="Q87" i="26"/>
  <c r="O87" i="26"/>
  <c r="I87" i="26"/>
  <c r="AB38" i="26"/>
  <c r="X38" i="26"/>
  <c r="AE38" i="26"/>
  <c r="AA38" i="26"/>
  <c r="W38" i="26"/>
  <c r="AD38" i="26"/>
  <c r="Z38" i="26"/>
  <c r="V38" i="26"/>
  <c r="AC38" i="26"/>
  <c r="Y38" i="26"/>
  <c r="T38" i="26"/>
  <c r="P45" i="26"/>
  <c r="L45" i="26"/>
  <c r="O45" i="26"/>
  <c r="N45" i="26"/>
  <c r="M45" i="26"/>
  <c r="H45" i="26"/>
  <c r="I45" i="26" s="1"/>
  <c r="Q45" i="26"/>
  <c r="P37" i="26"/>
  <c r="L37" i="26"/>
  <c r="O37" i="26"/>
  <c r="N37" i="26"/>
  <c r="M37" i="26"/>
  <c r="H37" i="26"/>
  <c r="I37" i="26" s="1"/>
  <c r="Q37" i="26"/>
  <c r="N34" i="26"/>
  <c r="Q34" i="26"/>
  <c r="M34" i="26"/>
  <c r="P34" i="26"/>
  <c r="L34" i="26"/>
  <c r="H34" i="26"/>
  <c r="I34" i="26" s="1"/>
  <c r="O34" i="26"/>
  <c r="L5" i="26"/>
  <c r="H5" i="26"/>
  <c r="I5" i="26" s="1"/>
  <c r="AB17" i="26"/>
  <c r="X17" i="26"/>
  <c r="AE17" i="26"/>
  <c r="AA17" i="26"/>
  <c r="W17" i="26"/>
  <c r="AD17" i="26"/>
  <c r="Z17" i="26"/>
  <c r="V17" i="26"/>
  <c r="AC17" i="26"/>
  <c r="Y17" i="26"/>
  <c r="T17" i="26"/>
  <c r="P22" i="26"/>
  <c r="L22" i="26"/>
  <c r="O22" i="26"/>
  <c r="N22" i="26"/>
  <c r="I22" i="26"/>
  <c r="M22" i="26"/>
  <c r="H22" i="26"/>
  <c r="Q22" i="26"/>
  <c r="P18" i="26"/>
  <c r="L18" i="26"/>
  <c r="O18" i="26"/>
  <c r="N18" i="26"/>
  <c r="I18" i="26"/>
  <c r="M18" i="26"/>
  <c r="Q18" i="26"/>
  <c r="H18" i="26"/>
  <c r="P14" i="26"/>
  <c r="L14" i="26"/>
  <c r="O14" i="26"/>
  <c r="I14" i="26"/>
  <c r="M14" i="26"/>
  <c r="Q14" i="26"/>
  <c r="H14" i="26"/>
  <c r="N14" i="26"/>
  <c r="N100" i="26"/>
  <c r="I100" i="26"/>
  <c r="O100" i="26"/>
  <c r="H100" i="26"/>
  <c r="M100" i="26"/>
  <c r="U100" i="26" s="1"/>
  <c r="Q100" i="26"/>
  <c r="L100" i="26"/>
  <c r="P100" i="26"/>
  <c r="O85" i="26"/>
  <c r="N85" i="26"/>
  <c r="Q85" i="26"/>
  <c r="M85" i="26"/>
  <c r="H85" i="26"/>
  <c r="I85" i="26" s="1"/>
  <c r="P85" i="26"/>
  <c r="L85" i="26"/>
  <c r="O81" i="26"/>
  <c r="N81" i="26"/>
  <c r="H81" i="26"/>
  <c r="M81" i="26"/>
  <c r="Q81" i="26"/>
  <c r="L81" i="26"/>
  <c r="I81" i="26"/>
  <c r="P81" i="26"/>
  <c r="AE77" i="26"/>
  <c r="AA77" i="26"/>
  <c r="W77" i="26"/>
  <c r="AD77" i="26"/>
  <c r="Z77" i="26"/>
  <c r="V77" i="26"/>
  <c r="AC77" i="26"/>
  <c r="Y77" i="26"/>
  <c r="T77" i="26"/>
  <c r="AB77" i="26"/>
  <c r="X77" i="26"/>
  <c r="S77" i="26"/>
  <c r="N90" i="26"/>
  <c r="I90" i="26"/>
  <c r="O90" i="26"/>
  <c r="H90" i="26"/>
  <c r="M90" i="26"/>
  <c r="Q90" i="26"/>
  <c r="L90" i="26"/>
  <c r="P90" i="26"/>
  <c r="Q69" i="26"/>
  <c r="M69" i="26"/>
  <c r="H69" i="26"/>
  <c r="P69" i="26"/>
  <c r="L69" i="26"/>
  <c r="O69" i="26"/>
  <c r="N69" i="26"/>
  <c r="I69" i="26"/>
  <c r="Q65" i="26"/>
  <c r="M65" i="26"/>
  <c r="H65" i="26"/>
  <c r="P65" i="26"/>
  <c r="L65" i="26"/>
  <c r="O65" i="26"/>
  <c r="N65" i="26"/>
  <c r="I65" i="26"/>
  <c r="Q61" i="26"/>
  <c r="M61" i="26"/>
  <c r="H61" i="26"/>
  <c r="P61" i="26"/>
  <c r="L61" i="26"/>
  <c r="O61" i="26"/>
  <c r="N61" i="26"/>
  <c r="I61" i="26"/>
  <c r="Q57" i="26"/>
  <c r="M57" i="26"/>
  <c r="H57" i="26"/>
  <c r="P57" i="26"/>
  <c r="L57" i="26"/>
  <c r="O57" i="26"/>
  <c r="N57" i="26"/>
  <c r="I57" i="26"/>
  <c r="O78" i="26"/>
  <c r="N78" i="26"/>
  <c r="Q78" i="26"/>
  <c r="M78" i="26"/>
  <c r="H78" i="26"/>
  <c r="I78" i="26" s="1"/>
  <c r="L78" i="26"/>
  <c r="P78" i="26"/>
  <c r="N70" i="26"/>
  <c r="I70" i="26"/>
  <c r="Q70" i="26"/>
  <c r="L70" i="26"/>
  <c r="P70" i="26"/>
  <c r="O70" i="26"/>
  <c r="H70" i="26"/>
  <c r="M70" i="26"/>
  <c r="O68" i="26"/>
  <c r="N68" i="26"/>
  <c r="Q68" i="26"/>
  <c r="M68" i="26"/>
  <c r="H68" i="26"/>
  <c r="I68" i="26" s="1"/>
  <c r="P68" i="26"/>
  <c r="L68" i="26"/>
  <c r="O66" i="26"/>
  <c r="N66" i="26"/>
  <c r="Q66" i="26"/>
  <c r="M66" i="26"/>
  <c r="H66" i="26"/>
  <c r="I66" i="26" s="1"/>
  <c r="P66" i="26"/>
  <c r="L66" i="26"/>
  <c r="O64" i="26"/>
  <c r="N64" i="26"/>
  <c r="Q64" i="26"/>
  <c r="M64" i="26"/>
  <c r="H64" i="26"/>
  <c r="I64" i="26" s="1"/>
  <c r="P64" i="26"/>
  <c r="L64" i="26"/>
  <c r="O62" i="26"/>
  <c r="N62" i="26"/>
  <c r="Q62" i="26"/>
  <c r="M62" i="26"/>
  <c r="H62" i="26"/>
  <c r="I62" i="26" s="1"/>
  <c r="P62" i="26"/>
  <c r="L62" i="26"/>
  <c r="O60" i="26"/>
  <c r="N60" i="26"/>
  <c r="Q60" i="26"/>
  <c r="M60" i="26"/>
  <c r="H60" i="26"/>
  <c r="I60" i="26" s="1"/>
  <c r="P60" i="26"/>
  <c r="L60" i="26"/>
  <c r="O58" i="26"/>
  <c r="N58" i="26"/>
  <c r="Q58" i="26"/>
  <c r="M58" i="26"/>
  <c r="H58" i="26"/>
  <c r="I58" i="26" s="1"/>
  <c r="P58" i="26"/>
  <c r="L58" i="26"/>
  <c r="O56" i="26"/>
  <c r="N56" i="26"/>
  <c r="Q56" i="26"/>
  <c r="M56" i="26"/>
  <c r="H56" i="26"/>
  <c r="I56" i="26" s="1"/>
  <c r="P56" i="26"/>
  <c r="L56" i="26"/>
  <c r="O54" i="26"/>
  <c r="N54" i="26"/>
  <c r="Q54" i="26"/>
  <c r="M54" i="26"/>
  <c r="H54" i="26"/>
  <c r="I54" i="26" s="1"/>
  <c r="P54" i="26"/>
  <c r="L54" i="26"/>
  <c r="Q49" i="26"/>
  <c r="M49" i="26"/>
  <c r="H49" i="26"/>
  <c r="O49" i="26"/>
  <c r="N49" i="26"/>
  <c r="L49" i="26"/>
  <c r="I49" i="26"/>
  <c r="P49" i="26"/>
  <c r="O74" i="26"/>
  <c r="N74" i="26"/>
  <c r="Q74" i="26"/>
  <c r="M74" i="26"/>
  <c r="H74" i="26"/>
  <c r="I74" i="26" s="1"/>
  <c r="L74" i="26"/>
  <c r="P74" i="26"/>
  <c r="P33" i="26"/>
  <c r="L33" i="26"/>
  <c r="N33" i="26"/>
  <c r="O33" i="26"/>
  <c r="M33" i="26"/>
  <c r="Q33" i="26"/>
  <c r="H33" i="26"/>
  <c r="I33" i="26" s="1"/>
  <c r="P29" i="26"/>
  <c r="L29" i="26"/>
  <c r="N29" i="26"/>
  <c r="O29" i="26"/>
  <c r="M29" i="26"/>
  <c r="Q29" i="26"/>
  <c r="H29" i="26"/>
  <c r="I29" i="26" s="1"/>
  <c r="AB44" i="26"/>
  <c r="X44" i="26"/>
  <c r="AE44" i="26"/>
  <c r="AA44" i="26"/>
  <c r="W44" i="26"/>
  <c r="AD44" i="26"/>
  <c r="Z44" i="26"/>
  <c r="V44" i="26"/>
  <c r="AC44" i="26"/>
  <c r="Y44" i="26"/>
  <c r="T44" i="26"/>
  <c r="AB36" i="26"/>
  <c r="X36" i="26"/>
  <c r="AE36" i="26"/>
  <c r="AA36" i="26"/>
  <c r="W36" i="26"/>
  <c r="AD36" i="26"/>
  <c r="Z36" i="26"/>
  <c r="V36" i="26"/>
  <c r="AC36" i="26"/>
  <c r="Y36" i="26"/>
  <c r="T36" i="26"/>
  <c r="P43" i="26"/>
  <c r="L43" i="26"/>
  <c r="O43" i="26"/>
  <c r="N43" i="26"/>
  <c r="M43" i="26"/>
  <c r="H43" i="26"/>
  <c r="I43" i="26" s="1"/>
  <c r="Q43" i="26"/>
  <c r="P35" i="26"/>
  <c r="L35" i="26"/>
  <c r="O35" i="26"/>
  <c r="N35" i="26"/>
  <c r="M35" i="26"/>
  <c r="H35" i="26"/>
  <c r="I35" i="26" s="1"/>
  <c r="Q35" i="26"/>
  <c r="N26" i="26"/>
  <c r="P26" i="26"/>
  <c r="L26" i="26"/>
  <c r="Q26" i="26"/>
  <c r="H26" i="26"/>
  <c r="I26" i="26" s="1"/>
  <c r="O26" i="26"/>
  <c r="M26" i="26"/>
  <c r="H11" i="26"/>
  <c r="I11" i="26" s="1"/>
  <c r="L11" i="26"/>
  <c r="S38" i="26"/>
  <c r="AD25" i="26"/>
  <c r="Z25" i="26"/>
  <c r="V25" i="26"/>
  <c r="AB25" i="26"/>
  <c r="X25" i="26"/>
  <c r="Y25" i="26"/>
  <c r="AE25" i="26"/>
  <c r="W25" i="26"/>
  <c r="AC25" i="26"/>
  <c r="T25" i="26"/>
  <c r="AA25" i="26"/>
  <c r="AB23" i="26"/>
  <c r="X23" i="26"/>
  <c r="AE23" i="26"/>
  <c r="AA23" i="26"/>
  <c r="W23" i="26"/>
  <c r="AD23" i="26"/>
  <c r="Z23" i="26"/>
  <c r="V23" i="26"/>
  <c r="AC23" i="26"/>
  <c r="Y23" i="26"/>
  <c r="T23" i="26"/>
  <c r="AB15" i="26"/>
  <c r="X15" i="26"/>
  <c r="AE15" i="26"/>
  <c r="AA15" i="26"/>
  <c r="W15" i="26"/>
  <c r="AD15" i="26"/>
  <c r="Z15" i="26"/>
  <c r="V15" i="26"/>
  <c r="AC15" i="26"/>
  <c r="Y15" i="26"/>
  <c r="T15" i="26"/>
  <c r="S21" i="26"/>
  <c r="L10" i="26"/>
  <c r="H10" i="26"/>
  <c r="I10" i="26" s="1"/>
  <c r="N30" i="26"/>
  <c r="P30" i="26"/>
  <c r="L30" i="26"/>
  <c r="Q30" i="26"/>
  <c r="H30" i="26"/>
  <c r="I30" i="26" s="1"/>
  <c r="O30" i="26"/>
  <c r="M30" i="26"/>
  <c r="S17" i="26"/>
  <c r="B75" i="28" l="1"/>
  <c r="C75" i="28" s="1"/>
  <c r="U90" i="26"/>
  <c r="U57" i="26"/>
  <c r="U61" i="26"/>
  <c r="U65" i="26"/>
  <c r="U69" i="26"/>
  <c r="U83" i="26"/>
  <c r="U96" i="26"/>
  <c r="U56" i="26"/>
  <c r="U64" i="26"/>
  <c r="U85" i="26"/>
  <c r="U87" i="26"/>
  <c r="U76" i="26"/>
  <c r="U28" i="26"/>
  <c r="U41" i="26"/>
  <c r="U91" i="26"/>
  <c r="U79" i="26"/>
  <c r="U30" i="26"/>
  <c r="U45" i="26"/>
  <c r="U24" i="26"/>
  <c r="U49" i="26"/>
  <c r="U92" i="26"/>
  <c r="U72" i="26"/>
  <c r="U88" i="26"/>
  <c r="AD8" i="26"/>
  <c r="U54" i="26"/>
  <c r="U62" i="26"/>
  <c r="U78" i="26"/>
  <c r="U81" i="26"/>
  <c r="U34" i="26"/>
  <c r="U50" i="26"/>
  <c r="U51" i="26"/>
  <c r="U94" i="26"/>
  <c r="U52" i="26"/>
  <c r="U26" i="26"/>
  <c r="U43" i="26"/>
  <c r="U33" i="26"/>
  <c r="U74" i="26"/>
  <c r="U60" i="26"/>
  <c r="U68" i="26"/>
  <c r="U70" i="26"/>
  <c r="U18" i="26"/>
  <c r="U22" i="26"/>
  <c r="U37" i="26"/>
  <c r="U20" i="26"/>
  <c r="U39" i="26"/>
  <c r="U31" i="26"/>
  <c r="U53" i="26"/>
  <c r="U55" i="26"/>
  <c r="U59" i="26"/>
  <c r="U63" i="26"/>
  <c r="U67" i="26"/>
  <c r="U102" i="26"/>
  <c r="U6" i="26"/>
  <c r="U86" i="26"/>
  <c r="U48" i="26"/>
  <c r="U35" i="26"/>
  <c r="U29" i="26"/>
  <c r="U58" i="26"/>
  <c r="U66" i="26"/>
  <c r="U14" i="26"/>
  <c r="U47" i="26"/>
  <c r="U80" i="26"/>
  <c r="U16" i="26"/>
  <c r="U32" i="26"/>
  <c r="U27" i="26"/>
  <c r="U89" i="26"/>
  <c r="U93" i="26"/>
  <c r="U95" i="26"/>
  <c r="U97" i="26"/>
  <c r="U99" i="26"/>
  <c r="AD4" i="26"/>
  <c r="U4" i="26"/>
  <c r="U8" i="26"/>
  <c r="P10" i="26"/>
  <c r="Q10" i="26" s="1"/>
  <c r="S4" i="26"/>
  <c r="Y4" i="26"/>
  <c r="T4" i="26"/>
  <c r="AC4" i="26"/>
  <c r="AA4" i="26"/>
  <c r="V4" i="26"/>
  <c r="N9" i="26"/>
  <c r="M9" i="26"/>
  <c r="P9" i="26"/>
  <c r="Q9" i="26" s="1"/>
  <c r="O9" i="26"/>
  <c r="W4" i="26"/>
  <c r="AE4" i="26"/>
  <c r="Z4" i="26"/>
  <c r="AB4" i="26"/>
  <c r="X4" i="26"/>
  <c r="O7" i="26"/>
  <c r="N7" i="26"/>
  <c r="M7" i="26"/>
  <c r="P7" i="26"/>
  <c r="Q7" i="26" s="1"/>
  <c r="O12" i="26"/>
  <c r="N12" i="26"/>
  <c r="M12" i="26"/>
  <c r="P12" i="26"/>
  <c r="Q12" i="26" s="1"/>
  <c r="N5" i="26"/>
  <c r="M5" i="26"/>
  <c r="P5" i="26"/>
  <c r="Q5" i="26" s="1"/>
  <c r="O5" i="26"/>
  <c r="M13" i="26"/>
  <c r="N13" i="26"/>
  <c r="P13" i="26"/>
  <c r="Q13" i="26" s="1"/>
  <c r="O13" i="26"/>
  <c r="M11" i="26"/>
  <c r="P11" i="26"/>
  <c r="Q11" i="26" s="1"/>
  <c r="N11" i="26"/>
  <c r="O11" i="26"/>
  <c r="N10" i="26"/>
  <c r="AC62" i="26"/>
  <c r="Y62" i="26"/>
  <c r="T62" i="26"/>
  <c r="AB62" i="26"/>
  <c r="X62" i="26"/>
  <c r="AE62" i="26"/>
  <c r="AA62" i="26"/>
  <c r="W62" i="26"/>
  <c r="V62" i="26"/>
  <c r="AD62" i="26"/>
  <c r="Z62" i="26"/>
  <c r="S62" i="26"/>
  <c r="AC68" i="26"/>
  <c r="Y68" i="26"/>
  <c r="T68" i="26"/>
  <c r="AB68" i="26"/>
  <c r="X68" i="26"/>
  <c r="AE68" i="26"/>
  <c r="AA68" i="26"/>
  <c r="W68" i="26"/>
  <c r="V68" i="26"/>
  <c r="AD68" i="26"/>
  <c r="Z68" i="26"/>
  <c r="S68" i="26"/>
  <c r="AB90" i="26"/>
  <c r="X90" i="26"/>
  <c r="AE90" i="26"/>
  <c r="Z90" i="26"/>
  <c r="AD90" i="26"/>
  <c r="Y90" i="26"/>
  <c r="V90" i="26"/>
  <c r="AC90" i="26"/>
  <c r="T90" i="26"/>
  <c r="AA90" i="26"/>
  <c r="W90" i="26"/>
  <c r="S90" i="26"/>
  <c r="AD14" i="26"/>
  <c r="Z14" i="26"/>
  <c r="V14" i="26"/>
  <c r="AC14" i="26"/>
  <c r="Y14" i="26"/>
  <c r="T14" i="26"/>
  <c r="AB14" i="26"/>
  <c r="AE14" i="26"/>
  <c r="AA14" i="26"/>
  <c r="W14" i="26"/>
  <c r="X14" i="26"/>
  <c r="S14" i="26"/>
  <c r="AB34" i="26"/>
  <c r="X34" i="26"/>
  <c r="AE34" i="26"/>
  <c r="AA34" i="26"/>
  <c r="W34" i="26"/>
  <c r="AD34" i="26"/>
  <c r="Z34" i="26"/>
  <c r="V34" i="26"/>
  <c r="AC34" i="26"/>
  <c r="Y34" i="26"/>
  <c r="T34" i="26"/>
  <c r="S34" i="26"/>
  <c r="AC50" i="26"/>
  <c r="Y50" i="26"/>
  <c r="T50" i="26"/>
  <c r="AE50" i="26"/>
  <c r="AA50" i="26"/>
  <c r="W50" i="26"/>
  <c r="AB50" i="26"/>
  <c r="Z50" i="26"/>
  <c r="X50" i="26"/>
  <c r="AD50" i="26"/>
  <c r="V50" i="26"/>
  <c r="S50" i="26"/>
  <c r="S8" i="26"/>
  <c r="AE8" i="26"/>
  <c r="AC8" i="26"/>
  <c r="M10" i="26"/>
  <c r="U10" i="26" s="1"/>
  <c r="O10" i="26"/>
  <c r="AD35" i="26"/>
  <c r="Z35" i="26"/>
  <c r="V35" i="26"/>
  <c r="AC35" i="26"/>
  <c r="Y35" i="26"/>
  <c r="T35" i="26"/>
  <c r="AB35" i="26"/>
  <c r="X35" i="26"/>
  <c r="AE35" i="26"/>
  <c r="AA35" i="26"/>
  <c r="W35" i="26"/>
  <c r="S35" i="26"/>
  <c r="AD43" i="26"/>
  <c r="Z43" i="26"/>
  <c r="V43" i="26"/>
  <c r="AC43" i="26"/>
  <c r="Y43" i="26"/>
  <c r="T43" i="26"/>
  <c r="AB43" i="26"/>
  <c r="X43" i="26"/>
  <c r="AE43" i="26"/>
  <c r="AA43" i="26"/>
  <c r="W43" i="26"/>
  <c r="S43" i="26"/>
  <c r="AC70" i="26"/>
  <c r="Y70" i="26"/>
  <c r="T70" i="26"/>
  <c r="AB70" i="26"/>
  <c r="X70" i="26"/>
  <c r="AA70" i="26"/>
  <c r="Z70" i="26"/>
  <c r="AE70" i="26"/>
  <c r="W70" i="26"/>
  <c r="AD70" i="26"/>
  <c r="V70" i="26"/>
  <c r="S70" i="26"/>
  <c r="AC81" i="26"/>
  <c r="Y81" i="26"/>
  <c r="T81" i="26"/>
  <c r="AA81" i="26"/>
  <c r="V81" i="26"/>
  <c r="AE81" i="26"/>
  <c r="Z81" i="26"/>
  <c r="AD81" i="26"/>
  <c r="X81" i="26"/>
  <c r="AB81" i="26"/>
  <c r="W81" i="26"/>
  <c r="S81" i="26"/>
  <c r="AE47" i="26"/>
  <c r="AA47" i="26"/>
  <c r="W47" i="26"/>
  <c r="AC47" i="26"/>
  <c r="Y47" i="26"/>
  <c r="T47" i="26"/>
  <c r="X47" i="26"/>
  <c r="AD47" i="26"/>
  <c r="V47" i="26"/>
  <c r="AB47" i="26"/>
  <c r="Z47" i="26"/>
  <c r="S47" i="26"/>
  <c r="AE80" i="26"/>
  <c r="AA80" i="26"/>
  <c r="W80" i="26"/>
  <c r="Z80" i="26"/>
  <c r="T80" i="26"/>
  <c r="AD80" i="26"/>
  <c r="Y80" i="26"/>
  <c r="AC80" i="26"/>
  <c r="X80" i="26"/>
  <c r="V80" i="26"/>
  <c r="AB80" i="26"/>
  <c r="S80" i="26"/>
  <c r="AB86" i="26"/>
  <c r="AA86" i="26"/>
  <c r="W86" i="26"/>
  <c r="AE86" i="26"/>
  <c r="Z86" i="26"/>
  <c r="V86" i="26"/>
  <c r="AD86" i="26"/>
  <c r="Y86" i="26"/>
  <c r="T86" i="26"/>
  <c r="AC86" i="26"/>
  <c r="X86" i="26"/>
  <c r="S86" i="26"/>
  <c r="AD16" i="26"/>
  <c r="Z16" i="26"/>
  <c r="V16" i="26"/>
  <c r="AC16" i="26"/>
  <c r="Y16" i="26"/>
  <c r="T16" i="26"/>
  <c r="AB16" i="26"/>
  <c r="X16" i="26"/>
  <c r="AE16" i="26"/>
  <c r="AA16" i="26"/>
  <c r="W16" i="26"/>
  <c r="S16" i="26"/>
  <c r="AD20" i="26"/>
  <c r="Z20" i="26"/>
  <c r="V20" i="26"/>
  <c r="AC20" i="26"/>
  <c r="Y20" i="26"/>
  <c r="T20" i="26"/>
  <c r="AB20" i="26"/>
  <c r="X20" i="26"/>
  <c r="AE20" i="26"/>
  <c r="AA20" i="26"/>
  <c r="W20" i="26"/>
  <c r="S20" i="26"/>
  <c r="AD24" i="26"/>
  <c r="Z24" i="26"/>
  <c r="V24" i="26"/>
  <c r="AC24" i="26"/>
  <c r="Y24" i="26"/>
  <c r="T24" i="26"/>
  <c r="AB24" i="26"/>
  <c r="X24" i="26"/>
  <c r="AE24" i="26"/>
  <c r="AA24" i="26"/>
  <c r="W24" i="26"/>
  <c r="S24" i="26"/>
  <c r="AB32" i="26"/>
  <c r="X32" i="26"/>
  <c r="AD32" i="26"/>
  <c r="Z32" i="26"/>
  <c r="V32" i="26"/>
  <c r="AC32" i="26"/>
  <c r="T32" i="26"/>
  <c r="AA32" i="26"/>
  <c r="Y32" i="26"/>
  <c r="AE32" i="26"/>
  <c r="W32" i="26"/>
  <c r="S32" i="26"/>
  <c r="AD27" i="26"/>
  <c r="Z27" i="26"/>
  <c r="V27" i="26"/>
  <c r="AB27" i="26"/>
  <c r="X27" i="26"/>
  <c r="Y27" i="26"/>
  <c r="AE27" i="26"/>
  <c r="W27" i="26"/>
  <c r="AC27" i="26"/>
  <c r="T27" i="26"/>
  <c r="AA27" i="26"/>
  <c r="S27" i="26"/>
  <c r="AD31" i="26"/>
  <c r="Z31" i="26"/>
  <c r="V31" i="26"/>
  <c r="AB31" i="26"/>
  <c r="X31" i="26"/>
  <c r="Y31" i="26"/>
  <c r="AE31" i="26"/>
  <c r="W31" i="26"/>
  <c r="AC31" i="26"/>
  <c r="T31" i="26"/>
  <c r="AA31" i="26"/>
  <c r="S31" i="26"/>
  <c r="AE53" i="26"/>
  <c r="AA53" i="26"/>
  <c r="W53" i="26"/>
  <c r="AD53" i="26"/>
  <c r="Z53" i="26"/>
  <c r="V53" i="26"/>
  <c r="AC53" i="26"/>
  <c r="Y53" i="26"/>
  <c r="T53" i="26"/>
  <c r="AB53" i="26"/>
  <c r="X53" i="26"/>
  <c r="S53" i="26"/>
  <c r="AE55" i="26"/>
  <c r="AA55" i="26"/>
  <c r="W55" i="26"/>
  <c r="AD55" i="26"/>
  <c r="Z55" i="26"/>
  <c r="V55" i="26"/>
  <c r="AC55" i="26"/>
  <c r="Y55" i="26"/>
  <c r="T55" i="26"/>
  <c r="S55" i="26"/>
  <c r="AB55" i="26"/>
  <c r="X55" i="26"/>
  <c r="AE59" i="26"/>
  <c r="AA59" i="26"/>
  <c r="W59" i="26"/>
  <c r="AD59" i="26"/>
  <c r="Z59" i="26"/>
  <c r="V59" i="26"/>
  <c r="AC59" i="26"/>
  <c r="Y59" i="26"/>
  <c r="T59" i="26"/>
  <c r="S59" i="26"/>
  <c r="AB59" i="26"/>
  <c r="X59" i="26"/>
  <c r="AE63" i="26"/>
  <c r="AA63" i="26"/>
  <c r="W63" i="26"/>
  <c r="AD63" i="26"/>
  <c r="Z63" i="26"/>
  <c r="V63" i="26"/>
  <c r="AC63" i="26"/>
  <c r="Y63" i="26"/>
  <c r="T63" i="26"/>
  <c r="S63" i="26"/>
  <c r="AB63" i="26"/>
  <c r="X63" i="26"/>
  <c r="AE67" i="26"/>
  <c r="AA67" i="26"/>
  <c r="W67" i="26"/>
  <c r="AD67" i="26"/>
  <c r="Z67" i="26"/>
  <c r="V67" i="26"/>
  <c r="AC67" i="26"/>
  <c r="Y67" i="26"/>
  <c r="T67" i="26"/>
  <c r="S67" i="26"/>
  <c r="AB67" i="26"/>
  <c r="X67" i="26"/>
  <c r="AE51" i="26"/>
  <c r="AA51" i="26"/>
  <c r="W51" i="26"/>
  <c r="AC51" i="26"/>
  <c r="Y51" i="26"/>
  <c r="T51" i="26"/>
  <c r="X51" i="26"/>
  <c r="AD51" i="26"/>
  <c r="V51" i="26"/>
  <c r="AB51" i="26"/>
  <c r="Z51" i="26"/>
  <c r="S51" i="26"/>
  <c r="X8" i="26"/>
  <c r="AB8" i="26"/>
  <c r="V8" i="26"/>
  <c r="AB30" i="26"/>
  <c r="X30" i="26"/>
  <c r="AD30" i="26"/>
  <c r="Z30" i="26"/>
  <c r="V30" i="26"/>
  <c r="AC30" i="26"/>
  <c r="T30" i="26"/>
  <c r="AA30" i="26"/>
  <c r="Y30" i="26"/>
  <c r="W30" i="26"/>
  <c r="AE30" i="26"/>
  <c r="S30" i="26"/>
  <c r="AC74" i="26"/>
  <c r="Y74" i="26"/>
  <c r="T74" i="26"/>
  <c r="AB74" i="26"/>
  <c r="X74" i="26"/>
  <c r="AE74" i="26"/>
  <c r="AA74" i="26"/>
  <c r="W74" i="26"/>
  <c r="AD74" i="26"/>
  <c r="Z74" i="26"/>
  <c r="V74" i="26"/>
  <c r="S74" i="26"/>
  <c r="AC58" i="26"/>
  <c r="Y58" i="26"/>
  <c r="T58" i="26"/>
  <c r="AB58" i="26"/>
  <c r="X58" i="26"/>
  <c r="AE58" i="26"/>
  <c r="AA58" i="26"/>
  <c r="W58" i="26"/>
  <c r="V58" i="26"/>
  <c r="AD58" i="26"/>
  <c r="Z58" i="26"/>
  <c r="S58" i="26"/>
  <c r="AC64" i="26"/>
  <c r="Y64" i="26"/>
  <c r="T64" i="26"/>
  <c r="AB64" i="26"/>
  <c r="X64" i="26"/>
  <c r="AE64" i="26"/>
  <c r="AA64" i="26"/>
  <c r="W64" i="26"/>
  <c r="V64" i="26"/>
  <c r="AD64" i="26"/>
  <c r="Z64" i="26"/>
  <c r="S64" i="26"/>
  <c r="AB100" i="26"/>
  <c r="X100" i="26"/>
  <c r="AA100" i="26"/>
  <c r="V100" i="26"/>
  <c r="AE100" i="26"/>
  <c r="Z100" i="26"/>
  <c r="T100" i="26"/>
  <c r="AD100" i="26"/>
  <c r="Y100" i="26"/>
  <c r="AC100" i="26"/>
  <c r="W100" i="26"/>
  <c r="S100" i="26"/>
  <c r="AB92" i="26"/>
  <c r="X92" i="26"/>
  <c r="AA92" i="26"/>
  <c r="AE92" i="26"/>
  <c r="Z92" i="26"/>
  <c r="T92" i="26"/>
  <c r="AD92" i="26"/>
  <c r="Y92" i="26"/>
  <c r="V92" i="26"/>
  <c r="AC92" i="26"/>
  <c r="W92" i="26"/>
  <c r="S92" i="26"/>
  <c r="AC52" i="26"/>
  <c r="Y52" i="26"/>
  <c r="T52" i="26"/>
  <c r="AE52" i="26"/>
  <c r="AA52" i="26"/>
  <c r="W52" i="26"/>
  <c r="AB52" i="26"/>
  <c r="Z52" i="26"/>
  <c r="X52" i="26"/>
  <c r="AD52" i="26"/>
  <c r="V52" i="26"/>
  <c r="S52" i="26"/>
  <c r="AD37" i="26"/>
  <c r="Z37" i="26"/>
  <c r="V37" i="26"/>
  <c r="AC37" i="26"/>
  <c r="Y37" i="26"/>
  <c r="T37" i="26"/>
  <c r="AB37" i="26"/>
  <c r="X37" i="26"/>
  <c r="AE37" i="26"/>
  <c r="AA37" i="26"/>
  <c r="W37" i="26"/>
  <c r="S37" i="26"/>
  <c r="AD45" i="26"/>
  <c r="Z45" i="26"/>
  <c r="V45" i="26"/>
  <c r="AC45" i="26"/>
  <c r="Y45" i="26"/>
  <c r="T45" i="26"/>
  <c r="AB45" i="26"/>
  <c r="X45" i="26"/>
  <c r="AE45" i="26"/>
  <c r="AA45" i="26"/>
  <c r="W45" i="26"/>
  <c r="S45" i="26"/>
  <c r="AD87" i="26"/>
  <c r="Z87" i="26"/>
  <c r="V87" i="26"/>
  <c r="AA87" i="26"/>
  <c r="T87" i="26"/>
  <c r="AE87" i="26"/>
  <c r="Y87" i="26"/>
  <c r="AC87" i="26"/>
  <c r="X87" i="26"/>
  <c r="W87" i="26"/>
  <c r="AB87" i="26"/>
  <c r="S87" i="26"/>
  <c r="AC76" i="26"/>
  <c r="Y76" i="26"/>
  <c r="T76" i="26"/>
  <c r="AB76" i="26"/>
  <c r="X76" i="26"/>
  <c r="AE76" i="26"/>
  <c r="AA76" i="26"/>
  <c r="W76" i="26"/>
  <c r="V76" i="26"/>
  <c r="AD76" i="26"/>
  <c r="Z76" i="26"/>
  <c r="S76" i="26"/>
  <c r="AB98" i="26"/>
  <c r="X98" i="26"/>
  <c r="AA98" i="26"/>
  <c r="V98" i="26"/>
  <c r="AE98" i="26"/>
  <c r="Z98" i="26"/>
  <c r="T98" i="26"/>
  <c r="AD98" i="26"/>
  <c r="Y98" i="26"/>
  <c r="AC98" i="26"/>
  <c r="W98" i="26"/>
  <c r="S98" i="26"/>
  <c r="AD41" i="26"/>
  <c r="Z41" i="26"/>
  <c r="V41" i="26"/>
  <c r="AC41" i="26"/>
  <c r="Y41" i="26"/>
  <c r="T41" i="26"/>
  <c r="AB41" i="26"/>
  <c r="X41" i="26"/>
  <c r="AE41" i="26"/>
  <c r="AA41" i="26"/>
  <c r="W41" i="26"/>
  <c r="S41" i="26"/>
  <c r="AB88" i="26"/>
  <c r="X88" i="26"/>
  <c r="AA88" i="26"/>
  <c r="V88" i="26"/>
  <c r="AE88" i="26"/>
  <c r="Z88" i="26"/>
  <c r="T88" i="26"/>
  <c r="AD88" i="26"/>
  <c r="Y88" i="26"/>
  <c r="AC88" i="26"/>
  <c r="W88" i="26"/>
  <c r="S88" i="26"/>
  <c r="AB94" i="26"/>
  <c r="X94" i="26"/>
  <c r="AA94" i="26"/>
  <c r="V94" i="26"/>
  <c r="AE94" i="26"/>
  <c r="Z94" i="26"/>
  <c r="T94" i="26"/>
  <c r="AD94" i="26"/>
  <c r="Y94" i="26"/>
  <c r="AC94" i="26"/>
  <c r="W94" i="26"/>
  <c r="S94" i="26"/>
  <c r="AC72" i="26"/>
  <c r="Y72" i="26"/>
  <c r="T72" i="26"/>
  <c r="AB72" i="26"/>
  <c r="X72" i="26"/>
  <c r="AA72" i="26"/>
  <c r="Z72" i="26"/>
  <c r="AE72" i="26"/>
  <c r="W72" i="26"/>
  <c r="V72" i="26"/>
  <c r="AD72" i="26"/>
  <c r="S72" i="26"/>
  <c r="AD89" i="26"/>
  <c r="Z89" i="26"/>
  <c r="V89" i="26"/>
  <c r="AA89" i="26"/>
  <c r="T89" i="26"/>
  <c r="AE89" i="26"/>
  <c r="Y89" i="26"/>
  <c r="AC89" i="26"/>
  <c r="X89" i="26"/>
  <c r="W89" i="26"/>
  <c r="AB89" i="26"/>
  <c r="S89" i="26"/>
  <c r="AC83" i="26"/>
  <c r="Y83" i="26"/>
  <c r="T83" i="26"/>
  <c r="AB83" i="26"/>
  <c r="X83" i="26"/>
  <c r="AE83" i="26"/>
  <c r="AA83" i="26"/>
  <c r="W83" i="26"/>
  <c r="Z83" i="26"/>
  <c r="V83" i="26"/>
  <c r="AD83" i="26"/>
  <c r="S83" i="26"/>
  <c r="AD93" i="26"/>
  <c r="Z93" i="26"/>
  <c r="V93" i="26"/>
  <c r="AA93" i="26"/>
  <c r="T93" i="26"/>
  <c r="AE93" i="26"/>
  <c r="Y93" i="26"/>
  <c r="AC93" i="26"/>
  <c r="X93" i="26"/>
  <c r="AB93" i="26"/>
  <c r="W93" i="26"/>
  <c r="S93" i="26"/>
  <c r="AD95" i="26"/>
  <c r="Z95" i="26"/>
  <c r="V95" i="26"/>
  <c r="AA95" i="26"/>
  <c r="T95" i="26"/>
  <c r="AE95" i="26"/>
  <c r="Y95" i="26"/>
  <c r="AC95" i="26"/>
  <c r="X95" i="26"/>
  <c r="AB95" i="26"/>
  <c r="W95" i="26"/>
  <c r="S95" i="26"/>
  <c r="AD97" i="26"/>
  <c r="Z97" i="26"/>
  <c r="V97" i="26"/>
  <c r="AA97" i="26"/>
  <c r="T97" i="26"/>
  <c r="AE97" i="26"/>
  <c r="Y97" i="26"/>
  <c r="AC97" i="26"/>
  <c r="X97" i="26"/>
  <c r="AB97" i="26"/>
  <c r="W97" i="26"/>
  <c r="S97" i="26"/>
  <c r="AD99" i="26"/>
  <c r="Z99" i="26"/>
  <c r="V99" i="26"/>
  <c r="AA99" i="26"/>
  <c r="T99" i="26"/>
  <c r="AE99" i="26"/>
  <c r="Y99" i="26"/>
  <c r="AC99" i="26"/>
  <c r="X99" i="26"/>
  <c r="AB99" i="26"/>
  <c r="W99" i="26"/>
  <c r="S99" i="26"/>
  <c r="AB96" i="26"/>
  <c r="X96" i="26"/>
  <c r="AA96" i="26"/>
  <c r="V96" i="26"/>
  <c r="AE96" i="26"/>
  <c r="Z96" i="26"/>
  <c r="T96" i="26"/>
  <c r="AD96" i="26"/>
  <c r="Y96" i="26"/>
  <c r="AC96" i="26"/>
  <c r="W96" i="26"/>
  <c r="S96" i="26"/>
  <c r="AC102" i="26"/>
  <c r="Y102" i="26"/>
  <c r="T102" i="26"/>
  <c r="AB102" i="26"/>
  <c r="X102" i="26"/>
  <c r="Z102" i="26"/>
  <c r="AE102" i="26"/>
  <c r="W102" i="26"/>
  <c r="AD102" i="26"/>
  <c r="V102" i="26"/>
  <c r="AA102" i="26"/>
  <c r="S102" i="26"/>
  <c r="AD6" i="26"/>
  <c r="Z6" i="26"/>
  <c r="V6" i="26"/>
  <c r="AC6" i="26"/>
  <c r="X6" i="26"/>
  <c r="S6" i="26"/>
  <c r="AB6" i="26"/>
  <c r="W6" i="26"/>
  <c r="AE6" i="26"/>
  <c r="AA6" i="26"/>
  <c r="T6" i="26"/>
  <c r="Y6" i="26"/>
  <c r="AA8" i="26"/>
  <c r="T8" i="26"/>
  <c r="Z8" i="26"/>
  <c r="AC54" i="26"/>
  <c r="Y54" i="26"/>
  <c r="T54" i="26"/>
  <c r="AB54" i="26"/>
  <c r="X54" i="26"/>
  <c r="AE54" i="26"/>
  <c r="AA54" i="26"/>
  <c r="W54" i="26"/>
  <c r="V54" i="26"/>
  <c r="AD54" i="26"/>
  <c r="Z54" i="26"/>
  <c r="S54" i="26"/>
  <c r="AC56" i="26"/>
  <c r="Y56" i="26"/>
  <c r="T56" i="26"/>
  <c r="AB56" i="26"/>
  <c r="X56" i="26"/>
  <c r="AE56" i="26"/>
  <c r="AA56" i="26"/>
  <c r="W56" i="26"/>
  <c r="V56" i="26"/>
  <c r="AD56" i="26"/>
  <c r="Z56" i="26"/>
  <c r="S56" i="26"/>
  <c r="AC60" i="26"/>
  <c r="Y60" i="26"/>
  <c r="T60" i="26"/>
  <c r="AB60" i="26"/>
  <c r="X60" i="26"/>
  <c r="AE60" i="26"/>
  <c r="AA60" i="26"/>
  <c r="W60" i="26"/>
  <c r="V60" i="26"/>
  <c r="AD60" i="26"/>
  <c r="Z60" i="26"/>
  <c r="S60" i="26"/>
  <c r="AC66" i="26"/>
  <c r="Y66" i="26"/>
  <c r="T66" i="26"/>
  <c r="AB66" i="26"/>
  <c r="X66" i="26"/>
  <c r="AE66" i="26"/>
  <c r="AA66" i="26"/>
  <c r="W66" i="26"/>
  <c r="V66" i="26"/>
  <c r="AD66" i="26"/>
  <c r="Z66" i="26"/>
  <c r="S66" i="26"/>
  <c r="AE78" i="26"/>
  <c r="AA78" i="26"/>
  <c r="W78" i="26"/>
  <c r="Z78" i="26"/>
  <c r="T78" i="26"/>
  <c r="AD78" i="26"/>
  <c r="Y78" i="26"/>
  <c r="AC78" i="26"/>
  <c r="X78" i="26"/>
  <c r="AB78" i="26"/>
  <c r="V78" i="26"/>
  <c r="S78" i="26"/>
  <c r="AC85" i="26"/>
  <c r="Y85" i="26"/>
  <c r="T85" i="26"/>
  <c r="AB85" i="26"/>
  <c r="X85" i="26"/>
  <c r="AE85" i="26"/>
  <c r="AA85" i="26"/>
  <c r="W85" i="26"/>
  <c r="AD85" i="26"/>
  <c r="Z85" i="26"/>
  <c r="V85" i="26"/>
  <c r="S85" i="26"/>
  <c r="AD91" i="26"/>
  <c r="Z91" i="26"/>
  <c r="V91" i="26"/>
  <c r="AE91" i="26"/>
  <c r="Y91" i="26"/>
  <c r="AC91" i="26"/>
  <c r="X91" i="26"/>
  <c r="AA91" i="26"/>
  <c r="W91" i="26"/>
  <c r="T91" i="26"/>
  <c r="AB91" i="26"/>
  <c r="S91" i="26"/>
  <c r="AC48" i="26"/>
  <c r="Y48" i="26"/>
  <c r="T48" i="26"/>
  <c r="AE48" i="26"/>
  <c r="AA48" i="26"/>
  <c r="W48" i="26"/>
  <c r="AB48" i="26"/>
  <c r="Z48" i="26"/>
  <c r="X48" i="26"/>
  <c r="V48" i="26"/>
  <c r="AD48" i="26"/>
  <c r="S48" i="26"/>
  <c r="AB26" i="26"/>
  <c r="X26" i="26"/>
  <c r="AD26" i="26"/>
  <c r="Z26" i="26"/>
  <c r="V26" i="26"/>
  <c r="AC26" i="26"/>
  <c r="T26" i="26"/>
  <c r="AA26" i="26"/>
  <c r="Y26" i="26"/>
  <c r="AE26" i="26"/>
  <c r="W26" i="26"/>
  <c r="S26" i="26"/>
  <c r="AD29" i="26"/>
  <c r="Z29" i="26"/>
  <c r="V29" i="26"/>
  <c r="AB29" i="26"/>
  <c r="X29" i="26"/>
  <c r="Y29" i="26"/>
  <c r="AE29" i="26"/>
  <c r="W29" i="26"/>
  <c r="AC29" i="26"/>
  <c r="T29" i="26"/>
  <c r="AA29" i="26"/>
  <c r="S29" i="26"/>
  <c r="AD33" i="26"/>
  <c r="Z33" i="26"/>
  <c r="V33" i="26"/>
  <c r="AB33" i="26"/>
  <c r="X33" i="26"/>
  <c r="Y33" i="26"/>
  <c r="AE33" i="26"/>
  <c r="W33" i="26"/>
  <c r="AC33" i="26"/>
  <c r="T33" i="26"/>
  <c r="AA33" i="26"/>
  <c r="S33" i="26"/>
  <c r="AE49" i="26"/>
  <c r="AA49" i="26"/>
  <c r="W49" i="26"/>
  <c r="AC49" i="26"/>
  <c r="Y49" i="26"/>
  <c r="T49" i="26"/>
  <c r="X49" i="26"/>
  <c r="AD49" i="26"/>
  <c r="V49" i="26"/>
  <c r="AB49" i="26"/>
  <c r="Z49" i="26"/>
  <c r="S49" i="26"/>
  <c r="AE57" i="26"/>
  <c r="AA57" i="26"/>
  <c r="W57" i="26"/>
  <c r="AD57" i="26"/>
  <c r="Z57" i="26"/>
  <c r="V57" i="26"/>
  <c r="AC57" i="26"/>
  <c r="Y57" i="26"/>
  <c r="T57" i="26"/>
  <c r="S57" i="26"/>
  <c r="AB57" i="26"/>
  <c r="X57" i="26"/>
  <c r="AE61" i="26"/>
  <c r="AA61" i="26"/>
  <c r="W61" i="26"/>
  <c r="AD61" i="26"/>
  <c r="Z61" i="26"/>
  <c r="V61" i="26"/>
  <c r="AC61" i="26"/>
  <c r="Y61" i="26"/>
  <c r="T61" i="26"/>
  <c r="S61" i="26"/>
  <c r="AB61" i="26"/>
  <c r="X61" i="26"/>
  <c r="AE65" i="26"/>
  <c r="AA65" i="26"/>
  <c r="W65" i="26"/>
  <c r="AD65" i="26"/>
  <c r="Z65" i="26"/>
  <c r="V65" i="26"/>
  <c r="AC65" i="26"/>
  <c r="Y65" i="26"/>
  <c r="T65" i="26"/>
  <c r="S65" i="26"/>
  <c r="AB65" i="26"/>
  <c r="X65" i="26"/>
  <c r="AE69" i="26"/>
  <c r="AA69" i="26"/>
  <c r="W69" i="26"/>
  <c r="AD69" i="26"/>
  <c r="Z69" i="26"/>
  <c r="V69" i="26"/>
  <c r="AC69" i="26"/>
  <c r="Y69" i="26"/>
  <c r="T69" i="26"/>
  <c r="S69" i="26"/>
  <c r="AB69" i="26"/>
  <c r="X69" i="26"/>
  <c r="AD18" i="26"/>
  <c r="Z18" i="26"/>
  <c r="V18" i="26"/>
  <c r="AC18" i="26"/>
  <c r="Y18" i="26"/>
  <c r="T18" i="26"/>
  <c r="AB18" i="26"/>
  <c r="X18" i="26"/>
  <c r="AE18" i="26"/>
  <c r="AA18" i="26"/>
  <c r="W18" i="26"/>
  <c r="S18" i="26"/>
  <c r="AD22" i="26"/>
  <c r="Z22" i="26"/>
  <c r="V22" i="26"/>
  <c r="AC22" i="26"/>
  <c r="Y22" i="26"/>
  <c r="T22" i="26"/>
  <c r="AB22" i="26"/>
  <c r="X22" i="26"/>
  <c r="AE22" i="26"/>
  <c r="AA22" i="26"/>
  <c r="W22" i="26"/>
  <c r="S22" i="26"/>
  <c r="AB28" i="26"/>
  <c r="X28" i="26"/>
  <c r="AD28" i="26"/>
  <c r="Z28" i="26"/>
  <c r="V28" i="26"/>
  <c r="AC28" i="26"/>
  <c r="T28" i="26"/>
  <c r="AA28" i="26"/>
  <c r="Y28" i="26"/>
  <c r="W28" i="26"/>
  <c r="AE28" i="26"/>
  <c r="S28" i="26"/>
  <c r="AD39" i="26"/>
  <c r="Z39" i="26"/>
  <c r="V39" i="26"/>
  <c r="AC39" i="26"/>
  <c r="Y39" i="26"/>
  <c r="T39" i="26"/>
  <c r="AB39" i="26"/>
  <c r="X39" i="26"/>
  <c r="AE39" i="26"/>
  <c r="AA39" i="26"/>
  <c r="W39" i="26"/>
  <c r="S39" i="26"/>
  <c r="AC79" i="26"/>
  <c r="Y79" i="26"/>
  <c r="T79" i="26"/>
  <c r="AA79" i="26"/>
  <c r="V79" i="26"/>
  <c r="AE79" i="26"/>
  <c r="Z79" i="26"/>
  <c r="AD79" i="26"/>
  <c r="X79" i="26"/>
  <c r="W79" i="26"/>
  <c r="AB79" i="26"/>
  <c r="S79" i="26"/>
  <c r="W8" i="26"/>
  <c r="Y8" i="26"/>
  <c r="B76" i="28" l="1"/>
  <c r="C76" i="28" s="1"/>
  <c r="U11" i="26"/>
  <c r="U9" i="26"/>
  <c r="S9" i="26"/>
  <c r="U5" i="26"/>
  <c r="AA9" i="26"/>
  <c r="U13" i="26"/>
  <c r="U12" i="26"/>
  <c r="U7" i="26"/>
  <c r="AD9" i="26"/>
  <c r="AB9" i="26"/>
  <c r="T9" i="26"/>
  <c r="Z9" i="26"/>
  <c r="AE9" i="26"/>
  <c r="AC9" i="26"/>
  <c r="Y9" i="26"/>
  <c r="X9" i="26"/>
  <c r="V9" i="26"/>
  <c r="W9" i="26"/>
  <c r="Q104" i="26"/>
  <c r="P104" i="26" s="1"/>
  <c r="O104" i="26"/>
  <c r="AD12" i="26"/>
  <c r="Z12" i="26"/>
  <c r="V12" i="26"/>
  <c r="AC12" i="26"/>
  <c r="Y12" i="26"/>
  <c r="T12" i="26"/>
  <c r="AB12" i="26"/>
  <c r="AA12" i="26"/>
  <c r="W12" i="26"/>
  <c r="X12" i="26"/>
  <c r="AE12" i="26"/>
  <c r="S12" i="26"/>
  <c r="AB7" i="26"/>
  <c r="X7" i="26"/>
  <c r="AD7" i="26"/>
  <c r="Y7" i="26"/>
  <c r="AC7" i="26"/>
  <c r="W7" i="26"/>
  <c r="AA7" i="26"/>
  <c r="V7" i="26"/>
  <c r="AE7" i="26"/>
  <c r="Z7" i="26"/>
  <c r="T7" i="26"/>
  <c r="S7" i="26"/>
  <c r="AB5" i="26"/>
  <c r="X5" i="26"/>
  <c r="AD5" i="26"/>
  <c r="Y5" i="26"/>
  <c r="Z5" i="26"/>
  <c r="AC5" i="26"/>
  <c r="W5" i="26"/>
  <c r="AA5" i="26"/>
  <c r="V5" i="26"/>
  <c r="AE5" i="26"/>
  <c r="T5" i="26"/>
  <c r="S5" i="26"/>
  <c r="AD10" i="26"/>
  <c r="Z10" i="26"/>
  <c r="V10" i="26"/>
  <c r="AC10" i="26"/>
  <c r="Y10" i="26"/>
  <c r="T10" i="26"/>
  <c r="AB10" i="26"/>
  <c r="AA10" i="26"/>
  <c r="AE10" i="26"/>
  <c r="W10" i="26"/>
  <c r="X10" i="26"/>
  <c r="S10" i="26"/>
  <c r="AB11" i="26"/>
  <c r="X11" i="26"/>
  <c r="AE11" i="26"/>
  <c r="AA11" i="26"/>
  <c r="W11" i="26"/>
  <c r="Y11" i="26"/>
  <c r="AD11" i="26"/>
  <c r="V11" i="26"/>
  <c r="AC11" i="26"/>
  <c r="T11" i="26"/>
  <c r="Z11" i="26"/>
  <c r="S11" i="26"/>
  <c r="AB13" i="26"/>
  <c r="X13" i="26"/>
  <c r="AE13" i="26"/>
  <c r="AA13" i="26"/>
  <c r="W13" i="26"/>
  <c r="Y13" i="26"/>
  <c r="AD13" i="26"/>
  <c r="V13" i="26"/>
  <c r="Z13" i="26"/>
  <c r="AC13" i="26"/>
  <c r="T13" i="26"/>
  <c r="S13" i="26"/>
  <c r="B77" i="28" l="1"/>
  <c r="C77" i="28" s="1"/>
  <c r="S106" i="26"/>
  <c r="U106" i="26"/>
  <c r="U104" i="26"/>
  <c r="S104" i="26"/>
  <c r="V104" i="26"/>
  <c r="D116" i="26"/>
  <c r="D109" i="26"/>
  <c r="W106" i="26"/>
  <c r="AA106" i="26"/>
  <c r="AE106" i="26"/>
  <c r="D115" i="26"/>
  <c r="X106" i="26"/>
  <c r="AB106" i="26"/>
  <c r="T106" i="26"/>
  <c r="V106" i="26"/>
  <c r="Z106" i="26"/>
  <c r="AD106" i="26"/>
  <c r="D114" i="26"/>
  <c r="Y106" i="26"/>
  <c r="AC106" i="26"/>
  <c r="D110" i="26"/>
  <c r="Z104" i="26"/>
  <c r="W104" i="26"/>
  <c r="AB104" i="26"/>
  <c r="AE104" i="26"/>
  <c r="X104" i="26"/>
  <c r="AA104" i="26"/>
  <c r="Y104" i="26"/>
  <c r="T104" i="26"/>
  <c r="AD104" i="26"/>
  <c r="AC104" i="26"/>
  <c r="B78" i="28" l="1"/>
  <c r="C78" i="28" s="1"/>
  <c r="B41" i="20"/>
  <c r="B101" i="20"/>
  <c r="B79" i="28" l="1"/>
  <c r="C79" i="28" s="1"/>
  <c r="E5" i="17"/>
  <c r="E6" i="17"/>
  <c r="E7" i="17"/>
  <c r="E8" i="17"/>
  <c r="E9" i="17"/>
  <c r="E10" i="17"/>
  <c r="E11" i="17"/>
  <c r="E12" i="17"/>
  <c r="E13" i="17"/>
  <c r="E4" i="17"/>
  <c r="E4" i="20"/>
  <c r="B80" i="28" l="1"/>
  <c r="C80" i="28" s="1"/>
  <c r="R104" i="17"/>
  <c r="F5" i="17"/>
  <c r="H5" i="17" s="1"/>
  <c r="I5" i="17" s="1"/>
  <c r="G5" i="17"/>
  <c r="J5" i="17"/>
  <c r="F6" i="17"/>
  <c r="G6" i="17"/>
  <c r="J6" i="17"/>
  <c r="F7" i="17"/>
  <c r="L7" i="17" s="1"/>
  <c r="G7" i="17"/>
  <c r="J7" i="17"/>
  <c r="F8" i="17"/>
  <c r="H8" i="17" s="1"/>
  <c r="I8" i="17" s="1"/>
  <c r="G8" i="17"/>
  <c r="J8" i="17"/>
  <c r="F9" i="17"/>
  <c r="H9" i="17" s="1"/>
  <c r="I9" i="17" s="1"/>
  <c r="G9" i="17"/>
  <c r="J9" i="17"/>
  <c r="F10" i="17"/>
  <c r="L10" i="17" s="1"/>
  <c r="G10" i="17"/>
  <c r="J10" i="17"/>
  <c r="F11" i="17"/>
  <c r="L11" i="17" s="1"/>
  <c r="G11" i="17"/>
  <c r="J11" i="17"/>
  <c r="F12" i="17"/>
  <c r="L12" i="17" s="1"/>
  <c r="G12" i="17"/>
  <c r="J12" i="17"/>
  <c r="F13" i="17"/>
  <c r="H13" i="17" s="1"/>
  <c r="I13" i="17" s="1"/>
  <c r="G13" i="17"/>
  <c r="J13" i="17"/>
  <c r="F14" i="17"/>
  <c r="G14" i="17"/>
  <c r="J14" i="17"/>
  <c r="F15" i="17"/>
  <c r="L15" i="17" s="1"/>
  <c r="G15" i="17"/>
  <c r="J15" i="17"/>
  <c r="F16" i="17"/>
  <c r="O16" i="17" s="1"/>
  <c r="G16" i="17"/>
  <c r="J16" i="17"/>
  <c r="F17" i="17"/>
  <c r="L17" i="17" s="1"/>
  <c r="G17" i="17"/>
  <c r="J17" i="17"/>
  <c r="F18" i="17"/>
  <c r="Q18" i="17" s="1"/>
  <c r="G18" i="17"/>
  <c r="J18" i="17"/>
  <c r="F19" i="17"/>
  <c r="L19" i="17" s="1"/>
  <c r="G19" i="17"/>
  <c r="J19" i="17"/>
  <c r="F20" i="17"/>
  <c r="L20" i="17" s="1"/>
  <c r="G20" i="17"/>
  <c r="J20" i="17"/>
  <c r="F21" i="17"/>
  <c r="M21" i="17" s="1"/>
  <c r="G21" i="17"/>
  <c r="J21" i="17"/>
  <c r="F22" i="17"/>
  <c r="L22" i="17" s="1"/>
  <c r="G22" i="17"/>
  <c r="J22" i="17"/>
  <c r="F23" i="17"/>
  <c r="H23" i="17" s="1"/>
  <c r="G23" i="17"/>
  <c r="J23" i="17"/>
  <c r="F24" i="17"/>
  <c r="G24" i="17"/>
  <c r="J24" i="17"/>
  <c r="F25" i="17"/>
  <c r="L25" i="17" s="1"/>
  <c r="G25" i="17"/>
  <c r="J25" i="17"/>
  <c r="F26" i="17"/>
  <c r="L26" i="17" s="1"/>
  <c r="G26" i="17"/>
  <c r="J26" i="17"/>
  <c r="F27" i="17"/>
  <c r="P27" i="17" s="1"/>
  <c r="G27" i="17"/>
  <c r="J27" i="17"/>
  <c r="F28" i="17"/>
  <c r="Q28" i="17" s="1"/>
  <c r="G28" i="17"/>
  <c r="J28" i="17"/>
  <c r="F29" i="17"/>
  <c r="G29" i="17"/>
  <c r="J29" i="17"/>
  <c r="F30" i="17"/>
  <c r="O30" i="17" s="1"/>
  <c r="G30" i="17"/>
  <c r="J30" i="17"/>
  <c r="F31" i="17"/>
  <c r="N31" i="17" s="1"/>
  <c r="G31" i="17"/>
  <c r="J31" i="17"/>
  <c r="F32" i="17"/>
  <c r="H32" i="17" s="1"/>
  <c r="G32" i="17"/>
  <c r="J32" i="17"/>
  <c r="F33" i="17"/>
  <c r="H33" i="17" s="1"/>
  <c r="G33" i="17"/>
  <c r="J33" i="17"/>
  <c r="F34" i="17"/>
  <c r="L34" i="17" s="1"/>
  <c r="G34" i="17"/>
  <c r="J34" i="17"/>
  <c r="F35" i="17"/>
  <c r="L35" i="17" s="1"/>
  <c r="G35" i="17"/>
  <c r="J35" i="17"/>
  <c r="F36" i="17"/>
  <c r="H36" i="17" s="1"/>
  <c r="G36" i="17"/>
  <c r="J36" i="17"/>
  <c r="F37" i="17"/>
  <c r="H37" i="17" s="1"/>
  <c r="G37" i="17"/>
  <c r="J37" i="17"/>
  <c r="F38" i="17"/>
  <c r="L38" i="17" s="1"/>
  <c r="G38" i="17"/>
  <c r="J38" i="17"/>
  <c r="F39" i="17"/>
  <c r="L39" i="17" s="1"/>
  <c r="G39" i="17"/>
  <c r="J39" i="17"/>
  <c r="F40" i="17"/>
  <c r="L40" i="17" s="1"/>
  <c r="G40" i="17"/>
  <c r="J40" i="17"/>
  <c r="F41" i="17"/>
  <c r="G41" i="17"/>
  <c r="J41" i="17"/>
  <c r="F42" i="17"/>
  <c r="G42" i="17"/>
  <c r="J42" i="17"/>
  <c r="F43" i="17"/>
  <c r="P43" i="17" s="1"/>
  <c r="G43" i="17"/>
  <c r="J43" i="17"/>
  <c r="F44" i="17"/>
  <c r="N44" i="17" s="1"/>
  <c r="G44" i="17"/>
  <c r="J44" i="17"/>
  <c r="F45" i="17"/>
  <c r="L45" i="17" s="1"/>
  <c r="G45" i="17"/>
  <c r="J45" i="17"/>
  <c r="F46" i="17"/>
  <c r="L46" i="17" s="1"/>
  <c r="G46" i="17"/>
  <c r="J46" i="17"/>
  <c r="F47" i="17"/>
  <c r="O47" i="17" s="1"/>
  <c r="G47" i="17"/>
  <c r="J47" i="17"/>
  <c r="F48" i="17"/>
  <c r="L48" i="17" s="1"/>
  <c r="G48" i="17"/>
  <c r="J48" i="17"/>
  <c r="F49" i="17"/>
  <c r="M49" i="17" s="1"/>
  <c r="G49" i="17"/>
  <c r="J49" i="17"/>
  <c r="F50" i="17"/>
  <c r="L50" i="17" s="1"/>
  <c r="G50" i="17"/>
  <c r="J50" i="17"/>
  <c r="F51" i="17"/>
  <c r="Q51" i="17" s="1"/>
  <c r="G51" i="17"/>
  <c r="J51" i="17"/>
  <c r="F52" i="17"/>
  <c r="G52" i="17"/>
  <c r="J52" i="17"/>
  <c r="F53" i="17"/>
  <c r="G53" i="17"/>
  <c r="J53" i="17"/>
  <c r="F54" i="17"/>
  <c r="H54" i="17" s="1"/>
  <c r="G54" i="17"/>
  <c r="J54" i="17"/>
  <c r="F55" i="17"/>
  <c r="L55" i="17" s="1"/>
  <c r="G55" i="17"/>
  <c r="J55" i="17"/>
  <c r="F56" i="17"/>
  <c r="H56" i="17" s="1"/>
  <c r="G56" i="17"/>
  <c r="J56" i="17"/>
  <c r="F57" i="17"/>
  <c r="P57" i="17" s="1"/>
  <c r="G57" i="17"/>
  <c r="J57" i="17"/>
  <c r="F58" i="17"/>
  <c r="H58" i="17" s="1"/>
  <c r="G58" i="17"/>
  <c r="J58" i="17"/>
  <c r="F59" i="17"/>
  <c r="H59" i="17" s="1"/>
  <c r="G59" i="17"/>
  <c r="J59" i="17"/>
  <c r="F60" i="17"/>
  <c r="G60" i="17"/>
  <c r="J60" i="17"/>
  <c r="F61" i="17"/>
  <c r="M61" i="17" s="1"/>
  <c r="G61" i="17"/>
  <c r="J61" i="17"/>
  <c r="F62" i="17"/>
  <c r="N62" i="17" s="1"/>
  <c r="G62" i="17"/>
  <c r="J62" i="17"/>
  <c r="F63" i="17"/>
  <c r="L63" i="17" s="1"/>
  <c r="G63" i="17"/>
  <c r="J63" i="17"/>
  <c r="F64" i="17"/>
  <c r="L64" i="17" s="1"/>
  <c r="G64" i="17"/>
  <c r="J64" i="17"/>
  <c r="F65" i="17"/>
  <c r="O65" i="17" s="1"/>
  <c r="G65" i="17"/>
  <c r="J65" i="17"/>
  <c r="F66" i="17"/>
  <c r="M66" i="17" s="1"/>
  <c r="G66" i="17"/>
  <c r="J66" i="17"/>
  <c r="F67" i="17"/>
  <c r="H67" i="17" s="1"/>
  <c r="G67" i="17"/>
  <c r="J67" i="17"/>
  <c r="F68" i="17"/>
  <c r="H68" i="17" s="1"/>
  <c r="G68" i="17"/>
  <c r="J68" i="17"/>
  <c r="F69" i="17"/>
  <c r="H69" i="17" s="1"/>
  <c r="G69" i="17"/>
  <c r="J69" i="17"/>
  <c r="F70" i="17"/>
  <c r="P70" i="17" s="1"/>
  <c r="G70" i="17"/>
  <c r="J70" i="17"/>
  <c r="F71" i="17"/>
  <c r="L71" i="17" s="1"/>
  <c r="G71" i="17"/>
  <c r="J71" i="17"/>
  <c r="F72" i="17"/>
  <c r="L72" i="17" s="1"/>
  <c r="G72" i="17"/>
  <c r="J72" i="17"/>
  <c r="F73" i="17"/>
  <c r="H73" i="17" s="1"/>
  <c r="G73" i="17"/>
  <c r="J73" i="17"/>
  <c r="F74" i="17"/>
  <c r="L74" i="17" s="1"/>
  <c r="G74" i="17"/>
  <c r="J74" i="17"/>
  <c r="F75" i="17"/>
  <c r="H75" i="17" s="1"/>
  <c r="G75" i="17"/>
  <c r="J75" i="17"/>
  <c r="F76" i="17"/>
  <c r="G76" i="17"/>
  <c r="J76" i="17"/>
  <c r="F77" i="17"/>
  <c r="P77" i="17" s="1"/>
  <c r="G77" i="17"/>
  <c r="J77" i="17"/>
  <c r="F78" i="17"/>
  <c r="L78" i="17" s="1"/>
  <c r="G78" i="17"/>
  <c r="J78" i="17"/>
  <c r="F79" i="17"/>
  <c r="H79" i="17" s="1"/>
  <c r="G79" i="17"/>
  <c r="J79" i="17"/>
  <c r="F80" i="17"/>
  <c r="M80" i="17" s="1"/>
  <c r="G80" i="17"/>
  <c r="J80" i="17"/>
  <c r="F81" i="17"/>
  <c r="N81" i="17" s="1"/>
  <c r="G81" i="17"/>
  <c r="J81" i="17"/>
  <c r="F82" i="17"/>
  <c r="G82" i="17"/>
  <c r="J82" i="17"/>
  <c r="F83" i="17"/>
  <c r="H83" i="17" s="1"/>
  <c r="G83" i="17"/>
  <c r="J83" i="17"/>
  <c r="F84" i="17"/>
  <c r="L84" i="17" s="1"/>
  <c r="G84" i="17"/>
  <c r="J84" i="17"/>
  <c r="F85" i="17"/>
  <c r="G85" i="17"/>
  <c r="J85" i="17"/>
  <c r="F86" i="17"/>
  <c r="G86" i="17"/>
  <c r="J86" i="17"/>
  <c r="F87" i="17"/>
  <c r="G87" i="17"/>
  <c r="J87" i="17"/>
  <c r="F88" i="17"/>
  <c r="H88" i="17" s="1"/>
  <c r="G88" i="17"/>
  <c r="J88" i="17"/>
  <c r="F89" i="17"/>
  <c r="L89" i="17" s="1"/>
  <c r="G89" i="17"/>
  <c r="J89" i="17"/>
  <c r="F90" i="17"/>
  <c r="N90" i="17" s="1"/>
  <c r="G90" i="17"/>
  <c r="J90" i="17"/>
  <c r="F91" i="17"/>
  <c r="L91" i="17" s="1"/>
  <c r="G91" i="17"/>
  <c r="J91" i="17"/>
  <c r="F92" i="17"/>
  <c r="G92" i="17"/>
  <c r="J92" i="17"/>
  <c r="F93" i="17"/>
  <c r="P93" i="17" s="1"/>
  <c r="G93" i="17"/>
  <c r="J93" i="17"/>
  <c r="F94" i="17"/>
  <c r="G94" i="17"/>
  <c r="J94" i="17"/>
  <c r="F95" i="17"/>
  <c r="H95" i="17" s="1"/>
  <c r="G95" i="17"/>
  <c r="J95" i="17"/>
  <c r="F96" i="17"/>
  <c r="L96" i="17" s="1"/>
  <c r="G96" i="17"/>
  <c r="J96" i="17"/>
  <c r="F97" i="17"/>
  <c r="L97" i="17" s="1"/>
  <c r="G97" i="17"/>
  <c r="J97" i="17"/>
  <c r="F98" i="17"/>
  <c r="M98" i="17" s="1"/>
  <c r="G98" i="17"/>
  <c r="J98" i="17"/>
  <c r="F99" i="17"/>
  <c r="G99" i="17"/>
  <c r="J99" i="17"/>
  <c r="F100" i="17"/>
  <c r="M100" i="17" s="1"/>
  <c r="G100" i="17"/>
  <c r="J100" i="17"/>
  <c r="F101" i="17"/>
  <c r="L101" i="17" s="1"/>
  <c r="G101" i="17"/>
  <c r="J101" i="17"/>
  <c r="F102" i="17"/>
  <c r="N102" i="17" s="1"/>
  <c r="G102" i="17"/>
  <c r="J102" i="17"/>
  <c r="F103" i="17"/>
  <c r="G103" i="17"/>
  <c r="J103" i="17"/>
  <c r="B104" i="17"/>
  <c r="C104" i="17"/>
  <c r="D104" i="17"/>
  <c r="L13" i="17"/>
  <c r="N48" i="17"/>
  <c r="P48" i="17"/>
  <c r="Q74" i="17"/>
  <c r="O48" i="17"/>
  <c r="O49" i="17"/>
  <c r="L6" i="17"/>
  <c r="H6" i="17"/>
  <c r="I6" i="17" s="1"/>
  <c r="K15" i="19"/>
  <c r="J15" i="19"/>
  <c r="I15" i="19"/>
  <c r="H15" i="19"/>
  <c r="G15" i="19"/>
  <c r="F15" i="19"/>
  <c r="D15" i="19"/>
  <c r="C15" i="19"/>
  <c r="B15" i="19"/>
  <c r="L15" i="1"/>
  <c r="K15" i="1"/>
  <c r="J15" i="1"/>
  <c r="I15" i="1"/>
  <c r="H15" i="1"/>
  <c r="G15" i="1"/>
  <c r="F15" i="1"/>
  <c r="E15" i="1"/>
  <c r="D15" i="1"/>
  <c r="C15" i="1"/>
  <c r="K15" i="18"/>
  <c r="J15" i="18"/>
  <c r="I15" i="18"/>
  <c r="H15" i="18"/>
  <c r="G15" i="18"/>
  <c r="F15" i="18"/>
  <c r="D15" i="18"/>
  <c r="C15" i="18"/>
  <c r="B15" i="18"/>
  <c r="L13" i="1"/>
  <c r="K13" i="1"/>
  <c r="J13" i="1"/>
  <c r="I13" i="1"/>
  <c r="H13" i="1"/>
  <c r="G13" i="1"/>
  <c r="F13" i="1"/>
  <c r="E13" i="1"/>
  <c r="D13" i="1"/>
  <c r="C13" i="1"/>
  <c r="L11" i="1"/>
  <c r="K11" i="1"/>
  <c r="J11" i="1"/>
  <c r="I11" i="1"/>
  <c r="H11" i="1"/>
  <c r="G11" i="1"/>
  <c r="F11" i="1"/>
  <c r="E11" i="1"/>
  <c r="D11" i="1"/>
  <c r="C11" i="1"/>
  <c r="L9" i="1"/>
  <c r="K9" i="1"/>
  <c r="J9" i="1"/>
  <c r="I9" i="1"/>
  <c r="H9" i="1"/>
  <c r="G9" i="1"/>
  <c r="F9" i="1"/>
  <c r="E9" i="1"/>
  <c r="D9" i="1"/>
  <c r="C9" i="1"/>
  <c r="L7" i="1"/>
  <c r="K7" i="1"/>
  <c r="J7" i="1"/>
  <c r="I7" i="1"/>
  <c r="H7" i="1"/>
  <c r="G7" i="1"/>
  <c r="F7" i="1"/>
  <c r="E7" i="1"/>
  <c r="D7" i="1"/>
  <c r="C7" i="1"/>
  <c r="L5" i="1"/>
  <c r="K5" i="1"/>
  <c r="J5" i="1"/>
  <c r="I5" i="1"/>
  <c r="Q10" i="27" s="1"/>
  <c r="H5" i="1"/>
  <c r="G5" i="1"/>
  <c r="F5" i="1"/>
  <c r="E5" i="1"/>
  <c r="D5" i="1"/>
  <c r="C5" i="1"/>
  <c r="K3" i="1"/>
  <c r="J3" i="1"/>
  <c r="I3" i="1"/>
  <c r="H3" i="1"/>
  <c r="G3" i="1"/>
  <c r="Q8" i="27" s="1"/>
  <c r="F3" i="1"/>
  <c r="E3" i="1"/>
  <c r="D3" i="1"/>
  <c r="C3" i="1"/>
  <c r="L3" i="1"/>
  <c r="K13" i="19"/>
  <c r="J13" i="19"/>
  <c r="I13" i="19"/>
  <c r="H13" i="19"/>
  <c r="G13" i="19"/>
  <c r="F13" i="19"/>
  <c r="D13" i="19"/>
  <c r="C13" i="19"/>
  <c r="B13" i="19"/>
  <c r="K11" i="19"/>
  <c r="J11" i="19"/>
  <c r="I11" i="19"/>
  <c r="H11" i="19"/>
  <c r="G11" i="19"/>
  <c r="F11" i="19"/>
  <c r="D11" i="19"/>
  <c r="C11" i="19"/>
  <c r="B11" i="19"/>
  <c r="K9" i="19"/>
  <c r="J9" i="19"/>
  <c r="I9" i="19"/>
  <c r="H9" i="19"/>
  <c r="G9" i="19"/>
  <c r="F9" i="19"/>
  <c r="D9" i="19"/>
  <c r="C9" i="19"/>
  <c r="B9" i="19"/>
  <c r="K7" i="19"/>
  <c r="J7" i="19"/>
  <c r="I7" i="19"/>
  <c r="H7" i="19"/>
  <c r="G7" i="19"/>
  <c r="F7" i="19"/>
  <c r="D7" i="19"/>
  <c r="C7" i="19"/>
  <c r="B7" i="19"/>
  <c r="K5" i="19"/>
  <c r="J5" i="19"/>
  <c r="I5" i="19"/>
  <c r="H5" i="19"/>
  <c r="S10" i="27" s="1"/>
  <c r="G5" i="19"/>
  <c r="F5" i="19"/>
  <c r="D5" i="19"/>
  <c r="C5" i="19"/>
  <c r="B5" i="19"/>
  <c r="J3" i="19"/>
  <c r="I3" i="19"/>
  <c r="H3" i="19"/>
  <c r="G3" i="19"/>
  <c r="F3" i="19"/>
  <c r="S8" i="27" s="1"/>
  <c r="D3" i="19"/>
  <c r="C3" i="19"/>
  <c r="B3" i="19"/>
  <c r="K3" i="19"/>
  <c r="K13" i="18"/>
  <c r="J13" i="18"/>
  <c r="I13" i="18"/>
  <c r="H13" i="18"/>
  <c r="G13" i="18"/>
  <c r="F13" i="18"/>
  <c r="D13" i="18"/>
  <c r="C13" i="18"/>
  <c r="B13" i="18"/>
  <c r="K11" i="18"/>
  <c r="J11" i="18"/>
  <c r="I11" i="18"/>
  <c r="H11" i="18"/>
  <c r="G11" i="18"/>
  <c r="F11" i="18"/>
  <c r="D11" i="18"/>
  <c r="C11" i="18"/>
  <c r="B11" i="18"/>
  <c r="K9" i="18"/>
  <c r="J9" i="18"/>
  <c r="I9" i="18"/>
  <c r="H9" i="18"/>
  <c r="G9" i="18"/>
  <c r="F9" i="18"/>
  <c r="D9" i="18"/>
  <c r="C9" i="18"/>
  <c r="B9" i="18"/>
  <c r="K7" i="18"/>
  <c r="J7" i="18"/>
  <c r="I7" i="18"/>
  <c r="H7" i="18"/>
  <c r="G7" i="18"/>
  <c r="F7" i="18"/>
  <c r="D7" i="18"/>
  <c r="C7" i="18"/>
  <c r="B7" i="18"/>
  <c r="K5" i="18"/>
  <c r="J5" i="18"/>
  <c r="I5" i="18"/>
  <c r="H5" i="18"/>
  <c r="T10" i="27" s="1"/>
  <c r="U10" i="27" s="1"/>
  <c r="G5" i="18"/>
  <c r="F5" i="18"/>
  <c r="D5" i="18"/>
  <c r="C5" i="18"/>
  <c r="B5" i="18"/>
  <c r="J3" i="18"/>
  <c r="I3" i="18"/>
  <c r="H3" i="18"/>
  <c r="G3" i="18"/>
  <c r="F3" i="18"/>
  <c r="T8" i="27" s="1"/>
  <c r="U8" i="27" s="1"/>
  <c r="U104" i="27" s="1"/>
  <c r="T104" i="27" s="1"/>
  <c r="D3" i="18"/>
  <c r="C3" i="18"/>
  <c r="B3" i="18"/>
  <c r="K3" i="18"/>
  <c r="J4" i="20"/>
  <c r="G4" i="20"/>
  <c r="F4" i="20"/>
  <c r="L4" i="20" s="1"/>
  <c r="D41" i="20"/>
  <c r="J4" i="17"/>
  <c r="G4" i="17"/>
  <c r="F4" i="17"/>
  <c r="L4" i="17" s="1"/>
  <c r="Q65" i="17"/>
  <c r="B81" i="28" l="1"/>
  <c r="C81" i="28" s="1"/>
  <c r="S104" i="27"/>
  <c r="W104" i="27" s="1"/>
  <c r="AI8" i="27"/>
  <c r="AC8" i="27"/>
  <c r="AG8" i="27"/>
  <c r="AA8" i="27"/>
  <c r="AE8" i="27"/>
  <c r="Y8" i="27"/>
  <c r="W8" i="27"/>
  <c r="AB8" i="27"/>
  <c r="AF8" i="27"/>
  <c r="X8" i="27"/>
  <c r="AD8" i="27"/>
  <c r="Z8" i="27"/>
  <c r="AH8" i="27"/>
  <c r="AH106" i="27"/>
  <c r="X106" i="27"/>
  <c r="F109" i="27"/>
  <c r="F115" i="27"/>
  <c r="F116" i="27"/>
  <c r="Y106" i="27"/>
  <c r="AE106" i="27"/>
  <c r="AG106" i="27"/>
  <c r="AF106" i="27"/>
  <c r="AD106" i="27"/>
  <c r="AA106" i="27"/>
  <c r="F110" i="27"/>
  <c r="F114" i="27"/>
  <c r="Z106" i="27"/>
  <c r="AB106" i="27"/>
  <c r="AI106" i="27"/>
  <c r="W106" i="27"/>
  <c r="AC106" i="27"/>
  <c r="AI10" i="27"/>
  <c r="AH10" i="27"/>
  <c r="Y10" i="27"/>
  <c r="W10" i="27"/>
  <c r="AE10" i="27"/>
  <c r="Z10" i="27"/>
  <c r="X10" i="27"/>
  <c r="AD10" i="27"/>
  <c r="AB10" i="27"/>
  <c r="AF10" i="27"/>
  <c r="AA10" i="27"/>
  <c r="AC10" i="27"/>
  <c r="AG10" i="27"/>
  <c r="N20" i="17"/>
  <c r="Q32" i="17"/>
  <c r="P32" i="17"/>
  <c r="M40" i="17"/>
  <c r="H11" i="17"/>
  <c r="I11" i="17" s="1"/>
  <c r="P63" i="17"/>
  <c r="P39" i="17"/>
  <c r="Q67" i="17"/>
  <c r="O95" i="17"/>
  <c r="N35" i="17"/>
  <c r="H12" i="17"/>
  <c r="I12" i="17" s="1"/>
  <c r="M12" i="17" s="1"/>
  <c r="N45" i="17"/>
  <c r="P45" i="17"/>
  <c r="O37" i="17"/>
  <c r="L9" i="17"/>
  <c r="M9" i="17" s="1"/>
  <c r="P89" i="17"/>
  <c r="N33" i="17"/>
  <c r="M25" i="17"/>
  <c r="O21" i="17"/>
  <c r="L49" i="17"/>
  <c r="N21" i="17"/>
  <c r="AB21" i="17" s="1"/>
  <c r="L33" i="17"/>
  <c r="L77" i="17"/>
  <c r="L21" i="17"/>
  <c r="Q21" i="17"/>
  <c r="I21" i="17"/>
  <c r="P49" i="17"/>
  <c r="P33" i="17"/>
  <c r="O73" i="17"/>
  <c r="O33" i="17"/>
  <c r="P17" i="17"/>
  <c r="P21" i="17"/>
  <c r="H21" i="17"/>
  <c r="O50" i="17"/>
  <c r="P15" i="17"/>
  <c r="N78" i="17"/>
  <c r="N50" i="17"/>
  <c r="M15" i="17"/>
  <c r="N66" i="17"/>
  <c r="U66" i="17" s="1"/>
  <c r="H78" i="17"/>
  <c r="Q83" i="17"/>
  <c r="N38" i="17"/>
  <c r="O74" i="17"/>
  <c r="Q54" i="17"/>
  <c r="H50" i="17"/>
  <c r="O70" i="17"/>
  <c r="H71" i="17"/>
  <c r="H48" i="17"/>
  <c r="M91" i="17"/>
  <c r="M71" i="17"/>
  <c r="N95" i="17"/>
  <c r="L100" i="17"/>
  <c r="L95" i="17"/>
  <c r="I76" i="17"/>
  <c r="O75" i="17"/>
  <c r="N34" i="17"/>
  <c r="N96" i="17"/>
  <c r="P55" i="17"/>
  <c r="P38" i="17"/>
  <c r="N30" i="17"/>
  <c r="O87" i="17"/>
  <c r="P71" i="17"/>
  <c r="M83" i="17"/>
  <c r="Q75" i="17"/>
  <c r="Q91" i="17"/>
  <c r="I73" i="17"/>
  <c r="I53" i="17"/>
  <c r="N26" i="17"/>
  <c r="N59" i="17"/>
  <c r="O83" i="17"/>
  <c r="P83" i="17"/>
  <c r="O22" i="17"/>
  <c r="M67" i="17"/>
  <c r="O46" i="17"/>
  <c r="M38" i="17"/>
  <c r="O91" i="17"/>
  <c r="N87" i="17"/>
  <c r="P75" i="17"/>
  <c r="L83" i="17"/>
  <c r="I37" i="17"/>
  <c r="I29" i="17"/>
  <c r="M43" i="17"/>
  <c r="N84" i="17"/>
  <c r="M18" i="17"/>
  <c r="N76" i="17"/>
  <c r="I32" i="17"/>
  <c r="M26" i="17"/>
  <c r="Q14" i="17"/>
  <c r="H76" i="17"/>
  <c r="H43" i="17"/>
  <c r="M84" i="17"/>
  <c r="U84" i="17" s="1"/>
  <c r="H14" i="17"/>
  <c r="I14" i="17" s="1"/>
  <c r="Q80" i="17"/>
  <c r="O14" i="17"/>
  <c r="N43" i="17"/>
  <c r="N22" i="17"/>
  <c r="P35" i="17"/>
  <c r="Q56" i="17"/>
  <c r="O26" i="17"/>
  <c r="N89" i="17"/>
  <c r="P30" i="17"/>
  <c r="P14" i="17"/>
  <c r="M39" i="17"/>
  <c r="I18" i="17"/>
  <c r="L14" i="17"/>
  <c r="Q26" i="17"/>
  <c r="I26" i="17"/>
  <c r="M93" i="17"/>
  <c r="M102" i="17"/>
  <c r="U102" i="17" s="1"/>
  <c r="M65" i="17"/>
  <c r="P65" i="17"/>
  <c r="M22" i="17"/>
  <c r="Q22" i="17"/>
  <c r="M69" i="17"/>
  <c r="P69" i="17"/>
  <c r="P68" i="17"/>
  <c r="M14" i="17"/>
  <c r="O39" i="17"/>
  <c r="N60" i="17"/>
  <c r="M19" i="17"/>
  <c r="L18" i="17"/>
  <c r="H22" i="17"/>
  <c r="N53" i="17"/>
  <c r="O43" i="17"/>
  <c r="M35" i="17"/>
  <c r="N61" i="17"/>
  <c r="AE61" i="17" s="1"/>
  <c r="P26" i="17"/>
  <c r="H26" i="17"/>
  <c r="M89" i="17"/>
  <c r="H40" i="17"/>
  <c r="I75" i="17"/>
  <c r="Q93" i="17"/>
  <c r="N39" i="17"/>
  <c r="I22" i="17"/>
  <c r="H35" i="17"/>
  <c r="O90" i="17"/>
  <c r="P22" i="17"/>
  <c r="O77" i="17"/>
  <c r="M77" i="17"/>
  <c r="O35" i="17"/>
  <c r="N14" i="17"/>
  <c r="Q39" i="17"/>
  <c r="H39" i="17"/>
  <c r="I39" i="17" s="1"/>
  <c r="L53" i="17"/>
  <c r="Q35" i="17"/>
  <c r="I35" i="17"/>
  <c r="P44" i="17"/>
  <c r="O99" i="17"/>
  <c r="N72" i="17"/>
  <c r="H77" i="17"/>
  <c r="I77" i="17" s="1"/>
  <c r="N99" i="17"/>
  <c r="L99" i="17"/>
  <c r="O97" i="17"/>
  <c r="N15" i="17"/>
  <c r="N19" i="17"/>
  <c r="O40" i="17"/>
  <c r="M36" i="17"/>
  <c r="O19" i="17"/>
  <c r="N54" i="17"/>
  <c r="P19" i="17"/>
  <c r="H45" i="17"/>
  <c r="P40" i="17"/>
  <c r="I33" i="17"/>
  <c r="H46" i="17"/>
  <c r="P67" i="17"/>
  <c r="I31" i="17"/>
  <c r="M32" i="17"/>
  <c r="I54" i="17"/>
  <c r="O67" i="17"/>
  <c r="H89" i="17"/>
  <c r="I89" i="17" s="1"/>
  <c r="M75" i="17"/>
  <c r="P58" i="17"/>
  <c r="Q77" i="17"/>
  <c r="M88" i="17"/>
  <c r="I59" i="17"/>
  <c r="L75" i="17"/>
  <c r="N74" i="17"/>
  <c r="Q88" i="17"/>
  <c r="P101" i="17"/>
  <c r="O84" i="17"/>
  <c r="O54" i="17"/>
  <c r="Q50" i="17"/>
  <c r="Q19" i="17"/>
  <c r="I45" i="17"/>
  <c r="Q40" i="17"/>
  <c r="P80" i="17"/>
  <c r="Q31" i="17"/>
  <c r="H84" i="17"/>
  <c r="I84" i="17" s="1"/>
  <c r="O15" i="17"/>
  <c r="P74" i="17"/>
  <c r="N40" i="17"/>
  <c r="O98" i="17"/>
  <c r="M101" i="17"/>
  <c r="O89" i="17"/>
  <c r="P23" i="17"/>
  <c r="N77" i="17"/>
  <c r="P88" i="17"/>
  <c r="Q84" i="17"/>
  <c r="M33" i="17"/>
  <c r="Q27" i="17"/>
  <c r="N37" i="17"/>
  <c r="P50" i="17"/>
  <c r="M20" i="17"/>
  <c r="U20" i="17" s="1"/>
  <c r="Q89" i="17"/>
  <c r="M85" i="17"/>
  <c r="M45" i="17"/>
  <c r="Q15" i="17"/>
  <c r="O45" i="17"/>
  <c r="M74" i="17"/>
  <c r="U74" i="17" s="1"/>
  <c r="N67" i="17"/>
  <c r="O88" i="17"/>
  <c r="P84" i="17"/>
  <c r="Q33" i="17"/>
  <c r="O92" i="17"/>
  <c r="M50" i="17"/>
  <c r="M55" i="17"/>
  <c r="H15" i="17"/>
  <c r="I15" i="17" s="1"/>
  <c r="H19" i="17"/>
  <c r="I19" i="17" s="1"/>
  <c r="O32" i="17"/>
  <c r="H41" i="17"/>
  <c r="I41" i="17" s="1"/>
  <c r="Q45" i="17"/>
  <c r="I50" i="17"/>
  <c r="L67" i="17"/>
  <c r="N32" i="17"/>
  <c r="N88" i="17"/>
  <c r="Q90" i="17"/>
  <c r="H97" i="17"/>
  <c r="M58" i="17"/>
  <c r="H74" i="17"/>
  <c r="I74" i="17" s="1"/>
  <c r="I40" i="17"/>
  <c r="L32" i="17"/>
  <c r="N75" i="17"/>
  <c r="N97" i="17"/>
  <c r="Q78" i="17"/>
  <c r="M42" i="17"/>
  <c r="O64" i="17"/>
  <c r="N92" i="17"/>
  <c r="O20" i="17"/>
  <c r="H7" i="17"/>
  <c r="I7" i="17" s="1"/>
  <c r="O7" i="17" s="1"/>
  <c r="H20" i="17"/>
  <c r="I20" i="17" s="1"/>
  <c r="M34" i="17"/>
  <c r="H10" i="17"/>
  <c r="I10" i="17" s="1"/>
  <c r="O10" i="17" s="1"/>
  <c r="P56" i="17"/>
  <c r="L8" i="17"/>
  <c r="M8" i="17" s="1"/>
  <c r="P90" i="17"/>
  <c r="H82" i="17"/>
  <c r="I82" i="17" s="1"/>
  <c r="N28" i="17"/>
  <c r="Q47" i="17"/>
  <c r="Q34" i="17"/>
  <c r="Q92" i="17"/>
  <c r="M92" i="17"/>
  <c r="H38" i="17"/>
  <c r="I38" i="17" s="1"/>
  <c r="N29" i="17"/>
  <c r="N56" i="17"/>
  <c r="M97" i="17"/>
  <c r="H24" i="17"/>
  <c r="I24" i="17" s="1"/>
  <c r="H90" i="17"/>
  <c r="I90" i="17" s="1"/>
  <c r="L90" i="17"/>
  <c r="Q29" i="17"/>
  <c r="Q97" i="17"/>
  <c r="M78" i="17"/>
  <c r="P78" i="17"/>
  <c r="Q20" i="17"/>
  <c r="O102" i="17"/>
  <c r="M90" i="17"/>
  <c r="U90" i="17" s="1"/>
  <c r="P29" i="17"/>
  <c r="P34" i="17"/>
  <c r="O34" i="17"/>
  <c r="P97" i="17"/>
  <c r="O38" i="17"/>
  <c r="O78" i="17"/>
  <c r="N68" i="17"/>
  <c r="P92" i="17"/>
  <c r="P20" i="17"/>
  <c r="Q38" i="17"/>
  <c r="H34" i="17"/>
  <c r="I34" i="17" s="1"/>
  <c r="P24" i="17"/>
  <c r="O56" i="17"/>
  <c r="H92" i="17"/>
  <c r="I92" i="17" s="1"/>
  <c r="I97" i="17"/>
  <c r="Q102" i="17"/>
  <c r="I78" i="17"/>
  <c r="H102" i="17"/>
  <c r="M73" i="17"/>
  <c r="M23" i="17"/>
  <c r="N41" i="17"/>
  <c r="Q96" i="17"/>
  <c r="O96" i="17"/>
  <c r="O69" i="17"/>
  <c r="O101" i="17"/>
  <c r="O68" i="17"/>
  <c r="M37" i="17"/>
  <c r="N64" i="17"/>
  <c r="M64" i="17"/>
  <c r="O25" i="17"/>
  <c r="Q60" i="17"/>
  <c r="N55" i="17"/>
  <c r="Q46" i="17"/>
  <c r="N46" i="17"/>
  <c r="O36" i="17"/>
  <c r="O23" i="17"/>
  <c r="O41" i="17"/>
  <c r="N69" i="17"/>
  <c r="Q36" i="17"/>
  <c r="P31" i="17"/>
  <c r="N70" i="17"/>
  <c r="L82" i="17"/>
  <c r="H101" i="17"/>
  <c r="I101" i="17" s="1"/>
  <c r="M79" i="17"/>
  <c r="Q79" i="17"/>
  <c r="Q73" i="17"/>
  <c r="L73" i="17"/>
  <c r="Q82" i="17"/>
  <c r="M96" i="17"/>
  <c r="L37" i="17"/>
  <c r="O72" i="17"/>
  <c r="H72" i="17"/>
  <c r="I72" i="17"/>
  <c r="L69" i="17"/>
  <c r="L68" i="17"/>
  <c r="N24" i="17"/>
  <c r="L23" i="17"/>
  <c r="Q41" i="17"/>
  <c r="O31" i="17"/>
  <c r="M31" i="17"/>
  <c r="U31" i="17" s="1"/>
  <c r="N101" i="17"/>
  <c r="M68" i="17"/>
  <c r="Q37" i="17"/>
  <c r="Q64" i="17"/>
  <c r="Q25" i="17"/>
  <c r="N25" i="17"/>
  <c r="M60" i="17"/>
  <c r="O55" i="17"/>
  <c r="P46" i="17"/>
  <c r="O24" i="17"/>
  <c r="I23" i="17"/>
  <c r="M24" i="17"/>
  <c r="U24" i="17" s="1"/>
  <c r="L41" i="17"/>
  <c r="I69" i="17"/>
  <c r="H25" i="17"/>
  <c r="I25" i="17" s="1"/>
  <c r="P36" i="17"/>
  <c r="H55" i="17"/>
  <c r="I55" i="17" s="1"/>
  <c r="Q72" i="17"/>
  <c r="H31" i="17"/>
  <c r="M70" i="17"/>
  <c r="P79" i="17"/>
  <c r="I68" i="17"/>
  <c r="P73" i="17"/>
  <c r="P82" i="17"/>
  <c r="H70" i="17"/>
  <c r="I70" i="17" s="1"/>
  <c r="L36" i="17"/>
  <c r="N71" i="17"/>
  <c r="N79" i="17"/>
  <c r="P96" i="17"/>
  <c r="N82" i="17"/>
  <c r="P41" i="17"/>
  <c r="M41" i="17"/>
  <c r="Q23" i="17"/>
  <c r="N73" i="17"/>
  <c r="M82" i="17"/>
  <c r="O82" i="17"/>
  <c r="Q69" i="17"/>
  <c r="Q101" i="17"/>
  <c r="Q68" i="17"/>
  <c r="M16" i="17"/>
  <c r="P37" i="17"/>
  <c r="P64" i="17"/>
  <c r="P25" i="17"/>
  <c r="Q55" i="17"/>
  <c r="M46" i="17"/>
  <c r="N23" i="17"/>
  <c r="Q24" i="17"/>
  <c r="N36" i="17"/>
  <c r="I46" i="17"/>
  <c r="P72" i="17"/>
  <c r="L31" i="17"/>
  <c r="M72" i="17"/>
  <c r="U72" i="17" s="1"/>
  <c r="H96" i="17"/>
  <c r="I96" i="17" s="1"/>
  <c r="O71" i="17"/>
  <c r="Q71" i="17"/>
  <c r="H64" i="17"/>
  <c r="I64" i="17" s="1"/>
  <c r="O79" i="17"/>
  <c r="L24" i="17"/>
  <c r="N91" i="17"/>
  <c r="L70" i="17"/>
  <c r="I71" i="17"/>
  <c r="M95" i="17"/>
  <c r="L79" i="17"/>
  <c r="I79" i="17"/>
  <c r="Q70" i="17"/>
  <c r="I36" i="17"/>
  <c r="L103" i="17"/>
  <c r="M103" i="17"/>
  <c r="P103" i="17"/>
  <c r="N103" i="17"/>
  <c r="O103" i="17"/>
  <c r="H94" i="17"/>
  <c r="I94" i="17"/>
  <c r="H63" i="17"/>
  <c r="I63" i="17" s="1"/>
  <c r="N63" i="17"/>
  <c r="O63" i="17"/>
  <c r="O62" i="17"/>
  <c r="P62" i="17"/>
  <c r="Q62" i="17"/>
  <c r="H51" i="17"/>
  <c r="I51" i="17" s="1"/>
  <c r="N51" i="17"/>
  <c r="L51" i="17"/>
  <c r="O51" i="17"/>
  <c r="M81" i="17"/>
  <c r="U81" i="17" s="1"/>
  <c r="P51" i="17"/>
  <c r="Q100" i="17"/>
  <c r="H100" i="17"/>
  <c r="I100" i="17" s="1"/>
  <c r="O100" i="17"/>
  <c r="H98" i="17"/>
  <c r="I98" i="17" s="1"/>
  <c r="P98" i="17"/>
  <c r="L94" i="17"/>
  <c r="L86" i="17"/>
  <c r="N86" i="17"/>
  <c r="P86" i="17"/>
  <c r="Q86" i="17"/>
  <c r="Q57" i="17"/>
  <c r="L57" i="17"/>
  <c r="O57" i="17"/>
  <c r="N57" i="17"/>
  <c r="I52" i="17"/>
  <c r="H52" i="17"/>
  <c r="O52" i="17"/>
  <c r="N52" i="17"/>
  <c r="L42" i="17"/>
  <c r="O42" i="17"/>
  <c r="Q42" i="17"/>
  <c r="H42" i="17"/>
  <c r="I42" i="17" s="1"/>
  <c r="N42" i="17"/>
  <c r="M94" i="17"/>
  <c r="M86" i="17"/>
  <c r="P47" i="17"/>
  <c r="Q61" i="17"/>
  <c r="O85" i="17"/>
  <c r="N100" i="17"/>
  <c r="W100" i="17" s="1"/>
  <c r="M57" i="17"/>
  <c r="U57" i="17" s="1"/>
  <c r="M53" i="17"/>
  <c r="M52" i="17"/>
  <c r="Q52" i="17"/>
  <c r="H57" i="17"/>
  <c r="I57" i="17" s="1"/>
  <c r="Q94" i="17"/>
  <c r="I86" i="17"/>
  <c r="H86" i="17"/>
  <c r="L62" i="17"/>
  <c r="M99" i="17"/>
  <c r="P99" i="17"/>
  <c r="Q99" i="17"/>
  <c r="L87" i="17"/>
  <c r="H87" i="17"/>
  <c r="I87" i="17" s="1"/>
  <c r="P87" i="17"/>
  <c r="Q87" i="17"/>
  <c r="L76" i="17"/>
  <c r="O76" i="17"/>
  <c r="M76" i="17"/>
  <c r="P76" i="17"/>
  <c r="Q76" i="17"/>
  <c r="L65" i="17"/>
  <c r="H65" i="17"/>
  <c r="I65" i="17" s="1"/>
  <c r="N65" i="17"/>
  <c r="L59" i="17"/>
  <c r="O59" i="17"/>
  <c r="P59" i="17"/>
  <c r="M59" i="17"/>
  <c r="Q59" i="17"/>
  <c r="I58" i="17"/>
  <c r="L58" i="17"/>
  <c r="Q58" i="17"/>
  <c r="O58" i="17"/>
  <c r="N58" i="17"/>
  <c r="L54" i="17"/>
  <c r="M54" i="17"/>
  <c r="U54" i="17" s="1"/>
  <c r="P54" i="17"/>
  <c r="L52" i="17"/>
  <c r="H49" i="17"/>
  <c r="N49" i="17"/>
  <c r="W49" i="17" s="1"/>
  <c r="I49" i="17"/>
  <c r="Q49" i="17"/>
  <c r="I48" i="17"/>
  <c r="Q48" i="17"/>
  <c r="M48" i="17"/>
  <c r="U48" i="17" s="1"/>
  <c r="L43" i="17"/>
  <c r="I43" i="17"/>
  <c r="Q43" i="17"/>
  <c r="L29" i="17"/>
  <c r="H29" i="17"/>
  <c r="O29" i="17"/>
  <c r="M29" i="17"/>
  <c r="L27" i="17"/>
  <c r="H27" i="17"/>
  <c r="O27" i="17"/>
  <c r="I27" i="17"/>
  <c r="M27" i="17"/>
  <c r="N27" i="17"/>
  <c r="N18" i="17"/>
  <c r="H18" i="17"/>
  <c r="O18" i="17"/>
  <c r="P18" i="17"/>
  <c r="L85" i="17"/>
  <c r="Q85" i="17"/>
  <c r="N85" i="17"/>
  <c r="H81" i="17"/>
  <c r="I81" i="17" s="1"/>
  <c r="O81" i="17"/>
  <c r="L61" i="17"/>
  <c r="O61" i="17"/>
  <c r="L16" i="17"/>
  <c r="H16" i="17"/>
  <c r="I16" i="17" s="1"/>
  <c r="Q16" i="17"/>
  <c r="N16" i="17"/>
  <c r="M62" i="17"/>
  <c r="U62" i="17" s="1"/>
  <c r="P81" i="17"/>
  <c r="H53" i="17"/>
  <c r="P53" i="17"/>
  <c r="Q53" i="17"/>
  <c r="O53" i="17"/>
  <c r="M47" i="17"/>
  <c r="L47" i="17"/>
  <c r="N47" i="17"/>
  <c r="I17" i="17"/>
  <c r="H17" i="17"/>
  <c r="M17" i="17"/>
  <c r="O94" i="17"/>
  <c r="O86" i="17"/>
  <c r="Q63" i="17"/>
  <c r="M63" i="17"/>
  <c r="U63" i="17" s="1"/>
  <c r="P61" i="17"/>
  <c r="P85" i="17"/>
  <c r="P42" i="17"/>
  <c r="P16" i="17"/>
  <c r="P100" i="17"/>
  <c r="M51" i="17"/>
  <c r="U51" i="17" s="1"/>
  <c r="O17" i="17"/>
  <c r="Q17" i="17"/>
  <c r="P52" i="17"/>
  <c r="H85" i="17"/>
  <c r="I85" i="17" s="1"/>
  <c r="P94" i="17"/>
  <c r="N94" i="17"/>
  <c r="H47" i="17"/>
  <c r="I47" i="17" s="1"/>
  <c r="H99" i="17"/>
  <c r="I99" i="17" s="1"/>
  <c r="L93" i="17"/>
  <c r="H93" i="17"/>
  <c r="N93" i="17"/>
  <c r="I93" i="17"/>
  <c r="O93" i="17"/>
  <c r="M87" i="17"/>
  <c r="O80" i="17"/>
  <c r="H66" i="17"/>
  <c r="O66" i="17"/>
  <c r="H62" i="17"/>
  <c r="I62" i="17" s="1"/>
  <c r="H61" i="17"/>
  <c r="I61" i="17" s="1"/>
  <c r="L60" i="17"/>
  <c r="O60" i="17"/>
  <c r="H60" i="17"/>
  <c r="I60" i="17" s="1"/>
  <c r="P60" i="17"/>
  <c r="L44" i="17"/>
  <c r="Q44" i="17"/>
  <c r="O44" i="17"/>
  <c r="H44" i="17"/>
  <c r="I44" i="17" s="1"/>
  <c r="M44" i="17"/>
  <c r="U44" i="17" s="1"/>
  <c r="L30" i="17"/>
  <c r="M30" i="17"/>
  <c r="Q30" i="17"/>
  <c r="H30" i="17"/>
  <c r="I30" i="17" s="1"/>
  <c r="M28" i="17"/>
  <c r="U28" i="17" s="1"/>
  <c r="L28" i="17"/>
  <c r="O28" i="17"/>
  <c r="I102" i="17"/>
  <c r="Q95" i="17"/>
  <c r="I83" i="17"/>
  <c r="L92" i="17"/>
  <c r="Q81" i="17"/>
  <c r="L81" i="17"/>
  <c r="I88" i="17"/>
  <c r="N98" i="17"/>
  <c r="V98" i="17" s="1"/>
  <c r="L88" i="17"/>
  <c r="P91" i="17"/>
  <c r="H80" i="17"/>
  <c r="I80" i="17" s="1"/>
  <c r="N80" i="17"/>
  <c r="AD80" i="17" s="1"/>
  <c r="H103" i="17"/>
  <c r="L102" i="17"/>
  <c r="L98" i="17"/>
  <c r="I95" i="17"/>
  <c r="N83" i="17"/>
  <c r="L80" i="17"/>
  <c r="Q66" i="17"/>
  <c r="P28" i="17"/>
  <c r="I67" i="17"/>
  <c r="P66" i="17"/>
  <c r="I66" i="17"/>
  <c r="M56" i="17"/>
  <c r="I56" i="17"/>
  <c r="H28" i="17"/>
  <c r="I28" i="17" s="1"/>
  <c r="N17" i="17"/>
  <c r="Q98" i="17"/>
  <c r="P102" i="17"/>
  <c r="P95" i="17"/>
  <c r="H91" i="17"/>
  <c r="I91" i="17" s="1"/>
  <c r="Q103" i="17"/>
  <c r="I103" i="17"/>
  <c r="L66" i="17"/>
  <c r="L56" i="17"/>
  <c r="H4" i="17"/>
  <c r="I4" i="17" s="1"/>
  <c r="M4" i="17" s="1"/>
  <c r="L5" i="17"/>
  <c r="M5" i="17" s="1"/>
  <c r="M6" i="17"/>
  <c r="N6" i="17"/>
  <c r="O11" i="17"/>
  <c r="M11" i="17"/>
  <c r="P11" i="17"/>
  <c r="Q11" i="17" s="1"/>
  <c r="N11" i="17"/>
  <c r="M13" i="17"/>
  <c r="N13" i="17"/>
  <c r="P13" i="17"/>
  <c r="Q13" i="17" s="1"/>
  <c r="N10" i="17"/>
  <c r="O13" i="17"/>
  <c r="P6" i="17"/>
  <c r="Q6" i="17" s="1"/>
  <c r="O6" i="17"/>
  <c r="B42" i="20"/>
  <c r="B43" i="20" s="1"/>
  <c r="H4" i="20"/>
  <c r="I4" i="20" s="1"/>
  <c r="M4" i="20" s="1"/>
  <c r="B82" i="28" l="1"/>
  <c r="C82" i="28" s="1"/>
  <c r="AG104" i="27"/>
  <c r="AD104" i="27"/>
  <c r="P12" i="17"/>
  <c r="Q12" i="17" s="1"/>
  <c r="X104" i="27"/>
  <c r="Y104" i="27"/>
  <c r="AC104" i="27"/>
  <c r="AH104" i="27"/>
  <c r="AF104" i="27"/>
  <c r="AE104" i="27"/>
  <c r="AI104" i="27"/>
  <c r="N9" i="17"/>
  <c r="Z104" i="27"/>
  <c r="AB104" i="27"/>
  <c r="AA104" i="27"/>
  <c r="AA40" i="17"/>
  <c r="AE26" i="17"/>
  <c r="T84" i="17"/>
  <c r="V84" i="17"/>
  <c r="AD21" i="17"/>
  <c r="AC66" i="17"/>
  <c r="AB84" i="17"/>
  <c r="AA84" i="17"/>
  <c r="AA66" i="17"/>
  <c r="X66" i="17"/>
  <c r="O9" i="17"/>
  <c r="S66" i="17"/>
  <c r="Y66" i="17"/>
  <c r="Y38" i="17"/>
  <c r="O12" i="17"/>
  <c r="U95" i="17"/>
  <c r="T83" i="17"/>
  <c r="S84" i="17"/>
  <c r="W84" i="17"/>
  <c r="AD66" i="17"/>
  <c r="U35" i="17"/>
  <c r="AD38" i="17"/>
  <c r="N12" i="17"/>
  <c r="U12" i="17" s="1"/>
  <c r="P9" i="17"/>
  <c r="Q9" i="17" s="1"/>
  <c r="U99" i="17"/>
  <c r="U53" i="17"/>
  <c r="AC84" i="17"/>
  <c r="X84" i="17"/>
  <c r="AD84" i="17"/>
  <c r="AE66" i="17"/>
  <c r="Z66" i="17"/>
  <c r="T66" i="17"/>
  <c r="X38" i="17"/>
  <c r="Y84" i="17"/>
  <c r="AE84" i="17"/>
  <c r="Z84" i="17"/>
  <c r="W66" i="17"/>
  <c r="V66" i="17"/>
  <c r="AB66" i="17"/>
  <c r="U45" i="17"/>
  <c r="U56" i="17"/>
  <c r="U41" i="17"/>
  <c r="U78" i="17"/>
  <c r="U34" i="17"/>
  <c r="AC21" i="17"/>
  <c r="U30" i="17"/>
  <c r="U60" i="17"/>
  <c r="S21" i="17"/>
  <c r="Y21" i="17"/>
  <c r="U86" i="17"/>
  <c r="AE21" i="17"/>
  <c r="X21" i="17"/>
  <c r="U22" i="17"/>
  <c r="U21" i="17"/>
  <c r="U87" i="17"/>
  <c r="U47" i="17"/>
  <c r="U29" i="17"/>
  <c r="U59" i="17"/>
  <c r="AB25" i="17"/>
  <c r="U97" i="17"/>
  <c r="U92" i="17"/>
  <c r="U50" i="17"/>
  <c r="AA21" i="17"/>
  <c r="T21" i="17"/>
  <c r="U26" i="17"/>
  <c r="U27" i="17"/>
  <c r="U37" i="17"/>
  <c r="U6" i="17"/>
  <c r="U33" i="17"/>
  <c r="Z21" i="17"/>
  <c r="U11" i="17"/>
  <c r="U76" i="17"/>
  <c r="U46" i="17"/>
  <c r="U96" i="17"/>
  <c r="W21" i="17"/>
  <c r="V21" i="17"/>
  <c r="S43" i="17"/>
  <c r="AC38" i="17"/>
  <c r="U68" i="17"/>
  <c r="AE38" i="17"/>
  <c r="Z38" i="17"/>
  <c r="T38" i="17"/>
  <c r="U52" i="17"/>
  <c r="U64" i="17"/>
  <c r="AD15" i="17"/>
  <c r="S38" i="17"/>
  <c r="AA38" i="17"/>
  <c r="V38" i="17"/>
  <c r="U89" i="17"/>
  <c r="AB38" i="17"/>
  <c r="W38" i="17"/>
  <c r="AC43" i="17"/>
  <c r="U38" i="17"/>
  <c r="U13" i="17"/>
  <c r="U9" i="17"/>
  <c r="U17" i="17"/>
  <c r="U82" i="17"/>
  <c r="U73" i="17"/>
  <c r="U58" i="17"/>
  <c r="U55" i="17"/>
  <c r="U19" i="17"/>
  <c r="U93" i="17"/>
  <c r="W43" i="17"/>
  <c r="U18" i="17"/>
  <c r="T26" i="17"/>
  <c r="U61" i="17"/>
  <c r="U42" i="17"/>
  <c r="U75" i="17"/>
  <c r="U32" i="17"/>
  <c r="U77" i="17"/>
  <c r="U39" i="17"/>
  <c r="U83" i="17"/>
  <c r="U40" i="17"/>
  <c r="U98" i="17"/>
  <c r="U94" i="17"/>
  <c r="U88" i="17"/>
  <c r="U69" i="17"/>
  <c r="U65" i="17"/>
  <c r="U43" i="17"/>
  <c r="U71" i="17"/>
  <c r="U15" i="17"/>
  <c r="U80" i="17"/>
  <c r="U25" i="17"/>
  <c r="U103" i="17"/>
  <c r="U16" i="17"/>
  <c r="U70" i="17"/>
  <c r="U79" i="17"/>
  <c r="U23" i="17"/>
  <c r="U85" i="17"/>
  <c r="U101" i="17"/>
  <c r="U36" i="17"/>
  <c r="U14" i="17"/>
  <c r="U67" i="17"/>
  <c r="U91" i="17"/>
  <c r="U100" i="17"/>
  <c r="U49" i="17"/>
  <c r="Y18" i="17"/>
  <c r="Z26" i="17"/>
  <c r="AC67" i="17"/>
  <c r="T91" i="17"/>
  <c r="AA43" i="17"/>
  <c r="O8" i="17"/>
  <c r="P8" i="17"/>
  <c r="Q8" i="17" s="1"/>
  <c r="AE43" i="17"/>
  <c r="AB43" i="17"/>
  <c r="Z43" i="17"/>
  <c r="T43" i="17"/>
  <c r="X43" i="17"/>
  <c r="V43" i="17"/>
  <c r="Y26" i="17"/>
  <c r="T71" i="17"/>
  <c r="Y43" i="17"/>
  <c r="AD43" i="17"/>
  <c r="T80" i="17"/>
  <c r="AD67" i="17"/>
  <c r="S26" i="17"/>
  <c r="AA26" i="17"/>
  <c r="V26" i="17"/>
  <c r="Z80" i="17"/>
  <c r="V71" i="17"/>
  <c r="AB26" i="17"/>
  <c r="W26" i="17"/>
  <c r="AC26" i="17"/>
  <c r="AB100" i="17"/>
  <c r="AA18" i="17"/>
  <c r="X26" i="17"/>
  <c r="AD26" i="17"/>
  <c r="X9" i="17"/>
  <c r="AB9" i="17"/>
  <c r="AA9" i="17"/>
  <c r="T9" i="17"/>
  <c r="Y9" i="17"/>
  <c r="AC9" i="17"/>
  <c r="S9" i="17"/>
  <c r="V9" i="17"/>
  <c r="Z9" i="17"/>
  <c r="AD9" i="17"/>
  <c r="W9" i="17"/>
  <c r="AE9" i="17"/>
  <c r="AA83" i="17"/>
  <c r="T6" i="17"/>
  <c r="Y6" i="17"/>
  <c r="AC6" i="17"/>
  <c r="S6" i="17"/>
  <c r="AB6" i="17"/>
  <c r="V6" i="17"/>
  <c r="Z6" i="17"/>
  <c r="AD6" i="17"/>
  <c r="W6" i="17"/>
  <c r="AA6" i="17"/>
  <c r="AE6" i="17"/>
  <c r="X6" i="17"/>
  <c r="AC80" i="17"/>
  <c r="V80" i="17"/>
  <c r="AD40" i="17"/>
  <c r="W40" i="17"/>
  <c r="Z18" i="17"/>
  <c r="S91" i="17"/>
  <c r="Z67" i="17"/>
  <c r="V83" i="17"/>
  <c r="X13" i="17"/>
  <c r="AB13" i="17"/>
  <c r="W13" i="17"/>
  <c r="T13" i="17"/>
  <c r="Y13" i="17"/>
  <c r="AC13" i="17"/>
  <c r="AA13" i="17"/>
  <c r="V13" i="17"/>
  <c r="Z13" i="17"/>
  <c r="AD13" i="17"/>
  <c r="AE13" i="17"/>
  <c r="S13" i="17"/>
  <c r="S40" i="17"/>
  <c r="X40" i="17"/>
  <c r="X49" i="17"/>
  <c r="V11" i="17"/>
  <c r="Z11" i="17"/>
  <c r="AD11" i="17"/>
  <c r="Y11" i="17"/>
  <c r="W11" i="17"/>
  <c r="AA11" i="17"/>
  <c r="AE11" i="17"/>
  <c r="S11" i="17"/>
  <c r="T11" i="17"/>
  <c r="X11" i="17"/>
  <c r="AB11" i="17"/>
  <c r="AC11" i="17"/>
  <c r="P5" i="17"/>
  <c r="Q5" i="17" s="1"/>
  <c r="AE80" i="17"/>
  <c r="AD100" i="17"/>
  <c r="AC40" i="17"/>
  <c r="S18" i="17"/>
  <c r="V18" i="17"/>
  <c r="S71" i="17"/>
  <c r="AA91" i="17"/>
  <c r="S67" i="17"/>
  <c r="Y67" i="17"/>
  <c r="S49" i="17"/>
  <c r="V12" i="17"/>
  <c r="O5" i="17"/>
  <c r="AA80" i="17"/>
  <c r="AC100" i="17"/>
  <c r="AB40" i="17"/>
  <c r="AE18" i="17"/>
  <c r="T18" i="17"/>
  <c r="AA71" i="17"/>
  <c r="V91" i="17"/>
  <c r="AE67" i="17"/>
  <c r="T67" i="17"/>
  <c r="S83" i="17"/>
  <c r="AC49" i="17"/>
  <c r="W57" i="17"/>
  <c r="AA57" i="17"/>
  <c r="AE57" i="17"/>
  <c r="X57" i="17"/>
  <c r="AB57" i="17"/>
  <c r="T57" i="17"/>
  <c r="Y57" i="17"/>
  <c r="AC57" i="17"/>
  <c r="AD57" i="17"/>
  <c r="V57" i="17"/>
  <c r="Z57" i="17"/>
  <c r="S57" i="17"/>
  <c r="AE103" i="17"/>
  <c r="W103" i="17"/>
  <c r="AA103" i="17"/>
  <c r="Z103" i="17"/>
  <c r="X103" i="17"/>
  <c r="AB103" i="17"/>
  <c r="V103" i="17"/>
  <c r="S103" i="17"/>
  <c r="T103" i="17"/>
  <c r="Y103" i="17"/>
  <c r="AC103" i="17"/>
  <c r="AD103" i="17"/>
  <c r="X41" i="17"/>
  <c r="AB41" i="17"/>
  <c r="T41" i="17"/>
  <c r="Y41" i="17"/>
  <c r="AC41" i="17"/>
  <c r="V41" i="17"/>
  <c r="Z41" i="17"/>
  <c r="AD41" i="17"/>
  <c r="W41" i="17"/>
  <c r="AA41" i="17"/>
  <c r="AE41" i="17"/>
  <c r="S41" i="17"/>
  <c r="X74" i="17"/>
  <c r="AB74" i="17"/>
  <c r="T74" i="17"/>
  <c r="Y74" i="17"/>
  <c r="AC74" i="17"/>
  <c r="V74" i="17"/>
  <c r="Z74" i="17"/>
  <c r="AD74" i="17"/>
  <c r="W74" i="17"/>
  <c r="AE74" i="17"/>
  <c r="AA74" i="17"/>
  <c r="S74" i="17"/>
  <c r="V88" i="17"/>
  <c r="Z88" i="17"/>
  <c r="AD88" i="17"/>
  <c r="W88" i="17"/>
  <c r="AA88" i="17"/>
  <c r="AE88" i="17"/>
  <c r="X88" i="17"/>
  <c r="AB88" i="17"/>
  <c r="Y88" i="17"/>
  <c r="T88" i="17"/>
  <c r="AC88" i="17"/>
  <c r="S88" i="17"/>
  <c r="V25" i="17"/>
  <c r="T51" i="17"/>
  <c r="Y51" i="17"/>
  <c r="AC51" i="17"/>
  <c r="V51" i="17"/>
  <c r="Z51" i="17"/>
  <c r="AD51" i="17"/>
  <c r="W51" i="17"/>
  <c r="AA51" i="17"/>
  <c r="AE51" i="17"/>
  <c r="AB51" i="17"/>
  <c r="X51" i="17"/>
  <c r="S51" i="17"/>
  <c r="V27" i="17"/>
  <c r="Z27" i="17"/>
  <c r="AD27" i="17"/>
  <c r="W27" i="17"/>
  <c r="AA27" i="17"/>
  <c r="AE27" i="17"/>
  <c r="X27" i="17"/>
  <c r="AB27" i="17"/>
  <c r="AC27" i="17"/>
  <c r="T27" i="17"/>
  <c r="Y27" i="17"/>
  <c r="S27" i="17"/>
  <c r="W99" i="17"/>
  <c r="AA99" i="17"/>
  <c r="AE99" i="17"/>
  <c r="Z99" i="17"/>
  <c r="X99" i="17"/>
  <c r="AB99" i="17"/>
  <c r="AD99" i="17"/>
  <c r="T99" i="17"/>
  <c r="Y99" i="17"/>
  <c r="AC99" i="17"/>
  <c r="V99" i="17"/>
  <c r="S99" i="17"/>
  <c r="X86" i="17"/>
  <c r="AB86" i="17"/>
  <c r="T86" i="17"/>
  <c r="Y86" i="17"/>
  <c r="AC86" i="17"/>
  <c r="V86" i="17"/>
  <c r="Z86" i="17"/>
  <c r="AD86" i="17"/>
  <c r="AE86" i="17"/>
  <c r="W86" i="17"/>
  <c r="AA86" i="17"/>
  <c r="S86" i="17"/>
  <c r="X82" i="17"/>
  <c r="AB82" i="17"/>
  <c r="T82" i="17"/>
  <c r="Y82" i="17"/>
  <c r="AC82" i="17"/>
  <c r="V82" i="17"/>
  <c r="Z82" i="17"/>
  <c r="AD82" i="17"/>
  <c r="AA82" i="17"/>
  <c r="AE82" i="17"/>
  <c r="W82" i="17"/>
  <c r="S82" i="17"/>
  <c r="V23" i="17"/>
  <c r="Z23" i="17"/>
  <c r="AD23" i="17"/>
  <c r="W23" i="17"/>
  <c r="AA23" i="17"/>
  <c r="AE23" i="17"/>
  <c r="X23" i="17"/>
  <c r="AB23" i="17"/>
  <c r="Y23" i="17"/>
  <c r="AC23" i="17"/>
  <c r="T23" i="17"/>
  <c r="S23" i="17"/>
  <c r="T55" i="17"/>
  <c r="Y55" i="17"/>
  <c r="AC55" i="17"/>
  <c r="V55" i="17"/>
  <c r="Z55" i="17"/>
  <c r="AD55" i="17"/>
  <c r="W55" i="17"/>
  <c r="AA55" i="17"/>
  <c r="AE55" i="17"/>
  <c r="S55" i="17"/>
  <c r="X55" i="17"/>
  <c r="AB55" i="17"/>
  <c r="W36" i="17"/>
  <c r="AA36" i="17"/>
  <c r="AE36" i="17"/>
  <c r="X36" i="17"/>
  <c r="AB36" i="17"/>
  <c r="T36" i="17"/>
  <c r="Y36" i="17"/>
  <c r="AC36" i="17"/>
  <c r="Z36" i="17"/>
  <c r="AD36" i="17"/>
  <c r="V36" i="17"/>
  <c r="S36" i="17"/>
  <c r="Y100" i="17"/>
  <c r="AC25" i="17"/>
  <c r="AE15" i="17"/>
  <c r="S98" i="17"/>
  <c r="AC98" i="17"/>
  <c r="Y98" i="17"/>
  <c r="T30" i="17"/>
  <c r="Y30" i="17"/>
  <c r="AC30" i="17"/>
  <c r="V30" i="17"/>
  <c r="Z30" i="17"/>
  <c r="AD30" i="17"/>
  <c r="W30" i="17"/>
  <c r="AA30" i="17"/>
  <c r="AE30" i="17"/>
  <c r="AB30" i="17"/>
  <c r="X30" i="17"/>
  <c r="S30" i="17"/>
  <c r="X62" i="17"/>
  <c r="AB62" i="17"/>
  <c r="T62" i="17"/>
  <c r="Y62" i="17"/>
  <c r="AC62" i="17"/>
  <c r="V62" i="17"/>
  <c r="Z62" i="17"/>
  <c r="AD62" i="17"/>
  <c r="W62" i="17"/>
  <c r="AA62" i="17"/>
  <c r="AE62" i="17"/>
  <c r="S62" i="17"/>
  <c r="V52" i="17"/>
  <c r="Z52" i="17"/>
  <c r="AD52" i="17"/>
  <c r="W52" i="17"/>
  <c r="AA52" i="17"/>
  <c r="AE52" i="17"/>
  <c r="X52" i="17"/>
  <c r="AB52" i="17"/>
  <c r="T52" i="17"/>
  <c r="Y52" i="17"/>
  <c r="AC52" i="17"/>
  <c r="S52" i="17"/>
  <c r="X94" i="17"/>
  <c r="AB94" i="17"/>
  <c r="T94" i="17"/>
  <c r="Y94" i="17"/>
  <c r="AC94" i="17"/>
  <c r="V94" i="17"/>
  <c r="Z94" i="17"/>
  <c r="AD94" i="17"/>
  <c r="W94" i="17"/>
  <c r="AA94" i="17"/>
  <c r="AE94" i="17"/>
  <c r="S94" i="17"/>
  <c r="T95" i="17"/>
  <c r="Y95" i="17"/>
  <c r="AC95" i="17"/>
  <c r="V95" i="17"/>
  <c r="Z95" i="17"/>
  <c r="AD95" i="17"/>
  <c r="W95" i="17"/>
  <c r="AA95" i="17"/>
  <c r="AE95" i="17"/>
  <c r="AB95" i="17"/>
  <c r="X95" i="17"/>
  <c r="S95" i="17"/>
  <c r="X70" i="17"/>
  <c r="AB70" i="17"/>
  <c r="T70" i="17"/>
  <c r="Y70" i="17"/>
  <c r="AC70" i="17"/>
  <c r="V70" i="17"/>
  <c r="Z70" i="17"/>
  <c r="AD70" i="17"/>
  <c r="AE70" i="17"/>
  <c r="W70" i="17"/>
  <c r="AA70" i="17"/>
  <c r="S70" i="17"/>
  <c r="W24" i="17"/>
  <c r="AA24" i="17"/>
  <c r="AE24" i="17"/>
  <c r="X24" i="17"/>
  <c r="AB24" i="17"/>
  <c r="T24" i="17"/>
  <c r="Y24" i="17"/>
  <c r="AC24" i="17"/>
  <c r="AD24" i="17"/>
  <c r="V24" i="17"/>
  <c r="Z24" i="17"/>
  <c r="S24" i="17"/>
  <c r="V31" i="17"/>
  <c r="Z31" i="17"/>
  <c r="AD31" i="17"/>
  <c r="W31" i="17"/>
  <c r="AA31" i="17"/>
  <c r="AE31" i="17"/>
  <c r="X31" i="17"/>
  <c r="AB31" i="17"/>
  <c r="T31" i="17"/>
  <c r="Y31" i="17"/>
  <c r="S31" i="17"/>
  <c r="AC31" i="17"/>
  <c r="V96" i="17"/>
  <c r="Z96" i="17"/>
  <c r="AD96" i="17"/>
  <c r="W96" i="17"/>
  <c r="AA96" i="17"/>
  <c r="AE96" i="17"/>
  <c r="X96" i="17"/>
  <c r="AB96" i="17"/>
  <c r="T96" i="17"/>
  <c r="AC96" i="17"/>
  <c r="Y96" i="17"/>
  <c r="S96" i="17"/>
  <c r="X37" i="17"/>
  <c r="AB37" i="17"/>
  <c r="T37" i="17"/>
  <c r="Y37" i="17"/>
  <c r="AC37" i="17"/>
  <c r="V37" i="17"/>
  <c r="Z37" i="17"/>
  <c r="AD37" i="17"/>
  <c r="AE37" i="17"/>
  <c r="W37" i="17"/>
  <c r="AA37" i="17"/>
  <c r="S37" i="17"/>
  <c r="W73" i="17"/>
  <c r="AA73" i="17"/>
  <c r="AE73" i="17"/>
  <c r="X73" i="17"/>
  <c r="AB73" i="17"/>
  <c r="T73" i="17"/>
  <c r="Y73" i="17"/>
  <c r="AC73" i="17"/>
  <c r="AD73" i="17"/>
  <c r="V73" i="17"/>
  <c r="Z73" i="17"/>
  <c r="S73" i="17"/>
  <c r="X50" i="17"/>
  <c r="AB50" i="17"/>
  <c r="T50" i="17"/>
  <c r="Y50" i="17"/>
  <c r="AC50" i="17"/>
  <c r="V50" i="17"/>
  <c r="Z50" i="17"/>
  <c r="AD50" i="17"/>
  <c r="AA50" i="17"/>
  <c r="AE50" i="17"/>
  <c r="W50" i="17"/>
  <c r="S50" i="17"/>
  <c r="W20" i="17"/>
  <c r="AA20" i="17"/>
  <c r="AE20" i="17"/>
  <c r="X20" i="17"/>
  <c r="AB20" i="17"/>
  <c r="T20" i="17"/>
  <c r="Y20" i="17"/>
  <c r="AC20" i="17"/>
  <c r="Z20" i="17"/>
  <c r="AD20" i="17"/>
  <c r="V20" i="17"/>
  <c r="S20" i="17"/>
  <c r="X33" i="17"/>
  <c r="AB33" i="17"/>
  <c r="T33" i="17"/>
  <c r="Y33" i="17"/>
  <c r="AC33" i="17"/>
  <c r="V33" i="17"/>
  <c r="Z33" i="17"/>
  <c r="AD33" i="17"/>
  <c r="AA33" i="17"/>
  <c r="AE33" i="17"/>
  <c r="W33" i="17"/>
  <c r="S33" i="17"/>
  <c r="S80" i="17"/>
  <c r="AB80" i="17"/>
  <c r="W80" i="17"/>
  <c r="S100" i="17"/>
  <c r="V100" i="17"/>
  <c r="T100" i="17"/>
  <c r="S25" i="17"/>
  <c r="AD25" i="17"/>
  <c r="Y25" i="17"/>
  <c r="T15" i="17"/>
  <c r="AA15" i="17"/>
  <c r="V15" i="17"/>
  <c r="T98" i="17"/>
  <c r="AE98" i="17"/>
  <c r="AD98" i="17"/>
  <c r="Z40" i="17"/>
  <c r="Y40" i="17"/>
  <c r="AE40" i="17"/>
  <c r="AB18" i="17"/>
  <c r="W18" i="17"/>
  <c r="AC18" i="17"/>
  <c r="X71" i="17"/>
  <c r="AD71" i="17"/>
  <c r="Y71" i="17"/>
  <c r="X91" i="17"/>
  <c r="AD91" i="17"/>
  <c r="Y91" i="17"/>
  <c r="T14" i="17"/>
  <c r="Y14" i="17"/>
  <c r="AC14" i="17"/>
  <c r="V14" i="17"/>
  <c r="Z14" i="17"/>
  <c r="AD14" i="17"/>
  <c r="W14" i="17"/>
  <c r="AA14" i="17"/>
  <c r="AE14" i="17"/>
  <c r="AB14" i="17"/>
  <c r="X14" i="17"/>
  <c r="S14" i="17"/>
  <c r="AB67" i="17"/>
  <c r="AA67" i="17"/>
  <c r="V67" i="17"/>
  <c r="V102" i="17"/>
  <c r="Z102" i="17"/>
  <c r="AD102" i="17"/>
  <c r="Y102" i="17"/>
  <c r="W102" i="17"/>
  <c r="AA102" i="17"/>
  <c r="AE102" i="17"/>
  <c r="T102" i="17"/>
  <c r="X102" i="17"/>
  <c r="AB102" i="17"/>
  <c r="AC102" i="17"/>
  <c r="S102" i="17"/>
  <c r="V61" i="17"/>
  <c r="AB61" i="17"/>
  <c r="W61" i="17"/>
  <c r="X83" i="17"/>
  <c r="W83" i="17"/>
  <c r="AC83" i="17"/>
  <c r="AD49" i="17"/>
  <c r="Y49" i="17"/>
  <c r="AE49" i="17"/>
  <c r="W85" i="17"/>
  <c r="AA85" i="17"/>
  <c r="AE85" i="17"/>
  <c r="X85" i="17"/>
  <c r="AB85" i="17"/>
  <c r="T85" i="17"/>
  <c r="Y85" i="17"/>
  <c r="AC85" i="17"/>
  <c r="Z85" i="17"/>
  <c r="AD85" i="17"/>
  <c r="V85" i="17"/>
  <c r="S85" i="17"/>
  <c r="T101" i="17"/>
  <c r="Y101" i="17"/>
  <c r="AC101" i="17"/>
  <c r="X101" i="17"/>
  <c r="V101" i="17"/>
  <c r="Z101" i="17"/>
  <c r="AD101" i="17"/>
  <c r="W101" i="17"/>
  <c r="AA101" i="17"/>
  <c r="AE101" i="17"/>
  <c r="AB101" i="17"/>
  <c r="S101" i="17"/>
  <c r="T75" i="17"/>
  <c r="Y75" i="17"/>
  <c r="AC75" i="17"/>
  <c r="V75" i="17"/>
  <c r="Z75" i="17"/>
  <c r="AD75" i="17"/>
  <c r="W75" i="17"/>
  <c r="AA75" i="17"/>
  <c r="AE75" i="17"/>
  <c r="X75" i="17"/>
  <c r="S75" i="17"/>
  <c r="AB75" i="17"/>
  <c r="W77" i="17"/>
  <c r="AA77" i="17"/>
  <c r="AE77" i="17"/>
  <c r="X77" i="17"/>
  <c r="AB77" i="17"/>
  <c r="T77" i="17"/>
  <c r="Y77" i="17"/>
  <c r="AC77" i="17"/>
  <c r="V77" i="17"/>
  <c r="Z77" i="17"/>
  <c r="AD77" i="17"/>
  <c r="S77" i="17"/>
  <c r="X15" i="17"/>
  <c r="V48" i="17"/>
  <c r="Z48" i="17"/>
  <c r="AD48" i="17"/>
  <c r="W48" i="17"/>
  <c r="AA48" i="17"/>
  <c r="AE48" i="17"/>
  <c r="X48" i="17"/>
  <c r="AB48" i="17"/>
  <c r="T48" i="17"/>
  <c r="Y48" i="17"/>
  <c r="AC48" i="17"/>
  <c r="S48" i="17"/>
  <c r="W81" i="17"/>
  <c r="AA81" i="17"/>
  <c r="AE81" i="17"/>
  <c r="X81" i="17"/>
  <c r="AB81" i="17"/>
  <c r="T81" i="17"/>
  <c r="Y81" i="17"/>
  <c r="AC81" i="17"/>
  <c r="V81" i="17"/>
  <c r="Z81" i="17"/>
  <c r="AD81" i="17"/>
  <c r="S81" i="17"/>
  <c r="X90" i="17"/>
  <c r="AB90" i="17"/>
  <c r="T90" i="17"/>
  <c r="Y90" i="17"/>
  <c r="AC90" i="17"/>
  <c r="V90" i="17"/>
  <c r="Z90" i="17"/>
  <c r="AD90" i="17"/>
  <c r="AE90" i="17"/>
  <c r="W90" i="17"/>
  <c r="AA90" i="17"/>
  <c r="S90" i="17"/>
  <c r="X78" i="17"/>
  <c r="AB78" i="17"/>
  <c r="T78" i="17"/>
  <c r="Y78" i="17"/>
  <c r="AC78" i="17"/>
  <c r="V78" i="17"/>
  <c r="Z78" i="17"/>
  <c r="AD78" i="17"/>
  <c r="W78" i="17"/>
  <c r="AA78" i="17"/>
  <c r="AE78" i="17"/>
  <c r="S78" i="17"/>
  <c r="T42" i="17"/>
  <c r="Y42" i="17"/>
  <c r="AC42" i="17"/>
  <c r="V42" i="17"/>
  <c r="Z42" i="17"/>
  <c r="AD42" i="17"/>
  <c r="W42" i="17"/>
  <c r="AA42" i="17"/>
  <c r="AE42" i="17"/>
  <c r="X42" i="17"/>
  <c r="AB42" i="17"/>
  <c r="S42" i="17"/>
  <c r="X58" i="17"/>
  <c r="AB58" i="17"/>
  <c r="T58" i="17"/>
  <c r="Y58" i="17"/>
  <c r="AC58" i="17"/>
  <c r="V58" i="17"/>
  <c r="Z58" i="17"/>
  <c r="AD58" i="17"/>
  <c r="AE58" i="17"/>
  <c r="W58" i="17"/>
  <c r="AA58" i="17"/>
  <c r="S58" i="17"/>
  <c r="Z100" i="17"/>
  <c r="X100" i="17"/>
  <c r="W25" i="17"/>
  <c r="X25" i="17"/>
  <c r="Y15" i="17"/>
  <c r="Z15" i="17"/>
  <c r="AB71" i="17"/>
  <c r="W71" i="17"/>
  <c r="AC71" i="17"/>
  <c r="AB91" i="17"/>
  <c r="W91" i="17"/>
  <c r="AC91" i="17"/>
  <c r="W89" i="17"/>
  <c r="AA89" i="17"/>
  <c r="AE89" i="17"/>
  <c r="X89" i="17"/>
  <c r="AB89" i="17"/>
  <c r="T89" i="17"/>
  <c r="Y89" i="17"/>
  <c r="AC89" i="17"/>
  <c r="AD89" i="17"/>
  <c r="V89" i="17"/>
  <c r="Z89" i="17"/>
  <c r="S89" i="17"/>
  <c r="V35" i="17"/>
  <c r="Z35" i="17"/>
  <c r="AD35" i="17"/>
  <c r="W35" i="17"/>
  <c r="AA35" i="17"/>
  <c r="AE35" i="17"/>
  <c r="X35" i="17"/>
  <c r="AB35" i="17"/>
  <c r="T35" i="17"/>
  <c r="Y35" i="17"/>
  <c r="AC35" i="17"/>
  <c r="S35" i="17"/>
  <c r="W69" i="17"/>
  <c r="AA69" i="17"/>
  <c r="AE69" i="17"/>
  <c r="X69" i="17"/>
  <c r="AB69" i="17"/>
  <c r="T69" i="17"/>
  <c r="Y69" i="17"/>
  <c r="AC69" i="17"/>
  <c r="Z69" i="17"/>
  <c r="AD69" i="17"/>
  <c r="V69" i="17"/>
  <c r="S69" i="17"/>
  <c r="W65" i="17"/>
  <c r="AA65" i="17"/>
  <c r="AE65" i="17"/>
  <c r="X65" i="17"/>
  <c r="AB65" i="17"/>
  <c r="T65" i="17"/>
  <c r="Y65" i="17"/>
  <c r="AC65" i="17"/>
  <c r="V65" i="17"/>
  <c r="Z65" i="17"/>
  <c r="AD65" i="17"/>
  <c r="S65" i="17"/>
  <c r="Z61" i="17"/>
  <c r="T61" i="17"/>
  <c r="AA61" i="17"/>
  <c r="V39" i="17"/>
  <c r="Z39" i="17"/>
  <c r="AD39" i="17"/>
  <c r="W39" i="17"/>
  <c r="AA39" i="17"/>
  <c r="AE39" i="17"/>
  <c r="X39" i="17"/>
  <c r="AB39" i="17"/>
  <c r="Y39" i="17"/>
  <c r="AC39" i="17"/>
  <c r="T39" i="17"/>
  <c r="S39" i="17"/>
  <c r="W28" i="17"/>
  <c r="AA28" i="17"/>
  <c r="AE28" i="17"/>
  <c r="X28" i="17"/>
  <c r="AB28" i="17"/>
  <c r="T28" i="17"/>
  <c r="Y28" i="17"/>
  <c r="AC28" i="17"/>
  <c r="V28" i="17"/>
  <c r="Z28" i="17"/>
  <c r="AD28" i="17"/>
  <c r="S28" i="17"/>
  <c r="X29" i="17"/>
  <c r="AB29" i="17"/>
  <c r="T29" i="17"/>
  <c r="Y29" i="17"/>
  <c r="AC29" i="17"/>
  <c r="V29" i="17"/>
  <c r="Z29" i="17"/>
  <c r="AD29" i="17"/>
  <c r="W29" i="17"/>
  <c r="AA29" i="17"/>
  <c r="AE29" i="17"/>
  <c r="S29" i="17"/>
  <c r="X54" i="17"/>
  <c r="AB54" i="17"/>
  <c r="T54" i="17"/>
  <c r="Y54" i="17"/>
  <c r="AC54" i="17"/>
  <c r="V54" i="17"/>
  <c r="Z54" i="17"/>
  <c r="AD54" i="17"/>
  <c r="AE54" i="17"/>
  <c r="AA54" i="17"/>
  <c r="W54" i="17"/>
  <c r="S54" i="17"/>
  <c r="T59" i="17"/>
  <c r="Y59" i="17"/>
  <c r="AC59" i="17"/>
  <c r="V59" i="17"/>
  <c r="Z59" i="17"/>
  <c r="AD59" i="17"/>
  <c r="W59" i="17"/>
  <c r="AA59" i="17"/>
  <c r="AE59" i="17"/>
  <c r="X59" i="17"/>
  <c r="AB59" i="17"/>
  <c r="S59" i="17"/>
  <c r="V56" i="17"/>
  <c r="Z56" i="17"/>
  <c r="AD56" i="17"/>
  <c r="W56" i="17"/>
  <c r="AA56" i="17"/>
  <c r="AE56" i="17"/>
  <c r="X56" i="17"/>
  <c r="AB56" i="17"/>
  <c r="Y56" i="17"/>
  <c r="AC56" i="17"/>
  <c r="T56" i="17"/>
  <c r="S56" i="17"/>
  <c r="T87" i="17"/>
  <c r="Y87" i="17"/>
  <c r="AC87" i="17"/>
  <c r="V87" i="17"/>
  <c r="Z87" i="17"/>
  <c r="AD87" i="17"/>
  <c r="W87" i="17"/>
  <c r="AA87" i="17"/>
  <c r="AE87" i="17"/>
  <c r="S87" i="17"/>
  <c r="X87" i="17"/>
  <c r="AB87" i="17"/>
  <c r="T63" i="17"/>
  <c r="Y63" i="17"/>
  <c r="AC63" i="17"/>
  <c r="V63" i="17"/>
  <c r="Z63" i="17"/>
  <c r="AD63" i="17"/>
  <c r="W63" i="17"/>
  <c r="AA63" i="17"/>
  <c r="AE63" i="17"/>
  <c r="AB63" i="17"/>
  <c r="X63" i="17"/>
  <c r="S63" i="17"/>
  <c r="X17" i="17"/>
  <c r="AB17" i="17"/>
  <c r="T17" i="17"/>
  <c r="Y17" i="17"/>
  <c r="AC17" i="17"/>
  <c r="V17" i="17"/>
  <c r="Z17" i="17"/>
  <c r="AD17" i="17"/>
  <c r="AA17" i="17"/>
  <c r="AE17" i="17"/>
  <c r="W17" i="17"/>
  <c r="S17" i="17"/>
  <c r="W53" i="17"/>
  <c r="AA53" i="17"/>
  <c r="AE53" i="17"/>
  <c r="X53" i="17"/>
  <c r="AB53" i="17"/>
  <c r="T53" i="17"/>
  <c r="Y53" i="17"/>
  <c r="AC53" i="17"/>
  <c r="Z53" i="17"/>
  <c r="AD53" i="17"/>
  <c r="V53" i="17"/>
  <c r="S53" i="17"/>
  <c r="X46" i="17"/>
  <c r="AB46" i="17"/>
  <c r="T46" i="17"/>
  <c r="Y46" i="17"/>
  <c r="AC46" i="17"/>
  <c r="V46" i="17"/>
  <c r="Z46" i="17"/>
  <c r="AD46" i="17"/>
  <c r="W46" i="17"/>
  <c r="AA46" i="17"/>
  <c r="AE46" i="17"/>
  <c r="S46" i="17"/>
  <c r="V60" i="17"/>
  <c r="Z60" i="17"/>
  <c r="AD60" i="17"/>
  <c r="W60" i="17"/>
  <c r="AA60" i="17"/>
  <c r="AE60" i="17"/>
  <c r="X60" i="17"/>
  <c r="AB60" i="17"/>
  <c r="AC60" i="17"/>
  <c r="Y60" i="17"/>
  <c r="T60" i="17"/>
  <c r="S60" i="17"/>
  <c r="T79" i="17"/>
  <c r="Y79" i="17"/>
  <c r="AC79" i="17"/>
  <c r="V79" i="17"/>
  <c r="Z79" i="17"/>
  <c r="AD79" i="17"/>
  <c r="W79" i="17"/>
  <c r="AA79" i="17"/>
  <c r="AE79" i="17"/>
  <c r="AB79" i="17"/>
  <c r="X79" i="17"/>
  <c r="S79" i="17"/>
  <c r="W97" i="17"/>
  <c r="AA97" i="17"/>
  <c r="AE97" i="17"/>
  <c r="X97" i="17"/>
  <c r="AB97" i="17"/>
  <c r="T97" i="17"/>
  <c r="Y97" i="17"/>
  <c r="AC97" i="17"/>
  <c r="V97" i="17"/>
  <c r="Z97" i="17"/>
  <c r="AD97" i="17"/>
  <c r="S97" i="17"/>
  <c r="T34" i="17"/>
  <c r="Y34" i="17"/>
  <c r="AC34" i="17"/>
  <c r="V34" i="17"/>
  <c r="Z34" i="17"/>
  <c r="AD34" i="17"/>
  <c r="W34" i="17"/>
  <c r="AA34" i="17"/>
  <c r="AE34" i="17"/>
  <c r="X34" i="17"/>
  <c r="AB34" i="17"/>
  <c r="S34" i="17"/>
  <c r="W45" i="17"/>
  <c r="AA45" i="17"/>
  <c r="AE45" i="17"/>
  <c r="X45" i="17"/>
  <c r="AB45" i="17"/>
  <c r="T45" i="17"/>
  <c r="Y45" i="17"/>
  <c r="AC45" i="17"/>
  <c r="AD45" i="17"/>
  <c r="V45" i="17"/>
  <c r="Z45" i="17"/>
  <c r="S45" i="17"/>
  <c r="Y80" i="17"/>
  <c r="X80" i="17"/>
  <c r="AA100" i="17"/>
  <c r="AE100" i="17"/>
  <c r="AE25" i="17"/>
  <c r="Z25" i="17"/>
  <c r="T25" i="17"/>
  <c r="AC15" i="17"/>
  <c r="AB15" i="17"/>
  <c r="W15" i="17"/>
  <c r="AB98" i="17"/>
  <c r="AA98" i="17"/>
  <c r="Z98" i="17"/>
  <c r="V40" i="17"/>
  <c r="T40" i="17"/>
  <c r="X18" i="17"/>
  <c r="AD18" i="17"/>
  <c r="AE71" i="17"/>
  <c r="Z71" i="17"/>
  <c r="AE91" i="17"/>
  <c r="Z91" i="17"/>
  <c r="V19" i="17"/>
  <c r="Z19" i="17"/>
  <c r="AD19" i="17"/>
  <c r="W19" i="17"/>
  <c r="AA19" i="17"/>
  <c r="AE19" i="17"/>
  <c r="X19" i="17"/>
  <c r="AB19" i="17"/>
  <c r="T19" i="17"/>
  <c r="Y19" i="17"/>
  <c r="AC19" i="17"/>
  <c r="S19" i="17"/>
  <c r="X67" i="17"/>
  <c r="W67" i="17"/>
  <c r="T22" i="17"/>
  <c r="Y22" i="17"/>
  <c r="AC22" i="17"/>
  <c r="V22" i="17"/>
  <c r="Z22" i="17"/>
  <c r="AD22" i="17"/>
  <c r="W22" i="17"/>
  <c r="AA22" i="17"/>
  <c r="AE22" i="17"/>
  <c r="X22" i="17"/>
  <c r="AB22" i="17"/>
  <c r="S22" i="17"/>
  <c r="S61" i="17"/>
  <c r="AC61" i="17"/>
  <c r="X61" i="17"/>
  <c r="W93" i="17"/>
  <c r="AA93" i="17"/>
  <c r="AE93" i="17"/>
  <c r="X93" i="17"/>
  <c r="AB93" i="17"/>
  <c r="T93" i="17"/>
  <c r="Y93" i="17"/>
  <c r="AC93" i="17"/>
  <c r="V93" i="17"/>
  <c r="Z93" i="17"/>
  <c r="AD93" i="17"/>
  <c r="S93" i="17"/>
  <c r="AB83" i="17"/>
  <c r="AD83" i="17"/>
  <c r="Y83" i="17"/>
  <c r="Z49" i="17"/>
  <c r="T49" i="17"/>
  <c r="AA49" i="17"/>
  <c r="V44" i="17"/>
  <c r="Z44" i="17"/>
  <c r="AD44" i="17"/>
  <c r="W44" i="17"/>
  <c r="AA44" i="17"/>
  <c r="AE44" i="17"/>
  <c r="X44" i="17"/>
  <c r="AB44" i="17"/>
  <c r="AC44" i="17"/>
  <c r="Y44" i="17"/>
  <c r="T44" i="17"/>
  <c r="S44" i="17"/>
  <c r="T47" i="17"/>
  <c r="Y47" i="17"/>
  <c r="AC47" i="17"/>
  <c r="V47" i="17"/>
  <c r="Z47" i="17"/>
  <c r="AD47" i="17"/>
  <c r="W47" i="17"/>
  <c r="AA47" i="17"/>
  <c r="AE47" i="17"/>
  <c r="AB47" i="17"/>
  <c r="S47" i="17"/>
  <c r="X47" i="17"/>
  <c r="V76" i="17"/>
  <c r="Z76" i="17"/>
  <c r="AD76" i="17"/>
  <c r="W76" i="17"/>
  <c r="AA76" i="17"/>
  <c r="AE76" i="17"/>
  <c r="X76" i="17"/>
  <c r="AB76" i="17"/>
  <c r="AC76" i="17"/>
  <c r="Y76" i="17"/>
  <c r="T76" i="17"/>
  <c r="S76" i="17"/>
  <c r="V72" i="17"/>
  <c r="Z72" i="17"/>
  <c r="AD72" i="17"/>
  <c r="W72" i="17"/>
  <c r="AA72" i="17"/>
  <c r="AE72" i="17"/>
  <c r="X72" i="17"/>
  <c r="AB72" i="17"/>
  <c r="Y72" i="17"/>
  <c r="T72" i="17"/>
  <c r="AC72" i="17"/>
  <c r="S72" i="17"/>
  <c r="W16" i="17"/>
  <c r="AA16" i="17"/>
  <c r="AE16" i="17"/>
  <c r="X16" i="17"/>
  <c r="AB16" i="17"/>
  <c r="T16" i="17"/>
  <c r="Y16" i="17"/>
  <c r="AC16" i="17"/>
  <c r="V16" i="17"/>
  <c r="Z16" i="17"/>
  <c r="AD16" i="17"/>
  <c r="S16" i="17"/>
  <c r="V68" i="17"/>
  <c r="Z68" i="17"/>
  <c r="AD68" i="17"/>
  <c r="W68" i="17"/>
  <c r="AA68" i="17"/>
  <c r="AE68" i="17"/>
  <c r="X68" i="17"/>
  <c r="AB68" i="17"/>
  <c r="T68" i="17"/>
  <c r="Y68" i="17"/>
  <c r="AC68" i="17"/>
  <c r="S68" i="17"/>
  <c r="V64" i="17"/>
  <c r="Z64" i="17"/>
  <c r="AD64" i="17"/>
  <c r="W64" i="17"/>
  <c r="AA64" i="17"/>
  <c r="AE64" i="17"/>
  <c r="X64" i="17"/>
  <c r="AB64" i="17"/>
  <c r="T64" i="17"/>
  <c r="AC64" i="17"/>
  <c r="Y64" i="17"/>
  <c r="S64" i="17"/>
  <c r="V92" i="17"/>
  <c r="Z92" i="17"/>
  <c r="AD92" i="17"/>
  <c r="W92" i="17"/>
  <c r="AA92" i="17"/>
  <c r="AE92" i="17"/>
  <c r="X92" i="17"/>
  <c r="AB92" i="17"/>
  <c r="AC92" i="17"/>
  <c r="Y92" i="17"/>
  <c r="T92" i="17"/>
  <c r="S92" i="17"/>
  <c r="W32" i="17"/>
  <c r="AA32" i="17"/>
  <c r="AE32" i="17"/>
  <c r="X32" i="17"/>
  <c r="AB32" i="17"/>
  <c r="T32" i="17"/>
  <c r="Y32" i="17"/>
  <c r="AC32" i="17"/>
  <c r="V32" i="17"/>
  <c r="Z32" i="17"/>
  <c r="AD32" i="17"/>
  <c r="S32" i="17"/>
  <c r="AA25" i="17"/>
  <c r="S15" i="17"/>
  <c r="X98" i="17"/>
  <c r="W98" i="17"/>
  <c r="AD61" i="17"/>
  <c r="Y61" i="17"/>
  <c r="AE83" i="17"/>
  <c r="Z83" i="17"/>
  <c r="V49" i="17"/>
  <c r="AB49" i="17"/>
  <c r="N8" i="17"/>
  <c r="AD8" i="17" s="1"/>
  <c r="P10" i="17"/>
  <c r="Q10" i="17" s="1"/>
  <c r="M7" i="17"/>
  <c r="N7" i="17"/>
  <c r="M10" i="17"/>
  <c r="U10" i="17" s="1"/>
  <c r="P7" i="17"/>
  <c r="Q7" i="17" s="1"/>
  <c r="P4" i="17"/>
  <c r="Q4" i="17" s="1"/>
  <c r="O4" i="17"/>
  <c r="N4" i="17"/>
  <c r="Z4" i="17" s="1"/>
  <c r="N5" i="17"/>
  <c r="AB5" i="17" s="1"/>
  <c r="N4" i="20"/>
  <c r="C42" i="20" s="1"/>
  <c r="P4" i="20"/>
  <c r="Q4" i="20" s="1"/>
  <c r="O4" i="20"/>
  <c r="B44" i="20"/>
  <c r="B83" i="28" l="1"/>
  <c r="C83" i="28" s="1"/>
  <c r="AD12" i="17"/>
  <c r="T12" i="17"/>
  <c r="S12" i="17"/>
  <c r="Z12" i="17"/>
  <c r="AE12" i="17"/>
  <c r="AC12" i="17"/>
  <c r="AB12" i="17"/>
  <c r="AA12" i="17"/>
  <c r="Y12" i="17"/>
  <c r="X12" i="17"/>
  <c r="W12" i="17"/>
  <c r="U4" i="20"/>
  <c r="U7" i="17"/>
  <c r="U4" i="17"/>
  <c r="U5" i="17"/>
  <c r="U8" i="17"/>
  <c r="V4" i="17"/>
  <c r="AB4" i="17"/>
  <c r="W4" i="17"/>
  <c r="S4" i="17"/>
  <c r="X4" i="17"/>
  <c r="Y4" i="17"/>
  <c r="V5" i="17"/>
  <c r="AC4" i="17"/>
  <c r="AE4" i="17"/>
  <c r="AD4" i="17"/>
  <c r="X5" i="17"/>
  <c r="S5" i="17"/>
  <c r="T4" i="17"/>
  <c r="AA4" i="17"/>
  <c r="S8" i="17"/>
  <c r="V8" i="17"/>
  <c r="AE8" i="17"/>
  <c r="O104" i="17"/>
  <c r="AA5" i="17"/>
  <c r="AC5" i="17"/>
  <c r="AE5" i="17"/>
  <c r="AC8" i="17"/>
  <c r="AB8" i="17"/>
  <c r="AA8" i="17"/>
  <c r="T10" i="17"/>
  <c r="Y10" i="17"/>
  <c r="AC10" i="17"/>
  <c r="S10" i="17"/>
  <c r="X10" i="17"/>
  <c r="V10" i="17"/>
  <c r="Z10" i="17"/>
  <c r="AD10" i="17"/>
  <c r="W10" i="17"/>
  <c r="AA10" i="17"/>
  <c r="AE10" i="17"/>
  <c r="AB10" i="17"/>
  <c r="AD5" i="17"/>
  <c r="Y5" i="17"/>
  <c r="W5" i="17"/>
  <c r="Y8" i="17"/>
  <c r="X8" i="17"/>
  <c r="W8" i="17"/>
  <c r="V7" i="17"/>
  <c r="Z7" i="17"/>
  <c r="AD7" i="17"/>
  <c r="Y7" i="17"/>
  <c r="W7" i="17"/>
  <c r="AA7" i="17"/>
  <c r="AE7" i="17"/>
  <c r="S7" i="17"/>
  <c r="X7" i="17"/>
  <c r="AB7" i="17"/>
  <c r="T7" i="17"/>
  <c r="AC7" i="17"/>
  <c r="Q104" i="17"/>
  <c r="P104" i="17" s="1"/>
  <c r="Z5" i="17"/>
  <c r="T5" i="17"/>
  <c r="Z8" i="17"/>
  <c r="T8" i="17"/>
  <c r="Y4" i="20"/>
  <c r="S4" i="20"/>
  <c r="AC4" i="20"/>
  <c r="T4" i="20"/>
  <c r="AE4" i="20"/>
  <c r="AD4" i="20"/>
  <c r="AB4" i="20"/>
  <c r="AA4" i="20"/>
  <c r="Z4" i="20"/>
  <c r="X4" i="20"/>
  <c r="W4" i="20"/>
  <c r="V4" i="20"/>
  <c r="C41" i="20"/>
  <c r="C43" i="20"/>
  <c r="B45" i="20"/>
  <c r="C44" i="20"/>
  <c r="B84" i="28" l="1"/>
  <c r="C84" i="28" s="1"/>
  <c r="S106" i="17"/>
  <c r="U106" i="17"/>
  <c r="U104" i="17"/>
  <c r="S104" i="17"/>
  <c r="D116" i="17"/>
  <c r="D109" i="17"/>
  <c r="Y106" i="17"/>
  <c r="AC106" i="17"/>
  <c r="D115" i="17"/>
  <c r="V106" i="17"/>
  <c r="Z106" i="17"/>
  <c r="AD106" i="17"/>
  <c r="D114" i="17"/>
  <c r="W106" i="17"/>
  <c r="AA106" i="17"/>
  <c r="AE106" i="17"/>
  <c r="D110" i="17"/>
  <c r="X106" i="17"/>
  <c r="AB106" i="17"/>
  <c r="T106" i="17"/>
  <c r="X104" i="17"/>
  <c r="V104" i="17"/>
  <c r="AB104" i="17"/>
  <c r="AC104" i="17"/>
  <c r="AD104" i="17"/>
  <c r="W104" i="17"/>
  <c r="Y104" i="17"/>
  <c r="AA104" i="17"/>
  <c r="T104" i="17"/>
  <c r="Z104" i="17"/>
  <c r="AE104" i="17"/>
  <c r="B46" i="20"/>
  <c r="C45" i="20"/>
  <c r="B85" i="28" l="1"/>
  <c r="C85" i="28" s="1"/>
  <c r="C46" i="20"/>
  <c r="B47" i="20"/>
  <c r="B86" i="28" l="1"/>
  <c r="C86" i="28" s="1"/>
  <c r="C47" i="20"/>
  <c r="B48" i="20"/>
  <c r="B87" i="28" l="1"/>
  <c r="C87" i="28" s="1"/>
  <c r="B49" i="20"/>
  <c r="C48" i="20"/>
  <c r="B88" i="28" l="1"/>
  <c r="C88" i="28" s="1"/>
  <c r="C49" i="20"/>
  <c r="B50" i="20"/>
  <c r="B89" i="28" l="1"/>
  <c r="C89" i="28" s="1"/>
  <c r="C50" i="20"/>
  <c r="B51" i="20"/>
  <c r="B90" i="28" l="1"/>
  <c r="C90" i="28" s="1"/>
  <c r="B52" i="20"/>
  <c r="C51" i="20"/>
  <c r="B91" i="28" l="1"/>
  <c r="C91" i="28" s="1"/>
  <c r="C52" i="20"/>
  <c r="B53" i="20"/>
  <c r="B92" i="28" l="1"/>
  <c r="C92" i="28" s="1"/>
  <c r="B54" i="20"/>
  <c r="C53" i="20"/>
  <c r="B93" i="28" l="1"/>
  <c r="C93" i="28" s="1"/>
  <c r="C54" i="20"/>
  <c r="B55" i="20"/>
  <c r="B94" i="28" l="1"/>
  <c r="C94" i="28" s="1"/>
  <c r="B56" i="20"/>
  <c r="C55" i="20"/>
  <c r="B95" i="28" l="1"/>
  <c r="C95" i="28" s="1"/>
  <c r="C56" i="20"/>
  <c r="B57" i="20"/>
  <c r="B96" i="28" l="1"/>
  <c r="C96" i="28" s="1"/>
  <c r="B58" i="20"/>
  <c r="C57" i="20"/>
  <c r="B97" i="28" l="1"/>
  <c r="C97" i="28" s="1"/>
  <c r="C58" i="20"/>
  <c r="B59" i="20"/>
  <c r="B98" i="28" l="1"/>
  <c r="C98" i="28" s="1"/>
  <c r="B60" i="20"/>
  <c r="C59" i="20"/>
  <c r="B99" i="28" l="1"/>
  <c r="C99" i="28" s="1"/>
  <c r="C60" i="20"/>
  <c r="B61" i="20"/>
  <c r="B100" i="28" l="1"/>
  <c r="C100" i="28" s="1"/>
  <c r="B62" i="20"/>
  <c r="C61" i="20"/>
  <c r="B101" i="28" l="1"/>
  <c r="C101" i="28" s="1"/>
  <c r="C62" i="20"/>
  <c r="B63" i="20"/>
  <c r="B102" i="28" l="1"/>
  <c r="C102" i="28" s="1"/>
  <c r="C63" i="20"/>
  <c r="B64" i="20"/>
  <c r="B103" i="28" l="1"/>
  <c r="C103" i="28" s="1"/>
  <c r="C64" i="20"/>
  <c r="B65" i="20"/>
  <c r="B104" i="28" l="1"/>
  <c r="C104" i="28" s="1"/>
  <c r="B66" i="20"/>
  <c r="C65" i="20"/>
  <c r="B105" i="28" l="1"/>
  <c r="C105" i="28" s="1"/>
  <c r="C66" i="20"/>
  <c r="B67" i="20"/>
  <c r="B106" i="28" l="1"/>
  <c r="C106" i="28" s="1"/>
  <c r="B68" i="20"/>
  <c r="C67" i="20"/>
  <c r="B107" i="28" l="1"/>
  <c r="C107" i="28" s="1"/>
  <c r="C68" i="20"/>
  <c r="B69" i="20"/>
  <c r="B108" i="28" l="1"/>
  <c r="C108" i="28" s="1"/>
  <c r="B70" i="20"/>
  <c r="C69" i="20"/>
  <c r="B109" i="28" l="1"/>
  <c r="C109" i="28" s="1"/>
  <c r="C70" i="20"/>
  <c r="B71" i="20"/>
  <c r="B110" i="28" l="1"/>
  <c r="C110" i="28" s="1"/>
  <c r="B72" i="20"/>
  <c r="C71" i="20"/>
  <c r="B111" i="28" l="1"/>
  <c r="C111" i="28" s="1"/>
  <c r="C72" i="20"/>
  <c r="B73" i="20"/>
  <c r="B112" i="28" l="1"/>
  <c r="C112" i="28" s="1"/>
  <c r="B74" i="20"/>
  <c r="C73" i="20"/>
  <c r="B113" i="28" l="1"/>
  <c r="C113" i="28" s="1"/>
  <c r="C74" i="20"/>
  <c r="B75" i="20"/>
  <c r="B114" i="28" l="1"/>
  <c r="C114" i="28" s="1"/>
  <c r="B76" i="20"/>
  <c r="C75" i="20"/>
  <c r="B115" i="28" l="1"/>
  <c r="C115" i="28" s="1"/>
  <c r="C76" i="20"/>
  <c r="B77" i="20"/>
  <c r="B116" i="28" l="1"/>
  <c r="C116" i="28" s="1"/>
  <c r="C77" i="20"/>
  <c r="B78" i="20"/>
  <c r="B117" i="28" l="1"/>
  <c r="C117" i="28" s="1"/>
  <c r="C78" i="20"/>
  <c r="B79" i="20"/>
  <c r="B118" i="28" l="1"/>
  <c r="C118" i="28" s="1"/>
  <c r="B80" i="20"/>
  <c r="C79" i="20"/>
  <c r="B119" i="28" l="1"/>
  <c r="C119" i="28" s="1"/>
  <c r="C80" i="20"/>
  <c r="B81" i="20"/>
  <c r="B120" i="28" l="1"/>
  <c r="C120" i="28" s="1"/>
  <c r="B82" i="20"/>
  <c r="C81" i="20"/>
  <c r="B121" i="28" l="1"/>
  <c r="C121" i="28" s="1"/>
  <c r="C82" i="20"/>
  <c r="B83" i="20"/>
  <c r="B122" i="28" l="1"/>
  <c r="C122" i="28" s="1"/>
  <c r="B84" i="20"/>
  <c r="C83" i="20"/>
  <c r="B123" i="28" l="1"/>
  <c r="C123" i="28" s="1"/>
  <c r="C84" i="20"/>
  <c r="B85" i="20"/>
  <c r="B124" i="28" l="1"/>
  <c r="C124" i="28" s="1"/>
  <c r="B86" i="20"/>
  <c r="C85" i="20"/>
  <c r="B125" i="28" l="1"/>
  <c r="C125" i="28" s="1"/>
  <c r="C86" i="20"/>
  <c r="B87" i="20"/>
  <c r="B126" i="28" l="1"/>
  <c r="C126" i="28" s="1"/>
  <c r="B88" i="20"/>
  <c r="C87" i="20"/>
  <c r="B127" i="28" l="1"/>
  <c r="C127" i="28" s="1"/>
  <c r="C88" i="20"/>
  <c r="B89" i="20"/>
  <c r="B128" i="28" l="1"/>
  <c r="C128" i="28" s="1"/>
  <c r="C89" i="20"/>
  <c r="B90" i="20"/>
  <c r="B129" i="28" l="1"/>
  <c r="C129" i="28" s="1"/>
  <c r="C90" i="20"/>
  <c r="B91" i="20"/>
  <c r="B130" i="28" l="1"/>
  <c r="C130" i="28" s="1"/>
  <c r="B92" i="20"/>
  <c r="C91" i="20"/>
  <c r="B131" i="28" l="1"/>
  <c r="C131" i="28" s="1"/>
  <c r="C92" i="20"/>
  <c r="B93" i="20"/>
  <c r="B132" i="28" l="1"/>
  <c r="C132" i="28" s="1"/>
  <c r="B94" i="20"/>
  <c r="C93" i="20"/>
  <c r="B133" i="28" l="1"/>
  <c r="C133" i="28" s="1"/>
  <c r="C94" i="20"/>
  <c r="B95" i="20"/>
  <c r="B134" i="28" l="1"/>
  <c r="C134" i="28" s="1"/>
  <c r="B96" i="20"/>
  <c r="C95" i="20"/>
  <c r="B135" i="28" l="1"/>
  <c r="C135" i="28" s="1"/>
  <c r="C96" i="20"/>
  <c r="B97" i="20"/>
  <c r="B136" i="28" l="1"/>
  <c r="C136" i="28" s="1"/>
  <c r="B98" i="20"/>
  <c r="C97" i="20"/>
  <c r="B137" i="28" l="1"/>
  <c r="C137" i="28" s="1"/>
  <c r="C98" i="20"/>
  <c r="B99" i="20"/>
  <c r="B138" i="28" l="1"/>
  <c r="C138" i="28" s="1"/>
  <c r="B100" i="20"/>
  <c r="C99" i="20"/>
  <c r="B139" i="28" l="1"/>
  <c r="C139" i="28" s="1"/>
  <c r="C101" i="20"/>
  <c r="C100" i="20"/>
  <c r="B140" i="28" l="1"/>
  <c r="C140" i="28" s="1"/>
  <c r="B141" i="28" l="1"/>
  <c r="C141" i="28" s="1"/>
  <c r="B142" i="28" l="1"/>
  <c r="C142" i="28" s="1"/>
  <c r="B143" i="28" l="1"/>
  <c r="C143" i="28" s="1"/>
  <c r="B144" i="28" l="1"/>
  <c r="C144" i="28" s="1"/>
  <c r="B145" i="28" l="1"/>
  <c r="C145" i="28" s="1"/>
  <c r="B146" i="28" l="1"/>
  <c r="C146" i="28" s="1"/>
  <c r="B147" i="28" l="1"/>
  <c r="C147" i="28" s="1"/>
  <c r="B148" i="28" l="1"/>
  <c r="C148" i="28" s="1"/>
  <c r="B149" i="28" l="1"/>
  <c r="C149" i="28" s="1"/>
  <c r="B150" i="28" l="1"/>
  <c r="C150" i="28" s="1"/>
  <c r="B151" i="28" l="1"/>
  <c r="C151" i="28" s="1"/>
  <c r="B152" i="28" l="1"/>
  <c r="C152" i="28" s="1"/>
  <c r="B153" i="28" l="1"/>
  <c r="C153" i="28" s="1"/>
  <c r="B154" i="28" l="1"/>
  <c r="C154" i="28" s="1"/>
  <c r="B155" i="28" l="1"/>
  <c r="C155" i="28" s="1"/>
  <c r="B156" i="28" l="1"/>
  <c r="C156" i="28" s="1"/>
  <c r="B157" i="28" l="1"/>
  <c r="C157" i="28" s="1"/>
  <c r="B158" i="28" l="1"/>
  <c r="C158" i="28" s="1"/>
  <c r="B159" i="28" l="1"/>
  <c r="C159" i="28" s="1"/>
  <c r="B160" i="28" l="1"/>
  <c r="C160" i="28" s="1"/>
  <c r="B161" i="28" l="1"/>
  <c r="C161" i="28" s="1"/>
  <c r="B162" i="28" l="1"/>
  <c r="C162" i="28" s="1"/>
  <c r="B163" i="28" l="1"/>
  <c r="C163" i="28"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William Davis</author>
  </authors>
  <commentList>
    <comment ref="B4" authorId="0" shapeId="0" xr:uid="{00000000-0006-0000-0100-000001000000}">
      <text>
        <r>
          <rPr>
            <sz val="9"/>
            <color indexed="81"/>
            <rFont val="Tahoma"/>
            <family val="2"/>
          </rPr>
          <t>The Minimum point-estimate represents the smallest value that is feasible, but highly improbable.</t>
        </r>
      </text>
    </comment>
    <comment ref="C4" authorId="0" shapeId="0" xr:uid="{00000000-0006-0000-0100-000002000000}">
      <text>
        <r>
          <rPr>
            <sz val="9"/>
            <color indexed="81"/>
            <rFont val="Tahoma"/>
            <family val="2"/>
          </rPr>
          <t>The Most Likely point-estimate represents the value you believe will most likely occur for each uncertainty, although many other possible outcomes exist between the Minimum and Maximum point-estimates.</t>
        </r>
      </text>
    </comment>
    <comment ref="D4" authorId="0" shapeId="0" xr:uid="{00000000-0006-0000-0100-000003000000}">
      <text>
        <r>
          <rPr>
            <sz val="9"/>
            <color indexed="81"/>
            <rFont val="Tahoma"/>
            <family val="2"/>
          </rPr>
          <t>The Maximum point-estimate represents the largest value that is feasible, but highly improbable</t>
        </r>
      </text>
    </comment>
    <comment ref="N12" authorId="0" shapeId="0" xr:uid="{00000000-0006-0000-0100-000004000000}">
      <text>
        <r>
          <rPr>
            <sz val="9"/>
            <color indexed="81"/>
            <rFont val="Tahoma"/>
            <family val="2"/>
          </rPr>
          <t>The shape of the bell-curve is heavily influenced by how confident you believe the Most Likely outcome will occur relative to other, possible outcomes between the Minimum and Maximum point-estimates.  
When you are more confident in the Most Likely outcome, the bell-curve grows taller, and there is a shrinking likelihood of other occurrences near the Minimum and Maximum point-estimates.  
Conversely, when you are less confident in the Most Likely outcome, the bell-curve grows flatter, and there is a rising likelihood of other occurrences near the Minimum and Maximum point-estimates.
(You can add to, remove, or modify the dropdown control options using the VLookups worksheet).</t>
        </r>
      </text>
    </comment>
    <comment ref="V23" authorId="0" shapeId="0" xr:uid="{00000000-0006-0000-0100-000005000000}">
      <text>
        <r>
          <rPr>
            <sz val="9"/>
            <color indexed="81"/>
            <rFont val="Tahoma"/>
            <family val="2"/>
          </rPr>
          <t>You may optionally enter a planning estimate for each uncertainty you enter, and see its cumulative probability result in the 'SPERT Probability' column.  
The cumulative probability is the likelihood your planning estimate will be EQUAL TO or GREATER THAN the uncertainty you are estimating.  
Choosing a larger planning estimate will increase the cumulative probability, and choosing a smaller planning estimate will decrease the cumulative probability.</t>
        </r>
      </text>
    </comment>
    <comment ref="W23" authorId="0" shapeId="0" xr:uid="{00000000-0006-0000-0100-000006000000}">
      <text>
        <r>
          <rPr>
            <sz val="9"/>
            <color indexed="81"/>
            <rFont val="Tahoma"/>
            <family val="2"/>
          </rPr>
          <t>The SPERT Probability shows the cumulative probability of each Planning Estimate you entered in column R.  
If you select 'Show Left-Side Area' in cell R1, this column shows the likelihood that your Planning Estimate will be EQUAL TO or GREATER THAN the uncertainty you are estimating.  
If you select 'Show Right-Side Area' in cell R1, this column shows the likelihood that the uncertainty will EXCEED your Planning Estimate in column R.</t>
        </r>
      </text>
    </comment>
    <comment ref="B40" authorId="0" shapeId="0" xr:uid="{00000000-0006-0000-0100-000007000000}">
      <text>
        <r>
          <rPr>
            <sz val="9"/>
            <color indexed="81"/>
            <rFont val="Tahoma"/>
            <family val="2"/>
          </rPr>
          <t>Use a simple heuristic to quickly create MINIMUM point-estimates.  Do this by selecting a percentage in cell B2.  Minimum point-estimates are automatically created for you by taking the Most Likely point-estimate in column C and reducing it by the percentage value specified in cell B2.  
If you want, overwrite any cell formula in column B to manually enter a non-calculated, minimum value for a particular three-point estimate.  
(If you need to modify the dropdown choices in cell B2, you can do that in the Vlookups worksheet).</t>
        </r>
      </text>
    </comment>
    <comment ref="C40" authorId="0" shapeId="0" xr:uid="{00000000-0006-0000-0100-000008000000}">
      <text>
        <r>
          <rPr>
            <sz val="9"/>
            <color indexed="81"/>
            <rFont val="Tahoma"/>
            <family val="2"/>
          </rPr>
          <t>The Most Likely point-estimate represents the value you believe will most likely occur for each uncertainty, although many other possible outcomes exist between the Minimum and Maximum point-estimates.</t>
        </r>
      </text>
    </comment>
    <comment ref="D40" authorId="0" shapeId="0" xr:uid="{00000000-0006-0000-0100-000009000000}">
      <text>
        <r>
          <rPr>
            <sz val="9"/>
            <color indexed="81"/>
            <rFont val="Tahoma"/>
            <family val="2"/>
          </rPr>
          <t>Use a simple heuristic to quickly create MAXIMUM point-estimates.  Do this by selecting a percentage in cell D2.  Maximum point-estimates are automatically created for you by taking the Most Likely point-estimate in column C and increasing it by the percentage value specified in cell D2.  
If you want, overwrite any cell formula in column D to manually enter a non-calculated, maximum value for a particular three-point estimate.  
(If you need to modify the dropdown choices in cell D2, you can do that in the Vlookups worksheet).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William Davis</author>
  </authors>
  <commentList>
    <comment ref="R2" authorId="0" shapeId="0" xr:uid="{00000000-0006-0000-0200-000001000000}">
      <text>
        <r>
          <rPr>
            <sz val="9"/>
            <color indexed="81"/>
            <rFont val="Tahoma"/>
            <family val="2"/>
          </rPr>
          <t>You may optionally enter a planning estimate for each uncertainty you enter, and see its cumulative probability result in the 'SPERT Probability' column.  
The cumulative probability is the likelihood your planning estimate will be EQUAL TO or GREATER THAN the uncertainty you are estimating.  
Choosing a larger planning estimate will increase the cumulative probability, and choosing a smaller planning estimate will decrease the cumulative probability.</t>
        </r>
      </text>
    </comment>
    <comment ref="S2" authorId="0" shapeId="0" xr:uid="{00000000-0006-0000-0200-000002000000}">
      <text>
        <r>
          <rPr>
            <sz val="9"/>
            <color indexed="81"/>
            <rFont val="Tahoma"/>
            <family val="2"/>
          </rPr>
          <t>The SPERT Probability shows the cumulative probability of each Planning Estimate you entered in column R.  
If you select 'Show Left-Side Area' in cell R1, this column shows the likelihood that your Planning Estimate will be EQUAL TO or GREATER THAN the uncertainty you are estimating.  
If you select 'Show Right-Side Area' in cell R1, this column shows the likelihood that the uncertainty will EXCEED your Planning Estimate in column R.</t>
        </r>
      </text>
    </comment>
    <comment ref="B3" authorId="0" shapeId="0" xr:uid="{00000000-0006-0000-0200-000003000000}">
      <text>
        <r>
          <rPr>
            <sz val="9"/>
            <color indexed="81"/>
            <rFont val="Tahoma"/>
            <family val="2"/>
          </rPr>
          <t>Use a simple heuristic to quickly create MINIMUM point-estimates.  Do this by selecting a percentage in cell B2.  Minimum point-estimates are automatically created for you by taking the Most Likely point-estimate in column C and reducing it by the percentage value specified in cell B2.  
If you want, overwrite any cell formula in column B to manually enter a non-calculated, minimum value for a particular three-point estimate.  
(If you need to modify the dropdown choices in cell B2, you can do that in the Vlookups worksheet).</t>
        </r>
      </text>
    </comment>
    <comment ref="C3" authorId="0" shapeId="0" xr:uid="{00000000-0006-0000-0200-000004000000}">
      <text>
        <r>
          <rPr>
            <sz val="9"/>
            <color indexed="81"/>
            <rFont val="Tahoma"/>
            <family val="2"/>
          </rPr>
          <t>The Most Likely point-estimate represents the value you believe will most likely occur for each uncertainty, although many other possible outcomes exist between the Minimum and Maximum point-estimates.</t>
        </r>
      </text>
    </comment>
    <comment ref="D3" authorId="0" shapeId="0" xr:uid="{00000000-0006-0000-0200-000005000000}">
      <text>
        <r>
          <rPr>
            <sz val="9"/>
            <color indexed="81"/>
            <rFont val="Tahoma"/>
            <family val="2"/>
          </rPr>
          <t>Use a simple heuristic to quickly create MAXIMUM point-estimates.  Do this by selecting a percentage in cell D2.  Maximum point-estimates are automatically created for you by taking the Most Likely point-estimate in column C and increasing it by the percentage value specified in cell D2.  
If you want, overwrite any cell formula in column D to manually enter a non-calculated, maximum value for a particular three-point estimate.  
(If you need to modify the dropdown choices in cell D2, you can do that in the Vlookups worksheet).</t>
        </r>
      </text>
    </comment>
    <comment ref="E3" authorId="0" shapeId="0" xr:uid="{00000000-0006-0000-0200-000006000000}">
      <text>
        <r>
          <rPr>
            <sz val="9"/>
            <color indexed="81"/>
            <rFont val="Tahoma"/>
            <family val="2"/>
          </rPr>
          <t>This checks that a proper 3-point estimate was entered:
Minimum value must be &gt; 0 and &lt; Most Likely
Most Likely must be &gt; Minimum and &lt; Maximum 
Maximum must be &gt; Most Likely</t>
        </r>
      </text>
    </comment>
    <comment ref="K3" authorId="0" shapeId="0" xr:uid="{00000000-0006-0000-0200-000007000000}">
      <text>
        <r>
          <rPr>
            <sz val="9"/>
            <color indexed="81"/>
            <rFont val="Tahoma"/>
            <family val="2"/>
          </rPr>
          <t>The shape of the bell-curve is heavily influenced by how confident you believe the Most Likely outcome will occur relative to other, possible outcomes between the Minimum and Maximum point-estimates.  
When you are more confident in the Most Likely outcome, the bell-curve grows taller, and there is a shrinking likelihood of other occurrences near the Minimum and Maximum point-estimates.  
Conversely, when you are less confident in the Most Likely outcome, the bell-curve grows flatter, and there is a rising likelihood of other occurrences near the Minimum and Maximum point-estimates.
(You can add to, remove, or modify the dropdown control options using the VLookups worksheet).</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William Davis</author>
  </authors>
  <commentList>
    <comment ref="R2" authorId="0" shapeId="0" xr:uid="{00000000-0006-0000-0300-000001000000}">
      <text>
        <r>
          <rPr>
            <sz val="9"/>
            <color indexed="81"/>
            <rFont val="Tahoma"/>
            <family val="2"/>
          </rPr>
          <t>You may optionally enter a planning estimate for each uncertainty you enter, and see its cumulative probability result in the 'SPERT Probability' column.  
The cumulative probability is the likelihood your planning estimate will be EQUAL TO or GREATER THAN the uncertainty you are estimating.  
Choosing a larger planning estimate will increase the cumulative probability, and choosing a smaller planning estimate will decrease the cumulative probability.</t>
        </r>
      </text>
    </comment>
    <comment ref="S2" authorId="0" shapeId="0" xr:uid="{00000000-0006-0000-0300-000002000000}">
      <text>
        <r>
          <rPr>
            <sz val="9"/>
            <color indexed="81"/>
            <rFont val="Tahoma"/>
            <family val="2"/>
          </rPr>
          <t>The SPERT Probability shows the cumulative probability of each Planning Estimate you entered in column R.  
If you select 'Show Left-Side Area' in cell R1, this column shows the likelihood that your Planning Estimate will be EQUAL TO or GREATER THAN the uncertainty you are estimating.  
If you select 'Show Right-Side Area' in cell R1, this column shows the likelihood that the uncertainty will EXCEED your Planning Estimate in column R.</t>
        </r>
      </text>
    </comment>
    <comment ref="B3" authorId="0" shapeId="0" xr:uid="{00000000-0006-0000-0300-000003000000}">
      <text>
        <r>
          <rPr>
            <sz val="9"/>
            <color indexed="81"/>
            <rFont val="Tahoma"/>
            <family val="2"/>
          </rPr>
          <t>The Minimum point-estimate represents the smallest value that is feasible, but highly improbable.</t>
        </r>
      </text>
    </comment>
    <comment ref="C3" authorId="0" shapeId="0" xr:uid="{00000000-0006-0000-0300-000004000000}">
      <text>
        <r>
          <rPr>
            <sz val="9"/>
            <color indexed="81"/>
            <rFont val="Tahoma"/>
            <family val="2"/>
          </rPr>
          <t>The Most Likely point-estimate represents the value you believe will most likely occur for each uncertainty, although many other possible outcomes exist between the Minimum and Maximum point-estimates.</t>
        </r>
      </text>
    </comment>
    <comment ref="D3" authorId="0" shapeId="0" xr:uid="{00000000-0006-0000-0300-000005000000}">
      <text>
        <r>
          <rPr>
            <sz val="9"/>
            <color indexed="81"/>
            <rFont val="Tahoma"/>
            <family val="2"/>
          </rPr>
          <t>The Maximum point-estimate represents the largest value that is feasible, but highly improbable</t>
        </r>
      </text>
    </comment>
    <comment ref="E3" authorId="0" shapeId="0" xr:uid="{00000000-0006-0000-0300-000006000000}">
      <text>
        <r>
          <rPr>
            <sz val="9"/>
            <color indexed="81"/>
            <rFont val="Tahoma"/>
            <family val="2"/>
          </rPr>
          <t>This checks that a proper 3-point estimate was entered:
Minimum value must be &gt; 0 and &lt; Most Likely
Most Likely must be &gt; Minimum and &lt; Maximum 
Maximum must be &gt; Most Likely</t>
        </r>
      </text>
    </comment>
    <comment ref="K3" authorId="0" shapeId="0" xr:uid="{00000000-0006-0000-0300-000007000000}">
      <text>
        <r>
          <rPr>
            <sz val="9"/>
            <color indexed="81"/>
            <rFont val="Tahoma"/>
            <family val="2"/>
          </rPr>
          <t>The shape of the bell-curve is heavily influenced by how confident you believe the Most Likely outcome will occur relative to other, possible outcomes between the Minimum and Maximum point-estimates.  
When you are more confident in the Most Likely outcome, the bell-curve grows taller, and there is a shrinking likelihood of other occurrences near the Minimum and Maximum point-estimates.  
Conversely, when you are less confident in the Most Likely outcome, the bell-curve grows flatter, and there is a rising likelihood of other occurrences near the Minimum and Maximum point-estimates.
(You can add to, remove, or modify the dropdown control options using the VLookups worksheet).</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William Davis</author>
  </authors>
  <commentList>
    <comment ref="V2" authorId="0" shapeId="0" xr:uid="{00000000-0006-0000-0400-000001000000}">
      <text>
        <r>
          <rPr>
            <sz val="9"/>
            <color indexed="81"/>
            <rFont val="Tahoma"/>
            <family val="2"/>
          </rPr>
          <t>You may optionally enter a planning estimate for each uncertainty you enter, and see its cumulative probability result in the 'SPERT Probability' column.  
The cumulative probability is the likelihood your planning estimate will be EQUAL TO or GREATER THAN the uncertainty you are estimating.  
Choosing a larger planning estimate will increase the cumulative probability, and choosing a smaller planning estimate will decrease the cumulative probability.</t>
        </r>
      </text>
    </comment>
    <comment ref="W2" authorId="0" shapeId="0" xr:uid="{00000000-0006-0000-0400-000002000000}">
      <text>
        <r>
          <rPr>
            <sz val="9"/>
            <color indexed="81"/>
            <rFont val="Tahoma"/>
            <family val="2"/>
          </rPr>
          <t>The SPERT Probability shows the cumulative probability of each Planning Estimate you entered in column R.  
If you select 'Show Left-Side Area' in cell R1, this column shows the likelihood that your Planning Estimate will be EQUAL TO or GREATER THAN the uncertainty you are estimating.  
If you select 'Show Right-Side Area' in cell R1, this column shows the likelihood that the uncertainty will EXCEED your Planning Estimate in column R.</t>
        </r>
      </text>
    </comment>
    <comment ref="B3" authorId="0" shapeId="0" xr:uid="{00000000-0006-0000-0400-000003000000}">
      <text>
        <r>
          <rPr>
            <sz val="9"/>
            <color indexed="81"/>
            <rFont val="Tahoma"/>
            <family val="2"/>
          </rPr>
          <t>Optionally, choose a minimum point-estimate for a single uncertainty by selecting a dropdown value in this column for any row.  The percentage you choose will reduce the row's Most Likely point-estimate, and it will override the minimum point-estimate calculated by the heuristic in cell D2.</t>
        </r>
      </text>
    </comment>
    <comment ref="C3" authorId="0" shapeId="0" xr:uid="{00000000-0006-0000-0400-000004000000}">
      <text>
        <r>
          <rPr>
            <sz val="9"/>
            <color indexed="81"/>
            <rFont val="Tahoma"/>
            <family val="2"/>
          </rPr>
          <t>Optionally, manually enter a minimum point-estimate for a single uncertainty by entering a specific value in this column for any row.  The value you enter will override the row's calculated, mininum point-estimate using percentage adjustments.</t>
        </r>
      </text>
    </comment>
    <comment ref="D3" authorId="0" shapeId="0" xr:uid="{00000000-0006-0000-0400-000005000000}">
      <text>
        <r>
          <rPr>
            <sz val="9"/>
            <color indexed="81"/>
            <rFont val="Tahoma"/>
            <family val="2"/>
          </rPr>
          <t>Use a simple heuristic to quickly create MINIMUM point-estimates for all rows.  Do this by selecting a percentage in cell D2.  Minimum point-estimates are automatically created for you by taking the Most Likely point-estimate in column E and reducing it by the percentage value specified in cell D2.  
Optionally, choose a row-speciific heuristic by selecting a percentage in column B, or enter a specific minimum point-estimate in column C.  
(If you need to modify the dropdown choices in cell D2 or column B, you can do that in the Vlookups worksheet).</t>
        </r>
      </text>
    </comment>
    <comment ref="E3" authorId="0" shapeId="0" xr:uid="{00000000-0006-0000-0400-000006000000}">
      <text>
        <r>
          <rPr>
            <sz val="9"/>
            <color indexed="81"/>
            <rFont val="Tahoma"/>
            <family val="2"/>
          </rPr>
          <t>The Most Likely point-estimate represents the value you believe will most likely occur for each uncertainty, although many other possible outcomes exist between the Minimum and Maximum point-estimates.</t>
        </r>
      </text>
    </comment>
    <comment ref="F3" authorId="0" shapeId="0" xr:uid="{00000000-0006-0000-0400-000007000000}">
      <text>
        <r>
          <rPr>
            <sz val="9"/>
            <color indexed="81"/>
            <rFont val="Tahoma"/>
            <family val="2"/>
          </rPr>
          <t>Use a simple heuristic to quickly create MAXIMUM point-estimates for all rows.  Do this by selecting a percentage in cell F2.  Maximum point-estimates are automatically created for you by taking the Most Likely point-estimate in column E and increasing it by the percentage value specified in cell F2.  
Optionally, choose a row-speciific heuristic by selecting a percentage in column H, or enter a specific minimum point-estimate in column G.  
(If you need to modify the dropdown choices in cell F2 or column H, you can do that in the Vlookups worksheet).</t>
        </r>
      </text>
    </comment>
    <comment ref="G3" authorId="0" shapeId="0" xr:uid="{00000000-0006-0000-0400-000008000000}">
      <text>
        <r>
          <rPr>
            <sz val="9"/>
            <color indexed="81"/>
            <rFont val="Tahoma"/>
            <family val="2"/>
          </rPr>
          <t>Optionally, manually enter a maximum point-estimate for a single uncertainty by entering a specific value in this column for any row.  The value you enter will override the row's calculated, maximum point-estimate using percentage adjustments.</t>
        </r>
      </text>
    </comment>
    <comment ref="H3" authorId="0" shapeId="0" xr:uid="{00000000-0006-0000-0400-000009000000}">
      <text>
        <r>
          <rPr>
            <sz val="9"/>
            <color indexed="81"/>
            <rFont val="Tahoma"/>
            <family val="2"/>
          </rPr>
          <t>Optionally, choose a maximum point-estimate for a single uncertainty by selecting a dropdown value in this column for any row.  The percentage you choose will increase the row's Most Likely point-estimate, and it will override the maximum point-estimate calculated by the heuristic in cell F2.</t>
        </r>
      </text>
    </comment>
    <comment ref="I3" authorId="0" shapeId="0" xr:uid="{00000000-0006-0000-0400-00000A000000}">
      <text>
        <r>
          <rPr>
            <sz val="9"/>
            <color indexed="81"/>
            <rFont val="Tahoma"/>
            <family val="2"/>
          </rPr>
          <t>This checks that a proper 3-point estimate was entered:
Minimum value must be &gt; 0 and &lt; Most Likely
Most Likely must be &gt; Minimum and &lt; Maximum 
Maximum must be &gt; Most Likely</t>
        </r>
      </text>
    </comment>
    <comment ref="O3" authorId="0" shapeId="0" xr:uid="{00000000-0006-0000-0400-00000B000000}">
      <text>
        <r>
          <rPr>
            <sz val="9"/>
            <color indexed="81"/>
            <rFont val="Tahoma"/>
            <family val="2"/>
          </rPr>
          <t>The shape of the bell-curve is heavily influenced by how confident you believe the Most Likely outcome will occur relative to other, possible outcomes between the Minimum and Maximum point-estimates.  
When you are more confident in the Most Likely outcome, the bell-curve grows taller, and there is a shrinking likelihood of other occurrences near the Minimum and Maximum point-estimates.  
Conversely, when you are less confident in the Most Likely outcome, the bell-curve grows flatter, and there is a rising likelihood of other occurrences near the Minimum and Maximum point-estimates.
(You can add to, remove, or modify the dropdown control options using the VLookups worksheet).</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William Davis</author>
  </authors>
  <commentList>
    <comment ref="E3" authorId="0" shapeId="0" xr:uid="{00000000-0006-0000-0500-000001000000}">
      <text>
        <r>
          <rPr>
            <b/>
            <sz val="9"/>
            <color indexed="81"/>
            <rFont val="Tahoma"/>
            <family val="2"/>
          </rPr>
          <t>William Davis:</t>
        </r>
        <r>
          <rPr>
            <sz val="9"/>
            <color indexed="81"/>
            <rFont val="Tahoma"/>
            <family val="2"/>
          </rPr>
          <t xml:space="preserve">
This checks that a proper 3-point estimate was entered:
Minimum value must be &gt; 0 and =&lt; Most Likely
Most Likely must be &gt;= Minimum and =&lt; Maximum Maximum must be &gt;= Most Likely
The same value cannot be used for the minimum,
most likely and maximum point-estimates</t>
        </r>
      </text>
    </comment>
  </commentList>
</comments>
</file>

<file path=xl/sharedStrings.xml><?xml version="1.0" encoding="utf-8"?>
<sst xmlns="http://schemas.openxmlformats.org/spreadsheetml/2006/main" count="1065" uniqueCount="689">
  <si>
    <t>BETA</t>
  </si>
  <si>
    <t>Low</t>
  </si>
  <si>
    <t>Medium-Low</t>
  </si>
  <si>
    <t>Medium-High</t>
  </si>
  <si>
    <t>High</t>
  </si>
  <si>
    <t>No skew</t>
  </si>
  <si>
    <t>Slight skew</t>
  </si>
  <si>
    <t>Severe skew</t>
  </si>
  <si>
    <t>ALPHA</t>
  </si>
  <si>
    <t>Range %</t>
  </si>
  <si>
    <t>Skew Analysis</t>
  </si>
  <si>
    <t>Alpha</t>
  </si>
  <si>
    <t>Beta</t>
  </si>
  <si>
    <t>X</t>
  </si>
  <si>
    <t>Y</t>
  </si>
  <si>
    <t>Planning Estimate</t>
  </si>
  <si>
    <t>To use this template:</t>
  </si>
  <si>
    <t>Optionally:</t>
  </si>
  <si>
    <t>ID</t>
  </si>
  <si>
    <t>Most Likely</t>
  </si>
  <si>
    <t>Most Likely Confidence</t>
  </si>
  <si>
    <t>Date</t>
  </si>
  <si>
    <t>Version</t>
  </si>
  <si>
    <t>Description</t>
  </si>
  <si>
    <t>R/L Skew</t>
  </si>
  <si>
    <t>Midpoint</t>
  </si>
  <si>
    <t>High Confidence</t>
  </si>
  <si>
    <t>Medium-High Confidence</t>
  </si>
  <si>
    <t>Low Confidence</t>
  </si>
  <si>
    <t>Medium-Low Confidence</t>
  </si>
  <si>
    <t>Minimum</t>
  </si>
  <si>
    <t>Maximum</t>
  </si>
  <si>
    <t>Triangular</t>
  </si>
  <si>
    <t>Variance</t>
  </si>
  <si>
    <t>Mean</t>
  </si>
  <si>
    <t>Guesstimate</t>
  </si>
  <si>
    <t>Medium</t>
  </si>
  <si>
    <t>Medium Confidence</t>
  </si>
  <si>
    <t>Chart increments</t>
  </si>
  <si>
    <t>Increment by</t>
  </si>
  <si>
    <t>Very slight skew</t>
  </si>
  <si>
    <t>Very low skew</t>
  </si>
  <si>
    <t>Low skew</t>
  </si>
  <si>
    <t>Medium-low skew</t>
  </si>
  <si>
    <t>Medium skew</t>
  </si>
  <si>
    <t>Medium-high skew</t>
  </si>
  <si>
    <t>High skew</t>
  </si>
  <si>
    <t>Very high skew</t>
  </si>
  <si>
    <t>Very severe skew</t>
  </si>
  <si>
    <t>Extremely severe skew</t>
  </si>
  <si>
    <t>Near Certainty</t>
  </si>
  <si>
    <t>Very High Confidence</t>
  </si>
  <si>
    <t>Very High</t>
  </si>
  <si>
    <t>Very Low</t>
  </si>
  <si>
    <t>Very Low Confidence</t>
  </si>
  <si>
    <t>Extremely High Confidence</t>
  </si>
  <si>
    <t>Extremely High</t>
  </si>
  <si>
    <t>Near Triangular</t>
  </si>
  <si>
    <t xml:space="preserve">revenue, expenses, agile story points, project portfolios, event attendance, and more.  </t>
  </si>
  <si>
    <t>This example workbook is intended to help you quickly get started.  You can also download</t>
  </si>
  <si>
    <t>3) Select any probabilistic planning estimate, or make a risk-based forecast</t>
  </si>
  <si>
    <t>If you have any questions, suggestions, or comments, I'd love to hear from you!</t>
  </si>
  <si>
    <t>Contact me!</t>
  </si>
  <si>
    <t>With</t>
  </si>
  <si>
    <t>The lowerbound threshold is</t>
  </si>
  <si>
    <t>Between a lowerbound value of</t>
  </si>
  <si>
    <t>and an upperbound value of</t>
  </si>
  <si>
    <t>where, below the lowerbound, the % is</t>
  </si>
  <si>
    <t xml:space="preserve"> confidence</t>
  </si>
  <si>
    <t>1) Create a 3-point estimate (minimum, most likely, maximum)</t>
  </si>
  <si>
    <t>SPERT SD</t>
  </si>
  <si>
    <t>SPERT Beta Probability</t>
  </si>
  <si>
    <t>2) Render a subjective judgment about the most likely outcome</t>
  </si>
  <si>
    <t>and the upperbound threshold is</t>
  </si>
  <si>
    <t>the range probability is</t>
  </si>
  <si>
    <t>and above the upperbound, the % is</t>
  </si>
  <si>
    <r>
      <t xml:space="preserve">1) Create a 3-point estimate under the </t>
    </r>
    <r>
      <rPr>
        <b/>
        <sz val="11"/>
        <color theme="1"/>
        <rFont val="Calibri"/>
        <family val="2"/>
        <scheme val="minor"/>
      </rPr>
      <t>Minimum,</t>
    </r>
    <r>
      <rPr>
        <sz val="11"/>
        <color theme="1"/>
        <rFont val="Calibri"/>
        <family val="2"/>
        <scheme val="minor"/>
      </rPr>
      <t xml:space="preserve"> </t>
    </r>
    <r>
      <rPr>
        <b/>
        <sz val="11"/>
        <color theme="1"/>
        <rFont val="Calibri"/>
        <family val="2"/>
        <scheme val="minor"/>
      </rPr>
      <t>Most Likely</t>
    </r>
    <r>
      <rPr>
        <sz val="11"/>
        <color theme="1"/>
        <rFont val="Calibri"/>
        <family val="2"/>
        <scheme val="minor"/>
      </rPr>
      <t xml:space="preserve">, and </t>
    </r>
    <r>
      <rPr>
        <b/>
        <sz val="11"/>
        <color theme="1"/>
        <rFont val="Calibri"/>
        <family val="2"/>
        <scheme val="minor"/>
      </rPr>
      <t>Maximum</t>
    </r>
    <r>
      <rPr>
        <sz val="11"/>
        <color theme="1"/>
        <rFont val="Calibri"/>
        <family val="2"/>
        <scheme val="minor"/>
      </rPr>
      <t xml:space="preserve"> columns</t>
    </r>
  </si>
  <si>
    <t>3) Examine the SPERT probabilistic estimates for various confidence levels</t>
  </si>
  <si>
    <r>
      <t xml:space="preserve">Enter any desired estimate under the </t>
    </r>
    <r>
      <rPr>
        <b/>
        <sz val="11"/>
        <color theme="1"/>
        <rFont val="Calibri"/>
        <family val="2"/>
        <scheme val="minor"/>
      </rPr>
      <t>Planning Estimate</t>
    </r>
    <r>
      <rPr>
        <sz val="11"/>
        <color theme="1"/>
        <rFont val="Calibri"/>
        <family val="2"/>
        <scheme val="minor"/>
      </rPr>
      <t xml:space="preserve"> column to find the SPERT probability for the planning estimate</t>
    </r>
  </si>
  <si>
    <t>Show Left-Side Area</t>
  </si>
  <si>
    <t>Show the likelihood that the SPERT estimates will be EQUAL TO or GREATER THAN an uncertainty</t>
  </si>
  <si>
    <t>Show Right-Side Area</t>
  </si>
  <si>
    <t>Show the likelihood that an uncertainty will EXCEED the SPERT estimates shown below</t>
  </si>
  <si>
    <t>Choose whether to show currency formatting</t>
  </si>
  <si>
    <t>Show currency formatting</t>
  </si>
  <si>
    <t>Do not show currency formatting</t>
  </si>
  <si>
    <t>Whole project or portfolio planning estimate</t>
  </si>
  <si>
    <t>&lt;&lt; Heuristics &gt;&gt;</t>
  </si>
  <si>
    <r>
      <t xml:space="preserve">2) Render a subjective judgment about </t>
    </r>
    <r>
      <rPr>
        <i/>
        <sz val="11"/>
        <color theme="1"/>
        <rFont val="Calibri"/>
        <family val="2"/>
        <scheme val="minor"/>
      </rPr>
      <t>how likely</t>
    </r>
    <r>
      <rPr>
        <sz val="11"/>
        <color theme="1"/>
        <rFont val="Calibri"/>
        <family val="2"/>
        <scheme val="minor"/>
      </rPr>
      <t xml:space="preserve"> the Most Likely outcome is, under the </t>
    </r>
    <r>
      <rPr>
        <b/>
        <sz val="11"/>
        <color theme="1"/>
        <rFont val="Calibri"/>
        <family val="2"/>
        <scheme val="minor"/>
      </rPr>
      <t xml:space="preserve">Most Likely Confidence </t>
    </r>
    <r>
      <rPr>
        <sz val="11"/>
        <color theme="1"/>
        <rFont val="Calibri"/>
        <family val="2"/>
        <scheme val="minor"/>
      </rPr>
      <t>column</t>
    </r>
  </si>
  <si>
    <t>or (at your option) any later version.</t>
  </si>
  <si>
    <t>This spreadsheet is distributed in the hope that it will be useful, but WITHOUT ANY WARRANTY;</t>
  </si>
  <si>
    <t xml:space="preserve">without even the implied warranty of MERCHANTABILITY or FITNESS FOR A PARTICULAR PURPOSE.  </t>
  </si>
  <si>
    <t>See the GNU General Public License for more details (http://www.gnu.org/licenses/).</t>
  </si>
  <si>
    <t>GNU General Public License as published by the Free Software Foundation, either version 3 of the License,</t>
  </si>
  <si>
    <t>This spreadsheet file is a free spreadsheet template: you can redistribute it and/or modify it under the terms of the</t>
  </si>
  <si>
    <t>to estimate uncertainties that have bell-shaped risk properties, like:  task duration, work effort,</t>
  </si>
  <si>
    <t xml:space="preserve">Watch Statistical PERT videos on YouTube </t>
  </si>
  <si>
    <t>Follow Statistical PERT on Twitter to learn when new updates are released</t>
  </si>
  <si>
    <t>BETA.INV to model uncertainty.  To easily model mild-to-moderately skewed uncertainties,</t>
  </si>
  <si>
    <t>NORMAL.DIST and NORMAL.INV.</t>
  </si>
  <si>
    <t>All Statistical PERT downloads share the same three steps for making a probablistic estimate:</t>
  </si>
  <si>
    <t>SPERT Probability</t>
  </si>
  <si>
    <t>Min %</t>
  </si>
  <si>
    <t>Min point</t>
  </si>
  <si>
    <t>Max point</t>
  </si>
  <si>
    <t>Max %</t>
  </si>
  <si>
    <t>&lt; Heuristics &gt;</t>
  </si>
  <si>
    <t>Use SPERT to estimate task duration, work effort, agile story points, cost, revenue, event attendance, etc.</t>
  </si>
  <si>
    <t>A green checkmark means you have correctly entered minimum, most likely and maximum point-estimates</t>
  </si>
  <si>
    <t>This analysis helps SPERT choose an implied bell-shaped curve for your uncertainty</t>
  </si>
  <si>
    <r>
      <t xml:space="preserve">the </t>
    </r>
    <r>
      <rPr>
        <b/>
        <sz val="14"/>
        <color theme="7" tint="-0.249977111117893"/>
        <rFont val="Calibri"/>
        <family val="2"/>
        <scheme val="minor"/>
      </rPr>
      <t>Most Likely</t>
    </r>
    <r>
      <rPr>
        <sz val="14"/>
        <color theme="7" tint="-0.249977111117893"/>
        <rFont val="Calibri"/>
        <family val="2"/>
        <scheme val="minor"/>
      </rPr>
      <t xml:space="preserve"> outcome really is</t>
    </r>
  </si>
  <si>
    <t>This choice influences the implied bell-shaped curve for the uncertainty you are estimating</t>
  </si>
  <si>
    <r>
      <t xml:space="preserve">This is the </t>
    </r>
    <r>
      <rPr>
        <b/>
        <sz val="14"/>
        <color theme="7" tint="-0.249977111117893"/>
        <rFont val="Calibri"/>
        <family val="2"/>
        <scheme val="minor"/>
      </rPr>
      <t>Mean</t>
    </r>
    <r>
      <rPr>
        <sz val="14"/>
        <color theme="7" tint="-0.249977111117893"/>
        <rFont val="Calibri"/>
        <family val="2"/>
        <scheme val="minor"/>
      </rPr>
      <t xml:space="preserve"> (average) and </t>
    </r>
    <r>
      <rPr>
        <b/>
        <sz val="14"/>
        <color theme="7" tint="-0.249977111117893"/>
        <rFont val="Calibri"/>
        <family val="2"/>
        <scheme val="minor"/>
      </rPr>
      <t>SPERT Standard Deviation</t>
    </r>
    <r>
      <rPr>
        <sz val="14"/>
        <color theme="7" tint="-0.249977111117893"/>
        <rFont val="Calibri"/>
        <family val="2"/>
        <scheme val="minor"/>
      </rPr>
      <t xml:space="preserve"> for your uncertainty</t>
    </r>
  </si>
  <si>
    <r>
      <t xml:space="preserve">Read the </t>
    </r>
    <r>
      <rPr>
        <b/>
        <i/>
        <sz val="11"/>
        <color rgb="FFFF0000"/>
        <rFont val="Calibri"/>
        <family val="2"/>
        <scheme val="minor"/>
      </rPr>
      <t>red text</t>
    </r>
    <r>
      <rPr>
        <i/>
        <sz val="11"/>
        <color theme="1" tint="0.34998626667073579"/>
        <rFont val="Calibri"/>
        <family val="2"/>
        <scheme val="minor"/>
      </rPr>
      <t xml:space="preserve"> below to see how this choice affects the SPERT estimates</t>
    </r>
  </si>
  <si>
    <r>
      <t xml:space="preserve">Enter a </t>
    </r>
    <r>
      <rPr>
        <b/>
        <sz val="14"/>
        <color theme="7" tint="-0.249977111117893"/>
        <rFont val="Calibri"/>
        <family val="2"/>
        <scheme val="minor"/>
      </rPr>
      <t>Planning Estimate</t>
    </r>
    <r>
      <rPr>
        <sz val="14"/>
        <color theme="7" tint="-0.249977111117893"/>
        <rFont val="Calibri"/>
        <family val="2"/>
        <scheme val="minor"/>
      </rPr>
      <t xml:space="preserve"> and see its likelihood of occurrence under </t>
    </r>
    <r>
      <rPr>
        <b/>
        <sz val="14"/>
        <color theme="7" tint="-0.249977111117893"/>
        <rFont val="Calibri"/>
        <family val="2"/>
        <scheme val="minor"/>
      </rPr>
      <t>SPERT Probability</t>
    </r>
  </si>
  <si>
    <t>you'll see the SPERT Probability that your Planning Estimate will be EXCEEDED by the uncertainty's actual outcome.</t>
  </si>
  <si>
    <t>Here, you'll see several SPERT estimates with different probabilities of occurrence</t>
  </si>
  <si>
    <r>
      <t>Find a</t>
    </r>
    <r>
      <rPr>
        <b/>
        <sz val="14"/>
        <color theme="7" tint="-0.249977111117893"/>
        <rFont val="Calibri"/>
        <family val="2"/>
        <scheme val="minor"/>
      </rPr>
      <t xml:space="preserve"> SPERT Probablistic Estimate</t>
    </r>
    <r>
      <rPr>
        <sz val="14"/>
        <color theme="7" tint="-0.249977111117893"/>
        <rFont val="Calibri"/>
        <family val="2"/>
        <scheme val="minor"/>
      </rPr>
      <t xml:space="preserve"> that best matches your risk propensity →</t>
    </r>
  </si>
  <si>
    <r>
      <t xml:space="preserve">Choose whether to </t>
    </r>
    <r>
      <rPr>
        <b/>
        <sz val="14"/>
        <color theme="7" tint="-0.249977111117893"/>
        <rFont val="Calibri"/>
        <family val="2"/>
        <scheme val="minor"/>
      </rPr>
      <t>show currency formatting</t>
    </r>
  </si>
  <si>
    <r>
      <t xml:space="preserve">Try selecting a different dropdown percentage by clicking </t>
    </r>
    <r>
      <rPr>
        <i/>
        <u/>
        <sz val="11"/>
        <color theme="1" tint="0.34998626667073579"/>
        <rFont val="Calibri"/>
        <family val="2"/>
        <scheme val="minor"/>
      </rPr>
      <t>above</t>
    </r>
    <r>
      <rPr>
        <i/>
        <sz val="11"/>
        <color theme="1" tint="0.34998626667073579"/>
        <rFont val="Calibri"/>
        <family val="2"/>
        <scheme val="minor"/>
      </rPr>
      <t xml:space="preserve"> the </t>
    </r>
    <r>
      <rPr>
        <b/>
        <i/>
        <sz val="11"/>
        <color theme="1" tint="0.34998626667073579"/>
        <rFont val="Calibri"/>
        <family val="2"/>
        <scheme val="minor"/>
      </rPr>
      <t>Minimum</t>
    </r>
    <r>
      <rPr>
        <i/>
        <sz val="11"/>
        <color theme="1" tint="0.34998626667073579"/>
        <rFont val="Calibri"/>
        <family val="2"/>
        <scheme val="minor"/>
      </rPr>
      <t xml:space="preserve"> and </t>
    </r>
    <r>
      <rPr>
        <b/>
        <i/>
        <sz val="11"/>
        <color theme="1" tint="0.34998626667073579"/>
        <rFont val="Calibri"/>
        <family val="2"/>
        <scheme val="minor"/>
      </rPr>
      <t>Maximum</t>
    </r>
    <r>
      <rPr>
        <i/>
        <sz val="11"/>
        <color theme="1" tint="0.34998626667073579"/>
        <rFont val="Calibri"/>
        <family val="2"/>
        <scheme val="minor"/>
      </rPr>
      <t xml:space="preserve"> cell headings,</t>
    </r>
  </si>
  <si>
    <t>and see the value changes for the minimum and maximum point-estimates in the green-shaded cells.</t>
  </si>
  <si>
    <r>
      <t xml:space="preserve">The rest of the </t>
    </r>
    <r>
      <rPr>
        <b/>
        <i/>
        <sz val="11"/>
        <color theme="1" tint="0.34998626667073579"/>
        <rFont val="Calibri"/>
        <family val="2"/>
        <scheme val="minor"/>
      </rPr>
      <t xml:space="preserve">(1-Point entry) </t>
    </r>
    <r>
      <rPr>
        <i/>
        <sz val="11"/>
        <color theme="1" tint="0.34998626667073579"/>
        <rFont val="Calibri"/>
        <family val="2"/>
        <scheme val="minor"/>
      </rPr>
      <t xml:space="preserve">worksheet works exactly the same way as the </t>
    </r>
    <r>
      <rPr>
        <b/>
        <i/>
        <sz val="11"/>
        <color theme="1" tint="0.34998626667073579"/>
        <rFont val="Calibri"/>
        <family val="2"/>
        <scheme val="minor"/>
      </rPr>
      <t xml:space="preserve">(3-Point entry) </t>
    </r>
    <r>
      <rPr>
        <i/>
        <sz val="11"/>
        <color theme="1" tint="0.34998626667073579"/>
        <rFont val="Calibri"/>
        <family val="2"/>
        <scheme val="minor"/>
      </rPr>
      <t>worksheet.</t>
    </r>
  </si>
  <si>
    <r>
      <t xml:space="preserve">Note:  This is a </t>
    </r>
    <r>
      <rPr>
        <i/>
        <u/>
        <sz val="12"/>
        <color theme="1" tint="0.34998626667073579"/>
        <rFont val="Calibri"/>
        <family val="2"/>
        <scheme val="minor"/>
      </rPr>
      <t>cumulative</t>
    </r>
    <r>
      <rPr>
        <i/>
        <sz val="12"/>
        <color theme="1" tint="0.34998626667073579"/>
        <rFont val="Calibri"/>
        <family val="2"/>
        <scheme val="minor"/>
      </rPr>
      <t xml:space="preserve"> probability, so the </t>
    </r>
    <r>
      <rPr>
        <b/>
        <i/>
        <sz val="12"/>
        <color theme="1" tint="0.34998626667073579"/>
        <rFont val="Calibri"/>
        <family val="2"/>
        <scheme val="minor"/>
      </rPr>
      <t>SPERT Probability</t>
    </r>
    <r>
      <rPr>
        <i/>
        <sz val="12"/>
        <color theme="1" tint="0.34998626667073579"/>
        <rFont val="Calibri"/>
        <family val="2"/>
        <scheme val="minor"/>
      </rPr>
      <t xml:space="preserve"> is the likelihood that</t>
    </r>
  </si>
  <si>
    <r>
      <t xml:space="preserve">the </t>
    </r>
    <r>
      <rPr>
        <b/>
        <i/>
        <sz val="12"/>
        <color theme="1" tint="0.34998626667073579"/>
        <rFont val="Calibri"/>
        <family val="2"/>
        <scheme val="minor"/>
      </rPr>
      <t>Planning Estimate</t>
    </r>
    <r>
      <rPr>
        <i/>
        <sz val="12"/>
        <color theme="1" tint="0.34998626667073579"/>
        <rFont val="Calibri"/>
        <family val="2"/>
        <scheme val="minor"/>
      </rPr>
      <t xml:space="preserve"> will be EQUAL TO or GREATER THAN the uncertainty's actual outcome*</t>
    </r>
  </si>
  <si>
    <r>
      <t>You can change these cumulative probability choices (enter values between</t>
    </r>
    <r>
      <rPr>
        <b/>
        <sz val="11"/>
        <color rgb="FF0000FF"/>
        <rFont val="Calibri"/>
        <family val="2"/>
        <scheme val="minor"/>
      </rPr>
      <t xml:space="preserve"> 1%</t>
    </r>
    <r>
      <rPr>
        <sz val="11"/>
        <color theme="1" tint="0.34998626667073579"/>
        <rFont val="Calibri"/>
        <family val="2"/>
        <scheme val="minor"/>
      </rPr>
      <t xml:space="preserve"> and</t>
    </r>
    <r>
      <rPr>
        <sz val="11"/>
        <color rgb="FF0000FF"/>
        <rFont val="Calibri"/>
        <family val="2"/>
        <scheme val="minor"/>
      </rPr>
      <t xml:space="preserve"> </t>
    </r>
    <r>
      <rPr>
        <b/>
        <sz val="11"/>
        <color rgb="FF0000FF"/>
        <rFont val="Calibri"/>
        <family val="2"/>
        <scheme val="minor"/>
      </rPr>
      <t>99%</t>
    </r>
    <r>
      <rPr>
        <sz val="11"/>
        <color theme="1" tint="0.34998626667073579"/>
        <rFont val="Calibri"/>
        <family val="2"/>
        <scheme val="minor"/>
      </rPr>
      <t>) →</t>
    </r>
  </si>
  <si>
    <t>You don't have to know this or do anything with this, but SPERT needs this</t>
  </si>
  <si>
    <r>
      <rPr>
        <b/>
        <sz val="14"/>
        <color theme="7" tint="-0.249977111117893"/>
        <rFont val="Calibri"/>
        <family val="2"/>
        <scheme val="minor"/>
      </rPr>
      <t>Show</t>
    </r>
    <r>
      <rPr>
        <sz val="14"/>
        <color theme="7" tint="-0.249977111117893"/>
        <rFont val="Calibri"/>
        <family val="2"/>
        <scheme val="minor"/>
      </rPr>
      <t xml:space="preserve"> probabilities from either the </t>
    </r>
    <r>
      <rPr>
        <b/>
        <sz val="14"/>
        <color theme="7" tint="-0.249977111117893"/>
        <rFont val="Calibri"/>
        <family val="2"/>
        <scheme val="minor"/>
      </rPr>
      <t>left-side area</t>
    </r>
    <r>
      <rPr>
        <sz val="14"/>
        <color theme="7" tint="-0.249977111117893"/>
        <rFont val="Calibri"/>
        <family val="2"/>
        <scheme val="minor"/>
      </rPr>
      <t xml:space="preserve"> or </t>
    </r>
    <r>
      <rPr>
        <b/>
        <sz val="14"/>
        <color theme="7" tint="-0.249977111117893"/>
        <rFont val="Calibri"/>
        <family val="2"/>
        <scheme val="minor"/>
      </rPr>
      <t>right-side area</t>
    </r>
  </si>
  <si>
    <r>
      <t xml:space="preserve">* This is true if you choose </t>
    </r>
    <r>
      <rPr>
        <b/>
        <i/>
        <sz val="10"/>
        <color theme="1" tint="0.34998626667073579"/>
        <rFont val="Calibri"/>
        <family val="2"/>
        <scheme val="minor"/>
      </rPr>
      <t>Show Left-Side Area</t>
    </r>
    <r>
      <rPr>
        <i/>
        <sz val="10"/>
        <color theme="1" tint="0.34998626667073579"/>
        <rFont val="Calibri"/>
        <family val="2"/>
        <scheme val="minor"/>
      </rPr>
      <t xml:space="preserve"> in the dropdown control above.  If you choose </t>
    </r>
    <r>
      <rPr>
        <b/>
        <i/>
        <sz val="10"/>
        <color theme="1" tint="0.34998626667073579"/>
        <rFont val="Calibri"/>
        <family val="2"/>
        <scheme val="minor"/>
      </rPr>
      <t>Show Right-Side Area</t>
    </r>
    <r>
      <rPr>
        <i/>
        <sz val="10"/>
        <color theme="1" tint="0.34998626667073579"/>
        <rFont val="Calibri"/>
        <family val="2"/>
        <scheme val="minor"/>
      </rPr>
      <t>,</t>
    </r>
  </si>
  <si>
    <r>
      <t>Statistical PERT</t>
    </r>
    <r>
      <rPr>
        <b/>
        <sz val="14"/>
        <rFont val="Calibri"/>
        <family val="2"/>
      </rPr>
      <t>®</t>
    </r>
    <r>
      <rPr>
        <b/>
        <sz val="14"/>
        <rFont val="Calibri"/>
        <family val="2"/>
        <scheme val="minor"/>
      </rPr>
      <t xml:space="preserve"> (SPERT®) </t>
    </r>
    <r>
      <rPr>
        <b/>
        <i/>
        <sz val="14"/>
        <color rgb="FFF1592A"/>
        <rFont val="Calibri"/>
        <family val="2"/>
        <scheme val="minor"/>
      </rPr>
      <t>Beta Edition</t>
    </r>
  </si>
  <si>
    <t>Validate your bell-shaped uncertainty</t>
  </si>
  <si>
    <r>
      <rPr>
        <sz val="14"/>
        <color theme="7" tint="-0.249977111117893"/>
        <rFont val="Calibri"/>
        <family val="2"/>
        <scheme val="minor"/>
      </rPr>
      <t xml:space="preserve">Examine SPERT's </t>
    </r>
    <r>
      <rPr>
        <b/>
        <sz val="14"/>
        <color theme="7" tint="-0.249977111117893"/>
        <rFont val="Calibri"/>
        <family val="2"/>
        <scheme val="minor"/>
      </rPr>
      <t>Skew Analysis</t>
    </r>
  </si>
  <si>
    <t>Render a subjective judgment about HOW LIKELY</t>
  </si>
  <si>
    <r>
      <t>First,</t>
    </r>
    <r>
      <rPr>
        <sz val="16"/>
        <color rgb="FFFF0000"/>
        <rFont val="Calibri"/>
        <family val="2"/>
        <scheme val="minor"/>
      </rPr>
      <t xml:space="preserve"> </t>
    </r>
    <r>
      <rPr>
        <sz val="16"/>
        <color theme="7" tint="-0.249977111117893"/>
        <rFont val="Calibri"/>
        <family val="2"/>
        <scheme val="minor"/>
      </rPr>
      <t>enter a</t>
    </r>
    <r>
      <rPr>
        <b/>
        <sz val="16"/>
        <color theme="7" tint="-0.249977111117893"/>
        <rFont val="Calibri"/>
        <family val="2"/>
        <scheme val="minor"/>
      </rPr>
      <t xml:space="preserve"> </t>
    </r>
    <r>
      <rPr>
        <sz val="16"/>
        <color theme="7" tint="-0.249977111117893"/>
        <rFont val="Calibri"/>
        <family val="2"/>
        <scheme val="minor"/>
      </rPr>
      <t>three-point estimate</t>
    </r>
    <r>
      <rPr>
        <b/>
        <sz val="16"/>
        <color theme="7" tint="-0.249977111117893"/>
        <rFont val="Calibri"/>
        <family val="2"/>
        <scheme val="minor"/>
      </rPr>
      <t xml:space="preserve"> </t>
    </r>
    <r>
      <rPr>
        <sz val="16"/>
        <color theme="7" tint="-0.249977111117893"/>
        <rFont val="Calibri"/>
        <family val="2"/>
        <scheme val="minor"/>
      </rPr>
      <t>for any uncertainty</t>
    </r>
  </si>
  <si>
    <r>
      <rPr>
        <b/>
        <sz val="14"/>
        <color rgb="FFFF0000"/>
        <rFont val="Calibri"/>
        <family val="2"/>
        <scheme val="minor"/>
      </rPr>
      <t>That's it!</t>
    </r>
    <r>
      <rPr>
        <sz val="14"/>
        <color theme="1"/>
        <rFont val="Calibri"/>
        <family val="2"/>
        <scheme val="minor"/>
      </rPr>
      <t xml:space="preserve">  </t>
    </r>
    <r>
      <rPr>
        <sz val="14"/>
        <color theme="7" tint="-0.249977111117893"/>
        <rFont val="Calibri"/>
        <family val="2"/>
        <scheme val="minor"/>
      </rPr>
      <t xml:space="preserve">Now try using the </t>
    </r>
    <r>
      <rPr>
        <b/>
        <sz val="14"/>
        <color theme="7" tint="-0.249977111117893"/>
        <rFont val="Calibri"/>
        <family val="2"/>
        <scheme val="minor"/>
      </rPr>
      <t>(3-Point entry)</t>
    </r>
    <r>
      <rPr>
        <sz val="14"/>
        <color theme="7" tint="-0.249977111117893"/>
        <rFont val="Calibri"/>
        <family val="2"/>
        <scheme val="minor"/>
      </rPr>
      <t xml:space="preserve"> worksheet!</t>
    </r>
  </si>
  <si>
    <r>
      <t xml:space="preserve">Or, use the </t>
    </r>
    <r>
      <rPr>
        <b/>
        <sz val="14"/>
        <color theme="7" tint="-0.249977111117893"/>
        <rFont val="Calibri"/>
        <family val="2"/>
        <scheme val="minor"/>
      </rPr>
      <t>(1-Point entry)</t>
    </r>
    <r>
      <rPr>
        <sz val="14"/>
        <color theme="7" tint="-0.249977111117893"/>
        <rFont val="Calibri"/>
        <family val="2"/>
        <scheme val="minor"/>
      </rPr>
      <t xml:space="preserve"> worksheet, where two heuristics automatically calculate the </t>
    </r>
    <r>
      <rPr>
        <b/>
        <sz val="14"/>
        <color theme="7" tint="-0.249977111117893"/>
        <rFont val="Calibri"/>
        <family val="2"/>
        <scheme val="minor"/>
      </rPr>
      <t>Minimum</t>
    </r>
    <r>
      <rPr>
        <sz val="14"/>
        <color theme="7" tint="-0.249977111117893"/>
        <rFont val="Calibri"/>
        <family val="2"/>
        <scheme val="minor"/>
      </rPr>
      <t xml:space="preserve"> and </t>
    </r>
    <r>
      <rPr>
        <b/>
        <sz val="14"/>
        <color theme="7" tint="-0.249977111117893"/>
        <rFont val="Calibri"/>
        <family val="2"/>
        <scheme val="minor"/>
      </rPr>
      <t>Maximum</t>
    </r>
    <r>
      <rPr>
        <sz val="14"/>
        <color theme="7" tint="-0.249977111117893"/>
        <rFont val="Calibri"/>
        <family val="2"/>
        <scheme val="minor"/>
      </rPr>
      <t xml:space="preserve"> point-estimates</t>
    </r>
  </si>
  <si>
    <r>
      <rPr>
        <b/>
        <i/>
        <sz val="22"/>
        <color theme="1" tint="0.34998626667073579"/>
        <rFont val="Calibri"/>
        <family val="2"/>
        <scheme val="minor"/>
      </rPr>
      <t>Welcome to</t>
    </r>
    <r>
      <rPr>
        <b/>
        <sz val="22"/>
        <color theme="1" tint="0.34998626667073579"/>
        <rFont val="Calibri"/>
        <family val="2"/>
        <scheme val="minor"/>
      </rPr>
      <t xml:space="preserve"> </t>
    </r>
    <r>
      <rPr>
        <b/>
        <sz val="22"/>
        <rFont val="Calibri"/>
        <family val="2"/>
        <scheme val="minor"/>
      </rPr>
      <t>Statistical PERT®</t>
    </r>
    <r>
      <rPr>
        <b/>
        <i/>
        <sz val="22"/>
        <color rgb="FFF1592A"/>
        <rFont val="Calibri"/>
        <family val="2"/>
        <scheme val="minor"/>
      </rPr>
      <t xml:space="preserve"> Beta Edition</t>
    </r>
  </si>
  <si>
    <r>
      <rPr>
        <b/>
        <sz val="11"/>
        <color theme="1"/>
        <rFont val="Calibri"/>
        <family val="2"/>
        <scheme val="minor"/>
      </rPr>
      <t>Statistical PERT® (SPERT®)</t>
    </r>
    <r>
      <rPr>
        <sz val="11"/>
        <color theme="1"/>
        <rFont val="Calibri"/>
        <family val="2"/>
        <scheme val="minor"/>
      </rPr>
      <t xml:space="preserve"> is a freely licensed, probabilistic, estimation technique.  Use Statistical PERT</t>
    </r>
  </si>
  <si>
    <r>
      <rPr>
        <b/>
        <sz val="11"/>
        <color theme="1"/>
        <rFont val="Calibri"/>
        <family val="2"/>
        <scheme val="minor"/>
      </rPr>
      <t>Statistical PERT®</t>
    </r>
    <r>
      <rPr>
        <b/>
        <i/>
        <sz val="11"/>
        <color theme="1"/>
        <rFont val="Calibri"/>
        <family val="2"/>
        <scheme val="minor"/>
      </rPr>
      <t xml:space="preserve"> </t>
    </r>
    <r>
      <rPr>
        <b/>
        <i/>
        <sz val="11"/>
        <color rgb="FFF1592A"/>
        <rFont val="Calibri"/>
        <family val="2"/>
        <scheme val="minor"/>
      </rPr>
      <t>Beta Edition</t>
    </r>
    <r>
      <rPr>
        <sz val="11"/>
        <color theme="1"/>
        <rFont val="Calibri"/>
        <family val="2"/>
        <scheme val="minor"/>
      </rPr>
      <t xml:space="preserve"> uses Excel's two beta distribution functions, BETA.DIST and</t>
    </r>
  </si>
  <si>
    <r>
      <t xml:space="preserve">try </t>
    </r>
    <r>
      <rPr>
        <b/>
        <sz val="11"/>
        <color theme="1"/>
        <rFont val="Calibri"/>
        <family val="2"/>
        <scheme val="minor"/>
      </rPr>
      <t>Statistical PERT®</t>
    </r>
    <r>
      <rPr>
        <b/>
        <i/>
        <sz val="11"/>
        <color theme="1"/>
        <rFont val="Calibri"/>
        <family val="2"/>
        <scheme val="minor"/>
      </rPr>
      <t xml:space="preserve"> </t>
    </r>
    <r>
      <rPr>
        <b/>
        <i/>
        <sz val="11"/>
        <color rgb="FFF1592A"/>
        <rFont val="Calibri"/>
        <family val="2"/>
        <scheme val="minor"/>
      </rPr>
      <t>Normal Edition</t>
    </r>
    <r>
      <rPr>
        <sz val="11"/>
        <color theme="1"/>
        <rFont val="Calibri"/>
        <family val="2"/>
        <scheme val="minor"/>
      </rPr>
      <t xml:space="preserve"> which uses Excel's two normal distribution functions</t>
    </r>
  </si>
  <si>
    <r>
      <t xml:space="preserve">essential things you need to know to use the </t>
    </r>
    <r>
      <rPr>
        <b/>
        <sz val="11"/>
        <color theme="1"/>
        <rFont val="Calibri"/>
        <family val="2"/>
        <scheme val="minor"/>
      </rPr>
      <t>Statistical PERT®</t>
    </r>
    <r>
      <rPr>
        <b/>
        <i/>
        <sz val="11"/>
        <color theme="1"/>
        <rFont val="Calibri"/>
        <family val="2"/>
        <scheme val="minor"/>
      </rPr>
      <t xml:space="preserve"> </t>
    </r>
    <r>
      <rPr>
        <b/>
        <i/>
        <sz val="11"/>
        <color rgb="FFF1592A"/>
        <rFont val="Calibri"/>
        <family val="2"/>
        <scheme val="minor"/>
      </rPr>
      <t>Beta Edition</t>
    </r>
    <r>
      <rPr>
        <sz val="11"/>
        <color theme="1"/>
        <rFont val="Calibri"/>
        <family val="2"/>
        <scheme val="minor"/>
      </rPr>
      <t xml:space="preserve"> spreadsheet.</t>
    </r>
  </si>
  <si>
    <r>
      <t xml:space="preserve">a Quick Start guide for </t>
    </r>
    <r>
      <rPr>
        <b/>
        <u/>
        <sz val="11"/>
        <color theme="10"/>
        <rFont val="Calibri"/>
        <family val="2"/>
        <scheme val="minor"/>
      </rPr>
      <t>Statistical PERT®</t>
    </r>
    <r>
      <rPr>
        <b/>
        <i/>
        <u/>
        <sz val="11"/>
        <color theme="10"/>
        <rFont val="Calibri"/>
        <family val="2"/>
        <scheme val="minor"/>
      </rPr>
      <t xml:space="preserve"> Beta Edition</t>
    </r>
    <r>
      <rPr>
        <u/>
        <sz val="11"/>
        <color theme="10"/>
        <rFont val="Calibri"/>
        <family val="2"/>
        <scheme val="minor"/>
      </rPr>
      <t>.  The Quick Start guide explains the</t>
    </r>
  </si>
  <si>
    <r>
      <t xml:space="preserve">Watch a Pluralsight course on </t>
    </r>
    <r>
      <rPr>
        <b/>
        <u/>
        <sz val="11"/>
        <color theme="10"/>
        <rFont val="Calibri"/>
        <family val="2"/>
        <scheme val="minor"/>
      </rPr>
      <t xml:space="preserve">Statistical PERT® </t>
    </r>
    <r>
      <rPr>
        <b/>
        <i/>
        <u/>
        <sz val="11"/>
        <color theme="10"/>
        <rFont val="Calibri"/>
        <family val="2"/>
        <scheme val="minor"/>
      </rPr>
      <t>Normal Edition</t>
    </r>
  </si>
  <si>
    <r>
      <t xml:space="preserve">Download more FREE </t>
    </r>
    <r>
      <rPr>
        <b/>
        <u/>
        <sz val="11"/>
        <color theme="10"/>
        <rFont val="Calibri"/>
        <family val="2"/>
        <scheme val="minor"/>
      </rPr>
      <t>Statistical PERT®</t>
    </r>
    <r>
      <rPr>
        <u/>
        <sz val="11"/>
        <color theme="10"/>
        <rFont val="Calibri"/>
        <family val="2"/>
        <scheme val="minor"/>
      </rPr>
      <t xml:space="preserve"> templates at https://www.statisticalpert.com</t>
    </r>
  </si>
  <si>
    <r>
      <t>Statistical PERT</t>
    </r>
    <r>
      <rPr>
        <b/>
        <sz val="18"/>
        <rFont val="Calibri"/>
        <family val="2"/>
      </rPr>
      <t>®</t>
    </r>
    <r>
      <rPr>
        <b/>
        <sz val="18"/>
        <rFont val="Calibri"/>
        <family val="2"/>
        <scheme val="minor"/>
      </rPr>
      <t xml:space="preserve"> (SPERT®) </t>
    </r>
    <r>
      <rPr>
        <b/>
        <i/>
        <sz val="18"/>
        <color rgb="FFF1592A"/>
        <rFont val="Calibri"/>
        <family val="2"/>
        <scheme val="minor"/>
      </rPr>
      <t>Beta Edition</t>
    </r>
    <r>
      <rPr>
        <b/>
        <i/>
        <sz val="18"/>
        <color rgb="FFC00000"/>
        <rFont val="Calibri"/>
        <family val="2"/>
        <scheme val="minor"/>
      </rPr>
      <t xml:space="preserve"> </t>
    </r>
    <r>
      <rPr>
        <b/>
        <i/>
        <sz val="18"/>
        <color theme="1" tint="0.34998626667073579"/>
        <rFont val="Calibri"/>
        <family val="2"/>
        <scheme val="minor"/>
      </rPr>
      <t>for Beginners</t>
    </r>
  </si>
  <si>
    <t>1.0</t>
  </si>
  <si>
    <t>Choose which side of the probability curve to display</t>
  </si>
  <si>
    <r>
      <t xml:space="preserve">These are the </t>
    </r>
    <r>
      <rPr>
        <b/>
        <sz val="11"/>
        <color theme="1"/>
        <rFont val="Calibri"/>
        <family val="2"/>
        <scheme val="minor"/>
      </rPr>
      <t>Minimum</t>
    </r>
    <r>
      <rPr>
        <sz val="11"/>
        <color theme="1"/>
        <rFont val="Calibri"/>
        <family val="2"/>
        <scheme val="minor"/>
      </rPr>
      <t xml:space="preserve"> heuristic percentages used in the 'SPERT Beta (1-Point entry)' and 'SPERT Beta (Mixed entry)' worksheets to create a </t>
    </r>
    <r>
      <rPr>
        <b/>
        <sz val="11"/>
        <color theme="1"/>
        <rFont val="Calibri"/>
        <family val="2"/>
        <scheme val="minor"/>
      </rPr>
      <t>minimum</t>
    </r>
    <r>
      <rPr>
        <sz val="11"/>
        <color theme="1"/>
        <rFont val="Calibri"/>
        <family val="2"/>
        <scheme val="minor"/>
      </rPr>
      <t xml:space="preserve"> value for a 3-point estimate.  You can add to, remove, or change this list.</t>
    </r>
  </si>
  <si>
    <r>
      <t xml:space="preserve">These are the </t>
    </r>
    <r>
      <rPr>
        <b/>
        <sz val="11"/>
        <color theme="1"/>
        <rFont val="Calibri"/>
        <family val="2"/>
        <scheme val="minor"/>
      </rPr>
      <t>Maximum</t>
    </r>
    <r>
      <rPr>
        <sz val="11"/>
        <color theme="1"/>
        <rFont val="Calibri"/>
        <family val="2"/>
        <scheme val="minor"/>
      </rPr>
      <t xml:space="preserve"> heuristic percentages used in the 'SPERT Beta (1-Point entry)' and 'SPERT Beta (Mixed entry)' worksheets to create a </t>
    </r>
    <r>
      <rPr>
        <b/>
        <sz val="11"/>
        <color theme="1"/>
        <rFont val="Calibri"/>
        <family val="2"/>
        <scheme val="minor"/>
      </rPr>
      <t>maximum</t>
    </r>
    <r>
      <rPr>
        <sz val="11"/>
        <color theme="1"/>
        <rFont val="Calibri"/>
        <family val="2"/>
        <scheme val="minor"/>
      </rPr>
      <t xml:space="preserve"> value for a 3-point estimate.  You can add to, remove, or change this list.</t>
    </r>
  </si>
  <si>
    <t>Initial release which includes a new Beginners worksheet, and fixes to pie charts linked to the wrong worksheet</t>
  </si>
  <si>
    <t>SPERT Probabilistic Estimates using the BETA distribution</t>
  </si>
  <si>
    <t>1.1</t>
  </si>
  <si>
    <t>Update the copyright to use a function</t>
  </si>
  <si>
    <t>1.2</t>
  </si>
  <si>
    <t>Update the bottom page links, license instructions, and no-warranty disclaimer</t>
  </si>
  <si>
    <t>Connect with or follow William W. Davis on LinkedIn</t>
  </si>
  <si>
    <t>Statistical PERT® is a free spreadsheet file; you can redistribute it and/or modify it under the terms of the</t>
  </si>
  <si>
    <t>or (at your option) any later version.  Statistical PERT® and SPERT® are federally-registered trademarks.  If you modify</t>
  </si>
  <si>
    <t>this spreadsheet in any material way, please remove these trademarked names from the modified spreadsheet.</t>
  </si>
  <si>
    <t>Statistical PERT® is distributed in the hope that it will be useful, but WITHOUT ANY WARRANTY;</t>
  </si>
  <si>
    <r>
      <t xml:space="preserve">All models are wrong, </t>
    </r>
    <r>
      <rPr>
        <i/>
        <sz val="13"/>
        <color theme="1" tint="0.34998626667073579"/>
        <rFont val="Candara"/>
        <family val="2"/>
      </rPr>
      <t>but some are useful.</t>
    </r>
  </si>
  <si>
    <t xml:space="preserve"> George E. P. Box, British statistician (1919-2013)</t>
  </si>
  <si>
    <r>
      <rPr>
        <b/>
        <i/>
        <sz val="13"/>
        <color theme="1" tint="0.34998626667073579"/>
        <rFont val="Candara"/>
        <family val="2"/>
      </rPr>
      <t>Facts are stubborn things,</t>
    </r>
    <r>
      <rPr>
        <i/>
        <sz val="13"/>
        <color theme="1" tint="0.34998626667073579"/>
        <rFont val="Candara"/>
        <family val="2"/>
      </rPr>
      <t xml:space="preserve"> but statistics are pliable.</t>
    </r>
  </si>
  <si>
    <t xml:space="preserve"> Mark Twain, American humorist (1835-1910)</t>
  </si>
  <si>
    <t>Plus:</t>
  </si>
  <si>
    <t>- New! Super Simple SPERT worksheet</t>
  </si>
  <si>
    <t>- New! Line Sparklines to visualize the 3-point uncertainty of every row</t>
  </si>
  <si>
    <t>New with Version 2 -- Dynamic, tri-colored, bell-shaped curves!</t>
  </si>
  <si>
    <t>2.0a</t>
  </si>
  <si>
    <t xml:space="preserve">                    GNU GENERAL PUBLIC LICENSE</t>
  </si>
  <si>
    <t xml:space="preserve">                       Version 3, 29 June 2007</t>
  </si>
  <si>
    <t xml:space="preserve"> Copyright (C) 2007 Free Software Foundation, Inc. &lt;https://fsf.org/&gt;</t>
  </si>
  <si>
    <t xml:space="preserve"> Everyone is permitted to copy and distribute verbatim copies</t>
  </si>
  <si>
    <t xml:space="preserve"> of this license document, but changing it is not allowed.</t>
  </si>
  <si>
    <t xml:space="preserve">                            Preamble</t>
  </si>
  <si>
    <t xml:space="preserve">  The GNU General Public License is a free, copyleft license for</t>
  </si>
  <si>
    <t>software and other kinds of works.</t>
  </si>
  <si>
    <t xml:space="preserve">  The licenses for most software and other practical works are designed</t>
  </si>
  <si>
    <t>to take away your freedom to share and change the works.  By contrast,</t>
  </si>
  <si>
    <t>the GNU General Public License is intended to guarantee your freedom to</t>
  </si>
  <si>
    <t>share and change all versions of a program--to make sure it remains free</t>
  </si>
  <si>
    <t>software for all its users.  We, the Free Software Foundation, use the</t>
  </si>
  <si>
    <t>GNU General Public License for most of our software; it applies also to</t>
  </si>
  <si>
    <t>any other work released this way by its authors.  You can apply it to</t>
  </si>
  <si>
    <t>your programs, too.</t>
  </si>
  <si>
    <t xml:space="preserve">  When we speak of free software, we are referring to freedom, not</t>
  </si>
  <si>
    <t>price.  Our General Public Licenses are designed to make sure that you</t>
  </si>
  <si>
    <t>have the freedom to distribute copies of free software (and charge for</t>
  </si>
  <si>
    <t>them if you wish), that you receive source code or can get it if you</t>
  </si>
  <si>
    <t>want it, that you can change the software or use pieces of it in new</t>
  </si>
  <si>
    <t>free programs, and that you know you can do these things.</t>
  </si>
  <si>
    <t xml:space="preserve">  To protect your rights, we need to prevent others from denying you</t>
  </si>
  <si>
    <t>these rights or asking you to surrender the rights.  Therefore, you have</t>
  </si>
  <si>
    <t>certain responsibilities if you distribute copies of the software, or if</t>
  </si>
  <si>
    <t>you modify it: responsibilities to respect the freedom of others.</t>
  </si>
  <si>
    <t xml:space="preserve">  For example, if you distribute copies of such a program, whether</t>
  </si>
  <si>
    <t>gratis or for a fee, you must pass on to the recipients the same</t>
  </si>
  <si>
    <t>freedoms that you received.  You must make sure that they, too, receive</t>
  </si>
  <si>
    <t>or can get the source code.  And you must show them these terms so they</t>
  </si>
  <si>
    <t>know their rights.</t>
  </si>
  <si>
    <t xml:space="preserve">  Developers that use the GNU GPL protect your rights with two steps:</t>
  </si>
  <si>
    <t>(1) assert copyright on the software, and (2) offer you this License</t>
  </si>
  <si>
    <t>giving you legal permission to copy, distribute and/or modify it.</t>
  </si>
  <si>
    <t xml:space="preserve">  For the developers' and authors' protection, the GPL clearly explains</t>
  </si>
  <si>
    <t>that there is no warranty for this free software.  For both users' and</t>
  </si>
  <si>
    <t>authors' sake, the GPL requires that modified versions be marked as</t>
  </si>
  <si>
    <t>changed, so that their problems will not be attributed erroneously to</t>
  </si>
  <si>
    <t>authors of previous versions.</t>
  </si>
  <si>
    <t xml:space="preserve">  Some devices are designed to deny users access to install or run</t>
  </si>
  <si>
    <t>modified versions of the software inside them, although the manufacturer</t>
  </si>
  <si>
    <t>can do so.  This is fundamentally incompatible with the aim of</t>
  </si>
  <si>
    <t>protecting users' freedom to change the software.  The systematic</t>
  </si>
  <si>
    <t>pattern of such abuse occurs in the area of products for individuals to</t>
  </si>
  <si>
    <t>use, which is precisely where it is most unacceptable.  Therefore, we</t>
  </si>
  <si>
    <t>have designed this version of the GPL to prohibit the practice for those</t>
  </si>
  <si>
    <t>products.  If such problems arise substantially in other domains, we</t>
  </si>
  <si>
    <t>stand ready to extend this provision to those domains in future versions</t>
  </si>
  <si>
    <t>of the GPL, as needed to protect the freedom of users.</t>
  </si>
  <si>
    <t xml:space="preserve">  Finally, every program is threatened constantly by software patents.</t>
  </si>
  <si>
    <t>States should not allow patents to restrict development and use of</t>
  </si>
  <si>
    <t>software on general-purpose computers, but in those that do, we wish to</t>
  </si>
  <si>
    <t>avoid the special danger that patents applied to a free program could</t>
  </si>
  <si>
    <t>make it effectively proprietary.  To prevent this, the GPL assures that</t>
  </si>
  <si>
    <t>patents cannot be used to render the program non-free.</t>
  </si>
  <si>
    <t xml:space="preserve">  The precise terms and conditions for copying, distribution and</t>
  </si>
  <si>
    <t>modification follow.</t>
  </si>
  <si>
    <t xml:space="preserve">                       TERMS AND CONDITIONS</t>
  </si>
  <si>
    <t xml:space="preserve">  0. Definitions.</t>
  </si>
  <si>
    <t xml:space="preserve">  "This License" refers to version 3 of the GNU General Public License.</t>
  </si>
  <si>
    <t xml:space="preserve">  "Copyright" also means copyright-like laws that apply to other kinds of</t>
  </si>
  <si>
    <t>works, such as semiconductor masks.</t>
  </si>
  <si>
    <t xml:space="preserve">  "The Program" refers to any copyrightable work licensed under this</t>
  </si>
  <si>
    <t>License.  Each licensee is addressed as "you".  "Licensees" and</t>
  </si>
  <si>
    <t>"recipients" may be individuals or organizations.</t>
  </si>
  <si>
    <t xml:space="preserve">  To "modify" a work means to copy from or adapt all or part of the work</t>
  </si>
  <si>
    <t>in a fashion requiring copyright permission, other than the making of an</t>
  </si>
  <si>
    <t>exact copy.  The resulting work is called a "modified version" of the</t>
  </si>
  <si>
    <t>earlier work or a work "based on" the earlier work.</t>
  </si>
  <si>
    <t xml:space="preserve">  A "covered work" means either the unmodified Program or a work based</t>
  </si>
  <si>
    <t>on the Program.</t>
  </si>
  <si>
    <t xml:space="preserve">  To "propagate" a work means to do anything with it that, without</t>
  </si>
  <si>
    <t>permission, would make you directly or secondarily liable for</t>
  </si>
  <si>
    <t>infringement under applicable copyright law, except executing it on a</t>
  </si>
  <si>
    <t>computer or modifying a private copy.  Propagation includes copying,</t>
  </si>
  <si>
    <t>distribution (with or without modification), making available to the</t>
  </si>
  <si>
    <t>public, and in some countries other activities as well.</t>
  </si>
  <si>
    <t xml:space="preserve">  To "convey" a work means any kind of propagation that enables other</t>
  </si>
  <si>
    <t>parties to make or receive copies.  Mere interaction with a user through</t>
  </si>
  <si>
    <t>a computer network, with no transfer of a copy, is not conveying.</t>
  </si>
  <si>
    <t xml:space="preserve">  An interactive user interface displays "Appropriate Legal Notices"</t>
  </si>
  <si>
    <t>to the extent that it includes a convenient and prominently visible</t>
  </si>
  <si>
    <t>feature that (1) displays an appropriate copyright notice, and (2)</t>
  </si>
  <si>
    <t>tells the user that there is no warranty for the work (except to the</t>
  </si>
  <si>
    <t>extent that warranties are provided), that licensees may convey the</t>
  </si>
  <si>
    <t>work under this License, and how to view a copy of this License.  If</t>
  </si>
  <si>
    <t>the interface presents a list of user commands or options, such as a</t>
  </si>
  <si>
    <t>menu, a prominent item in the list meets this criterion.</t>
  </si>
  <si>
    <t xml:space="preserve">  1. Source Code.</t>
  </si>
  <si>
    <t xml:space="preserve">  The "source code" for a work means the preferred form of the work</t>
  </si>
  <si>
    <t>for making modifications to it.  "Object code" means any non-source</t>
  </si>
  <si>
    <t>form of a work.</t>
  </si>
  <si>
    <t xml:space="preserve">  A "Standard Interface" means an interface that either is an official</t>
  </si>
  <si>
    <t>standard defined by a recognized standards body, or, in the case of</t>
  </si>
  <si>
    <t>interfaces specified for a particular programming language, one that</t>
  </si>
  <si>
    <t>is widely used among developers working in that language.</t>
  </si>
  <si>
    <t xml:space="preserve">  The "System Libraries" of an executable work include anything, other</t>
  </si>
  <si>
    <t>than the work as a whole, that (a) is included in the normal form of</t>
  </si>
  <si>
    <t>packaging a Major Component, but which is not part of that Major</t>
  </si>
  <si>
    <t>Component, and (b) serves only to enable use of the work with that</t>
  </si>
  <si>
    <t>Major Component, or to implement a Standard Interface for which an</t>
  </si>
  <si>
    <t>implementation is available to the public in source code form.  A</t>
  </si>
  <si>
    <t>"Major Component", in this context, means a major essential component</t>
  </si>
  <si>
    <t>(kernel, window system, and so on) of the specific operating system</t>
  </si>
  <si>
    <t>(if any) on which the executable work runs, or a compiler used to</t>
  </si>
  <si>
    <t>produce the work, or an object code interpreter used to run it.</t>
  </si>
  <si>
    <t xml:space="preserve">  The "Corresponding Source" for a work in object code form means all</t>
  </si>
  <si>
    <t>the source code needed to generate, install, and (for an executable</t>
  </si>
  <si>
    <t>work) run the object code and to modify the work, including scripts to</t>
  </si>
  <si>
    <t>control those activities.  However, it does not include the work's</t>
  </si>
  <si>
    <t>System Libraries, or general-purpose tools or generally available free</t>
  </si>
  <si>
    <t>programs which are used unmodified in performing those activities but</t>
  </si>
  <si>
    <t>which are not part of the work.  For example, Corresponding Source</t>
  </si>
  <si>
    <t>includes interface definition files associated with source files for</t>
  </si>
  <si>
    <t>the work, and the source code for shared libraries and dynamically</t>
  </si>
  <si>
    <t>linked subprograms that the work is specifically designed to require,</t>
  </si>
  <si>
    <t>such as by intimate data communication or control flow between those</t>
  </si>
  <si>
    <t>subprograms and other parts of the work.</t>
  </si>
  <si>
    <t xml:space="preserve">  The Corresponding Source need not include anything that users</t>
  </si>
  <si>
    <t>can regenerate automatically from other parts of the Corresponding</t>
  </si>
  <si>
    <t>Source.</t>
  </si>
  <si>
    <t xml:space="preserve">  The Corresponding Source for a work in source code form is that</t>
  </si>
  <si>
    <t>same work.</t>
  </si>
  <si>
    <t xml:space="preserve">  2. Basic Permissions.</t>
  </si>
  <si>
    <t xml:space="preserve">  All rights granted under this License are granted for the term of</t>
  </si>
  <si>
    <t>copyright on the Program, and are irrevocable provided the stated</t>
  </si>
  <si>
    <t>conditions are met.  This License explicitly affirms your unlimited</t>
  </si>
  <si>
    <t>permission to run the unmodified Program.  The output from running a</t>
  </si>
  <si>
    <t>covered work is covered by this License only if the output, given its</t>
  </si>
  <si>
    <t>content, constitutes a covered work.  This License acknowledges your</t>
  </si>
  <si>
    <t>rights of fair use or other equivalent, as provided by copyright law.</t>
  </si>
  <si>
    <t xml:space="preserve">  You may make, run and propagate covered works that you do not</t>
  </si>
  <si>
    <t>convey, without conditions so long as your license otherwise remains</t>
  </si>
  <si>
    <t>in force.  You may convey covered works to others for the sole purpose</t>
  </si>
  <si>
    <t>of having them make modifications exclusively for you, or provide you</t>
  </si>
  <si>
    <t>with facilities for running those works, provided that you comply with</t>
  </si>
  <si>
    <t>the terms of this License in conveying all material for which you do</t>
  </si>
  <si>
    <t>not control copyright.  Those thus making or running the covered works</t>
  </si>
  <si>
    <t>for you must do so exclusively on your behalf, under your direction</t>
  </si>
  <si>
    <t>and control, on terms that prohibit them from making any copies of</t>
  </si>
  <si>
    <t>your copyrighted material outside their relationship with you.</t>
  </si>
  <si>
    <t xml:space="preserve">  Conveying under any other circumstances is permitted solely under</t>
  </si>
  <si>
    <t>the conditions stated below.  Sublicensing is not allowed; section 10</t>
  </si>
  <si>
    <t>makes it unnecessary.</t>
  </si>
  <si>
    <t xml:space="preserve">  3. Protecting Users' Legal Rights From Anti-Circumvention Law.</t>
  </si>
  <si>
    <t xml:space="preserve">  No covered work shall be deemed part of an effective technological</t>
  </si>
  <si>
    <t>measure under any applicable law fulfilling obligations under article</t>
  </si>
  <si>
    <t>11 of the WIPO copyright treaty adopted on 20 December 1996, or</t>
  </si>
  <si>
    <t>similar laws prohibiting or restricting circumvention of such</t>
  </si>
  <si>
    <t>measures.</t>
  </si>
  <si>
    <t xml:space="preserve">  When you convey a covered work, you waive any legal power to forbid</t>
  </si>
  <si>
    <t>circumvention of technological measures to the extent such circumvention</t>
  </si>
  <si>
    <t>is effected by exercising rights under this License with respect to</t>
  </si>
  <si>
    <t>the covered work, and you disclaim any intention to limit operation or</t>
  </si>
  <si>
    <t>modification of the work as a means of enforcing, against the work's</t>
  </si>
  <si>
    <t>users, your or third parties' legal rights to forbid circumvention of</t>
  </si>
  <si>
    <t>technological measures.</t>
  </si>
  <si>
    <t xml:space="preserve">  4. Conveying Verbatim Copies.</t>
  </si>
  <si>
    <t xml:space="preserve">  You may convey verbatim copies of the Program's source code as you</t>
  </si>
  <si>
    <t>receive it, in any medium, provided that you conspicuously and</t>
  </si>
  <si>
    <t>appropriately publish on each copy an appropriate copyright notice;</t>
  </si>
  <si>
    <t>keep intact all notices stating that this License and any</t>
  </si>
  <si>
    <t>non-permissive terms added in accord with section 7 apply to the code;</t>
  </si>
  <si>
    <t>keep intact all notices of the absence of any warranty; and give all</t>
  </si>
  <si>
    <t>recipients a copy of this License along with the Program.</t>
  </si>
  <si>
    <t xml:space="preserve">  You may charge any price or no price for each copy that you convey,</t>
  </si>
  <si>
    <t>and you may offer support or warranty protection for a fee.</t>
  </si>
  <si>
    <t xml:space="preserve">  5. Conveying Modified Source Versions.</t>
  </si>
  <si>
    <t xml:space="preserve">  You may convey a work based on the Program, or the modifications to</t>
  </si>
  <si>
    <t>produce it from the Program, in the form of source code under the</t>
  </si>
  <si>
    <t>terms of section 4, provided that you also meet all of these conditions:</t>
  </si>
  <si>
    <t xml:space="preserve">    a) The work must carry prominent notices stating that you modified</t>
  </si>
  <si>
    <t xml:space="preserve">    it, and giving a relevant date.</t>
  </si>
  <si>
    <t xml:space="preserve">    b) The work must carry prominent notices stating that it is</t>
  </si>
  <si>
    <t xml:space="preserve">    released under this License and any conditions added under section</t>
  </si>
  <si>
    <t xml:space="preserve">    7.  This requirement modifies the requirement in section 4 to</t>
  </si>
  <si>
    <t xml:space="preserve">    "keep intact all notices".</t>
  </si>
  <si>
    <t xml:space="preserve">    c) You must license the entire work, as a whole, under this</t>
  </si>
  <si>
    <t xml:space="preserve">    License to anyone who comes into possession of a copy.  This</t>
  </si>
  <si>
    <t xml:space="preserve">    License will therefore apply, along with any applicable section 7</t>
  </si>
  <si>
    <t xml:space="preserve">    additional terms, to the whole of the work, and all its parts,</t>
  </si>
  <si>
    <t xml:space="preserve">    regardless of how they are packaged.  This License gives no</t>
  </si>
  <si>
    <t xml:space="preserve">    permission to license the work in any other way, but it does not</t>
  </si>
  <si>
    <t xml:space="preserve">    invalidate such permission if you have separately received it.</t>
  </si>
  <si>
    <t xml:space="preserve">    d) If the work has interactive user interfaces, each must display</t>
  </si>
  <si>
    <t xml:space="preserve">    Appropriate Legal Notices; however, if the Program has interactive</t>
  </si>
  <si>
    <t xml:space="preserve">    interfaces that do not display Appropriate Legal Notices, your</t>
  </si>
  <si>
    <t xml:space="preserve">    work need not make them do so.</t>
  </si>
  <si>
    <t xml:space="preserve">  A compilation of a covered work with other separate and independent</t>
  </si>
  <si>
    <t>works, which are not by their nature extensions of the covered work,</t>
  </si>
  <si>
    <t>and which are not combined with it such as to form a larger program,</t>
  </si>
  <si>
    <t>in or on a volume of a storage or distribution medium, is called an</t>
  </si>
  <si>
    <t>"aggregate" if the compilation and its resulting copyright are not</t>
  </si>
  <si>
    <t>used to limit the access or legal rights of the compilation's users</t>
  </si>
  <si>
    <t>beyond what the individual works permit.  Inclusion of a covered work</t>
  </si>
  <si>
    <t>in an aggregate does not cause this License to apply to the other</t>
  </si>
  <si>
    <t>parts of the aggregate.</t>
  </si>
  <si>
    <t xml:space="preserve">  6. Conveying Non-Source Forms.</t>
  </si>
  <si>
    <t xml:space="preserve">  You may convey a covered work in object code form under the terms</t>
  </si>
  <si>
    <t>of sections 4 and 5, provided that you also convey the</t>
  </si>
  <si>
    <t>machine-readable Corresponding Source under the terms of this License,</t>
  </si>
  <si>
    <t>in one of these ways:</t>
  </si>
  <si>
    <t xml:space="preserve">    a) Convey the object code in, or embodied in, a physical product</t>
  </si>
  <si>
    <t xml:space="preserve">    (including a physical distribution medium), accompanied by the</t>
  </si>
  <si>
    <t xml:space="preserve">    Corresponding Source fixed on a durable physical medium</t>
  </si>
  <si>
    <t xml:space="preserve">    customarily used for software interchange.</t>
  </si>
  <si>
    <t xml:space="preserve">    b) Convey the object code in, or embodied in, a physical product</t>
  </si>
  <si>
    <t xml:space="preserve">    (including a physical distribution medium), accompanied by a</t>
  </si>
  <si>
    <t xml:space="preserve">    written offer, valid for at least three years and valid for as</t>
  </si>
  <si>
    <t xml:space="preserve">    long as you offer spare parts or customer support for that product</t>
  </si>
  <si>
    <t xml:space="preserve">    model, to give anyone who possesses the object code either (1) a</t>
  </si>
  <si>
    <t xml:space="preserve">    copy of the Corresponding Source for all the software in the</t>
  </si>
  <si>
    <t xml:space="preserve">    product that is covered by this License, on a durable physical</t>
  </si>
  <si>
    <t xml:space="preserve">    medium customarily used for software interchange, for a price no</t>
  </si>
  <si>
    <t xml:space="preserve">    more than your reasonable cost of physically performing this</t>
  </si>
  <si>
    <t xml:space="preserve">    conveying of source, or (2) access to copy the</t>
  </si>
  <si>
    <t xml:space="preserve">    Corresponding Source from a network server at no charge.</t>
  </si>
  <si>
    <t xml:space="preserve">    c) Convey individual copies of the object code with a copy of the</t>
  </si>
  <si>
    <t xml:space="preserve">    written offer to provide the Corresponding Source.  This</t>
  </si>
  <si>
    <t xml:space="preserve">    alternative is allowed only occasionally and noncommercially, and</t>
  </si>
  <si>
    <t xml:space="preserve">    only if you received the object code with such an offer, in accord</t>
  </si>
  <si>
    <t xml:space="preserve">    with subsection 6b.</t>
  </si>
  <si>
    <t xml:space="preserve">    d) Convey the object code by offering access from a designated</t>
  </si>
  <si>
    <t xml:space="preserve">    place (gratis or for a charge), and offer equivalent access to the</t>
  </si>
  <si>
    <t xml:space="preserve">    Corresponding Source in the same way through the same place at no</t>
  </si>
  <si>
    <t xml:space="preserve">    further charge.  You need not require recipients to copy the</t>
  </si>
  <si>
    <t xml:space="preserve">    Corresponding Source along with the object code.  If the place to</t>
  </si>
  <si>
    <t xml:space="preserve">    copy the object code is a network server, the Corresponding Source</t>
  </si>
  <si>
    <t xml:space="preserve">    may be on a different server (operated by you or a third party)</t>
  </si>
  <si>
    <t xml:space="preserve">    that supports equivalent copying facilities, provided you maintain</t>
  </si>
  <si>
    <t xml:space="preserve">    clear directions next to the object code saying where to find the</t>
  </si>
  <si>
    <t xml:space="preserve">    Corresponding Source.  Regardless of what server hosts the</t>
  </si>
  <si>
    <t xml:space="preserve">    Corresponding Source, you remain obligated to ensure that it is</t>
  </si>
  <si>
    <t xml:space="preserve">    available for as long as needed to satisfy these requirements.</t>
  </si>
  <si>
    <t xml:space="preserve">    e) Convey the object code using peer-to-peer transmission, provided</t>
  </si>
  <si>
    <t xml:space="preserve">    you inform other peers where the object code and Corresponding</t>
  </si>
  <si>
    <t xml:space="preserve">    Source of the work are being offered to the general public at no</t>
  </si>
  <si>
    <t xml:space="preserve">    charge under subsection 6d.</t>
  </si>
  <si>
    <t xml:space="preserve">  A separable portion of the object code, whose source code is excluded</t>
  </si>
  <si>
    <t>from the Corresponding Source as a System Library, need not be</t>
  </si>
  <si>
    <t>included in conveying the object code work.</t>
  </si>
  <si>
    <t xml:space="preserve">  A "User Product" is either (1) a "consumer product", which means any</t>
  </si>
  <si>
    <t>tangible personal property which is normally used for personal, family,</t>
  </si>
  <si>
    <t>or household purposes, or (2) anything designed or sold for incorporation</t>
  </si>
  <si>
    <t>into a dwelling.  In determining whether a product is a consumer product,</t>
  </si>
  <si>
    <t>doubtful cases shall be resolved in favor of coverage.  For a particular</t>
  </si>
  <si>
    <t>product received by a particular user, "normally used" refers to a</t>
  </si>
  <si>
    <t>typical or common use of that class of product, regardless of the status</t>
  </si>
  <si>
    <t>of the particular user or of the way in which the particular user</t>
  </si>
  <si>
    <t>actually uses, or expects or is expected to use, the product.  A product</t>
  </si>
  <si>
    <t>is a consumer product regardless of whether the product has substantial</t>
  </si>
  <si>
    <t>commercial, industrial or non-consumer uses, unless such uses represent</t>
  </si>
  <si>
    <t>the only significant mode of use of the product.</t>
  </si>
  <si>
    <t xml:space="preserve">  "Installation Information" for a User Product means any methods,</t>
  </si>
  <si>
    <t>procedures, authorization keys, or other information required to install</t>
  </si>
  <si>
    <t>and execute modified versions of a covered work in that User Product from</t>
  </si>
  <si>
    <t>a modified version of its Corresponding Source.  The information must</t>
  </si>
  <si>
    <t>suffice to ensure that the continued functioning of the modified object</t>
  </si>
  <si>
    <t>code is in no case prevented or interfered with solely because</t>
  </si>
  <si>
    <t>modification has been made.</t>
  </si>
  <si>
    <t xml:space="preserve">  If you convey an object code work under this section in, or with, or</t>
  </si>
  <si>
    <t>specifically for use in, a User Product, and the conveying occurs as</t>
  </si>
  <si>
    <t>part of a transaction in which the right of possession and use of the</t>
  </si>
  <si>
    <t>User Product is transferred to the recipient in perpetuity or for a</t>
  </si>
  <si>
    <t>fixed term (regardless of how the transaction is characterized), the</t>
  </si>
  <si>
    <t>Corresponding Source conveyed under this section must be accompanied</t>
  </si>
  <si>
    <t>by the Installation Information.  But this requirement does not apply</t>
  </si>
  <si>
    <t>if neither you nor any third party retains the ability to install</t>
  </si>
  <si>
    <t>modified object code on the User Product (for example, the work has</t>
  </si>
  <si>
    <t>been installed in ROM).</t>
  </si>
  <si>
    <t xml:space="preserve">  The requirement to provide Installation Information does not include a</t>
  </si>
  <si>
    <t>requirement to continue to provide support service, warranty, or updates</t>
  </si>
  <si>
    <t>for a work that has been modified or installed by the recipient, or for</t>
  </si>
  <si>
    <t>the User Product in which it has been modified or installed.  Access to a</t>
  </si>
  <si>
    <t>network may be denied when the modification itself materially and</t>
  </si>
  <si>
    <t>adversely affects the operation of the network or violates the rules and</t>
  </si>
  <si>
    <t>protocols for communication across the network.</t>
  </si>
  <si>
    <t xml:space="preserve">  Corresponding Source conveyed, and Installation Information provided,</t>
  </si>
  <si>
    <t>in accord with this section must be in a format that is publicly</t>
  </si>
  <si>
    <t>documented (and with an implementation available to the public in</t>
  </si>
  <si>
    <t>source code form), and must require no special password or key for</t>
  </si>
  <si>
    <t>unpacking, reading or copying.</t>
  </si>
  <si>
    <t xml:space="preserve">  7. Additional Terms.</t>
  </si>
  <si>
    <t xml:space="preserve">  "Additional permissions" are terms that supplement the terms of this</t>
  </si>
  <si>
    <t>License by making exceptions from one or more of its conditions.</t>
  </si>
  <si>
    <t>Additional permissions that are applicable to the entire Program shall</t>
  </si>
  <si>
    <t>be treated as though they were included in this License, to the extent</t>
  </si>
  <si>
    <t>that they are valid under applicable law.  If additional permissions</t>
  </si>
  <si>
    <t>apply only to part of the Program, that part may be used separately</t>
  </si>
  <si>
    <t>under those permissions, but the entire Program remains governed by</t>
  </si>
  <si>
    <t>this License without regard to the additional permissions.</t>
  </si>
  <si>
    <t xml:space="preserve">  When you convey a copy of a covered work, you may at your option</t>
  </si>
  <si>
    <t>remove any additional permissions from that copy, or from any part of</t>
  </si>
  <si>
    <t>it.  (Additional permissions may be written to require their own</t>
  </si>
  <si>
    <t>removal in certain cases when you modify the work.)  You may place</t>
  </si>
  <si>
    <t>additional permissions on material, added by you to a covered work,</t>
  </si>
  <si>
    <t>for which you have or can give appropriate copyright permission.</t>
  </si>
  <si>
    <t xml:space="preserve">  Notwithstanding any other provision of this License, for material you</t>
  </si>
  <si>
    <t>add to a covered work, you may (if authorized by the copyright holders of</t>
  </si>
  <si>
    <t>that material) supplement the terms of this License with terms:</t>
  </si>
  <si>
    <t xml:space="preserve">    a) Disclaiming warranty or limiting liability differently from the</t>
  </si>
  <si>
    <t xml:space="preserve">    terms of sections 15 and 16 of this License; or</t>
  </si>
  <si>
    <t xml:space="preserve">    b) Requiring preservation of specified reasonable legal notices or</t>
  </si>
  <si>
    <t xml:space="preserve">    author attributions in that material or in the Appropriate Legal</t>
  </si>
  <si>
    <t xml:space="preserve">    Notices displayed by works containing it; or</t>
  </si>
  <si>
    <t xml:space="preserve">    c) Prohibiting misrepresentation of the origin of that material, or</t>
  </si>
  <si>
    <t xml:space="preserve">    requiring that modified versions of such material be marked in</t>
  </si>
  <si>
    <t xml:space="preserve">    reasonable ways as different from the original version; or</t>
  </si>
  <si>
    <t xml:space="preserve">    d) Limiting the use for publicity purposes of names of licensors or</t>
  </si>
  <si>
    <t xml:space="preserve">    authors of the material; or</t>
  </si>
  <si>
    <t xml:space="preserve">    e) Declining to grant rights under trademark law for use of some</t>
  </si>
  <si>
    <t xml:space="preserve">    trade names, trademarks, or service marks; or</t>
  </si>
  <si>
    <t xml:space="preserve">    f) Requiring indemnification of licensors and authors of that</t>
  </si>
  <si>
    <t xml:space="preserve">    material by anyone who conveys the material (or modified versions of</t>
  </si>
  <si>
    <t xml:space="preserve">    it) with contractual assumptions of liability to the recipient, for</t>
  </si>
  <si>
    <t xml:space="preserve">    any liability that these contractual assumptions directly impose on</t>
  </si>
  <si>
    <t xml:space="preserve">    those licensors and authors.</t>
  </si>
  <si>
    <t xml:space="preserve">  All other non-permissive additional terms are considered "further</t>
  </si>
  <si>
    <t>restrictions" within the meaning of section 10.  If the Program as you</t>
  </si>
  <si>
    <t>received it, or any part of it, contains a notice stating that it is</t>
  </si>
  <si>
    <t>governed by this License along with a term that is a further</t>
  </si>
  <si>
    <t>restriction, you may remove that term.  If a license document contains</t>
  </si>
  <si>
    <t>a further restriction but permits relicensing or conveying under this</t>
  </si>
  <si>
    <t>License, you may add to a covered work material governed by the terms</t>
  </si>
  <si>
    <t>of that license document, provided that the further restriction does</t>
  </si>
  <si>
    <t>not survive such relicensing or conveying.</t>
  </si>
  <si>
    <t xml:space="preserve">  If you add terms to a covered work in accord with this section, you</t>
  </si>
  <si>
    <t>must place, in the relevant source files, a statement of the</t>
  </si>
  <si>
    <t>additional terms that apply to those files, or a notice indicating</t>
  </si>
  <si>
    <t>where to find the applicable terms.</t>
  </si>
  <si>
    <t xml:space="preserve">  Additional terms, permissive or non-permissive, may be stated in the</t>
  </si>
  <si>
    <t>form of a separately written license, or stated as exceptions;</t>
  </si>
  <si>
    <t>the above requirements apply either way.</t>
  </si>
  <si>
    <t xml:space="preserve">  8. Termination.</t>
  </si>
  <si>
    <t xml:space="preserve">  You may not propagate or modify a covered work except as expressly</t>
  </si>
  <si>
    <t>provided under this License.  Any attempt otherwise to propagate or</t>
  </si>
  <si>
    <t>modify it is void, and will automatically terminate your rights under</t>
  </si>
  <si>
    <t>this License (including any patent licenses granted under the third</t>
  </si>
  <si>
    <t>paragraph of section 11).</t>
  </si>
  <si>
    <t xml:space="preserve">  However, if you cease all violation of this License, then your</t>
  </si>
  <si>
    <t>license from a particular copyright holder is reinstated (a)</t>
  </si>
  <si>
    <t>provisionally, unless and until the copyright holder explicitly and</t>
  </si>
  <si>
    <t>finally terminates your license, and (b) permanently, if the copyright</t>
  </si>
  <si>
    <t>holder fails to notify you of the violation by some reasonable means</t>
  </si>
  <si>
    <t>prior to 60 days after the cessation.</t>
  </si>
  <si>
    <t xml:space="preserve">  Moreover, your license from a particular copyright holder is</t>
  </si>
  <si>
    <t>reinstated permanently if the copyright holder notifies you of the</t>
  </si>
  <si>
    <t>violation by some reasonable means, this is the first time you have</t>
  </si>
  <si>
    <t>received notice of violation of this License (for any work) from that</t>
  </si>
  <si>
    <t>copyright holder, and you cure the violation prior to 30 days after</t>
  </si>
  <si>
    <t>your receipt of the notice.</t>
  </si>
  <si>
    <t xml:space="preserve">  Termination of your rights under this section does not terminate the</t>
  </si>
  <si>
    <t>licenses of parties who have received copies or rights from you under</t>
  </si>
  <si>
    <t>this License.  If your rights have been terminated and not permanently</t>
  </si>
  <si>
    <t>reinstated, you do not qualify to receive new licenses for the same</t>
  </si>
  <si>
    <t>material under section 10.</t>
  </si>
  <si>
    <t xml:space="preserve">  9. Acceptance Not Required for Having Copies.</t>
  </si>
  <si>
    <t xml:space="preserve">  You are not required to accept this License in order to receive or</t>
  </si>
  <si>
    <t>run a copy of the Program.  Ancillary propagation of a covered work</t>
  </si>
  <si>
    <t>occurring solely as a consequence of using peer-to-peer transmission</t>
  </si>
  <si>
    <t>to receive a copy likewise does not require acceptance.  However,</t>
  </si>
  <si>
    <t>nothing other than this License grants you permission to propagate or</t>
  </si>
  <si>
    <t>modify any covered work.  These actions infringe copyright if you do</t>
  </si>
  <si>
    <t>not accept this License.  Therefore, by modifying or propagating a</t>
  </si>
  <si>
    <t>covered work, you indicate your acceptance of this License to do so.</t>
  </si>
  <si>
    <t xml:space="preserve">  10. Automatic Licensing of Downstream Recipients.</t>
  </si>
  <si>
    <t xml:space="preserve">  Each time you convey a covered work, the recipient automatically</t>
  </si>
  <si>
    <t>receives a license from the original licensors, to run, modify and</t>
  </si>
  <si>
    <t>propagate that work, subject to this License.  You are not responsible</t>
  </si>
  <si>
    <t>for enforcing compliance by third parties with this License.</t>
  </si>
  <si>
    <t xml:space="preserve">  An "entity transaction" is a transaction transferring control of an</t>
  </si>
  <si>
    <t>organization, or substantially all assets of one, or subdividing an</t>
  </si>
  <si>
    <t>organization, or merging organizations.  If propagation of a covered</t>
  </si>
  <si>
    <t>work results from an entity transaction, each party to that</t>
  </si>
  <si>
    <t>transaction who receives a copy of the work also receives whatever</t>
  </si>
  <si>
    <t>licenses to the work the party's predecessor in interest had or could</t>
  </si>
  <si>
    <t>give under the previous paragraph, plus a right to possession of the</t>
  </si>
  <si>
    <t>Corresponding Source of the work from the predecessor in interest, if</t>
  </si>
  <si>
    <t>the predecessor has it or can get it with reasonable efforts.</t>
  </si>
  <si>
    <t xml:space="preserve">  You may not impose any further restrictions on the exercise of the</t>
  </si>
  <si>
    <t>rights granted or affirmed under this License.  For example, you may</t>
  </si>
  <si>
    <t>not impose a license fee, royalty, or other charge for exercise of</t>
  </si>
  <si>
    <t>rights granted under this License, and you may not initiate litigation</t>
  </si>
  <si>
    <t>(including a cross-claim or counterclaim in a lawsuit) alleging that</t>
  </si>
  <si>
    <t>any patent claim is infringed by making, using, selling, offering for</t>
  </si>
  <si>
    <t>sale, or importing the Program or any portion of it.</t>
  </si>
  <si>
    <t xml:space="preserve">  11. Patents.</t>
  </si>
  <si>
    <t xml:space="preserve">  A "contributor" is a copyright holder who authorizes use under this</t>
  </si>
  <si>
    <t>License of the Program or a work on which the Program is based.  The</t>
  </si>
  <si>
    <t>work thus licensed is called the contributor's "contributor version".</t>
  </si>
  <si>
    <t xml:space="preserve">  A contributor's "essential patent claims" are all patent claims</t>
  </si>
  <si>
    <t>owned or controlled by the contributor, whether already acquired or</t>
  </si>
  <si>
    <t>hereafter acquired, that would be infringed by some manner, permitted</t>
  </si>
  <si>
    <t>by this License, of making, using, or selling its contributor version,</t>
  </si>
  <si>
    <t>but do not include claims that would be infringed only as a</t>
  </si>
  <si>
    <t>consequence of further modification of the contributor version.  For</t>
  </si>
  <si>
    <t>purposes of this definition, "control" includes the right to grant</t>
  </si>
  <si>
    <t>patent sublicenses in a manner consistent with the requirements of</t>
  </si>
  <si>
    <t>this License.</t>
  </si>
  <si>
    <t xml:space="preserve">  Each contributor grants you a non-exclusive, worldwide, royalty-free</t>
  </si>
  <si>
    <t>patent license under the contributor's essential patent claims, to</t>
  </si>
  <si>
    <t>make, use, sell, offer for sale, import and otherwise run, modify and</t>
  </si>
  <si>
    <t>propagate the contents of its contributor version.</t>
  </si>
  <si>
    <t xml:space="preserve">  In the following three paragraphs, a "patent license" is any express</t>
  </si>
  <si>
    <t>agreement or commitment, however denominated, not to enforce a patent</t>
  </si>
  <si>
    <t>(such as an express permission to practice a patent or covenant not to</t>
  </si>
  <si>
    <t>sue for patent infringement).  To "grant" such a patent license to a</t>
  </si>
  <si>
    <t>party means to make such an agreement or commitment not to enforce a</t>
  </si>
  <si>
    <t>patent against the party.</t>
  </si>
  <si>
    <t xml:space="preserve">  If you convey a covered work, knowingly relying on a patent license,</t>
  </si>
  <si>
    <t>and the Corresponding Source of the work is not available for anyone</t>
  </si>
  <si>
    <t>to copy, free of charge and under the terms of this License, through a</t>
  </si>
  <si>
    <t>publicly available network server or other readily accessible means,</t>
  </si>
  <si>
    <t>then you must either (1) cause the Corresponding Source to be so</t>
  </si>
  <si>
    <t>available, or (2) arrange to deprive yourself of the benefit of the</t>
  </si>
  <si>
    <t>patent license for this particular work, or (3) arrange, in a manner</t>
  </si>
  <si>
    <t>consistent with the requirements of this License, to extend the patent</t>
  </si>
  <si>
    <t>license to downstream recipients.  "Knowingly relying" means you have</t>
  </si>
  <si>
    <t>actual knowledge that, but for the patent license, your conveying the</t>
  </si>
  <si>
    <t>covered work in a country, or your recipient's use of the covered work</t>
  </si>
  <si>
    <t>in a country, would infringe one or more identifiable patents in that</t>
  </si>
  <si>
    <t>country that you have reason to believe are valid.</t>
  </si>
  <si>
    <t xml:space="preserve">  If, pursuant to or in connection with a single transaction or</t>
  </si>
  <si>
    <t>arrangement, you convey, or propagate by procuring conveyance of, a</t>
  </si>
  <si>
    <t>covered work, and grant a patent license to some of the parties</t>
  </si>
  <si>
    <t>receiving the covered work authorizing them to use, propagate, modify</t>
  </si>
  <si>
    <t>or convey a specific copy of the covered work, then the patent license</t>
  </si>
  <si>
    <t>you grant is automatically extended to all recipients of the covered</t>
  </si>
  <si>
    <t>work and works based on it.</t>
  </si>
  <si>
    <t xml:space="preserve">  A patent license is "discriminatory" if it does not include within</t>
  </si>
  <si>
    <t>the scope of its coverage, prohibits the exercise of, or is</t>
  </si>
  <si>
    <t>conditioned on the non-exercise of one or more of the rights that are</t>
  </si>
  <si>
    <t>specifically granted under this License.  You may not convey a covered</t>
  </si>
  <si>
    <t>work if you are a party to an arrangement with a third party that is</t>
  </si>
  <si>
    <t>in the business of distributing software, under which you make payment</t>
  </si>
  <si>
    <t>to the third party based on the extent of your activity of conveying</t>
  </si>
  <si>
    <t>the work, and under which the third party grants, to any of the</t>
  </si>
  <si>
    <t>parties who would receive the covered work from you, a discriminatory</t>
  </si>
  <si>
    <t>patent license (a) in connection with copies of the covered work</t>
  </si>
  <si>
    <t>conveyed by you (or copies made from those copies), or (b) primarily</t>
  </si>
  <si>
    <t>for and in connection with specific products or compilations that</t>
  </si>
  <si>
    <t>contain the covered work, unless you entered into that arrangement,</t>
  </si>
  <si>
    <t>or that patent license was granted, prior to 28 March 2007.</t>
  </si>
  <si>
    <t xml:space="preserve">  Nothing in this License shall be construed as excluding or limiting</t>
  </si>
  <si>
    <t>any implied license or other defenses to infringement that may</t>
  </si>
  <si>
    <t>otherwise be available to you under applicable patent law.</t>
  </si>
  <si>
    <t xml:space="preserve">  12. No Surrender of Others' Freedom.</t>
  </si>
  <si>
    <t xml:space="preserve">  If conditions are imposed on you (whether by court order, agreement or</t>
  </si>
  <si>
    <t>otherwise) that contradict the conditions of this License, they do not</t>
  </si>
  <si>
    <t>excuse you from the conditions of this License.  If you cannot convey a</t>
  </si>
  <si>
    <t>covered work so as to satisfy simultaneously your obligations under this</t>
  </si>
  <si>
    <t>License and any other pertinent obligations, then as a consequence you may</t>
  </si>
  <si>
    <t>not convey it at all.  For example, if you agree to terms that obligate you</t>
  </si>
  <si>
    <t>to collect a royalty for further conveying from those to whom you convey</t>
  </si>
  <si>
    <t>the Program, the only way you could satisfy both those terms and this</t>
  </si>
  <si>
    <t>License would be to refrain entirely from conveying the Program.</t>
  </si>
  <si>
    <t xml:space="preserve">  13. Use with the GNU Affero General Public License.</t>
  </si>
  <si>
    <t xml:space="preserve">  Notwithstanding any other provision of this License, you have</t>
  </si>
  <si>
    <t>permission to link or combine any covered work with a work licensed</t>
  </si>
  <si>
    <t>under version 3 of the GNU Affero General Public License into a single</t>
  </si>
  <si>
    <t>combined work, and to convey the resulting work.  The terms of this</t>
  </si>
  <si>
    <t>License will continue to apply to the part which is the covered work,</t>
  </si>
  <si>
    <t>but the special requirements of the GNU Affero General Public License,</t>
  </si>
  <si>
    <t>section 13, concerning interaction through a network will apply to the</t>
  </si>
  <si>
    <t>combination as such.</t>
  </si>
  <si>
    <t xml:space="preserve">  14. Revised Versions of this License.</t>
  </si>
  <si>
    <t xml:space="preserve">  The Free Software Foundation may publish revised and/or new versions of</t>
  </si>
  <si>
    <t>the GNU General Public License from time to time.  Such new versions will</t>
  </si>
  <si>
    <t>be similar in spirit to the present version, but may differ in detail to</t>
  </si>
  <si>
    <t>address new problems or concerns.</t>
  </si>
  <si>
    <t xml:space="preserve">  Each version is given a distinguishing version number.  If the</t>
  </si>
  <si>
    <t>Program specifies that a certain numbered version of the GNU General</t>
  </si>
  <si>
    <t>Public License "or any later version" applies to it, you have the</t>
  </si>
  <si>
    <t>option of following the terms and conditions either of that numbered</t>
  </si>
  <si>
    <t>version or of any later version published by the Free Software</t>
  </si>
  <si>
    <t>Foundation.  If the Program does not specify a version number of the</t>
  </si>
  <si>
    <t>GNU General Public License, you may choose any version ever published</t>
  </si>
  <si>
    <t>by the Free Software Foundation.</t>
  </si>
  <si>
    <t xml:space="preserve">  If the Program specifies that a proxy can decide which future</t>
  </si>
  <si>
    <t>versions of the GNU General Public License can be used, that proxy's</t>
  </si>
  <si>
    <t>public statement of acceptance of a version permanently authorizes you</t>
  </si>
  <si>
    <t>to choose that version for the Program.</t>
  </si>
  <si>
    <t xml:space="preserve">  Later license versions may give you additional or different</t>
  </si>
  <si>
    <t>permissions.  However, no additional obligations are imposed on any</t>
  </si>
  <si>
    <t>author or copyright holder as a result of your choosing to follow a</t>
  </si>
  <si>
    <t>later version.</t>
  </si>
  <si>
    <t xml:space="preserve">  15. Disclaimer of Warranty.</t>
  </si>
  <si>
    <t xml:space="preserve">  THERE IS NO WARRANTY FOR THE PROGRAM, TO THE EXTENT PERMITTED BY</t>
  </si>
  <si>
    <t>APPLICABLE LAW.  EXCEPT WHEN OTHERWISE STATED IN WRITING THE COPYRIGHT</t>
  </si>
  <si>
    <t>HOLDERS AND/OR OTHER PARTIES PROVIDE THE PROGRAM "AS IS" WITHOUT WARRANTY</t>
  </si>
  <si>
    <t>OF ANY KIND, EITHER EXPRESSED OR IMPLIED, INCLUDING, BUT NOT LIMITED TO,</t>
  </si>
  <si>
    <t>THE IMPLIED WARRANTIES OF MERCHANTABILITY AND FITNESS FOR A PARTICULAR</t>
  </si>
  <si>
    <t>PURPOSE.  THE ENTIRE RISK AS TO THE QUALITY AND PERFORMANCE OF THE PROGRAM</t>
  </si>
  <si>
    <t>IS WITH YOU.  SHOULD THE PROGRAM PROVE DEFECTIVE, YOU ASSUME THE COST OF</t>
  </si>
  <si>
    <t>ALL NECESSARY SERVICING, REPAIR OR CORRECTION.</t>
  </si>
  <si>
    <t xml:space="preserve">  16. Limitation of Liability.</t>
  </si>
  <si>
    <t xml:space="preserve">  IN NO EVENT UNLESS REQUIRED BY APPLICABLE LAW OR AGREED TO IN WRITING</t>
  </si>
  <si>
    <t>WILL ANY COPYRIGHT HOLDER, OR ANY OTHER PARTY WHO MODIFIES AND/OR CONVEYS</t>
  </si>
  <si>
    <t>THE PROGRAM AS PERMITTED ABOVE, BE LIABLE TO YOU FOR DAMAGES, INCLUDING ANY</t>
  </si>
  <si>
    <t>GENERAL, SPECIAL, INCIDENTAL OR CONSEQUENTIAL DAMAGES ARISING OUT OF THE</t>
  </si>
  <si>
    <t>USE OR INABILITY TO USE THE PROGRAM (INCLUDING BUT NOT LIMITED TO LOSS OF</t>
  </si>
  <si>
    <t>DATA OR DATA BEING RENDERED INACCURATE OR LOSSES SUSTAINED BY YOU OR THIRD</t>
  </si>
  <si>
    <t>PARTIES OR A FAILURE OF THE PROGRAM TO OPERATE WITH ANY OTHER PROGRAMS),</t>
  </si>
  <si>
    <t>EVEN IF SUCH HOLDER OR OTHER PARTY HAS BEEN ADVISED OF THE POSSIBILITY OF</t>
  </si>
  <si>
    <t>SUCH DAMAGES.</t>
  </si>
  <si>
    <t xml:space="preserve">  17. Interpretation of Sections 15 and 16.</t>
  </si>
  <si>
    <t xml:space="preserve">  If the disclaimer of warranty and limitation of liability provided</t>
  </si>
  <si>
    <t>above cannot be given local legal effect according to their terms,</t>
  </si>
  <si>
    <t>reviewing courts shall apply local law that most closely approximates</t>
  </si>
  <si>
    <t>an absolute waiver of all civil liability in connection with the</t>
  </si>
  <si>
    <t>Program, unless a warranty or assumption of liability accompanies a</t>
  </si>
  <si>
    <t>copy of the Program in return for a fee.</t>
  </si>
  <si>
    <t xml:space="preserve">                     END OF TERMS AND CONDITIONS</t>
  </si>
  <si>
    <t>X-axis increments</t>
  </si>
  <si>
    <t>This, along with the grayed-out table below, is only used to create a Sparkline</t>
  </si>
  <si>
    <t>Curve</t>
  </si>
  <si>
    <t>The bell-shaped curve will change depending on your 3-point estimate and your subjective judgment about the Most Likely outcome (above)</t>
  </si>
  <si>
    <t>Note:  If your 3-point estimate indicates skewing, SPERT Beta Edition fits your uncertainty into a beta-distributed, bell-shaped curve</t>
  </si>
  <si>
    <t>This beta distribution graph shows the bell-shaped curve for your uncertainty</t>
  </si>
  <si>
    <r>
      <rPr>
        <sz val="11"/>
        <color theme="0" tint="-0.499984740745262"/>
        <rFont val="Calibri"/>
        <family val="2"/>
      </rPr>
      <t>↑</t>
    </r>
    <r>
      <rPr>
        <i/>
        <sz val="11"/>
        <color theme="0" tint="-0.499984740745262"/>
        <rFont val="Calibri"/>
        <family val="2"/>
      </rPr>
      <t xml:space="preserve"> </t>
    </r>
    <r>
      <rPr>
        <i/>
        <sz val="11"/>
        <color theme="0" tint="-0.499984740745262"/>
        <rFont val="Calibri"/>
        <family val="2"/>
        <scheme val="minor"/>
      </rPr>
      <t>Rows 61 through 163 are hidden; they are used to create the bell-curve Sparkline</t>
    </r>
  </si>
  <si>
    <t>Changed the Welcome tab.  Added GNU GPL tab.  Added Line Sparkline to SPERT Beginners tab.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</si>
</sst>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m/d/yy;@"/>
    <numFmt numFmtId="165" formatCode="0.000"/>
  </numFmts>
  <fonts count="76" x14ac:knownFonts="1">
    <font>
      <sz val="11"/>
      <color theme="1"/>
      <name val="Calibri"/>
      <family val="2"/>
      <scheme val="minor"/>
    </font>
    <font>
      <b/>
      <sz val="11"/>
      <color theme="1"/>
      <name val="Calibri"/>
      <family val="2"/>
      <scheme val="minor"/>
    </font>
    <font>
      <b/>
      <i/>
      <sz val="11"/>
      <color theme="1"/>
      <name val="Calibri"/>
      <family val="2"/>
      <scheme val="minor"/>
    </font>
    <font>
      <sz val="10"/>
      <color theme="1"/>
      <name val="Calibri"/>
      <family val="2"/>
    </font>
    <font>
      <u/>
      <sz val="11"/>
      <color theme="10"/>
      <name val="Calibri"/>
      <family val="2"/>
      <scheme val="minor"/>
    </font>
    <font>
      <b/>
      <sz val="11"/>
      <color rgb="FFFF0000"/>
      <name val="Calibri"/>
      <family val="2"/>
      <scheme val="minor"/>
    </font>
    <font>
      <i/>
      <sz val="11"/>
      <color theme="1"/>
      <name val="Calibri"/>
      <family val="2"/>
      <scheme val="minor"/>
    </font>
    <font>
      <b/>
      <sz val="12"/>
      <color theme="1"/>
      <name val="Calibri"/>
      <family val="2"/>
      <scheme val="minor"/>
    </font>
    <font>
      <sz val="11"/>
      <name val="Calibri"/>
      <family val="2"/>
      <scheme val="minor"/>
    </font>
    <font>
      <b/>
      <sz val="14"/>
      <name val="Calibri"/>
      <family val="2"/>
      <scheme val="minor"/>
    </font>
    <font>
      <b/>
      <sz val="14"/>
      <name val="Calibri"/>
      <family val="2"/>
    </font>
    <font>
      <sz val="12"/>
      <color theme="1"/>
      <name val="Calibri"/>
      <family val="2"/>
      <scheme val="minor"/>
    </font>
    <font>
      <b/>
      <i/>
      <sz val="22"/>
      <color theme="1"/>
      <name val="Calibri"/>
      <family val="2"/>
      <scheme val="minor"/>
    </font>
    <font>
      <b/>
      <i/>
      <sz val="22"/>
      <color rgb="FFF1592A"/>
      <name val="Calibri"/>
      <family val="2"/>
      <scheme val="minor"/>
    </font>
    <font>
      <sz val="11"/>
      <color theme="1"/>
      <name val="Calibri"/>
      <family val="2"/>
      <scheme val="minor"/>
    </font>
    <font>
      <b/>
      <sz val="13"/>
      <color theme="1"/>
      <name val="Calibri"/>
      <family val="2"/>
      <scheme val="minor"/>
    </font>
    <font>
      <sz val="13"/>
      <color theme="1"/>
      <name val="Calibri"/>
      <family val="2"/>
      <scheme val="minor"/>
    </font>
    <font>
      <i/>
      <sz val="12"/>
      <color theme="1"/>
      <name val="Calibri"/>
      <family val="2"/>
      <scheme val="minor"/>
    </font>
    <font>
      <i/>
      <sz val="10"/>
      <color theme="1"/>
      <name val="Calibri"/>
      <family val="2"/>
      <scheme val="minor"/>
    </font>
    <font>
      <i/>
      <sz val="11"/>
      <color theme="0" tint="-0.499984740745262"/>
      <name val="Calibri"/>
      <family val="2"/>
      <scheme val="minor"/>
    </font>
    <font>
      <sz val="11"/>
      <color theme="0" tint="-0.499984740745262"/>
      <name val="Calibri"/>
      <family val="2"/>
      <scheme val="minor"/>
    </font>
    <font>
      <sz val="9"/>
      <color indexed="81"/>
      <name val="Tahoma"/>
      <family val="2"/>
    </font>
    <font>
      <b/>
      <sz val="9"/>
      <color indexed="81"/>
      <name val="Tahoma"/>
      <family val="2"/>
    </font>
    <font>
      <sz val="11"/>
      <color rgb="FFC00000"/>
      <name val="Calibri"/>
      <family val="2"/>
      <scheme val="minor"/>
    </font>
    <font>
      <sz val="11"/>
      <color rgb="FFFF0000"/>
      <name val="Calibri"/>
      <family val="2"/>
      <scheme val="minor"/>
    </font>
    <font>
      <sz val="9"/>
      <name val="Calibri"/>
      <family val="2"/>
      <scheme val="minor"/>
    </font>
    <font>
      <b/>
      <sz val="11"/>
      <color rgb="FF0000FF"/>
      <name val="Calibri"/>
      <family val="2"/>
      <scheme val="minor"/>
    </font>
    <font>
      <sz val="12"/>
      <color rgb="FFFF0000"/>
      <name val="Calibri"/>
      <family val="2"/>
      <scheme val="minor"/>
    </font>
    <font>
      <i/>
      <sz val="9"/>
      <color theme="1"/>
      <name val="Calibri"/>
      <family val="2"/>
      <scheme val="minor"/>
    </font>
    <font>
      <sz val="11"/>
      <color rgb="FF0000FF"/>
      <name val="Calibri"/>
      <family val="2"/>
      <scheme val="minor"/>
    </font>
    <font>
      <b/>
      <sz val="13"/>
      <color rgb="FF0000FF"/>
      <name val="Calibri"/>
      <family val="2"/>
      <scheme val="minor"/>
    </font>
    <font>
      <b/>
      <sz val="12"/>
      <color rgb="FF0000FF"/>
      <name val="Calibri"/>
      <family val="2"/>
      <scheme val="minor"/>
    </font>
    <font>
      <sz val="12"/>
      <color rgb="FF0000FF"/>
      <name val="Calibri"/>
      <family val="2"/>
      <scheme val="minor"/>
    </font>
    <font>
      <b/>
      <i/>
      <u/>
      <sz val="11"/>
      <color theme="10"/>
      <name val="Calibri"/>
      <family val="2"/>
      <scheme val="minor"/>
    </font>
    <font>
      <sz val="8.5"/>
      <name val="Calibri"/>
      <family val="2"/>
      <scheme val="minor"/>
    </font>
    <font>
      <sz val="9.5"/>
      <color theme="1"/>
      <name val="Calibri"/>
      <family val="2"/>
      <scheme val="minor"/>
    </font>
    <font>
      <sz val="10"/>
      <color theme="1" tint="0.34998626667073579"/>
      <name val="Calibri"/>
      <family val="2"/>
    </font>
    <font>
      <b/>
      <sz val="18"/>
      <name val="Calibri"/>
      <family val="2"/>
      <scheme val="minor"/>
    </font>
    <font>
      <b/>
      <sz val="18"/>
      <name val="Calibri"/>
      <family val="2"/>
    </font>
    <font>
      <b/>
      <i/>
      <sz val="18"/>
      <color rgb="FFC00000"/>
      <name val="Calibri"/>
      <family val="2"/>
      <scheme val="minor"/>
    </font>
    <font>
      <b/>
      <sz val="14"/>
      <color theme="7" tint="-0.249977111117893"/>
      <name val="Calibri"/>
      <family val="2"/>
      <scheme val="minor"/>
    </font>
    <font>
      <b/>
      <sz val="16"/>
      <color rgb="FFFF0000"/>
      <name val="Calibri"/>
      <family val="2"/>
      <scheme val="minor"/>
    </font>
    <font>
      <b/>
      <sz val="16"/>
      <color theme="7" tint="-0.249977111117893"/>
      <name val="Calibri"/>
      <family val="2"/>
      <scheme val="minor"/>
    </font>
    <font>
      <sz val="16"/>
      <color rgb="FFFF0000"/>
      <name val="Calibri"/>
      <family val="2"/>
      <scheme val="minor"/>
    </font>
    <font>
      <sz val="16"/>
      <color theme="7" tint="-0.249977111117893"/>
      <name val="Calibri"/>
      <family val="2"/>
      <scheme val="minor"/>
    </font>
    <font>
      <i/>
      <sz val="11"/>
      <color theme="7" tint="-0.249977111117893"/>
      <name val="Calibri"/>
      <family val="2"/>
      <scheme val="minor"/>
    </font>
    <font>
      <sz val="14"/>
      <color theme="7" tint="-0.249977111117893"/>
      <name val="Calibri"/>
      <family val="2"/>
      <scheme val="minor"/>
    </font>
    <font>
      <sz val="11"/>
      <color theme="1" tint="0.34998626667073579"/>
      <name val="Calibri"/>
      <family val="2"/>
      <scheme val="minor"/>
    </font>
    <font>
      <i/>
      <sz val="11"/>
      <color theme="1" tint="0.34998626667073579"/>
      <name val="Calibri"/>
      <family val="2"/>
      <scheme val="minor"/>
    </font>
    <font>
      <b/>
      <i/>
      <sz val="11"/>
      <color rgb="FFFF0000"/>
      <name val="Calibri"/>
      <family val="2"/>
      <scheme val="minor"/>
    </font>
    <font>
      <i/>
      <sz val="12"/>
      <color theme="1" tint="0.34998626667073579"/>
      <name val="Calibri"/>
      <family val="2"/>
      <scheme val="minor"/>
    </font>
    <font>
      <i/>
      <sz val="10"/>
      <color theme="1" tint="0.34998626667073579"/>
      <name val="Calibri"/>
      <family val="2"/>
      <scheme val="minor"/>
    </font>
    <font>
      <sz val="14"/>
      <color theme="1"/>
      <name val="Calibri"/>
      <family val="2"/>
      <scheme val="minor"/>
    </font>
    <font>
      <b/>
      <sz val="14"/>
      <color rgb="FFFF0000"/>
      <name val="Calibri"/>
      <family val="2"/>
      <scheme val="minor"/>
    </font>
    <font>
      <i/>
      <u/>
      <sz val="11"/>
      <color theme="1" tint="0.34998626667073579"/>
      <name val="Calibri"/>
      <family val="2"/>
      <scheme val="minor"/>
    </font>
    <font>
      <b/>
      <i/>
      <sz val="11"/>
      <color theme="1" tint="0.34998626667073579"/>
      <name val="Calibri"/>
      <family val="2"/>
      <scheme val="minor"/>
    </font>
    <font>
      <i/>
      <u/>
      <sz val="12"/>
      <color theme="1" tint="0.34998626667073579"/>
      <name val="Calibri"/>
      <family val="2"/>
      <scheme val="minor"/>
    </font>
    <font>
      <b/>
      <i/>
      <sz val="12"/>
      <color theme="1" tint="0.34998626667073579"/>
      <name val="Calibri"/>
      <family val="2"/>
      <scheme val="minor"/>
    </font>
    <font>
      <b/>
      <i/>
      <sz val="10"/>
      <color theme="1" tint="0.34998626667073579"/>
      <name val="Calibri"/>
      <family val="2"/>
      <scheme val="minor"/>
    </font>
    <font>
      <b/>
      <sz val="22"/>
      <name val="Calibri"/>
      <family val="2"/>
      <scheme val="minor"/>
    </font>
    <font>
      <b/>
      <i/>
      <sz val="18"/>
      <color rgb="FFF1592A"/>
      <name val="Calibri"/>
      <family val="2"/>
      <scheme val="minor"/>
    </font>
    <font>
      <b/>
      <i/>
      <sz val="14"/>
      <color rgb="FFF1592A"/>
      <name val="Calibri"/>
      <family val="2"/>
      <scheme val="minor"/>
    </font>
    <font>
      <b/>
      <i/>
      <sz val="22"/>
      <color theme="1" tint="0.34998626667073579"/>
      <name val="Calibri"/>
      <family val="2"/>
      <scheme val="minor"/>
    </font>
    <font>
      <b/>
      <sz val="22"/>
      <color theme="1" tint="0.34998626667073579"/>
      <name val="Calibri"/>
      <family val="2"/>
      <scheme val="minor"/>
    </font>
    <font>
      <b/>
      <i/>
      <sz val="11"/>
      <color rgb="FFF1592A"/>
      <name val="Calibri"/>
      <family val="2"/>
      <scheme val="minor"/>
    </font>
    <font>
      <b/>
      <u/>
      <sz val="11"/>
      <color theme="10"/>
      <name val="Calibri"/>
      <family val="2"/>
      <scheme val="minor"/>
    </font>
    <font>
      <b/>
      <i/>
      <sz val="18"/>
      <color theme="1" tint="0.34998626667073579"/>
      <name val="Calibri"/>
      <family val="2"/>
      <scheme val="minor"/>
    </font>
    <font>
      <b/>
      <i/>
      <sz val="13"/>
      <color theme="1" tint="0.34998626667073579"/>
      <name val="Candara"/>
      <family val="2"/>
    </font>
    <font>
      <i/>
      <sz val="13"/>
      <color theme="1" tint="0.34998626667073579"/>
      <name val="Candara"/>
      <family val="2"/>
    </font>
    <font>
      <sz val="10"/>
      <color theme="1" tint="0.34998626667073579"/>
      <name val="Candara"/>
      <family val="2"/>
    </font>
    <font>
      <i/>
      <sz val="10"/>
      <color theme="1" tint="0.34998626667073579"/>
      <name val="Candara"/>
      <family val="2"/>
    </font>
    <font>
      <sz val="10.5"/>
      <color theme="1"/>
      <name val="Courier New"/>
      <family val="3"/>
    </font>
    <font>
      <i/>
      <sz val="11"/>
      <color theme="0" tint="-0.34998626667073579"/>
      <name val="Calibri"/>
      <family val="2"/>
      <scheme val="minor"/>
    </font>
    <font>
      <sz val="11"/>
      <color theme="0" tint="-0.499984740745262"/>
      <name val="Calibri"/>
      <family val="2"/>
    </font>
    <font>
      <i/>
      <sz val="11"/>
      <color theme="0" tint="-0.499984740745262"/>
      <name val="Calibri"/>
      <family val="2"/>
    </font>
    <font>
      <b/>
      <sz val="11"/>
      <color rgb="FFC00000"/>
      <name val="Calibri"/>
      <family val="2"/>
      <scheme val="minor"/>
    </font>
  </fonts>
  <fills count="32">
    <fill>
      <patternFill patternType="none"/>
    </fill>
    <fill>
      <patternFill patternType="gray125"/>
    </fill>
    <fill>
      <patternFill patternType="solid">
        <fgColor theme="9"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8" tint="0.79998168889431442"/>
        <bgColor indexed="64"/>
      </patternFill>
    </fill>
    <fill>
      <patternFill patternType="solid">
        <fgColor rgb="FFFFFF99"/>
        <bgColor indexed="64"/>
      </patternFill>
    </fill>
    <fill>
      <patternFill patternType="solid">
        <fgColor rgb="FF99FF99"/>
        <bgColor indexed="64"/>
      </patternFill>
    </fill>
    <fill>
      <patternFill patternType="solid">
        <fgColor theme="4" tint="0.59999389629810485"/>
        <bgColor indexed="64"/>
      </patternFill>
    </fill>
    <fill>
      <patternFill patternType="solid">
        <fgColor theme="0"/>
        <bgColor indexed="64"/>
      </patternFill>
    </fill>
    <fill>
      <patternFill patternType="solid">
        <fgColor theme="0" tint="-0.14999847407452621"/>
        <bgColor indexed="64"/>
      </patternFill>
    </fill>
    <fill>
      <patternFill patternType="solid">
        <fgColor theme="2" tint="-9.9978637043366805E-2"/>
        <bgColor indexed="64"/>
      </patternFill>
    </fill>
    <fill>
      <patternFill patternType="solid">
        <fgColor theme="0" tint="-0.249977111117893"/>
        <bgColor indexed="64"/>
      </patternFill>
    </fill>
    <fill>
      <patternFill patternType="solid">
        <fgColor rgb="FFFFFF00"/>
        <bgColor indexed="64"/>
      </patternFill>
    </fill>
    <fill>
      <patternFill patternType="solid">
        <fgColor theme="5" tint="0.79998168889431442"/>
        <bgColor indexed="64"/>
      </patternFill>
    </fill>
    <fill>
      <patternFill patternType="solid">
        <fgColor theme="9" tint="0.39997558519241921"/>
        <bgColor indexed="64"/>
      </patternFill>
    </fill>
    <fill>
      <patternFill patternType="solid">
        <fgColor rgb="FFFFFFCC"/>
        <bgColor indexed="64"/>
      </patternFill>
    </fill>
    <fill>
      <patternFill patternType="solid">
        <fgColor theme="4" tint="0.39997558519241921"/>
        <bgColor indexed="64"/>
      </patternFill>
    </fill>
    <fill>
      <patternFill patternType="solid">
        <fgColor theme="9"/>
        <bgColor indexed="64"/>
      </patternFill>
    </fill>
    <fill>
      <patternFill patternType="solid">
        <fgColor theme="4"/>
        <bgColor indexed="64"/>
      </patternFill>
    </fill>
    <fill>
      <patternFill patternType="solid">
        <fgColor theme="5"/>
        <bgColor indexed="64"/>
      </patternFill>
    </fill>
    <fill>
      <patternFill patternType="solid">
        <fgColor theme="6"/>
        <bgColor indexed="64"/>
      </patternFill>
    </fill>
    <fill>
      <patternFill patternType="solid">
        <fgColor rgb="FFF6903C"/>
        <bgColor indexed="64"/>
      </patternFill>
    </fill>
    <fill>
      <patternFill patternType="solid">
        <fgColor rgb="FFF8A764"/>
        <bgColor indexed="64"/>
      </patternFill>
    </fill>
    <fill>
      <patternFill patternType="solid">
        <fgColor theme="9" tint="0.79998168889431442"/>
        <bgColor indexed="64"/>
      </patternFill>
    </fill>
    <fill>
      <patternFill patternType="solid">
        <fgColor rgb="FFFEF4EC"/>
        <bgColor indexed="64"/>
      </patternFill>
    </fill>
    <fill>
      <patternFill patternType="solid">
        <fgColor theme="0" tint="-4.9989318521683403E-2"/>
        <bgColor indexed="64"/>
      </patternFill>
    </fill>
    <fill>
      <patternFill patternType="solid">
        <fgColor rgb="FF92D050"/>
        <bgColor indexed="64"/>
      </patternFill>
    </fill>
    <fill>
      <patternFill patternType="solid">
        <fgColor theme="6" tint="0.39997558519241921"/>
        <bgColor indexed="64"/>
      </patternFill>
    </fill>
    <fill>
      <patternFill patternType="solid">
        <fgColor theme="3" tint="0.79998168889431442"/>
        <bgColor indexed="64"/>
      </patternFill>
    </fill>
    <fill>
      <patternFill patternType="solid">
        <fgColor theme="7" tint="0.59999389629810485"/>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s>
  <cellStyleXfs count="4">
    <xf numFmtId="0" fontId="0" fillId="0" borderId="0"/>
    <xf numFmtId="0" fontId="4" fillId="0" borderId="0" applyNumberFormat="0" applyFill="0" applyBorder="0" applyAlignment="0" applyProtection="0"/>
    <xf numFmtId="44" fontId="14" fillId="0" borderId="0" applyFont="0" applyFill="0" applyBorder="0" applyAlignment="0" applyProtection="0"/>
    <xf numFmtId="9" fontId="14" fillId="0" borderId="0" applyFont="0" applyFill="0" applyBorder="0" applyAlignment="0" applyProtection="0"/>
  </cellStyleXfs>
  <cellXfs count="236">
    <xf numFmtId="0" fontId="0" fillId="0" borderId="0" xfId="0"/>
    <xf numFmtId="0" fontId="0" fillId="2" borderId="1" xfId="0" applyFill="1" applyBorder="1"/>
    <xf numFmtId="0" fontId="0" fillId="3" borderId="1" xfId="0" applyFill="1" applyBorder="1"/>
    <xf numFmtId="0" fontId="0" fillId="4" borderId="1" xfId="0" applyFill="1" applyBorder="1"/>
    <xf numFmtId="0" fontId="0" fillId="4" borderId="1" xfId="0" applyFill="1" applyBorder="1" applyAlignment="1">
      <alignment horizontal="center"/>
    </xf>
    <xf numFmtId="0" fontId="0" fillId="5" borderId="1" xfId="0" applyFill="1" applyBorder="1" applyAlignment="1">
      <alignment horizontal="center"/>
    </xf>
    <xf numFmtId="0" fontId="0" fillId="5" borderId="1" xfId="0" applyFill="1" applyBorder="1"/>
    <xf numFmtId="0" fontId="1" fillId="4" borderId="1" xfId="0" applyFont="1" applyFill="1" applyBorder="1"/>
    <xf numFmtId="0" fontId="1" fillId="5" borderId="1" xfId="0" applyFont="1" applyFill="1" applyBorder="1"/>
    <xf numFmtId="0" fontId="0" fillId="6" borderId="1" xfId="0" applyFill="1" applyBorder="1"/>
    <xf numFmtId="0" fontId="0" fillId="0" borderId="1" xfId="0" applyBorder="1"/>
    <xf numFmtId="0" fontId="1" fillId="12" borderId="1" xfId="0" applyFont="1" applyFill="1" applyBorder="1" applyAlignment="1">
      <alignment horizontal="center"/>
    </xf>
    <xf numFmtId="164" fontId="1" fillId="12" borderId="1" xfId="0" applyNumberFormat="1" applyFont="1" applyFill="1" applyBorder="1" applyAlignment="1">
      <alignment horizontal="center"/>
    </xf>
    <xf numFmtId="49" fontId="1" fillId="12" borderId="1" xfId="0" applyNumberFormat="1" applyFont="1" applyFill="1" applyBorder="1" applyAlignment="1">
      <alignment horizontal="center"/>
    </xf>
    <xf numFmtId="164" fontId="0" fillId="0" borderId="1" xfId="0" applyNumberFormat="1" applyBorder="1"/>
    <xf numFmtId="49" fontId="0" fillId="0" borderId="1" xfId="0" applyNumberFormat="1" applyBorder="1" applyAlignment="1">
      <alignment horizontal="center"/>
    </xf>
    <xf numFmtId="17" fontId="0" fillId="0" borderId="0" xfId="0" quotePrefix="1" applyNumberFormat="1"/>
    <xf numFmtId="0" fontId="0" fillId="10" borderId="0" xfId="0" applyFill="1" applyAlignment="1">
      <alignment vertical="center"/>
    </xf>
    <xf numFmtId="0" fontId="0" fillId="10" borderId="0" xfId="0" applyFill="1" applyAlignment="1">
      <alignment horizontal="center" vertical="center"/>
    </xf>
    <xf numFmtId="0" fontId="0" fillId="0" borderId="0" xfId="0" applyAlignment="1">
      <alignment vertical="center"/>
    </xf>
    <xf numFmtId="0" fontId="5" fillId="10" borderId="0" xfId="0" applyFont="1" applyFill="1" applyAlignment="1">
      <alignment vertical="center"/>
    </xf>
    <xf numFmtId="0" fontId="1" fillId="13" borderId="3" xfId="0" applyFont="1" applyFill="1" applyBorder="1" applyAlignment="1">
      <alignment horizontal="center" vertical="center"/>
    </xf>
    <xf numFmtId="0" fontId="0" fillId="10" borderId="1" xfId="0" applyFill="1" applyBorder="1" applyAlignment="1">
      <alignment horizontal="center" vertical="center"/>
    </xf>
    <xf numFmtId="0" fontId="0" fillId="11" borderId="1" xfId="0" applyFill="1" applyBorder="1" applyAlignment="1">
      <alignment vertical="center"/>
    </xf>
    <xf numFmtId="0" fontId="0" fillId="11" borderId="1" xfId="0" applyFill="1" applyBorder="1" applyAlignment="1">
      <alignment horizontal="center" vertical="center"/>
    </xf>
    <xf numFmtId="0" fontId="0" fillId="3" borderId="1" xfId="0" applyFill="1" applyBorder="1" applyAlignment="1">
      <alignment horizontal="center" vertical="center"/>
    </xf>
    <xf numFmtId="0" fontId="0" fillId="7" borderId="1" xfId="0" applyFill="1" applyBorder="1" applyAlignment="1">
      <alignment horizontal="center" vertical="center"/>
    </xf>
    <xf numFmtId="0" fontId="0" fillId="9" borderId="1" xfId="0" applyFill="1" applyBorder="1" applyAlignment="1">
      <alignment horizontal="center" vertical="center"/>
    </xf>
    <xf numFmtId="10" fontId="0" fillId="8" borderId="1" xfId="0" applyNumberFormat="1" applyFill="1" applyBorder="1" applyAlignment="1">
      <alignment vertical="center"/>
    </xf>
    <xf numFmtId="0" fontId="0" fillId="12" borderId="5" xfId="0" applyFill="1" applyBorder="1" applyAlignment="1">
      <alignment vertical="center"/>
    </xf>
    <xf numFmtId="0" fontId="0" fillId="12" borderId="5" xfId="0" applyFill="1" applyBorder="1" applyAlignment="1">
      <alignment horizontal="center" vertical="center"/>
    </xf>
    <xf numFmtId="0" fontId="0" fillId="12" borderId="6" xfId="0" applyFill="1" applyBorder="1" applyAlignment="1">
      <alignment vertical="center"/>
    </xf>
    <xf numFmtId="0" fontId="0" fillId="12" borderId="0" xfId="0" applyFill="1" applyAlignment="1">
      <alignment vertical="center"/>
    </xf>
    <xf numFmtId="0" fontId="0" fillId="12" borderId="0" xfId="0" applyFill="1" applyAlignment="1">
      <alignment horizontal="center" vertical="center"/>
    </xf>
    <xf numFmtId="0" fontId="0" fillId="12" borderId="8" xfId="0" applyFill="1" applyBorder="1" applyAlignment="1">
      <alignment vertical="center"/>
    </xf>
    <xf numFmtId="0" fontId="0" fillId="12" borderId="2" xfId="0" applyFill="1" applyBorder="1" applyAlignment="1">
      <alignment vertical="center"/>
    </xf>
    <xf numFmtId="0" fontId="0" fillId="12" borderId="2" xfId="0" applyFill="1" applyBorder="1" applyAlignment="1">
      <alignment horizontal="center" vertical="center"/>
    </xf>
    <xf numFmtId="0" fontId="0" fillId="12" borderId="10" xfId="0" applyFill="1" applyBorder="1" applyAlignment="1">
      <alignment vertical="center"/>
    </xf>
    <xf numFmtId="0" fontId="3" fillId="10" borderId="0" xfId="0" applyFont="1" applyFill="1" applyAlignment="1">
      <alignment horizontal="left" vertical="center"/>
    </xf>
    <xf numFmtId="0" fontId="0" fillId="0" borderId="0" xfId="0" applyAlignment="1">
      <alignment horizontal="center" vertical="center"/>
    </xf>
    <xf numFmtId="2" fontId="0" fillId="15" borderId="1" xfId="0" applyNumberFormat="1" applyFill="1" applyBorder="1" applyAlignment="1">
      <alignment horizontal="center" vertical="center"/>
    </xf>
    <xf numFmtId="0" fontId="6" fillId="10" borderId="0" xfId="0" applyFont="1" applyFill="1" applyAlignment="1">
      <alignment horizontal="right" vertical="center"/>
    </xf>
    <xf numFmtId="0" fontId="0" fillId="16" borderId="1" xfId="0" applyFill="1" applyBorder="1"/>
    <xf numFmtId="9" fontId="0" fillId="10" borderId="0" xfId="0" applyNumberFormat="1" applyFill="1" applyAlignment="1">
      <alignment vertical="center"/>
    </xf>
    <xf numFmtId="9" fontId="0" fillId="12" borderId="5" xfId="0" applyNumberFormat="1" applyFill="1" applyBorder="1" applyAlignment="1">
      <alignment vertical="center"/>
    </xf>
    <xf numFmtId="9" fontId="0" fillId="12" borderId="0" xfId="0" applyNumberFormat="1" applyFill="1" applyAlignment="1">
      <alignment vertical="center"/>
    </xf>
    <xf numFmtId="9" fontId="0" fillId="12" borderId="2" xfId="0" applyNumberFormat="1" applyFill="1" applyBorder="1" applyAlignment="1">
      <alignment vertical="center"/>
    </xf>
    <xf numFmtId="3" fontId="0" fillId="10" borderId="0" xfId="0" applyNumberFormat="1" applyFill="1" applyAlignment="1">
      <alignment vertical="center"/>
    </xf>
    <xf numFmtId="3" fontId="0" fillId="12" borderId="5" xfId="0" applyNumberFormat="1" applyFill="1" applyBorder="1" applyAlignment="1">
      <alignment vertical="center"/>
    </xf>
    <xf numFmtId="3" fontId="0" fillId="12" borderId="0" xfId="0" applyNumberFormat="1" applyFill="1" applyAlignment="1">
      <alignment vertical="center"/>
    </xf>
    <xf numFmtId="3" fontId="0" fillId="12" borderId="2" xfId="0" applyNumberFormat="1" applyFill="1" applyBorder="1" applyAlignment="1">
      <alignment vertical="center"/>
    </xf>
    <xf numFmtId="0" fontId="0" fillId="18" borderId="1" xfId="0" applyFill="1" applyBorder="1" applyAlignment="1">
      <alignment horizontal="center"/>
    </xf>
    <xf numFmtId="0" fontId="0" fillId="18" borderId="1" xfId="0" applyFill="1" applyBorder="1"/>
    <xf numFmtId="0" fontId="0" fillId="15" borderId="1" xfId="0" applyFill="1" applyBorder="1"/>
    <xf numFmtId="165" fontId="0" fillId="0" borderId="0" xfId="0" applyNumberFormat="1"/>
    <xf numFmtId="0" fontId="8" fillId="0" borderId="0" xfId="0" applyFont="1"/>
    <xf numFmtId="0" fontId="9" fillId="10" borderId="0" xfId="0" applyFont="1" applyFill="1" applyAlignment="1">
      <alignment horizontal="left" vertical="center"/>
    </xf>
    <xf numFmtId="0" fontId="0" fillId="10" borderId="0" xfId="0" applyFill="1"/>
    <xf numFmtId="0" fontId="6" fillId="10" borderId="0" xfId="0" applyFont="1" applyFill="1"/>
    <xf numFmtId="0" fontId="12" fillId="10" borderId="0" xfId="0" applyFont="1" applyFill="1"/>
    <xf numFmtId="0" fontId="4" fillId="10" borderId="0" xfId="1" applyFill="1"/>
    <xf numFmtId="0" fontId="3" fillId="10" borderId="0" xfId="0" applyFont="1" applyFill="1" applyAlignment="1">
      <alignment horizontal="left"/>
    </xf>
    <xf numFmtId="0" fontId="0" fillId="10" borderId="0" xfId="0" applyFill="1" applyAlignment="1">
      <alignment horizontal="center"/>
    </xf>
    <xf numFmtId="0" fontId="16" fillId="10" borderId="0" xfId="0" applyFont="1" applyFill="1" applyAlignment="1">
      <alignment horizontal="center"/>
    </xf>
    <xf numFmtId="9" fontId="15" fillId="20" borderId="1" xfId="3" applyFont="1" applyFill="1" applyBorder="1"/>
    <xf numFmtId="9" fontId="15" fillId="21" borderId="1" xfId="3" applyFont="1" applyFill="1" applyBorder="1"/>
    <xf numFmtId="9" fontId="15" fillId="22" borderId="1" xfId="3" applyFont="1" applyFill="1" applyBorder="1"/>
    <xf numFmtId="0" fontId="17" fillId="10" borderId="0" xfId="0" applyFont="1" applyFill="1" applyAlignment="1">
      <alignment horizontal="left"/>
    </xf>
    <xf numFmtId="0" fontId="18" fillId="10" borderId="0" xfId="0" applyFont="1" applyFill="1" applyAlignment="1">
      <alignment horizontal="right" vertical="center"/>
    </xf>
    <xf numFmtId="0" fontId="6" fillId="19" borderId="0" xfId="0" applyFont="1" applyFill="1" applyAlignment="1">
      <alignment horizontal="right"/>
    </xf>
    <xf numFmtId="0" fontId="19" fillId="10" borderId="0" xfId="0" applyFont="1" applyFill="1"/>
    <xf numFmtId="0" fontId="20" fillId="10" borderId="0" xfId="0" applyFont="1" applyFill="1"/>
    <xf numFmtId="0" fontId="20" fillId="11" borderId="1" xfId="0" applyFont="1" applyFill="1" applyBorder="1"/>
    <xf numFmtId="0" fontId="20" fillId="16" borderId="1" xfId="0" applyFont="1" applyFill="1" applyBorder="1"/>
    <xf numFmtId="10" fontId="7" fillId="8" borderId="1" xfId="0" applyNumberFormat="1" applyFont="1" applyFill="1" applyBorder="1"/>
    <xf numFmtId="37" fontId="7" fillId="23" borderId="1" xfId="2" applyNumberFormat="1" applyFont="1" applyFill="1" applyBorder="1"/>
    <xf numFmtId="37" fontId="7" fillId="24" borderId="1" xfId="2" applyNumberFormat="1" applyFont="1" applyFill="1" applyBorder="1"/>
    <xf numFmtId="37" fontId="7" fillId="16" borderId="1" xfId="2" applyNumberFormat="1" applyFont="1" applyFill="1" applyBorder="1"/>
    <xf numFmtId="37" fontId="7" fillId="2" borderId="1" xfId="2" applyNumberFormat="1" applyFont="1" applyFill="1" applyBorder="1"/>
    <xf numFmtId="37" fontId="7" fillId="25" borderId="1" xfId="2" applyNumberFormat="1" applyFont="1" applyFill="1" applyBorder="1"/>
    <xf numFmtId="37" fontId="7" fillId="26" borderId="1" xfId="2" applyNumberFormat="1" applyFont="1" applyFill="1" applyBorder="1"/>
    <xf numFmtId="0" fontId="23" fillId="11" borderId="1" xfId="0" applyFont="1" applyFill="1" applyBorder="1"/>
    <xf numFmtId="0" fontId="11" fillId="10" borderId="1" xfId="0" applyFont="1" applyFill="1" applyBorder="1" applyAlignment="1">
      <alignment horizontal="center" vertical="center"/>
    </xf>
    <xf numFmtId="0" fontId="11" fillId="11" borderId="1" xfId="0" applyFont="1" applyFill="1" applyBorder="1" applyAlignment="1">
      <alignment horizontal="center" vertical="center"/>
    </xf>
    <xf numFmtId="0" fontId="11" fillId="11" borderId="1" xfId="0" applyFont="1" applyFill="1" applyBorder="1" applyAlignment="1">
      <alignment vertical="center"/>
    </xf>
    <xf numFmtId="0" fontId="11" fillId="3" borderId="1" xfId="0" applyFont="1" applyFill="1" applyBorder="1" applyAlignment="1">
      <alignment horizontal="center" vertical="center"/>
    </xf>
    <xf numFmtId="0" fontId="11" fillId="7" borderId="1" xfId="0" applyFont="1" applyFill="1" applyBorder="1" applyAlignment="1">
      <alignment horizontal="center" vertical="center"/>
    </xf>
    <xf numFmtId="0" fontId="11" fillId="9" borderId="1" xfId="0" applyFont="1" applyFill="1" applyBorder="1" applyAlignment="1">
      <alignment horizontal="center" vertical="center"/>
    </xf>
    <xf numFmtId="10" fontId="11" fillId="8" borderId="1" xfId="0" applyNumberFormat="1" applyFont="1" applyFill="1" applyBorder="1" applyAlignment="1">
      <alignment vertical="center"/>
    </xf>
    <xf numFmtId="0" fontId="11" fillId="10" borderId="0" xfId="0" applyFont="1" applyFill="1" applyAlignment="1">
      <alignment vertical="center"/>
    </xf>
    <xf numFmtId="0" fontId="11" fillId="0" borderId="0" xfId="0" applyFont="1"/>
    <xf numFmtId="0" fontId="1" fillId="11" borderId="1" xfId="0" applyFont="1" applyFill="1" applyBorder="1" applyAlignment="1">
      <alignment horizontal="center" vertical="center"/>
    </xf>
    <xf numFmtId="0" fontId="1" fillId="11" borderId="3" xfId="0" applyFont="1" applyFill="1" applyBorder="1" applyAlignment="1">
      <alignment horizontal="center" vertical="center"/>
    </xf>
    <xf numFmtId="0" fontId="6" fillId="10" borderId="0" xfId="0" applyFont="1" applyFill="1" applyAlignment="1">
      <alignment horizontal="left"/>
    </xf>
    <xf numFmtId="0" fontId="6" fillId="10" borderId="0" xfId="0" applyFont="1" applyFill="1" applyAlignment="1">
      <alignment horizontal="right"/>
    </xf>
    <xf numFmtId="0" fontId="25" fillId="10" borderId="0" xfId="0" applyFont="1" applyFill="1" applyAlignment="1">
      <alignment horizontal="center" vertical="center"/>
    </xf>
    <xf numFmtId="3" fontId="15" fillId="19" borderId="1" xfId="0" applyNumberFormat="1" applyFont="1" applyFill="1" applyBorder="1"/>
    <xf numFmtId="0" fontId="1" fillId="12" borderId="4" xfId="0" applyFont="1" applyFill="1" applyBorder="1"/>
    <xf numFmtId="0" fontId="0" fillId="12" borderId="7" xfId="0" applyFill="1" applyBorder="1"/>
    <xf numFmtId="0" fontId="1" fillId="12" borderId="7" xfId="0" applyFont="1" applyFill="1" applyBorder="1"/>
    <xf numFmtId="0" fontId="0" fillId="12" borderId="9" xfId="0" applyFill="1" applyBorder="1"/>
    <xf numFmtId="9" fontId="0" fillId="2" borderId="1" xfId="0" applyNumberFormat="1" applyFill="1" applyBorder="1"/>
    <xf numFmtId="9" fontId="0" fillId="0" borderId="0" xfId="0" applyNumberFormat="1"/>
    <xf numFmtId="0" fontId="1" fillId="11" borderId="3" xfId="0" applyFont="1" applyFill="1" applyBorder="1"/>
    <xf numFmtId="0" fontId="0" fillId="11" borderId="14" xfId="0" applyFill="1" applyBorder="1"/>
    <xf numFmtId="0" fontId="0" fillId="28" borderId="1" xfId="0" applyFill="1" applyBorder="1"/>
    <xf numFmtId="0" fontId="24" fillId="28" borderId="1" xfId="0" applyFont="1" applyFill="1" applyBorder="1"/>
    <xf numFmtId="0" fontId="0" fillId="28" borderId="13" xfId="0" applyFill="1" applyBorder="1"/>
    <xf numFmtId="0" fontId="0" fillId="28" borderId="14" xfId="0" applyFill="1" applyBorder="1"/>
    <xf numFmtId="9" fontId="5" fillId="7" borderId="1" xfId="0" applyNumberFormat="1" applyFont="1" applyFill="1" applyBorder="1" applyAlignment="1">
      <alignment horizontal="center" vertical="center"/>
    </xf>
    <xf numFmtId="9" fontId="26" fillId="7" borderId="1" xfId="0" applyNumberFormat="1" applyFont="1" applyFill="1" applyBorder="1" applyAlignment="1">
      <alignment horizontal="center" vertical="center"/>
    </xf>
    <xf numFmtId="37" fontId="11" fillId="23" borderId="1" xfId="2" applyNumberFormat="1" applyFont="1" applyFill="1" applyBorder="1"/>
    <xf numFmtId="37" fontId="11" fillId="24" borderId="1" xfId="2" applyNumberFormat="1" applyFont="1" applyFill="1" applyBorder="1"/>
    <xf numFmtId="37" fontId="11" fillId="16" borderId="1" xfId="2" applyNumberFormat="1" applyFont="1" applyFill="1" applyBorder="1"/>
    <xf numFmtId="37" fontId="11" fillId="2" borderId="1" xfId="2" applyNumberFormat="1" applyFont="1" applyFill="1" applyBorder="1"/>
    <xf numFmtId="37" fontId="11" fillId="25" borderId="1" xfId="2" applyNumberFormat="1" applyFont="1" applyFill="1" applyBorder="1"/>
    <xf numFmtId="37" fontId="11" fillId="26" borderId="1" xfId="2" applyNumberFormat="1" applyFont="1" applyFill="1" applyBorder="1"/>
    <xf numFmtId="3" fontId="0" fillId="29" borderId="1" xfId="0" applyNumberFormat="1" applyFill="1" applyBorder="1" applyAlignment="1">
      <alignment vertical="center"/>
    </xf>
    <xf numFmtId="10" fontId="1" fillId="8" borderId="1" xfId="0" applyNumberFormat="1" applyFont="1" applyFill="1" applyBorder="1" applyAlignment="1">
      <alignment vertical="center"/>
    </xf>
    <xf numFmtId="3" fontId="0" fillId="3" borderId="1" xfId="0" applyNumberFormat="1" applyFill="1" applyBorder="1" applyAlignment="1">
      <alignment horizontal="right" vertical="center"/>
    </xf>
    <xf numFmtId="1" fontId="11" fillId="3" borderId="1" xfId="0" applyNumberFormat="1" applyFont="1" applyFill="1" applyBorder="1" applyAlignment="1">
      <alignment horizontal="right" vertical="center"/>
    </xf>
    <xf numFmtId="0" fontId="9" fillId="10" borderId="0" xfId="0" applyFont="1" applyFill="1" applyAlignment="1">
      <alignment horizontal="left" vertical="top"/>
    </xf>
    <xf numFmtId="0" fontId="25" fillId="10" borderId="0" xfId="0" applyFont="1" applyFill="1" applyAlignment="1">
      <alignment horizontal="center" vertical="top"/>
    </xf>
    <xf numFmtId="3" fontId="1" fillId="30" borderId="1" xfId="0" applyNumberFormat="1" applyFont="1" applyFill="1" applyBorder="1" applyAlignment="1">
      <alignment vertical="center"/>
    </xf>
    <xf numFmtId="3" fontId="1" fillId="30" borderId="1" xfId="0" applyNumberFormat="1" applyFont="1" applyFill="1" applyBorder="1" applyAlignment="1">
      <alignment horizontal="right" vertical="center"/>
    </xf>
    <xf numFmtId="2" fontId="0" fillId="30" borderId="1" xfId="0" applyNumberFormat="1" applyFill="1" applyBorder="1" applyAlignment="1">
      <alignment horizontal="center" vertical="center"/>
    </xf>
    <xf numFmtId="9" fontId="1" fillId="7" borderId="1" xfId="0" applyNumberFormat="1" applyFont="1" applyFill="1" applyBorder="1" applyAlignment="1">
      <alignment horizontal="center" vertical="center"/>
    </xf>
    <xf numFmtId="0" fontId="0" fillId="27" borderId="1" xfId="0" applyFill="1" applyBorder="1" applyAlignment="1">
      <alignment horizontal="center" vertical="center"/>
    </xf>
    <xf numFmtId="0" fontId="11" fillId="27" borderId="1" xfId="0" applyFont="1" applyFill="1" applyBorder="1" applyAlignment="1">
      <alignment horizontal="center" vertical="center"/>
    </xf>
    <xf numFmtId="37" fontId="14" fillId="2" borderId="1" xfId="2" applyNumberFormat="1" applyFill="1" applyBorder="1"/>
    <xf numFmtId="37" fontId="14" fillId="25" borderId="1" xfId="2" applyNumberFormat="1" applyFill="1" applyBorder="1"/>
    <xf numFmtId="0" fontId="28" fillId="10" borderId="0" xfId="0" applyFont="1" applyFill="1" applyAlignment="1">
      <alignment horizontal="left" vertical="center"/>
    </xf>
    <xf numFmtId="3" fontId="29" fillId="7" borderId="1" xfId="0" applyNumberFormat="1" applyFont="1" applyFill="1" applyBorder="1" applyAlignment="1">
      <alignment vertical="center"/>
    </xf>
    <xf numFmtId="9" fontId="30" fillId="14" borderId="1" xfId="0" applyNumberFormat="1" applyFont="1" applyFill="1" applyBorder="1"/>
    <xf numFmtId="3" fontId="30" fillId="14" borderId="1" xfId="0" applyNumberFormat="1" applyFont="1" applyFill="1" applyBorder="1"/>
    <xf numFmtId="37" fontId="31" fillId="14" borderId="1" xfId="2" applyNumberFormat="1" applyFont="1" applyFill="1" applyBorder="1" applyAlignment="1">
      <alignment horizontal="right"/>
    </xf>
    <xf numFmtId="3" fontId="32" fillId="7" borderId="1" xfId="0" applyNumberFormat="1" applyFont="1" applyFill="1" applyBorder="1" applyAlignment="1">
      <alignment vertical="center"/>
    </xf>
    <xf numFmtId="1" fontId="11" fillId="15" borderId="1" xfId="0" applyNumberFormat="1" applyFont="1" applyFill="1" applyBorder="1" applyAlignment="1">
      <alignment horizontal="center" vertical="center"/>
    </xf>
    <xf numFmtId="1" fontId="32" fillId="7" borderId="1" xfId="0" applyNumberFormat="1" applyFont="1" applyFill="1" applyBorder="1" applyAlignment="1">
      <alignment vertical="center"/>
    </xf>
    <xf numFmtId="0" fontId="4" fillId="10" borderId="0" xfId="1" applyFill="1" applyAlignment="1">
      <alignment horizontal="left"/>
    </xf>
    <xf numFmtId="0" fontId="0" fillId="12" borderId="0" xfId="0" applyFill="1"/>
    <xf numFmtId="0" fontId="0" fillId="12" borderId="0" xfId="0" applyFill="1" applyAlignment="1">
      <alignment horizontal="center"/>
    </xf>
    <xf numFmtId="0" fontId="4" fillId="12" borderId="0" xfId="1" applyFill="1"/>
    <xf numFmtId="3" fontId="29" fillId="17" borderId="1" xfId="0" applyNumberFormat="1" applyFont="1" applyFill="1" applyBorder="1" applyAlignment="1">
      <alignment vertical="center"/>
    </xf>
    <xf numFmtId="3" fontId="1" fillId="10" borderId="0" xfId="0" applyNumberFormat="1" applyFont="1" applyFill="1" applyAlignment="1">
      <alignment vertical="center"/>
    </xf>
    <xf numFmtId="9" fontId="30" fillId="10" borderId="0" xfId="0" applyNumberFormat="1" applyFont="1" applyFill="1"/>
    <xf numFmtId="3" fontId="15" fillId="10" borderId="0" xfId="0" applyNumberFormat="1" applyFont="1" applyFill="1"/>
    <xf numFmtId="3" fontId="30" fillId="10" borderId="0" xfId="0" applyNumberFormat="1" applyFont="1" applyFill="1"/>
    <xf numFmtId="9" fontId="15" fillId="10" borderId="0" xfId="3" applyFont="1" applyFill="1"/>
    <xf numFmtId="9" fontId="1" fillId="10" borderId="0" xfId="0" applyNumberFormat="1" applyFont="1" applyFill="1" applyAlignment="1">
      <alignment horizontal="center" vertical="center"/>
    </xf>
    <xf numFmtId="0" fontId="35" fillId="11" borderId="1" xfId="0" applyFont="1" applyFill="1" applyBorder="1" applyAlignment="1">
      <alignment horizontal="center" vertical="center"/>
    </xf>
    <xf numFmtId="0" fontId="34" fillId="10" borderId="0" xfId="0" applyFont="1" applyFill="1" applyAlignment="1">
      <alignment horizontal="center" vertical="center"/>
    </xf>
    <xf numFmtId="9" fontId="24" fillId="17" borderId="1" xfId="0" applyNumberFormat="1" applyFont="1" applyFill="1" applyBorder="1" applyAlignment="1">
      <alignment horizontal="center" vertical="center"/>
    </xf>
    <xf numFmtId="9" fontId="8" fillId="17" borderId="1" xfId="0" applyNumberFormat="1" applyFont="1" applyFill="1" applyBorder="1" applyAlignment="1">
      <alignment horizontal="center" vertical="center"/>
    </xf>
    <xf numFmtId="0" fontId="36" fillId="10" borderId="0" xfId="0" applyFont="1" applyFill="1" applyAlignment="1">
      <alignment horizontal="left"/>
    </xf>
    <xf numFmtId="2" fontId="0" fillId="10" borderId="1" xfId="0" applyNumberFormat="1" applyFill="1" applyBorder="1" applyAlignment="1">
      <alignment horizontal="center" vertical="center"/>
    </xf>
    <xf numFmtId="0" fontId="5" fillId="6" borderId="0" xfId="0" applyFont="1" applyFill="1" applyAlignment="1">
      <alignment vertical="center"/>
    </xf>
    <xf numFmtId="0" fontId="1" fillId="6" borderId="0" xfId="0" applyFont="1" applyFill="1" applyAlignment="1">
      <alignment horizontal="center" vertical="center"/>
    </xf>
    <xf numFmtId="0" fontId="25" fillId="6" borderId="0" xfId="0" applyFont="1" applyFill="1" applyAlignment="1">
      <alignment horizontal="center" vertical="center"/>
    </xf>
    <xf numFmtId="0" fontId="0" fillId="6" borderId="0" xfId="0" applyFill="1" applyAlignment="1">
      <alignment vertical="center"/>
    </xf>
    <xf numFmtId="0" fontId="0" fillId="6" borderId="0" xfId="0" applyFill="1" applyAlignment="1">
      <alignment horizontal="center" vertical="center"/>
    </xf>
    <xf numFmtId="0" fontId="1" fillId="6" borderId="3" xfId="0" applyFont="1" applyFill="1" applyBorder="1" applyAlignment="1">
      <alignment horizontal="center" vertical="center"/>
    </xf>
    <xf numFmtId="0" fontId="46" fillId="10" borderId="0" xfId="0" applyFont="1" applyFill="1" applyAlignment="1">
      <alignment horizontal="right" vertical="center" indent="1"/>
    </xf>
    <xf numFmtId="0" fontId="47" fillId="10" borderId="0" xfId="0" applyFont="1" applyFill="1" applyAlignment="1">
      <alignment vertical="center"/>
    </xf>
    <xf numFmtId="0" fontId="48" fillId="10" borderId="0" xfId="0" applyFont="1" applyFill="1" applyAlignment="1">
      <alignment horizontal="left" vertical="center" indent="1"/>
    </xf>
    <xf numFmtId="0" fontId="46" fillId="6" borderId="0" xfId="0" applyFont="1" applyFill="1" applyAlignment="1">
      <alignment horizontal="right" vertical="center" indent="1"/>
    </xf>
    <xf numFmtId="0" fontId="48" fillId="6" borderId="0" xfId="0" applyFont="1" applyFill="1" applyAlignment="1">
      <alignment horizontal="left" vertical="center" indent="1"/>
    </xf>
    <xf numFmtId="3" fontId="0" fillId="3" borderId="1" xfId="0" applyNumberFormat="1" applyFill="1" applyBorder="1" applyAlignment="1">
      <alignment horizontal="right" vertical="center" indent="1"/>
    </xf>
    <xf numFmtId="0" fontId="52" fillId="0" borderId="0" xfId="0" applyFont="1" applyAlignment="1">
      <alignment vertical="center"/>
    </xf>
    <xf numFmtId="0" fontId="0" fillId="15" borderId="0" xfId="0" applyFill="1"/>
    <xf numFmtId="0" fontId="0" fillId="15" borderId="0" xfId="0" applyFill="1" applyAlignment="1">
      <alignment horizontal="center"/>
    </xf>
    <xf numFmtId="0" fontId="48" fillId="15" borderId="0" xfId="0" applyFont="1" applyFill="1" applyAlignment="1">
      <alignment horizontal="left" vertical="center" indent="1"/>
    </xf>
    <xf numFmtId="0" fontId="0" fillId="15" borderId="0" xfId="0" applyFill="1" applyAlignment="1">
      <alignment vertical="center"/>
    </xf>
    <xf numFmtId="0" fontId="0" fillId="15" borderId="0" xfId="0" applyFill="1" applyAlignment="1">
      <alignment horizontal="center" vertical="center"/>
    </xf>
    <xf numFmtId="37" fontId="14" fillId="2" borderId="1" xfId="2" applyNumberFormat="1" applyFill="1" applyBorder="1" applyAlignment="1">
      <alignment horizontal="right"/>
    </xf>
    <xf numFmtId="37" fontId="14" fillId="25" borderId="1" xfId="2" applyNumberFormat="1" applyFill="1" applyBorder="1" applyAlignment="1">
      <alignment horizontal="right"/>
    </xf>
    <xf numFmtId="0" fontId="46" fillId="15" borderId="0" xfId="0" applyFont="1" applyFill="1" applyAlignment="1">
      <alignment horizontal="left" vertical="center" indent="1"/>
    </xf>
    <xf numFmtId="3" fontId="26" fillId="7" borderId="1" xfId="0" applyNumberFormat="1" applyFont="1" applyFill="1" applyBorder="1" applyAlignment="1">
      <alignment vertical="center"/>
    </xf>
    <xf numFmtId="3" fontId="26" fillId="7" borderId="1" xfId="0" applyNumberFormat="1" applyFont="1" applyFill="1" applyBorder="1" applyAlignment="1">
      <alignment horizontal="right" vertical="center" indent="1"/>
    </xf>
    <xf numFmtId="0" fontId="41" fillId="6" borderId="0" xfId="0" applyFont="1" applyFill="1" applyAlignment="1">
      <alignment horizontal="left" vertical="top" indent="1"/>
    </xf>
    <xf numFmtId="0" fontId="37" fillId="10" borderId="0" xfId="0" applyFont="1" applyFill="1" applyAlignment="1">
      <alignment horizontal="left" vertical="top" indent="2"/>
    </xf>
    <xf numFmtId="164" fontId="0" fillId="16" borderId="1" xfId="0" applyNumberFormat="1" applyFill="1" applyBorder="1"/>
    <xf numFmtId="49" fontId="0" fillId="16" borderId="1" xfId="0" applyNumberFormat="1" applyFill="1" applyBorder="1" applyAlignment="1">
      <alignment horizontal="center"/>
    </xf>
    <xf numFmtId="0" fontId="3" fillId="10" borderId="0" xfId="0" applyFont="1" applyFill="1" applyAlignment="1">
      <alignment horizontal="left" vertical="center" indent="1"/>
    </xf>
    <xf numFmtId="0" fontId="4" fillId="10" borderId="0" xfId="1" applyFill="1" applyAlignment="1">
      <alignment horizontal="left"/>
    </xf>
    <xf numFmtId="0" fontId="36" fillId="10" borderId="0" xfId="0" applyFont="1" applyFill="1" applyAlignment="1">
      <alignment horizontal="left" indent="1"/>
    </xf>
    <xf numFmtId="0" fontId="4" fillId="10" borderId="0" xfId="1" applyFill="1" applyAlignment="1">
      <alignment horizontal="left"/>
    </xf>
    <xf numFmtId="0" fontId="40" fillId="6" borderId="0" xfId="0" applyFont="1" applyFill="1" applyAlignment="1">
      <alignment horizontal="right" vertical="center" indent="1"/>
    </xf>
    <xf numFmtId="0" fontId="0" fillId="7" borderId="3" xfId="0" applyFill="1" applyBorder="1" applyAlignment="1">
      <alignment horizontal="center" vertical="center"/>
    </xf>
    <xf numFmtId="0" fontId="0" fillId="7" borderId="13" xfId="0" applyFill="1" applyBorder="1" applyAlignment="1">
      <alignment horizontal="center" vertical="center"/>
    </xf>
    <xf numFmtId="0" fontId="0" fillId="7" borderId="14" xfId="0" applyFill="1" applyBorder="1" applyAlignment="1">
      <alignment horizontal="center" vertical="center"/>
    </xf>
    <xf numFmtId="0" fontId="45" fillId="6" borderId="0" xfId="0" applyFont="1" applyFill="1" applyAlignment="1">
      <alignment horizontal="left" vertical="center" indent="1"/>
    </xf>
    <xf numFmtId="0" fontId="1" fillId="7" borderId="3" xfId="0" applyFont="1" applyFill="1" applyBorder="1" applyAlignment="1">
      <alignment horizontal="center" vertical="center"/>
    </xf>
    <xf numFmtId="0" fontId="1" fillId="7" borderId="14" xfId="0" applyFont="1" applyFill="1" applyBorder="1" applyAlignment="1">
      <alignment horizontal="center" vertical="center"/>
    </xf>
    <xf numFmtId="0" fontId="27" fillId="10" borderId="2" xfId="0" applyFont="1" applyFill="1" applyBorder="1" applyAlignment="1">
      <alignment horizontal="center" vertical="center"/>
    </xf>
    <xf numFmtId="0" fontId="1" fillId="11" borderId="1" xfId="0" applyFont="1" applyFill="1" applyBorder="1" applyAlignment="1">
      <alignment horizontal="center" vertical="center" wrapText="1"/>
    </xf>
    <xf numFmtId="0" fontId="7" fillId="11" borderId="1" xfId="0" applyFont="1" applyFill="1" applyBorder="1" applyAlignment="1">
      <alignment horizontal="center" vertical="center"/>
    </xf>
    <xf numFmtId="0" fontId="1" fillId="11" borderId="11" xfId="0" applyFont="1" applyFill="1" applyBorder="1" applyAlignment="1">
      <alignment horizontal="center" vertical="center" wrapText="1"/>
    </xf>
    <xf numFmtId="0" fontId="1" fillId="11" borderId="12" xfId="0" applyFont="1" applyFill="1" applyBorder="1" applyAlignment="1">
      <alignment horizontal="center" vertical="center" wrapText="1"/>
    </xf>
    <xf numFmtId="0" fontId="4" fillId="10" borderId="0" xfId="1" applyFill="1" applyAlignment="1">
      <alignment horizontal="left" indent="1"/>
    </xf>
    <xf numFmtId="0" fontId="0" fillId="27" borderId="11" xfId="0" applyFill="1" applyBorder="1" applyAlignment="1">
      <alignment horizontal="center" vertical="center" wrapText="1"/>
    </xf>
    <xf numFmtId="0" fontId="0" fillId="27" borderId="15" xfId="0" applyFill="1" applyBorder="1" applyAlignment="1">
      <alignment horizontal="center" vertical="center" wrapText="1"/>
    </xf>
    <xf numFmtId="0" fontId="0" fillId="27" borderId="12" xfId="0" applyFill="1" applyBorder="1" applyAlignment="1">
      <alignment horizontal="center" vertical="center" wrapText="1"/>
    </xf>
    <xf numFmtId="0" fontId="0" fillId="27" borderId="1" xfId="0" applyFill="1" applyBorder="1" applyAlignment="1">
      <alignment horizontal="center" vertical="center" wrapText="1"/>
    </xf>
    <xf numFmtId="0" fontId="67" fillId="12" borderId="0" xfId="0" applyFont="1" applyFill="1"/>
    <xf numFmtId="0" fontId="69" fillId="12" borderId="0" xfId="0" quotePrefix="1" applyFont="1" applyFill="1"/>
    <xf numFmtId="0" fontId="68" fillId="12" borderId="0" xfId="0" applyFont="1" applyFill="1"/>
    <xf numFmtId="0" fontId="70" fillId="12" borderId="0" xfId="0" quotePrefix="1" applyFont="1" applyFill="1"/>
    <xf numFmtId="0" fontId="71" fillId="0" borderId="0" xfId="0" applyFont="1" applyAlignment="1">
      <alignment vertical="center"/>
    </xf>
    <xf numFmtId="164" fontId="0" fillId="31" borderId="1" xfId="0" applyNumberFormat="1" applyFill="1" applyBorder="1"/>
    <xf numFmtId="49" fontId="0" fillId="31" borderId="1" xfId="0" applyNumberFormat="1" applyFill="1" applyBorder="1" applyAlignment="1">
      <alignment horizontal="center"/>
    </xf>
    <xf numFmtId="0" fontId="0" fillId="31" borderId="1" xfId="0" applyFill="1" applyBorder="1"/>
    <xf numFmtId="0" fontId="1" fillId="11" borderId="1" xfId="0" applyFont="1" applyFill="1" applyBorder="1" applyAlignment="1">
      <alignment horizontal="center"/>
    </xf>
    <xf numFmtId="0" fontId="0" fillId="0" borderId="0" xfId="0" applyAlignment="1">
      <alignment horizontal="center"/>
    </xf>
    <xf numFmtId="0" fontId="72" fillId="10" borderId="0" xfId="0" applyFont="1" applyFill="1" applyAlignment="1">
      <alignment horizontal="right"/>
    </xf>
    <xf numFmtId="39" fontId="47" fillId="16" borderId="1" xfId="0" applyNumberFormat="1" applyFont="1" applyFill="1" applyBorder="1"/>
    <xf numFmtId="0" fontId="72" fillId="10" borderId="0" xfId="0" applyFont="1" applyFill="1" applyAlignment="1">
      <alignment horizontal="left" indent="1"/>
    </xf>
    <xf numFmtId="37" fontId="20" fillId="11" borderId="1" xfId="0" applyNumberFormat="1" applyFont="1" applyFill="1" applyBorder="1"/>
    <xf numFmtId="0" fontId="19" fillId="0" borderId="0" xfId="0" applyFont="1"/>
    <xf numFmtId="0" fontId="1" fillId="10" borderId="1" xfId="0" applyFont="1" applyFill="1" applyBorder="1" applyAlignment="1">
      <alignment horizontal="center" vertical="center"/>
    </xf>
    <xf numFmtId="0" fontId="0" fillId="10" borderId="1" xfId="0" applyFill="1" applyBorder="1" applyAlignment="1">
      <alignment vertical="center"/>
    </xf>
    <xf numFmtId="0" fontId="50" fillId="10" borderId="0" xfId="0" applyFont="1" applyFill="1" applyAlignment="1">
      <alignment horizontal="left" vertical="center" indent="1"/>
    </xf>
    <xf numFmtId="0" fontId="46" fillId="10" borderId="0" xfId="0" applyFont="1" applyFill="1" applyAlignment="1">
      <alignment horizontal="right" indent="1"/>
    </xf>
    <xf numFmtId="0" fontId="51" fillId="10" borderId="0" xfId="0" applyFont="1" applyFill="1" applyAlignment="1">
      <alignment horizontal="left" vertical="center" indent="1"/>
    </xf>
    <xf numFmtId="0" fontId="27" fillId="6" borderId="2" xfId="0" applyFont="1" applyFill="1" applyBorder="1" applyAlignment="1">
      <alignment horizontal="center" vertical="center"/>
    </xf>
    <xf numFmtId="0" fontId="47" fillId="6" borderId="0" xfId="0" applyFont="1" applyFill="1" applyAlignment="1">
      <alignment horizontal="right" vertical="center" indent="1"/>
    </xf>
    <xf numFmtId="0" fontId="46" fillId="10" borderId="0" xfId="0" applyFont="1" applyFill="1" applyAlignment="1">
      <alignment horizontal="left" vertical="center" indent="1"/>
    </xf>
    <xf numFmtId="0" fontId="52" fillId="6" borderId="0" xfId="0" applyFont="1" applyFill="1" applyAlignment="1">
      <alignment horizontal="left" vertical="center" indent="1"/>
    </xf>
    <xf numFmtId="0" fontId="52" fillId="6" borderId="0" xfId="0" applyFont="1" applyFill="1" applyAlignment="1">
      <alignment vertical="center"/>
    </xf>
    <xf numFmtId="0" fontId="52" fillId="6" borderId="0" xfId="0" applyFont="1" applyFill="1" applyAlignment="1">
      <alignment horizontal="center" vertical="center"/>
    </xf>
    <xf numFmtId="0" fontId="1" fillId="10" borderId="0" xfId="0" applyFont="1" applyFill="1" applyBorder="1" applyAlignment="1">
      <alignment horizontal="center" vertical="center"/>
    </xf>
    <xf numFmtId="0" fontId="0" fillId="10" borderId="0" xfId="0" applyFill="1" applyBorder="1" applyAlignment="1">
      <alignment horizontal="center" vertical="center"/>
    </xf>
    <xf numFmtId="0" fontId="48" fillId="6" borderId="7" xfId="0" applyFont="1" applyFill="1" applyBorder="1" applyAlignment="1">
      <alignment horizontal="left" vertical="center" indent="1"/>
    </xf>
    <xf numFmtId="0" fontId="46" fillId="6" borderId="0" xfId="0" applyFont="1" applyFill="1" applyAlignment="1">
      <alignment horizontal="right" vertical="center" indent="1"/>
    </xf>
    <xf numFmtId="0" fontId="46" fillId="6" borderId="8" xfId="0" applyFont="1" applyFill="1" applyBorder="1" applyAlignment="1">
      <alignment horizontal="right" vertical="center" indent="1"/>
    </xf>
    <xf numFmtId="0" fontId="75" fillId="11" borderId="1" xfId="0" applyFont="1" applyFill="1" applyBorder="1"/>
  </cellXfs>
  <cellStyles count="4">
    <cellStyle name="Currency" xfId="2" builtinId="4"/>
    <cellStyle name="Hyperlink" xfId="1" builtinId="8"/>
    <cellStyle name="Normal" xfId="0" builtinId="0"/>
    <cellStyle name="Percent" xfId="3" builtinId="5"/>
  </cellStyles>
  <dxfs count="16">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s>
  <tableStyles count="0" defaultTableStyle="TableStyleMedium2" defaultPivotStyle="PivotStyleLight16"/>
  <colors>
    <mruColors>
      <color rgb="FFFFFF99"/>
      <color rgb="FFF1592A"/>
      <color rgb="FF0000FF"/>
      <color rgb="FFFFFFCC"/>
      <color rgb="FF99FF99"/>
      <color rgb="FFCC3300"/>
      <color rgb="FF008000"/>
      <color rgb="FFCC99FF"/>
      <color rgb="FFCCCCFF"/>
      <color rgb="FF99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6E0-407D-BA6E-248CE8EAFEF1}"/>
              </c:ext>
            </c:extLst>
          </c:dPt>
          <c:dPt>
            <c:idx val="1"/>
            <c:bubble3D val="0"/>
            <c:spPr>
              <a:solidFill>
                <a:schemeClr val="accent3"/>
              </a:solidFill>
              <a:ln w="19050">
                <a:solidFill>
                  <a:schemeClr val="lt1"/>
                </a:solidFill>
              </a:ln>
              <a:effectLst/>
            </c:spPr>
            <c:extLst>
              <c:ext xmlns:c16="http://schemas.microsoft.com/office/drawing/2014/chart" uri="{C3380CC4-5D6E-409C-BE32-E72D297353CC}">
                <c16:uniqueId val="{0000000A-4577-45F9-A3E7-04B9E3DA0662}"/>
              </c:ext>
            </c:extLst>
          </c:dPt>
          <c:dPt>
            <c:idx val="2"/>
            <c:bubble3D val="0"/>
            <c:spPr>
              <a:solidFill>
                <a:schemeClr val="accent2"/>
              </a:solidFill>
              <a:ln w="19050">
                <a:solidFill>
                  <a:schemeClr val="lt1"/>
                </a:solidFill>
              </a:ln>
              <a:effectLst/>
            </c:spPr>
            <c:extLst>
              <c:ext xmlns:c16="http://schemas.microsoft.com/office/drawing/2014/chart" uri="{C3380CC4-5D6E-409C-BE32-E72D297353CC}">
                <c16:uniqueId val="{00000031-4577-45F9-A3E7-04B9E3DA0662}"/>
              </c:ext>
            </c:extLst>
          </c:dPt>
          <c:val>
            <c:numRef>
              <c:f>'SPERT® Beta (1-Point entry)'!$D$114:$D$116</c:f>
              <c:numCache>
                <c:formatCode>0%</c:formatCode>
                <c:ptCount val="3"/>
                <c:pt idx="0">
                  <c:v>0.51800314842292206</c:v>
                </c:pt>
                <c:pt idx="1">
                  <c:v>0.29558220677570202</c:v>
                </c:pt>
                <c:pt idx="2">
                  <c:v>0.18641464480137593</c:v>
                </c:pt>
              </c:numCache>
            </c:numRef>
          </c:val>
          <c:extLst>
            <c:ext xmlns:c16="http://schemas.microsoft.com/office/drawing/2014/chart" uri="{C3380CC4-5D6E-409C-BE32-E72D297353CC}">
              <c16:uniqueId val="{00000000-4577-45F9-A3E7-04B9E3DA0662}"/>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6CA-4808-A546-E6F9A51A81E2}"/>
              </c:ext>
            </c:extLst>
          </c:dPt>
          <c:dPt>
            <c:idx val="1"/>
            <c:bubble3D val="0"/>
            <c:spPr>
              <a:solidFill>
                <a:schemeClr val="accent3"/>
              </a:solidFill>
              <a:ln w="19050">
                <a:solidFill>
                  <a:schemeClr val="lt1"/>
                </a:solidFill>
              </a:ln>
              <a:effectLst/>
            </c:spPr>
            <c:extLst>
              <c:ext xmlns:c16="http://schemas.microsoft.com/office/drawing/2014/chart" uri="{C3380CC4-5D6E-409C-BE32-E72D297353CC}">
                <c16:uniqueId val="{00000003-86CA-4808-A546-E6F9A51A81E2}"/>
              </c:ext>
            </c:extLst>
          </c:dPt>
          <c:dPt>
            <c:idx val="2"/>
            <c:bubble3D val="0"/>
            <c:spPr>
              <a:solidFill>
                <a:schemeClr val="accent2"/>
              </a:solidFill>
              <a:ln w="19050">
                <a:solidFill>
                  <a:schemeClr val="lt1"/>
                </a:solidFill>
              </a:ln>
              <a:effectLst/>
            </c:spPr>
            <c:extLst>
              <c:ext xmlns:c16="http://schemas.microsoft.com/office/drawing/2014/chart" uri="{C3380CC4-5D6E-409C-BE32-E72D297353CC}">
                <c16:uniqueId val="{00000005-86CA-4808-A546-E6F9A51A81E2}"/>
              </c:ext>
            </c:extLst>
          </c:dPt>
          <c:val>
            <c:numRef>
              <c:f>'SPERT® Beta (3-Point entry)'!$D$114:$D$116</c:f>
              <c:numCache>
                <c:formatCode>0%</c:formatCode>
                <c:ptCount val="3"/>
                <c:pt idx="0">
                  <c:v>0.51800314842292206</c:v>
                </c:pt>
                <c:pt idx="1">
                  <c:v>0.29558220677570202</c:v>
                </c:pt>
                <c:pt idx="2">
                  <c:v>0.18641464480137593</c:v>
                </c:pt>
              </c:numCache>
            </c:numRef>
          </c:val>
          <c:extLst>
            <c:ext xmlns:c16="http://schemas.microsoft.com/office/drawing/2014/chart" uri="{C3380CC4-5D6E-409C-BE32-E72D297353CC}">
              <c16:uniqueId val="{00000006-86CA-4808-A546-E6F9A51A81E2}"/>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D2A-4C91-B917-DFD744AAFE8E}"/>
              </c:ext>
            </c:extLst>
          </c:dPt>
          <c:dPt>
            <c:idx val="1"/>
            <c:bubble3D val="0"/>
            <c:spPr>
              <a:solidFill>
                <a:schemeClr val="accent3"/>
              </a:solidFill>
              <a:ln w="19050">
                <a:solidFill>
                  <a:schemeClr val="lt1"/>
                </a:solidFill>
              </a:ln>
              <a:effectLst/>
            </c:spPr>
            <c:extLst>
              <c:ext xmlns:c16="http://schemas.microsoft.com/office/drawing/2014/chart" uri="{C3380CC4-5D6E-409C-BE32-E72D297353CC}">
                <c16:uniqueId val="{00000003-4D2A-4C91-B917-DFD744AAFE8E}"/>
              </c:ext>
            </c:extLst>
          </c:dPt>
          <c:dPt>
            <c:idx val="2"/>
            <c:bubble3D val="0"/>
            <c:spPr>
              <a:solidFill>
                <a:schemeClr val="accent2"/>
              </a:solidFill>
              <a:ln w="19050">
                <a:solidFill>
                  <a:schemeClr val="lt1"/>
                </a:solidFill>
              </a:ln>
              <a:effectLst/>
            </c:spPr>
            <c:extLst>
              <c:ext xmlns:c16="http://schemas.microsoft.com/office/drawing/2014/chart" uri="{C3380CC4-5D6E-409C-BE32-E72D297353CC}">
                <c16:uniqueId val="{00000005-4D2A-4C91-B917-DFD744AAFE8E}"/>
              </c:ext>
            </c:extLst>
          </c:dPt>
          <c:val>
            <c:numRef>
              <c:f>'SPERT® Beta (Mixed entry)'!$F$114:$F$116</c:f>
              <c:numCache>
                <c:formatCode>0%</c:formatCode>
                <c:ptCount val="3"/>
                <c:pt idx="0">
                  <c:v>0.5146713294104921</c:v>
                </c:pt>
                <c:pt idx="1">
                  <c:v>0.39618731140727603</c:v>
                </c:pt>
                <c:pt idx="2">
                  <c:v>8.9141359182231872E-2</c:v>
                </c:pt>
              </c:numCache>
            </c:numRef>
          </c:val>
          <c:extLst>
            <c:ext xmlns:c16="http://schemas.microsoft.com/office/drawing/2014/chart" uri="{C3380CC4-5D6E-409C-BE32-E72D297353CC}">
              <c16:uniqueId val="{00000006-4D2A-4C91-B917-DFD744AAFE8E}"/>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SPERT</a:t>
            </a:r>
            <a:r>
              <a:rPr lang="en-US" baseline="0"/>
              <a:t> Beta Curve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50800" cap="rnd">
              <a:solidFill>
                <a:schemeClr val="accent1"/>
              </a:solidFill>
              <a:round/>
            </a:ln>
            <a:effectLst/>
          </c:spPr>
          <c:marker>
            <c:symbol val="none"/>
          </c:marker>
          <c:cat>
            <c:numRef>
              <c:f>'SPERT® Beta - Charts'!$B$41:$B$101</c:f>
              <c:numCache>
                <c:formatCode>General</c:formatCode>
                <c:ptCount val="61"/>
                <c:pt idx="0">
                  <c:v>60</c:v>
                </c:pt>
                <c:pt idx="1">
                  <c:v>63</c:v>
                </c:pt>
                <c:pt idx="2">
                  <c:v>66</c:v>
                </c:pt>
                <c:pt idx="3">
                  <c:v>69</c:v>
                </c:pt>
                <c:pt idx="4">
                  <c:v>72</c:v>
                </c:pt>
                <c:pt idx="5">
                  <c:v>75</c:v>
                </c:pt>
                <c:pt idx="6">
                  <c:v>78</c:v>
                </c:pt>
                <c:pt idx="7">
                  <c:v>81</c:v>
                </c:pt>
                <c:pt idx="8">
                  <c:v>84</c:v>
                </c:pt>
                <c:pt idx="9">
                  <c:v>87</c:v>
                </c:pt>
                <c:pt idx="10">
                  <c:v>90</c:v>
                </c:pt>
                <c:pt idx="11">
                  <c:v>93</c:v>
                </c:pt>
                <c:pt idx="12">
                  <c:v>96</c:v>
                </c:pt>
                <c:pt idx="13">
                  <c:v>99</c:v>
                </c:pt>
                <c:pt idx="14">
                  <c:v>102</c:v>
                </c:pt>
                <c:pt idx="15">
                  <c:v>105</c:v>
                </c:pt>
                <c:pt idx="16">
                  <c:v>108</c:v>
                </c:pt>
                <c:pt idx="17">
                  <c:v>111</c:v>
                </c:pt>
                <c:pt idx="18">
                  <c:v>114</c:v>
                </c:pt>
                <c:pt idx="19">
                  <c:v>117</c:v>
                </c:pt>
                <c:pt idx="20">
                  <c:v>120</c:v>
                </c:pt>
                <c:pt idx="21">
                  <c:v>123</c:v>
                </c:pt>
                <c:pt idx="22">
                  <c:v>126</c:v>
                </c:pt>
                <c:pt idx="23">
                  <c:v>129</c:v>
                </c:pt>
                <c:pt idx="24">
                  <c:v>132</c:v>
                </c:pt>
                <c:pt idx="25">
                  <c:v>135</c:v>
                </c:pt>
                <c:pt idx="26">
                  <c:v>138</c:v>
                </c:pt>
                <c:pt idx="27">
                  <c:v>141</c:v>
                </c:pt>
                <c:pt idx="28">
                  <c:v>144</c:v>
                </c:pt>
                <c:pt idx="29">
                  <c:v>147</c:v>
                </c:pt>
                <c:pt idx="30">
                  <c:v>150</c:v>
                </c:pt>
                <c:pt idx="31">
                  <c:v>153</c:v>
                </c:pt>
                <c:pt idx="32">
                  <c:v>156</c:v>
                </c:pt>
                <c:pt idx="33">
                  <c:v>159</c:v>
                </c:pt>
                <c:pt idx="34">
                  <c:v>162</c:v>
                </c:pt>
                <c:pt idx="35">
                  <c:v>165</c:v>
                </c:pt>
                <c:pt idx="36">
                  <c:v>168</c:v>
                </c:pt>
                <c:pt idx="37">
                  <c:v>171</c:v>
                </c:pt>
                <c:pt idx="38">
                  <c:v>174</c:v>
                </c:pt>
                <c:pt idx="39">
                  <c:v>177</c:v>
                </c:pt>
                <c:pt idx="40">
                  <c:v>180</c:v>
                </c:pt>
                <c:pt idx="41">
                  <c:v>183</c:v>
                </c:pt>
                <c:pt idx="42">
                  <c:v>186</c:v>
                </c:pt>
                <c:pt idx="43">
                  <c:v>189</c:v>
                </c:pt>
                <c:pt idx="44">
                  <c:v>192</c:v>
                </c:pt>
                <c:pt idx="45">
                  <c:v>195</c:v>
                </c:pt>
                <c:pt idx="46">
                  <c:v>198</c:v>
                </c:pt>
                <c:pt idx="47">
                  <c:v>201</c:v>
                </c:pt>
                <c:pt idx="48">
                  <c:v>204</c:v>
                </c:pt>
                <c:pt idx="49">
                  <c:v>207</c:v>
                </c:pt>
                <c:pt idx="50">
                  <c:v>210</c:v>
                </c:pt>
                <c:pt idx="51">
                  <c:v>213</c:v>
                </c:pt>
                <c:pt idx="52">
                  <c:v>216</c:v>
                </c:pt>
                <c:pt idx="53">
                  <c:v>219</c:v>
                </c:pt>
                <c:pt idx="54">
                  <c:v>222</c:v>
                </c:pt>
                <c:pt idx="55">
                  <c:v>225</c:v>
                </c:pt>
                <c:pt idx="56">
                  <c:v>228</c:v>
                </c:pt>
                <c:pt idx="57">
                  <c:v>231</c:v>
                </c:pt>
                <c:pt idx="58">
                  <c:v>234</c:v>
                </c:pt>
                <c:pt idx="59">
                  <c:v>237</c:v>
                </c:pt>
                <c:pt idx="60">
                  <c:v>240</c:v>
                </c:pt>
              </c:numCache>
            </c:numRef>
          </c:cat>
          <c:val>
            <c:numRef>
              <c:f>'SPERT® Beta - Charts'!$C$41:$C$101</c:f>
              <c:numCache>
                <c:formatCode>General</c:formatCode>
                <c:ptCount val="61"/>
                <c:pt idx="0">
                  <c:v>0</c:v>
                </c:pt>
                <c:pt idx="1">
                  <c:v>4.1023707690916278E-4</c:v>
                </c:pt>
                <c:pt idx="2">
                  <c:v>1.1023204089875894E-3</c:v>
                </c:pt>
                <c:pt idx="3">
                  <c:v>1.9221413571625517E-3</c:v>
                </c:pt>
                <c:pt idx="4">
                  <c:v>2.8062925420215125E-3</c:v>
                </c:pt>
                <c:pt idx="5">
                  <c:v>3.7155400681004908E-3</c:v>
                </c:pt>
                <c:pt idx="6">
                  <c:v>4.622607601516452E-3</c:v>
                </c:pt>
                <c:pt idx="7">
                  <c:v>5.5074877887493776E-3</c:v>
                </c:pt>
                <c:pt idx="8">
                  <c:v>6.3551219019610051E-3</c:v>
                </c:pt>
                <c:pt idx="9">
                  <c:v>7.1540696916680318E-3</c:v>
                </c:pt>
                <c:pt idx="10">
                  <c:v>7.8956681530403736E-3</c:v>
                </c:pt>
                <c:pt idx="11">
                  <c:v>8.5734603145718562E-3</c:v>
                </c:pt>
                <c:pt idx="12">
                  <c:v>9.1827858275991409E-3</c:v>
                </c:pt>
                <c:pt idx="13">
                  <c:v>9.7204747470735781E-3</c:v>
                </c:pt>
                <c:pt idx="14">
                  <c:v>1.0184610456255154E-2</c:v>
                </c:pt>
                <c:pt idx="15">
                  <c:v>1.0574340820312505E-2</c:v>
                </c:pt>
                <c:pt idx="16">
                  <c:v>1.0889724120789019E-2</c:v>
                </c:pt>
                <c:pt idx="17">
                  <c:v>1.1131600788591446E-2</c:v>
                </c:pt>
                <c:pt idx="18">
                  <c:v>1.1301484739272616E-2</c:v>
                </c:pt>
                <c:pt idx="19">
                  <c:v>1.1401469916260216E-2</c:v>
                </c:pt>
                <c:pt idx="20">
                  <c:v>1.1434148849691668E-2</c:v>
                </c:pt>
                <c:pt idx="21">
                  <c:v>1.1402540862288828E-2</c:v>
                </c:pt>
                <c:pt idx="22">
                  <c:v>1.1310028131819208E-2</c:v>
                </c:pt>
                <c:pt idx="23">
                  <c:v>1.1160298234024974E-2</c:v>
                </c:pt>
                <c:pt idx="24">
                  <c:v>1.0957292092483438E-2</c:v>
                </c:pt>
                <c:pt idx="25">
                  <c:v>1.0705156486593294E-2</c:v>
                </c:pt>
                <c:pt idx="26">
                  <c:v>1.0408200438352461E-2</c:v>
                </c:pt>
                <c:pt idx="27">
                  <c:v>1.0070854928174753E-2</c:v>
                </c:pt>
                <c:pt idx="28">
                  <c:v>9.6976354903303835E-3</c:v>
                </c:pt>
                <c:pt idx="29">
                  <c:v>9.2931073171927722E-3</c:v>
                </c:pt>
                <c:pt idx="30">
                  <c:v>8.8618525636985964E-3</c:v>
                </c:pt>
                <c:pt idx="31">
                  <c:v>8.4084395931755661E-3</c:v>
                </c:pt>
                <c:pt idx="32">
                  <c:v>7.9373939458265829E-3</c:v>
                </c:pt>
                <c:pt idx="33">
                  <c:v>7.4531708438111167E-3</c:v>
                </c:pt>
                <c:pt idx="34">
                  <c:v>6.960129073638196E-3</c:v>
                </c:pt>
                <c:pt idx="35">
                  <c:v>6.4625061086992161E-3</c:v>
                </c:pt>
                <c:pt idx="36">
                  <c:v>5.9643943531594266E-3</c:v>
                </c:pt>
                <c:pt idx="37">
                  <c:v>5.4697184038184476E-3</c:v>
                </c:pt>
                <c:pt idx="38">
                  <c:v>4.9822132395099857E-3</c:v>
                </c:pt>
                <c:pt idx="39">
                  <c:v>4.5054032585840975E-3</c:v>
                </c:pt>
                <c:pt idx="40">
                  <c:v>4.0425820943566703E-3</c:v>
                </c:pt>
                <c:pt idx="41">
                  <c:v>3.5967931464021205E-3</c:v>
                </c:pt>
                <c:pt idx="42">
                  <c:v>3.1708107724350027E-3</c:v>
                </c:pt>
                <c:pt idx="43">
                  <c:v>2.7671220914574309E-3</c:v>
                </c:pt>
                <c:pt idx="44">
                  <c:v>2.3879093539927298E-3</c:v>
                </c:pt>
                <c:pt idx="45">
                  <c:v>2.0350328397034248E-3</c:v>
                </c:pt>
                <c:pt idx="46">
                  <c:v>1.7100142466054155E-3</c:v>
                </c:pt>
                <c:pt idx="47">
                  <c:v>1.414020539522853E-3</c:v>
                </c:pt>
                <c:pt idx="48">
                  <c:v>1.1478482284498917E-3</c:v>
                </c:pt>
                <c:pt idx="49">
                  <c:v>9.1190805015396313E-4</c:v>
                </c:pt>
                <c:pt idx="50">
                  <c:v>7.0621002871913881E-4</c:v>
                </c:pt>
                <c:pt idx="51">
                  <c:v>5.3034889282894363E-4</c:v>
                </c:pt>
                <c:pt idx="52">
                  <c:v>3.8348982945988233E-4</c:v>
                </c:pt>
                <c:pt idx="53">
                  <c:v>2.643545553299326E-4</c:v>
                </c:pt>
                <c:pt idx="54">
                  <c:v>1.7120768894505369E-4</c:v>
                </c:pt>
                <c:pt idx="55">
                  <c:v>1.0184340743323051E-4</c:v>
                </c:pt>
                <c:pt idx="56">
                  <c:v>5.3572373567874525E-5</c:v>
                </c:pt>
                <c:pt idx="57">
                  <c:v>2.3208919476652923E-5</c:v>
                </c:pt>
                <c:pt idx="58">
                  <c:v>7.058474521600557E-6</c:v>
                </c:pt>
                <c:pt idx="59">
                  <c:v>9.0522573367391529E-7</c:v>
                </c:pt>
                <c:pt idx="60">
                  <c:v>0</c:v>
                </c:pt>
              </c:numCache>
            </c:numRef>
          </c:val>
          <c:smooth val="0"/>
          <c:extLst>
            <c:ext xmlns:c16="http://schemas.microsoft.com/office/drawing/2014/chart" uri="{C3380CC4-5D6E-409C-BE32-E72D297353CC}">
              <c16:uniqueId val="{00000000-014F-4D91-98A6-76D7C3694E3C}"/>
            </c:ext>
          </c:extLst>
        </c:ser>
        <c:dLbls>
          <c:showLegendKey val="0"/>
          <c:showVal val="0"/>
          <c:showCatName val="0"/>
          <c:showSerName val="0"/>
          <c:showPercent val="0"/>
          <c:showBubbleSize val="0"/>
        </c:dLbls>
        <c:smooth val="0"/>
        <c:axId val="770782184"/>
        <c:axId val="770782968"/>
      </c:lineChart>
      <c:catAx>
        <c:axId val="7707821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0782968"/>
        <c:crosses val="autoZero"/>
        <c:auto val="1"/>
        <c:lblAlgn val="ctr"/>
        <c:lblOffset val="100"/>
        <c:noMultiLvlLbl val="0"/>
      </c:catAx>
      <c:valAx>
        <c:axId val="7707829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0782184"/>
        <c:crosses val="autoZero"/>
        <c:crossBetween val="between"/>
      </c:valAx>
      <c:spPr>
        <a:noFill/>
        <a:ln>
          <a:noFill/>
        </a:ln>
        <a:effectLst/>
      </c:spPr>
    </c:plotArea>
    <c:plotVisOnly val="1"/>
    <c:dispBlanksAs val="gap"/>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2" Type="http://schemas.openxmlformats.org/officeDocument/2006/relationships/image" Target="../media/image6.jpeg"/><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2" Type="http://schemas.openxmlformats.org/officeDocument/2006/relationships/image" Target="../media/image7.jpeg"/><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2" Type="http://schemas.openxmlformats.org/officeDocument/2006/relationships/image" Target="../media/image8.jpeg"/><Relationship Id="rId1" Type="http://schemas.openxmlformats.org/officeDocument/2006/relationships/chart" Target="../charts/chart3.xml"/></Relationships>
</file>

<file path=xl/drawings/_rels/drawing6.xml.rels><?xml version="1.0" encoding="UTF-8" standalone="yes"?>
<Relationships xmlns="http://schemas.openxmlformats.org/package/2006/relationships"><Relationship Id="rId2" Type="http://schemas.openxmlformats.org/officeDocument/2006/relationships/image" Target="../media/image7.jpeg"/><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0</xdr:col>
      <xdr:colOff>73126</xdr:colOff>
      <xdr:row>1</xdr:row>
      <xdr:rowOff>9525</xdr:rowOff>
    </xdr:from>
    <xdr:to>
      <xdr:col>0</xdr:col>
      <xdr:colOff>561975</xdr:colOff>
      <xdr:row>1</xdr:row>
      <xdr:rowOff>342900</xdr:rowOff>
    </xdr:to>
    <xdr:pic>
      <xdr:nvPicPr>
        <xdr:cNvPr id="2" name="Picture 1">
          <a:extLst>
            <a:ext uri="{FF2B5EF4-FFF2-40B4-BE49-F238E27FC236}">
              <a16:creationId xmlns:a16="http://schemas.microsoft.com/office/drawing/2014/main" id="{7961F5F4-531F-4116-B8FE-DD166062486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3126" y="200025"/>
          <a:ext cx="488849" cy="333375"/>
        </a:xfrm>
        <a:prstGeom prst="rect">
          <a:avLst/>
        </a:prstGeom>
      </xdr:spPr>
    </xdr:pic>
    <xdr:clientData/>
  </xdr:twoCellAnchor>
  <xdr:twoCellAnchor editAs="oneCell">
    <xdr:from>
      <xdr:col>3</xdr:col>
      <xdr:colOff>0</xdr:colOff>
      <xdr:row>11</xdr:row>
      <xdr:rowOff>0</xdr:rowOff>
    </xdr:from>
    <xdr:to>
      <xdr:col>8</xdr:col>
      <xdr:colOff>346185</xdr:colOff>
      <xdr:row>20</xdr:row>
      <xdr:rowOff>151851</xdr:rowOff>
    </xdr:to>
    <xdr:pic>
      <xdr:nvPicPr>
        <xdr:cNvPr id="4" name="Picture 3">
          <a:extLst>
            <a:ext uri="{FF2B5EF4-FFF2-40B4-BE49-F238E27FC236}">
              <a16:creationId xmlns:a16="http://schemas.microsoft.com/office/drawing/2014/main" id="{0C44B5D6-A5B8-4B9D-AD69-A649C202707B}"/>
            </a:ext>
          </a:extLst>
        </xdr:cNvPr>
        <xdr:cNvPicPr>
          <a:picLocks noChangeAspect="1"/>
        </xdr:cNvPicPr>
      </xdr:nvPicPr>
      <xdr:blipFill>
        <a:blip xmlns:r="http://schemas.openxmlformats.org/officeDocument/2006/relationships" r:embed="rId2"/>
        <a:stretch>
          <a:fillRect/>
        </a:stretch>
      </xdr:blipFill>
      <xdr:spPr>
        <a:xfrm>
          <a:off x="7705725" y="2324100"/>
          <a:ext cx="3346560" cy="186635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0</xdr:row>
      <xdr:rowOff>28576</xdr:rowOff>
    </xdr:from>
    <xdr:to>
      <xdr:col>1</xdr:col>
      <xdr:colOff>95250</xdr:colOff>
      <xdr:row>0</xdr:row>
      <xdr:rowOff>295274</xdr:rowOff>
    </xdr:to>
    <xdr:pic>
      <xdr:nvPicPr>
        <xdr:cNvPr id="3" name="Picture 2">
          <a:extLst>
            <a:ext uri="{FF2B5EF4-FFF2-40B4-BE49-F238E27FC236}">
              <a16:creationId xmlns:a16="http://schemas.microsoft.com/office/drawing/2014/main" id="{13C25B00-0663-4A46-A1BD-50DE407F92F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6200" y="28576"/>
          <a:ext cx="400050" cy="266698"/>
        </a:xfrm>
        <a:prstGeom prst="rect">
          <a:avLst/>
        </a:prstGeom>
      </xdr:spPr>
    </xdr:pic>
    <xdr:clientData/>
  </xdr:twoCellAnchor>
  <xdr:twoCellAnchor editAs="oneCell">
    <xdr:from>
      <xdr:col>7</xdr:col>
      <xdr:colOff>1019175</xdr:colOff>
      <xdr:row>35</xdr:row>
      <xdr:rowOff>0</xdr:rowOff>
    </xdr:from>
    <xdr:to>
      <xdr:col>13</xdr:col>
      <xdr:colOff>1514224</xdr:colOff>
      <xdr:row>36</xdr:row>
      <xdr:rowOff>9493</xdr:rowOff>
    </xdr:to>
    <xdr:pic>
      <xdr:nvPicPr>
        <xdr:cNvPr id="2" name="Picture 1">
          <a:extLst>
            <a:ext uri="{FF2B5EF4-FFF2-40B4-BE49-F238E27FC236}">
              <a16:creationId xmlns:a16="http://schemas.microsoft.com/office/drawing/2014/main" id="{576A0EC5-078C-4232-83B7-DC862EA8C81E}"/>
            </a:ext>
          </a:extLst>
        </xdr:cNvPr>
        <xdr:cNvPicPr>
          <a:picLocks noChangeAspect="1"/>
        </xdr:cNvPicPr>
      </xdr:nvPicPr>
      <xdr:blipFill>
        <a:blip xmlns:r="http://schemas.openxmlformats.org/officeDocument/2006/relationships" r:embed="rId2"/>
        <a:stretch>
          <a:fillRect/>
        </a:stretch>
      </xdr:blipFill>
      <xdr:spPr>
        <a:xfrm>
          <a:off x="4457700" y="6877050"/>
          <a:ext cx="2009524" cy="257143"/>
        </a:xfrm>
        <a:prstGeom prst="rect">
          <a:avLst/>
        </a:prstGeom>
      </xdr:spPr>
    </xdr:pic>
    <xdr:clientData/>
  </xdr:twoCellAnchor>
  <xdr:twoCellAnchor editAs="oneCell">
    <xdr:from>
      <xdr:col>22</xdr:col>
      <xdr:colOff>514350</xdr:colOff>
      <xdr:row>37</xdr:row>
      <xdr:rowOff>19050</xdr:rowOff>
    </xdr:from>
    <xdr:to>
      <xdr:col>24</xdr:col>
      <xdr:colOff>876051</xdr:colOff>
      <xdr:row>38</xdr:row>
      <xdr:rowOff>19019</xdr:rowOff>
    </xdr:to>
    <xdr:pic>
      <xdr:nvPicPr>
        <xdr:cNvPr id="4" name="Picture 3">
          <a:extLst>
            <a:ext uri="{FF2B5EF4-FFF2-40B4-BE49-F238E27FC236}">
              <a16:creationId xmlns:a16="http://schemas.microsoft.com/office/drawing/2014/main" id="{38481ED8-8CFE-4A1C-AB13-2E7EF9BD6A17}"/>
            </a:ext>
          </a:extLst>
        </xdr:cNvPr>
        <xdr:cNvPicPr>
          <a:picLocks noChangeAspect="1"/>
        </xdr:cNvPicPr>
      </xdr:nvPicPr>
      <xdr:blipFill>
        <a:blip xmlns:r="http://schemas.openxmlformats.org/officeDocument/2006/relationships" r:embed="rId3"/>
        <a:stretch>
          <a:fillRect/>
        </a:stretch>
      </xdr:blipFill>
      <xdr:spPr>
        <a:xfrm>
          <a:off x="9725025" y="7334250"/>
          <a:ext cx="1990476" cy="24761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4</xdr:col>
      <xdr:colOff>114301</xdr:colOff>
      <xdr:row>110</xdr:row>
      <xdr:rowOff>66675</xdr:rowOff>
    </xdr:from>
    <xdr:to>
      <xdr:col>7</xdr:col>
      <xdr:colOff>1219200</xdr:colOff>
      <xdr:row>116</xdr:row>
      <xdr:rowOff>180974</xdr:rowOff>
    </xdr:to>
    <xdr:graphicFrame macro="">
      <xdr:nvGraphicFramePr>
        <xdr:cNvPr id="2" name="Chart 1">
          <a:extLst>
            <a:ext uri="{FF2B5EF4-FFF2-40B4-BE49-F238E27FC236}">
              <a16:creationId xmlns:a16="http://schemas.microsoft.com/office/drawing/2014/main" id="{8E3F8797-6409-4216-8DE0-B891DCD2173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76201</xdr:colOff>
      <xdr:row>0</xdr:row>
      <xdr:rowOff>47625</xdr:rowOff>
    </xdr:from>
    <xdr:to>
      <xdr:col>0</xdr:col>
      <xdr:colOff>361951</xdr:colOff>
      <xdr:row>0</xdr:row>
      <xdr:rowOff>257174</xdr:rowOff>
    </xdr:to>
    <xdr:pic>
      <xdr:nvPicPr>
        <xdr:cNvPr id="3" name="Picture 2">
          <a:extLst>
            <a:ext uri="{FF2B5EF4-FFF2-40B4-BE49-F238E27FC236}">
              <a16:creationId xmlns:a16="http://schemas.microsoft.com/office/drawing/2014/main" id="{89541FEA-A841-42D6-9A2E-67A1E8C894C8}"/>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76201" y="47625"/>
          <a:ext cx="285750" cy="209549"/>
        </a:xfrm>
        <a:prstGeom prst="rect">
          <a:avLst/>
        </a:prstGeom>
      </xdr:spPr>
    </xdr:pic>
    <xdr:clientData/>
  </xdr:twoCellAnchor>
  <xdr:twoCellAnchor>
    <xdr:from>
      <xdr:col>10</xdr:col>
      <xdr:colOff>304799</xdr:colOff>
      <xdr:row>108</xdr:row>
      <xdr:rowOff>38100</xdr:rowOff>
    </xdr:from>
    <xdr:to>
      <xdr:col>16</xdr:col>
      <xdr:colOff>9524</xdr:colOff>
      <xdr:row>116</xdr:row>
      <xdr:rowOff>95249</xdr:rowOff>
    </xdr:to>
    <xdr:sp macro="" textlink="">
      <xdr:nvSpPr>
        <xdr:cNvPr id="4" name="TextBox 3">
          <a:extLst>
            <a:ext uri="{FF2B5EF4-FFF2-40B4-BE49-F238E27FC236}">
              <a16:creationId xmlns:a16="http://schemas.microsoft.com/office/drawing/2014/main" id="{F1BAB8B5-F21A-4A9B-951F-C0E242873BD4}"/>
            </a:ext>
          </a:extLst>
        </xdr:cNvPr>
        <xdr:cNvSpPr txBox="1"/>
      </xdr:nvSpPr>
      <xdr:spPr>
        <a:xfrm>
          <a:off x="5257799" y="3629025"/>
          <a:ext cx="3114675" cy="1809749"/>
        </a:xfrm>
        <a:prstGeom prst="rect">
          <a:avLst/>
        </a:prstGeom>
        <a:solidFill>
          <a:schemeClr val="lt1"/>
        </a:solidFill>
        <a:ln w="19050" cmpd="sng">
          <a:solidFill>
            <a:schemeClr val="tx2"/>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dk1"/>
              </a:solidFill>
              <a:effectLst/>
              <a:latin typeface="+mn-lt"/>
              <a:ea typeface="+mn-ea"/>
              <a:cs typeface="+mn-cs"/>
            </a:rPr>
            <a:t>After you</a:t>
          </a:r>
          <a:r>
            <a:rPr lang="en-US" sz="1100" baseline="0">
              <a:solidFill>
                <a:schemeClr val="dk1"/>
              </a:solidFill>
              <a:effectLst/>
              <a:latin typeface="+mn-lt"/>
              <a:ea typeface="+mn-ea"/>
              <a:cs typeface="+mn-cs"/>
            </a:rPr>
            <a:t> finish entering your estimates above, use this area to calculate the probability of all uncertainties together.  This is especially useful for creating a forecast for an entire project, for example.</a:t>
          </a:r>
        </a:p>
        <a:p>
          <a:endParaRPr lang="en-US">
            <a:effectLst/>
          </a:endParaRPr>
        </a:p>
        <a:p>
          <a:r>
            <a:rPr lang="en-US" sz="1100">
              <a:solidFill>
                <a:schemeClr val="dk1"/>
              </a:solidFill>
              <a:effectLst/>
              <a:latin typeface="+mn-lt"/>
              <a:ea typeface="+mn-ea"/>
              <a:cs typeface="+mn-cs"/>
            </a:rPr>
            <a:t>Choose the confidence you want for</a:t>
          </a:r>
          <a:r>
            <a:rPr lang="en-US" sz="1100" baseline="0">
              <a:solidFill>
                <a:schemeClr val="dk1"/>
              </a:solidFill>
              <a:effectLst/>
              <a:latin typeface="+mn-lt"/>
              <a:ea typeface="+mn-ea"/>
              <a:cs typeface="+mn-cs"/>
            </a:rPr>
            <a:t> the confidence interval in cell D108, and/or choose the confidence lower and upperbound thresholds in cells D112 and D113.</a:t>
          </a:r>
          <a:endParaRPr lang="en-US">
            <a:effectLst/>
          </a:endParaRPr>
        </a:p>
      </xdr:txBody>
    </xdr:sp>
    <xdr:clientData/>
  </xdr:twoCellAnchor>
  <xdr:twoCellAnchor>
    <xdr:from>
      <xdr:col>8</xdr:col>
      <xdr:colOff>0</xdr:colOff>
      <xdr:row>108</xdr:row>
      <xdr:rowOff>0</xdr:rowOff>
    </xdr:from>
    <xdr:to>
      <xdr:col>10</xdr:col>
      <xdr:colOff>161925</xdr:colOff>
      <xdr:row>116</xdr:row>
      <xdr:rowOff>76200</xdr:rowOff>
    </xdr:to>
    <xdr:sp macro="" textlink="">
      <xdr:nvSpPr>
        <xdr:cNvPr id="5" name="Right Brace 4">
          <a:extLst>
            <a:ext uri="{FF2B5EF4-FFF2-40B4-BE49-F238E27FC236}">
              <a16:creationId xmlns:a16="http://schemas.microsoft.com/office/drawing/2014/main" id="{3E8468F8-D06B-40F9-B369-6F77493CF779}"/>
            </a:ext>
          </a:extLst>
        </xdr:cNvPr>
        <xdr:cNvSpPr/>
      </xdr:nvSpPr>
      <xdr:spPr>
        <a:xfrm>
          <a:off x="4953000" y="3590925"/>
          <a:ext cx="161925" cy="1828800"/>
        </a:xfrm>
        <a:prstGeom prst="rightBrace">
          <a:avLst/>
        </a:prstGeom>
        <a:ln w="31750"/>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4</xdr:col>
      <xdr:colOff>114301</xdr:colOff>
      <xdr:row>110</xdr:row>
      <xdr:rowOff>66675</xdr:rowOff>
    </xdr:from>
    <xdr:to>
      <xdr:col>7</xdr:col>
      <xdr:colOff>1219200</xdr:colOff>
      <xdr:row>116</xdr:row>
      <xdr:rowOff>180974</xdr:rowOff>
    </xdr:to>
    <xdr:graphicFrame macro="">
      <xdr:nvGraphicFramePr>
        <xdr:cNvPr id="2" name="Chart 1">
          <a:extLst>
            <a:ext uri="{FF2B5EF4-FFF2-40B4-BE49-F238E27FC236}">
              <a16:creationId xmlns:a16="http://schemas.microsoft.com/office/drawing/2014/main" id="{4E2AE404-AB48-4E1C-974F-958BA8B607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76201</xdr:colOff>
      <xdr:row>0</xdr:row>
      <xdr:rowOff>47626</xdr:rowOff>
    </xdr:from>
    <xdr:to>
      <xdr:col>0</xdr:col>
      <xdr:colOff>361951</xdr:colOff>
      <xdr:row>0</xdr:row>
      <xdr:rowOff>257175</xdr:rowOff>
    </xdr:to>
    <xdr:pic>
      <xdr:nvPicPr>
        <xdr:cNvPr id="3" name="Picture 2">
          <a:extLst>
            <a:ext uri="{FF2B5EF4-FFF2-40B4-BE49-F238E27FC236}">
              <a16:creationId xmlns:a16="http://schemas.microsoft.com/office/drawing/2014/main" id="{2C1E7E87-1C94-44D3-8224-594EE0EB9569}"/>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76201" y="47626"/>
          <a:ext cx="285750" cy="209549"/>
        </a:xfrm>
        <a:prstGeom prst="rect">
          <a:avLst/>
        </a:prstGeom>
      </xdr:spPr>
    </xdr:pic>
    <xdr:clientData/>
  </xdr:twoCellAnchor>
  <xdr:twoCellAnchor>
    <xdr:from>
      <xdr:col>10</xdr:col>
      <xdr:colOff>304799</xdr:colOff>
      <xdr:row>108</xdr:row>
      <xdr:rowOff>38100</xdr:rowOff>
    </xdr:from>
    <xdr:to>
      <xdr:col>16</xdr:col>
      <xdr:colOff>9524</xdr:colOff>
      <xdr:row>116</xdr:row>
      <xdr:rowOff>95249</xdr:rowOff>
    </xdr:to>
    <xdr:sp macro="" textlink="">
      <xdr:nvSpPr>
        <xdr:cNvPr id="4" name="TextBox 3">
          <a:extLst>
            <a:ext uri="{FF2B5EF4-FFF2-40B4-BE49-F238E27FC236}">
              <a16:creationId xmlns:a16="http://schemas.microsoft.com/office/drawing/2014/main" id="{A203C7B7-5B6F-479E-9501-F1CB145C88D0}"/>
            </a:ext>
          </a:extLst>
        </xdr:cNvPr>
        <xdr:cNvSpPr txBox="1"/>
      </xdr:nvSpPr>
      <xdr:spPr>
        <a:xfrm>
          <a:off x="5257799" y="20774025"/>
          <a:ext cx="3105151" cy="1809749"/>
        </a:xfrm>
        <a:prstGeom prst="rect">
          <a:avLst/>
        </a:prstGeom>
        <a:solidFill>
          <a:schemeClr val="lt1"/>
        </a:solidFill>
        <a:ln w="19050" cmpd="sng">
          <a:solidFill>
            <a:schemeClr val="tx2"/>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dk1"/>
              </a:solidFill>
              <a:effectLst/>
              <a:latin typeface="+mn-lt"/>
              <a:ea typeface="+mn-ea"/>
              <a:cs typeface="+mn-cs"/>
            </a:rPr>
            <a:t>After you</a:t>
          </a:r>
          <a:r>
            <a:rPr lang="en-US" sz="1100" baseline="0">
              <a:solidFill>
                <a:schemeClr val="dk1"/>
              </a:solidFill>
              <a:effectLst/>
              <a:latin typeface="+mn-lt"/>
              <a:ea typeface="+mn-ea"/>
              <a:cs typeface="+mn-cs"/>
            </a:rPr>
            <a:t> finish entering your estimates above, use this area to calculate the probability of all uncertainties together.  This is especially useful for creating a forecast for an entire project, for example.</a:t>
          </a:r>
        </a:p>
        <a:p>
          <a:endParaRPr lang="en-US">
            <a:effectLst/>
          </a:endParaRPr>
        </a:p>
        <a:p>
          <a:r>
            <a:rPr lang="en-US" sz="1100">
              <a:solidFill>
                <a:schemeClr val="dk1"/>
              </a:solidFill>
              <a:effectLst/>
              <a:latin typeface="+mn-lt"/>
              <a:ea typeface="+mn-ea"/>
              <a:cs typeface="+mn-cs"/>
            </a:rPr>
            <a:t>Choose the confidence you want for</a:t>
          </a:r>
          <a:r>
            <a:rPr lang="en-US" sz="1100" baseline="0">
              <a:solidFill>
                <a:schemeClr val="dk1"/>
              </a:solidFill>
              <a:effectLst/>
              <a:latin typeface="+mn-lt"/>
              <a:ea typeface="+mn-ea"/>
              <a:cs typeface="+mn-cs"/>
            </a:rPr>
            <a:t> the confidence interval in cell D108, and/or choose the confidence lower and upperbound thresholds in cells D112 and D113.</a:t>
          </a:r>
          <a:endParaRPr lang="en-US">
            <a:effectLst/>
          </a:endParaRPr>
        </a:p>
      </xdr:txBody>
    </xdr:sp>
    <xdr:clientData/>
  </xdr:twoCellAnchor>
  <xdr:twoCellAnchor>
    <xdr:from>
      <xdr:col>8</xdr:col>
      <xdr:colOff>0</xdr:colOff>
      <xdr:row>108</xdr:row>
      <xdr:rowOff>0</xdr:rowOff>
    </xdr:from>
    <xdr:to>
      <xdr:col>10</xdr:col>
      <xdr:colOff>161925</xdr:colOff>
      <xdr:row>116</xdr:row>
      <xdr:rowOff>76200</xdr:rowOff>
    </xdr:to>
    <xdr:sp macro="" textlink="">
      <xdr:nvSpPr>
        <xdr:cNvPr id="5" name="Right Brace 4">
          <a:extLst>
            <a:ext uri="{FF2B5EF4-FFF2-40B4-BE49-F238E27FC236}">
              <a16:creationId xmlns:a16="http://schemas.microsoft.com/office/drawing/2014/main" id="{4CA965CE-B9A1-4812-B806-433CAA0AE714}"/>
            </a:ext>
          </a:extLst>
        </xdr:cNvPr>
        <xdr:cNvSpPr/>
      </xdr:nvSpPr>
      <xdr:spPr>
        <a:xfrm>
          <a:off x="4953000" y="20735925"/>
          <a:ext cx="161925" cy="1828800"/>
        </a:xfrm>
        <a:prstGeom prst="rightBrace">
          <a:avLst/>
        </a:prstGeom>
        <a:ln w="31750"/>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6</xdr:col>
      <xdr:colOff>28577</xdr:colOff>
      <xdr:row>110</xdr:row>
      <xdr:rowOff>28575</xdr:rowOff>
    </xdr:from>
    <xdr:to>
      <xdr:col>8</xdr:col>
      <xdr:colOff>0</xdr:colOff>
      <xdr:row>116</xdr:row>
      <xdr:rowOff>180974</xdr:rowOff>
    </xdr:to>
    <xdr:graphicFrame macro="">
      <xdr:nvGraphicFramePr>
        <xdr:cNvPr id="2" name="Chart 1">
          <a:extLst>
            <a:ext uri="{FF2B5EF4-FFF2-40B4-BE49-F238E27FC236}">
              <a16:creationId xmlns:a16="http://schemas.microsoft.com/office/drawing/2014/main" id="{4DBC89D1-517A-4169-8F24-DC243C5762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76201</xdr:colOff>
      <xdr:row>0</xdr:row>
      <xdr:rowOff>47625</xdr:rowOff>
    </xdr:from>
    <xdr:to>
      <xdr:col>0</xdr:col>
      <xdr:colOff>361951</xdr:colOff>
      <xdr:row>0</xdr:row>
      <xdr:rowOff>228600</xdr:rowOff>
    </xdr:to>
    <xdr:pic>
      <xdr:nvPicPr>
        <xdr:cNvPr id="3" name="Picture 2">
          <a:extLst>
            <a:ext uri="{FF2B5EF4-FFF2-40B4-BE49-F238E27FC236}">
              <a16:creationId xmlns:a16="http://schemas.microsoft.com/office/drawing/2014/main" id="{67E87AB7-0FC0-4B2B-A4AB-87649EE290BB}"/>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76201" y="47625"/>
          <a:ext cx="285750" cy="180975"/>
        </a:xfrm>
        <a:prstGeom prst="rect">
          <a:avLst/>
        </a:prstGeom>
      </xdr:spPr>
    </xdr:pic>
    <xdr:clientData/>
  </xdr:twoCellAnchor>
  <xdr:twoCellAnchor>
    <xdr:from>
      <xdr:col>11</xdr:col>
      <xdr:colOff>85724</xdr:colOff>
      <xdr:row>108</xdr:row>
      <xdr:rowOff>38100</xdr:rowOff>
    </xdr:from>
    <xdr:to>
      <xdr:col>14</xdr:col>
      <xdr:colOff>1600200</xdr:colOff>
      <xdr:row>116</xdr:row>
      <xdr:rowOff>95249</xdr:rowOff>
    </xdr:to>
    <xdr:sp macro="" textlink="">
      <xdr:nvSpPr>
        <xdr:cNvPr id="4" name="TextBox 3">
          <a:extLst>
            <a:ext uri="{FF2B5EF4-FFF2-40B4-BE49-F238E27FC236}">
              <a16:creationId xmlns:a16="http://schemas.microsoft.com/office/drawing/2014/main" id="{3E96F9C3-C5C8-4B8B-A023-68158A1F8EDD}"/>
            </a:ext>
          </a:extLst>
        </xdr:cNvPr>
        <xdr:cNvSpPr txBox="1"/>
      </xdr:nvSpPr>
      <xdr:spPr>
        <a:xfrm>
          <a:off x="5381624" y="3619500"/>
          <a:ext cx="3028951" cy="1809749"/>
        </a:xfrm>
        <a:prstGeom prst="rect">
          <a:avLst/>
        </a:prstGeom>
        <a:solidFill>
          <a:schemeClr val="lt1"/>
        </a:solidFill>
        <a:ln w="19050" cmpd="sng">
          <a:solidFill>
            <a:schemeClr val="tx2"/>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dk1"/>
              </a:solidFill>
              <a:effectLst/>
              <a:latin typeface="+mn-lt"/>
              <a:ea typeface="+mn-ea"/>
              <a:cs typeface="+mn-cs"/>
            </a:rPr>
            <a:t>After you</a:t>
          </a:r>
          <a:r>
            <a:rPr lang="en-US" sz="1100" baseline="0">
              <a:solidFill>
                <a:schemeClr val="dk1"/>
              </a:solidFill>
              <a:effectLst/>
              <a:latin typeface="+mn-lt"/>
              <a:ea typeface="+mn-ea"/>
              <a:cs typeface="+mn-cs"/>
            </a:rPr>
            <a:t> finish entering your estimates above, use this area to calculate the probability of all uncertainties together.  This is especially useful for creating a forecast for an entire project, for example.</a:t>
          </a:r>
        </a:p>
        <a:p>
          <a:endParaRPr lang="en-US">
            <a:effectLst/>
          </a:endParaRPr>
        </a:p>
        <a:p>
          <a:r>
            <a:rPr lang="en-US" sz="1100">
              <a:solidFill>
                <a:schemeClr val="dk1"/>
              </a:solidFill>
              <a:effectLst/>
              <a:latin typeface="+mn-lt"/>
              <a:ea typeface="+mn-ea"/>
              <a:cs typeface="+mn-cs"/>
            </a:rPr>
            <a:t>Choose the confidence you want for</a:t>
          </a:r>
          <a:r>
            <a:rPr lang="en-US" sz="1100" baseline="0">
              <a:solidFill>
                <a:schemeClr val="dk1"/>
              </a:solidFill>
              <a:effectLst/>
              <a:latin typeface="+mn-lt"/>
              <a:ea typeface="+mn-ea"/>
              <a:cs typeface="+mn-cs"/>
            </a:rPr>
            <a:t> the confidence interval in cell F108, and/or choose the confidence lower and upperbound thresholds in cells F112 and F113.</a:t>
          </a:r>
          <a:endParaRPr lang="en-US">
            <a:effectLst/>
          </a:endParaRPr>
        </a:p>
      </xdr:txBody>
    </xdr:sp>
    <xdr:clientData/>
  </xdr:twoCellAnchor>
  <xdr:twoCellAnchor>
    <xdr:from>
      <xdr:col>8</xdr:col>
      <xdr:colOff>66675</xdr:colOff>
      <xdr:row>108</xdr:row>
      <xdr:rowOff>0</xdr:rowOff>
    </xdr:from>
    <xdr:to>
      <xdr:col>8</xdr:col>
      <xdr:colOff>247650</xdr:colOff>
      <xdr:row>116</xdr:row>
      <xdr:rowOff>76200</xdr:rowOff>
    </xdr:to>
    <xdr:sp macro="" textlink="">
      <xdr:nvSpPr>
        <xdr:cNvPr id="5" name="Right Brace 4">
          <a:extLst>
            <a:ext uri="{FF2B5EF4-FFF2-40B4-BE49-F238E27FC236}">
              <a16:creationId xmlns:a16="http://schemas.microsoft.com/office/drawing/2014/main" id="{B1C10154-BA0C-4588-B9C8-FB207C1206F4}"/>
            </a:ext>
          </a:extLst>
        </xdr:cNvPr>
        <xdr:cNvSpPr/>
      </xdr:nvSpPr>
      <xdr:spPr>
        <a:xfrm>
          <a:off x="5048250" y="3581400"/>
          <a:ext cx="180975" cy="1828800"/>
        </a:xfrm>
        <a:prstGeom prst="rightBrace">
          <a:avLst/>
        </a:prstGeom>
        <a:ln w="31750"/>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19049</xdr:colOff>
      <xdr:row>4</xdr:row>
      <xdr:rowOff>185736</xdr:rowOff>
    </xdr:from>
    <xdr:to>
      <xdr:col>17</xdr:col>
      <xdr:colOff>19050</xdr:colOff>
      <xdr:row>23</xdr:row>
      <xdr:rowOff>133349</xdr:rowOff>
    </xdr:to>
    <xdr:graphicFrame macro="">
      <xdr:nvGraphicFramePr>
        <xdr:cNvPr id="7" name="Chart 6">
          <a:extLst>
            <a:ext uri="{FF2B5EF4-FFF2-40B4-BE49-F238E27FC236}">
              <a16:creationId xmlns:a16="http://schemas.microsoft.com/office/drawing/2014/main" id="{00000000-0008-0000-01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66675</xdr:colOff>
      <xdr:row>0</xdr:row>
      <xdr:rowOff>57150</xdr:rowOff>
    </xdr:from>
    <xdr:to>
      <xdr:col>0</xdr:col>
      <xdr:colOff>352425</xdr:colOff>
      <xdr:row>0</xdr:row>
      <xdr:rowOff>266699</xdr:rowOff>
    </xdr:to>
    <xdr:pic>
      <xdr:nvPicPr>
        <xdr:cNvPr id="3" name="Picture 2">
          <a:extLst>
            <a:ext uri="{FF2B5EF4-FFF2-40B4-BE49-F238E27FC236}">
              <a16:creationId xmlns:a16="http://schemas.microsoft.com/office/drawing/2014/main" id="{D834552C-6488-416E-A908-A16E34EEC738}"/>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6675" y="57150"/>
          <a:ext cx="285750" cy="209549"/>
        </a:xfrm>
        <a:prstGeom prst="rect">
          <a:avLst/>
        </a:prstGeom>
      </xdr:spPr>
    </xdr:pic>
    <xdr:clientData/>
  </xdr:twoCellAnchor>
</xdr:wsDr>
</file>

<file path=xl/theme/theme1.xml><?xml version="1.0" encoding="utf-8"?>
<a:theme xmlns:a="http://schemas.openxmlformats.org/drawingml/2006/main" name="SPERT">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www.linkedin.com/in/famousdavis/" TargetMode="External"/><Relationship Id="rId3" Type="http://schemas.openxmlformats.org/officeDocument/2006/relationships/hyperlink" Target="https://www.statisticalpert.com/download/755/" TargetMode="External"/><Relationship Id="rId7" Type="http://schemas.openxmlformats.org/officeDocument/2006/relationships/hyperlink" Target="https://twitter.com/StatisticalPERT" TargetMode="External"/><Relationship Id="rId2" Type="http://schemas.openxmlformats.org/officeDocument/2006/relationships/hyperlink" Target="https://www.statisticalpert.com/contact-me/" TargetMode="External"/><Relationship Id="rId1" Type="http://schemas.openxmlformats.org/officeDocument/2006/relationships/hyperlink" Target="http://www.pluralsight.com/courses/estimate-projects-using-statistics-and-excel" TargetMode="External"/><Relationship Id="rId6" Type="http://schemas.openxmlformats.org/officeDocument/2006/relationships/hyperlink" Target="https://www.youtube.com/statisticalpert" TargetMode="External"/><Relationship Id="rId5" Type="http://schemas.openxmlformats.org/officeDocument/2006/relationships/hyperlink" Target="https://app.pluralsight.com/library/courses/estimate-projects-products/table-of-contents" TargetMode="External"/><Relationship Id="rId4" Type="http://schemas.openxmlformats.org/officeDocument/2006/relationships/hyperlink" Target="https://www.statisticalpert.com/" TargetMode="External"/><Relationship Id="rId9"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8" Type="http://schemas.openxmlformats.org/officeDocument/2006/relationships/hyperlink" Target="https://app.pluralsight.com/library/courses/estimate-projects-products/table-of-contents" TargetMode="External"/><Relationship Id="rId3" Type="http://schemas.openxmlformats.org/officeDocument/2006/relationships/hyperlink" Target="https://www.youtube.com/statisticalpert/" TargetMode="External"/><Relationship Id="rId7" Type="http://schemas.openxmlformats.org/officeDocument/2006/relationships/hyperlink" Target="https://www.linkedin.com/in/famousdavis/" TargetMode="External"/><Relationship Id="rId2" Type="http://schemas.openxmlformats.org/officeDocument/2006/relationships/hyperlink" Target="https://twitter.com/StatisticalPERT" TargetMode="External"/><Relationship Id="rId1" Type="http://schemas.openxmlformats.org/officeDocument/2006/relationships/hyperlink" Target="https://www.youtube.com/statisticalpert" TargetMode="External"/><Relationship Id="rId6" Type="http://schemas.openxmlformats.org/officeDocument/2006/relationships/hyperlink" Target="https://twitter.com/StatisticalPERT" TargetMode="External"/><Relationship Id="rId5" Type="http://schemas.openxmlformats.org/officeDocument/2006/relationships/hyperlink" Target="https://www.statisticalpert.com/" TargetMode="External"/><Relationship Id="rId4" Type="http://schemas.openxmlformats.org/officeDocument/2006/relationships/hyperlink" Target="http://www.pluralsight.com/courses/estimate-projects-using-statistics-and-excel" TargetMode="External"/></Relationships>
</file>

<file path=xl/worksheets/_rels/sheet11.xml.rels><?xml version="1.0" encoding="UTF-8" standalone="yes"?>
<Relationships xmlns="http://schemas.openxmlformats.org/package/2006/relationships"><Relationship Id="rId8" Type="http://schemas.openxmlformats.org/officeDocument/2006/relationships/hyperlink" Target="https://app.pluralsight.com/library/courses/estimate-projects-products/table-of-contents" TargetMode="External"/><Relationship Id="rId3" Type="http://schemas.openxmlformats.org/officeDocument/2006/relationships/hyperlink" Target="https://www.youtube.com/statisticalpert/" TargetMode="External"/><Relationship Id="rId7" Type="http://schemas.openxmlformats.org/officeDocument/2006/relationships/hyperlink" Target="https://www.linkedin.com/in/famousdavis/" TargetMode="External"/><Relationship Id="rId2" Type="http://schemas.openxmlformats.org/officeDocument/2006/relationships/hyperlink" Target="https://twitter.com/StatisticalPERT" TargetMode="External"/><Relationship Id="rId1" Type="http://schemas.openxmlformats.org/officeDocument/2006/relationships/hyperlink" Target="https://www.youtube.com/statisticalpert" TargetMode="External"/><Relationship Id="rId6" Type="http://schemas.openxmlformats.org/officeDocument/2006/relationships/hyperlink" Target="https://twitter.com/StatisticalPERT" TargetMode="External"/><Relationship Id="rId5" Type="http://schemas.openxmlformats.org/officeDocument/2006/relationships/hyperlink" Target="https://www.statisticalpert.com/" TargetMode="External"/><Relationship Id="rId4" Type="http://schemas.openxmlformats.org/officeDocument/2006/relationships/hyperlink" Target="http://www.pluralsight.com/courses/estimate-projects-using-statistics-and-excel" TargetMode="External"/></Relationships>
</file>

<file path=xl/worksheets/_rels/sheet12.xml.rels><?xml version="1.0" encoding="UTF-8" standalone="yes"?>
<Relationships xmlns="http://schemas.openxmlformats.org/package/2006/relationships"><Relationship Id="rId8" Type="http://schemas.openxmlformats.org/officeDocument/2006/relationships/hyperlink" Target="https://app.pluralsight.com/library/courses/estimate-projects-products/table-of-contents" TargetMode="External"/><Relationship Id="rId3" Type="http://schemas.openxmlformats.org/officeDocument/2006/relationships/hyperlink" Target="https://www.youtube.com/statisticalpert/" TargetMode="External"/><Relationship Id="rId7" Type="http://schemas.openxmlformats.org/officeDocument/2006/relationships/hyperlink" Target="https://www.linkedin.com/in/famousdavis/" TargetMode="External"/><Relationship Id="rId2" Type="http://schemas.openxmlformats.org/officeDocument/2006/relationships/hyperlink" Target="https://twitter.com/StatisticalPERT" TargetMode="External"/><Relationship Id="rId1" Type="http://schemas.openxmlformats.org/officeDocument/2006/relationships/hyperlink" Target="https://www.youtube.com/statisticalpert" TargetMode="External"/><Relationship Id="rId6" Type="http://schemas.openxmlformats.org/officeDocument/2006/relationships/hyperlink" Target="https://twitter.com/StatisticalPERT" TargetMode="External"/><Relationship Id="rId5" Type="http://schemas.openxmlformats.org/officeDocument/2006/relationships/hyperlink" Target="https://www.statisticalpert.com/" TargetMode="External"/><Relationship Id="rId4" Type="http://schemas.openxmlformats.org/officeDocument/2006/relationships/hyperlink" Target="http://www.pluralsight.com/courses/estimate-projects-using-statistics-and-excel" TargetMode="Externa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8" Type="http://schemas.openxmlformats.org/officeDocument/2006/relationships/hyperlink" Target="https://app.pluralsight.com/library/courses/estimate-projects-products/table-of-contents" TargetMode="External"/><Relationship Id="rId3" Type="http://schemas.openxmlformats.org/officeDocument/2006/relationships/hyperlink" Target="https://www.youtube.com/statisticalpert/" TargetMode="External"/><Relationship Id="rId7" Type="http://schemas.openxmlformats.org/officeDocument/2006/relationships/hyperlink" Target="https://www.linkedin.com/in/famousdavis/" TargetMode="External"/><Relationship Id="rId12" Type="http://schemas.openxmlformats.org/officeDocument/2006/relationships/comments" Target="../comments1.xml"/><Relationship Id="rId2" Type="http://schemas.openxmlformats.org/officeDocument/2006/relationships/hyperlink" Target="https://twitter.com/StatisticalPERT" TargetMode="External"/><Relationship Id="rId1" Type="http://schemas.openxmlformats.org/officeDocument/2006/relationships/hyperlink" Target="https://www.youtube.com/statisticalpert" TargetMode="External"/><Relationship Id="rId6" Type="http://schemas.openxmlformats.org/officeDocument/2006/relationships/hyperlink" Target="https://twitter.com/StatisticalPERT" TargetMode="External"/><Relationship Id="rId11" Type="http://schemas.openxmlformats.org/officeDocument/2006/relationships/vmlDrawing" Target="../drawings/vmlDrawing1.vml"/><Relationship Id="rId5" Type="http://schemas.openxmlformats.org/officeDocument/2006/relationships/hyperlink" Target="https://www.statisticalpert.com/" TargetMode="External"/><Relationship Id="rId10" Type="http://schemas.openxmlformats.org/officeDocument/2006/relationships/drawing" Target="../drawings/drawing2.xml"/><Relationship Id="rId4" Type="http://schemas.openxmlformats.org/officeDocument/2006/relationships/hyperlink" Target="http://www.pluralsight.com/courses/estimate-projects-using-statistics-and-excel" TargetMode="External"/><Relationship Id="rId9"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hyperlink" Target="https://app.pluralsight.com/library/courses/estimate-projects-products/table-of-contents" TargetMode="External"/><Relationship Id="rId3" Type="http://schemas.openxmlformats.org/officeDocument/2006/relationships/hyperlink" Target="https://www.youtube.com/statisticalpert/" TargetMode="External"/><Relationship Id="rId7" Type="http://schemas.openxmlformats.org/officeDocument/2006/relationships/hyperlink" Target="https://www.linkedin.com/in/famousdavis/" TargetMode="External"/><Relationship Id="rId12" Type="http://schemas.openxmlformats.org/officeDocument/2006/relationships/comments" Target="../comments2.xml"/><Relationship Id="rId2" Type="http://schemas.openxmlformats.org/officeDocument/2006/relationships/hyperlink" Target="https://twitter.com/StatisticalPERT" TargetMode="External"/><Relationship Id="rId1" Type="http://schemas.openxmlformats.org/officeDocument/2006/relationships/hyperlink" Target="https://www.youtube.com/statisticalpert" TargetMode="External"/><Relationship Id="rId6" Type="http://schemas.openxmlformats.org/officeDocument/2006/relationships/hyperlink" Target="https://twitter.com/StatisticalPERT" TargetMode="External"/><Relationship Id="rId11" Type="http://schemas.openxmlformats.org/officeDocument/2006/relationships/vmlDrawing" Target="../drawings/vmlDrawing2.vml"/><Relationship Id="rId5" Type="http://schemas.openxmlformats.org/officeDocument/2006/relationships/hyperlink" Target="https://www.statisticalpert.com/" TargetMode="External"/><Relationship Id="rId10" Type="http://schemas.openxmlformats.org/officeDocument/2006/relationships/drawing" Target="../drawings/drawing3.xml"/><Relationship Id="rId4" Type="http://schemas.openxmlformats.org/officeDocument/2006/relationships/hyperlink" Target="http://www.pluralsight.com/courses/estimate-projects-using-statistics-and-excel" TargetMode="External"/><Relationship Id="rId9"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8" Type="http://schemas.openxmlformats.org/officeDocument/2006/relationships/hyperlink" Target="https://app.pluralsight.com/library/courses/estimate-projects-products/table-of-contents" TargetMode="External"/><Relationship Id="rId3" Type="http://schemas.openxmlformats.org/officeDocument/2006/relationships/hyperlink" Target="https://www.youtube.com/statisticalpert/" TargetMode="External"/><Relationship Id="rId7" Type="http://schemas.openxmlformats.org/officeDocument/2006/relationships/hyperlink" Target="https://www.linkedin.com/in/famousdavis/" TargetMode="External"/><Relationship Id="rId12" Type="http://schemas.openxmlformats.org/officeDocument/2006/relationships/comments" Target="../comments3.xml"/><Relationship Id="rId2" Type="http://schemas.openxmlformats.org/officeDocument/2006/relationships/hyperlink" Target="https://twitter.com/StatisticalPERT" TargetMode="External"/><Relationship Id="rId1" Type="http://schemas.openxmlformats.org/officeDocument/2006/relationships/hyperlink" Target="https://www.youtube.com/statisticalpert" TargetMode="External"/><Relationship Id="rId6" Type="http://schemas.openxmlformats.org/officeDocument/2006/relationships/hyperlink" Target="https://twitter.com/StatisticalPERT" TargetMode="External"/><Relationship Id="rId11" Type="http://schemas.openxmlformats.org/officeDocument/2006/relationships/vmlDrawing" Target="../drawings/vmlDrawing3.vml"/><Relationship Id="rId5" Type="http://schemas.openxmlformats.org/officeDocument/2006/relationships/hyperlink" Target="https://www.statisticalpert.com/" TargetMode="External"/><Relationship Id="rId10" Type="http://schemas.openxmlformats.org/officeDocument/2006/relationships/drawing" Target="../drawings/drawing4.xml"/><Relationship Id="rId4" Type="http://schemas.openxmlformats.org/officeDocument/2006/relationships/hyperlink" Target="http://www.pluralsight.com/courses/estimate-projects-using-statistics-and-excel" TargetMode="External"/><Relationship Id="rId9"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8" Type="http://schemas.openxmlformats.org/officeDocument/2006/relationships/hyperlink" Target="https://www.linkedin.com/in/famousdavis/" TargetMode="External"/><Relationship Id="rId3" Type="http://schemas.openxmlformats.org/officeDocument/2006/relationships/hyperlink" Target="http://www.pluralsight.com/courses/estimate-projects-using-statistics-and-excel" TargetMode="External"/><Relationship Id="rId7" Type="http://schemas.openxmlformats.org/officeDocument/2006/relationships/hyperlink" Target="https://twitter.com/StatisticalPERT" TargetMode="External"/><Relationship Id="rId2" Type="http://schemas.openxmlformats.org/officeDocument/2006/relationships/hyperlink" Target="https://www.statisticalpert.com/" TargetMode="External"/><Relationship Id="rId1" Type="http://schemas.openxmlformats.org/officeDocument/2006/relationships/hyperlink" Target="https://www.youtube.com/statisticalpert" TargetMode="External"/><Relationship Id="rId6" Type="http://schemas.openxmlformats.org/officeDocument/2006/relationships/hyperlink" Target="https://app.pluralsight.com/library/courses/estimate-projects-products/table-of-contents" TargetMode="External"/><Relationship Id="rId11" Type="http://schemas.openxmlformats.org/officeDocument/2006/relationships/comments" Target="../comments4.xml"/><Relationship Id="rId5" Type="http://schemas.openxmlformats.org/officeDocument/2006/relationships/hyperlink" Target="https://twitter.com/StatisticalPERT" TargetMode="External"/><Relationship Id="rId10" Type="http://schemas.openxmlformats.org/officeDocument/2006/relationships/vmlDrawing" Target="../drawings/vmlDrawing4.vml"/><Relationship Id="rId4" Type="http://schemas.openxmlformats.org/officeDocument/2006/relationships/hyperlink" Target="https://www.youtube.com/statisticalpert" TargetMode="External"/><Relationship Id="rId9"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8" Type="http://schemas.openxmlformats.org/officeDocument/2006/relationships/hyperlink" Target="https://app.pluralsight.com/library/courses/estimate-projects-products/table-of-contents" TargetMode="External"/><Relationship Id="rId3" Type="http://schemas.openxmlformats.org/officeDocument/2006/relationships/hyperlink" Target="https://www.youtube.com/statisticalpert/" TargetMode="External"/><Relationship Id="rId7" Type="http://schemas.openxmlformats.org/officeDocument/2006/relationships/hyperlink" Target="https://www.linkedin.com/in/famousdavis/" TargetMode="External"/><Relationship Id="rId12" Type="http://schemas.openxmlformats.org/officeDocument/2006/relationships/comments" Target="../comments5.xml"/><Relationship Id="rId2" Type="http://schemas.openxmlformats.org/officeDocument/2006/relationships/hyperlink" Target="https://twitter.com/StatisticalPERT" TargetMode="External"/><Relationship Id="rId1" Type="http://schemas.openxmlformats.org/officeDocument/2006/relationships/hyperlink" Target="https://www.youtube.com/statisticalpert" TargetMode="External"/><Relationship Id="rId6" Type="http://schemas.openxmlformats.org/officeDocument/2006/relationships/hyperlink" Target="https://twitter.com/StatisticalPERT" TargetMode="External"/><Relationship Id="rId11" Type="http://schemas.openxmlformats.org/officeDocument/2006/relationships/vmlDrawing" Target="../drawings/vmlDrawing5.vml"/><Relationship Id="rId5" Type="http://schemas.openxmlformats.org/officeDocument/2006/relationships/hyperlink" Target="https://www.statisticalpert.com/" TargetMode="External"/><Relationship Id="rId10" Type="http://schemas.openxmlformats.org/officeDocument/2006/relationships/drawing" Target="../drawings/drawing6.xml"/><Relationship Id="rId4" Type="http://schemas.openxmlformats.org/officeDocument/2006/relationships/hyperlink" Target="http://www.pluralsight.com/courses/estimate-projects-using-statistics-and-excel" TargetMode="External"/><Relationship Id="rId9"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8" Type="http://schemas.openxmlformats.org/officeDocument/2006/relationships/hyperlink" Target="https://app.pluralsight.com/library/courses/estimate-projects-products/table-of-contents" TargetMode="External"/><Relationship Id="rId3" Type="http://schemas.openxmlformats.org/officeDocument/2006/relationships/hyperlink" Target="https://www.youtube.com/statisticalpert/" TargetMode="External"/><Relationship Id="rId7" Type="http://schemas.openxmlformats.org/officeDocument/2006/relationships/hyperlink" Target="https://www.linkedin.com/in/famousdavis/" TargetMode="External"/><Relationship Id="rId2" Type="http://schemas.openxmlformats.org/officeDocument/2006/relationships/hyperlink" Target="https://twitter.com/StatisticalPERT" TargetMode="External"/><Relationship Id="rId1" Type="http://schemas.openxmlformats.org/officeDocument/2006/relationships/hyperlink" Target="https://www.youtube.com/statisticalpert" TargetMode="External"/><Relationship Id="rId6" Type="http://schemas.openxmlformats.org/officeDocument/2006/relationships/hyperlink" Target="https://twitter.com/StatisticalPERT" TargetMode="External"/><Relationship Id="rId5" Type="http://schemas.openxmlformats.org/officeDocument/2006/relationships/hyperlink" Target="https://www.statisticalpert.com/" TargetMode="External"/><Relationship Id="rId4" Type="http://schemas.openxmlformats.org/officeDocument/2006/relationships/hyperlink" Target="http://www.pluralsight.com/courses/estimate-projects-using-statistics-and-excel" TargetMode="External"/></Relationships>
</file>

<file path=xl/worksheets/_rels/sheet8.xml.rels><?xml version="1.0" encoding="UTF-8" standalone="yes"?>
<Relationships xmlns="http://schemas.openxmlformats.org/package/2006/relationships"><Relationship Id="rId8" Type="http://schemas.openxmlformats.org/officeDocument/2006/relationships/hyperlink" Target="https://app.pluralsight.com/library/courses/estimate-projects-products/table-of-contents" TargetMode="External"/><Relationship Id="rId3" Type="http://schemas.openxmlformats.org/officeDocument/2006/relationships/hyperlink" Target="https://www.youtube.com/statisticalpert/" TargetMode="External"/><Relationship Id="rId7" Type="http://schemas.openxmlformats.org/officeDocument/2006/relationships/hyperlink" Target="https://www.linkedin.com/in/famousdavis/" TargetMode="External"/><Relationship Id="rId2" Type="http://schemas.openxmlformats.org/officeDocument/2006/relationships/hyperlink" Target="https://twitter.com/StatisticalPERT" TargetMode="External"/><Relationship Id="rId1" Type="http://schemas.openxmlformats.org/officeDocument/2006/relationships/hyperlink" Target="https://www.youtube.com/statisticalpert" TargetMode="External"/><Relationship Id="rId6" Type="http://schemas.openxmlformats.org/officeDocument/2006/relationships/hyperlink" Target="https://twitter.com/StatisticalPERT" TargetMode="External"/><Relationship Id="rId5" Type="http://schemas.openxmlformats.org/officeDocument/2006/relationships/hyperlink" Target="https://www.statisticalpert.com/" TargetMode="External"/><Relationship Id="rId4" Type="http://schemas.openxmlformats.org/officeDocument/2006/relationships/hyperlink" Target="http://www.pluralsight.com/courses/estimate-projects-using-statistics-and-excel" TargetMode="External"/></Relationships>
</file>

<file path=xl/worksheets/_rels/sheet9.xml.rels><?xml version="1.0" encoding="UTF-8" standalone="yes"?>
<Relationships xmlns="http://schemas.openxmlformats.org/package/2006/relationships"><Relationship Id="rId8" Type="http://schemas.openxmlformats.org/officeDocument/2006/relationships/hyperlink" Target="https://app.pluralsight.com/library/courses/estimate-projects-products/table-of-contents" TargetMode="External"/><Relationship Id="rId3" Type="http://schemas.openxmlformats.org/officeDocument/2006/relationships/hyperlink" Target="https://www.youtube.com/statisticalpert/" TargetMode="External"/><Relationship Id="rId7" Type="http://schemas.openxmlformats.org/officeDocument/2006/relationships/hyperlink" Target="https://www.linkedin.com/in/famousdavis/" TargetMode="External"/><Relationship Id="rId2" Type="http://schemas.openxmlformats.org/officeDocument/2006/relationships/hyperlink" Target="https://twitter.com/StatisticalPERT" TargetMode="External"/><Relationship Id="rId1" Type="http://schemas.openxmlformats.org/officeDocument/2006/relationships/hyperlink" Target="https://www.youtube.com/statisticalpert" TargetMode="External"/><Relationship Id="rId6" Type="http://schemas.openxmlformats.org/officeDocument/2006/relationships/hyperlink" Target="https://twitter.com/StatisticalPERT" TargetMode="External"/><Relationship Id="rId5" Type="http://schemas.openxmlformats.org/officeDocument/2006/relationships/hyperlink" Target="https://www.statisticalpert.com/" TargetMode="External"/><Relationship Id="rId4" Type="http://schemas.openxmlformats.org/officeDocument/2006/relationships/hyperlink" Target="http://www.pluralsight.com/courses/estimate-projects-using-statistics-and-excel" TargetMode="External"/><Relationship Id="rId9"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39"/>
  <sheetViews>
    <sheetView showGridLines="0" showRowColHeaders="0" workbookViewId="0">
      <pane ySplit="2" topLeftCell="A3" activePane="bottomLeft" state="frozen"/>
      <selection pane="bottomLeft" activeCell="B39" sqref="B39"/>
    </sheetView>
  </sheetViews>
  <sheetFormatPr defaultColWidth="9" defaultRowHeight="15" x14ac:dyDescent="0.25"/>
  <cols>
    <col min="1" max="1" width="9" style="140"/>
    <col min="2" max="2" width="97.5703125" style="140" customWidth="1"/>
    <col min="3" max="16384" width="9" style="140"/>
  </cols>
  <sheetData>
    <row r="1" spans="1:4" x14ac:dyDescent="0.25">
      <c r="A1" s="57"/>
      <c r="B1" s="57"/>
    </row>
    <row r="2" spans="1:4" ht="28.5" x14ac:dyDescent="0.45">
      <c r="A2" s="57"/>
      <c r="B2" s="59" t="s">
        <v>135</v>
      </c>
    </row>
    <row r="3" spans="1:4" x14ac:dyDescent="0.25">
      <c r="A3" s="57"/>
      <c r="B3" s="57"/>
    </row>
    <row r="4" spans="1:4" ht="17.25" x14ac:dyDescent="0.3">
      <c r="A4" s="57"/>
      <c r="B4" s="57" t="s">
        <v>136</v>
      </c>
      <c r="D4" s="204" t="s">
        <v>159</v>
      </c>
    </row>
    <row r="5" spans="1:4" x14ac:dyDescent="0.25">
      <c r="A5" s="57"/>
      <c r="B5" s="57" t="s">
        <v>95</v>
      </c>
      <c r="D5" s="205" t="s">
        <v>160</v>
      </c>
    </row>
    <row r="6" spans="1:4" x14ac:dyDescent="0.25">
      <c r="A6" s="57"/>
      <c r="B6" s="57" t="s">
        <v>58</v>
      </c>
    </row>
    <row r="7" spans="1:4" x14ac:dyDescent="0.25">
      <c r="A7" s="57"/>
      <c r="B7" s="57"/>
    </row>
    <row r="8" spans="1:4" ht="17.25" x14ac:dyDescent="0.3">
      <c r="A8" s="57"/>
      <c r="B8" s="57" t="s">
        <v>137</v>
      </c>
      <c r="D8" s="206" t="s">
        <v>161</v>
      </c>
    </row>
    <row r="9" spans="1:4" x14ac:dyDescent="0.25">
      <c r="A9" s="57"/>
      <c r="B9" s="57" t="s">
        <v>98</v>
      </c>
      <c r="D9" s="205" t="s">
        <v>162</v>
      </c>
    </row>
    <row r="10" spans="1:4" x14ac:dyDescent="0.25">
      <c r="A10" s="57"/>
      <c r="B10" s="57" t="s">
        <v>138</v>
      </c>
    </row>
    <row r="11" spans="1:4" x14ac:dyDescent="0.25">
      <c r="A11" s="57"/>
      <c r="B11" s="57" t="s">
        <v>99</v>
      </c>
    </row>
    <row r="12" spans="1:4" x14ac:dyDescent="0.25">
      <c r="A12" s="57"/>
      <c r="B12" s="57"/>
    </row>
    <row r="13" spans="1:4" x14ac:dyDescent="0.25">
      <c r="A13" s="57"/>
      <c r="B13" s="57" t="s">
        <v>59</v>
      </c>
    </row>
    <row r="14" spans="1:4" x14ac:dyDescent="0.25">
      <c r="A14" s="57"/>
      <c r="B14" s="60" t="s">
        <v>140</v>
      </c>
    </row>
    <row r="15" spans="1:4" x14ac:dyDescent="0.25">
      <c r="A15" s="57"/>
      <c r="B15" s="57" t="s">
        <v>139</v>
      </c>
    </row>
    <row r="16" spans="1:4" x14ac:dyDescent="0.25">
      <c r="A16" s="57"/>
      <c r="B16" s="57" t="s">
        <v>100</v>
      </c>
    </row>
    <row r="17" spans="1:8" x14ac:dyDescent="0.25">
      <c r="A17" s="57"/>
      <c r="B17" s="57"/>
    </row>
    <row r="18" spans="1:8" x14ac:dyDescent="0.25">
      <c r="A18" s="57"/>
      <c r="B18" s="57" t="s">
        <v>69</v>
      </c>
    </row>
    <row r="19" spans="1:8" x14ac:dyDescent="0.25">
      <c r="A19" s="57"/>
      <c r="B19" s="57" t="s">
        <v>72</v>
      </c>
    </row>
    <row r="20" spans="1:8" x14ac:dyDescent="0.25">
      <c r="A20" s="57"/>
      <c r="B20" s="57" t="s">
        <v>60</v>
      </c>
    </row>
    <row r="21" spans="1:8" x14ac:dyDescent="0.25">
      <c r="A21" s="57"/>
      <c r="B21" s="57"/>
    </row>
    <row r="22" spans="1:8" x14ac:dyDescent="0.25">
      <c r="A22" s="57"/>
      <c r="B22" s="57" t="s">
        <v>61</v>
      </c>
    </row>
    <row r="23" spans="1:8" x14ac:dyDescent="0.25">
      <c r="A23" s="57"/>
      <c r="B23" s="60" t="s">
        <v>62</v>
      </c>
      <c r="D23" s="207" t="s">
        <v>166</v>
      </c>
    </row>
    <row r="24" spans="1:8" x14ac:dyDescent="0.25">
      <c r="A24" s="57"/>
      <c r="B24" s="57"/>
    </row>
    <row r="25" spans="1:8" x14ac:dyDescent="0.25">
      <c r="A25" s="57"/>
      <c r="B25" s="61" t="str">
        <f>CONCATENATE("Version ",'Change Log'!$B$2," – © 2015-",YEAR('Change Log'!$A$2),", William W. Davis, MSPM, PMP")</f>
        <v>Version 2.0a – © 2015-2019, William W. Davis, MSPM, PMP</v>
      </c>
      <c r="C25" s="141"/>
      <c r="D25" s="207" t="s">
        <v>163</v>
      </c>
      <c r="H25" s="141"/>
    </row>
    <row r="26" spans="1:8" x14ac:dyDescent="0.25">
      <c r="A26" s="57"/>
      <c r="B26" s="139" t="s">
        <v>142</v>
      </c>
      <c r="C26" s="142"/>
      <c r="D26" s="207" t="s">
        <v>164</v>
      </c>
      <c r="E26" s="142"/>
      <c r="F26" s="142"/>
      <c r="G26" s="142"/>
      <c r="H26" s="142"/>
    </row>
    <row r="27" spans="1:8" x14ac:dyDescent="0.25">
      <c r="A27" s="57"/>
      <c r="B27" s="139" t="s">
        <v>141</v>
      </c>
      <c r="C27" s="142"/>
      <c r="D27" s="207" t="s">
        <v>165</v>
      </c>
      <c r="H27" s="141"/>
    </row>
    <row r="28" spans="1:8" x14ac:dyDescent="0.25">
      <c r="A28" s="57"/>
      <c r="B28" s="139" t="s">
        <v>96</v>
      </c>
      <c r="C28" s="142"/>
      <c r="D28" s="207"/>
      <c r="H28" s="141"/>
    </row>
    <row r="29" spans="1:8" x14ac:dyDescent="0.25">
      <c r="A29" s="57"/>
      <c r="B29" s="139" t="s">
        <v>154</v>
      </c>
      <c r="C29" s="142"/>
      <c r="D29" s="207"/>
      <c r="H29" s="141"/>
    </row>
    <row r="30" spans="1:8" x14ac:dyDescent="0.25">
      <c r="A30" s="57"/>
      <c r="B30" s="139" t="s">
        <v>97</v>
      </c>
      <c r="C30" s="142"/>
      <c r="D30" s="142"/>
      <c r="H30" s="141"/>
    </row>
    <row r="31" spans="1:8" x14ac:dyDescent="0.25">
      <c r="A31" s="57"/>
      <c r="B31" s="154" t="s">
        <v>155</v>
      </c>
      <c r="C31" s="142"/>
      <c r="D31" s="142"/>
      <c r="H31" s="141"/>
    </row>
    <row r="32" spans="1:8" x14ac:dyDescent="0.25">
      <c r="A32" s="57"/>
      <c r="B32" s="154" t="s">
        <v>93</v>
      </c>
      <c r="C32" s="141"/>
      <c r="H32" s="141"/>
    </row>
    <row r="33" spans="1:8" x14ac:dyDescent="0.25">
      <c r="A33" s="57"/>
      <c r="B33" s="154" t="s">
        <v>156</v>
      </c>
      <c r="C33" s="141"/>
      <c r="H33" s="141"/>
    </row>
    <row r="34" spans="1:8" x14ac:dyDescent="0.25">
      <c r="A34" s="57"/>
      <c r="B34" s="154" t="s">
        <v>157</v>
      </c>
      <c r="C34" s="141"/>
      <c r="H34" s="141"/>
    </row>
    <row r="35" spans="1:8" x14ac:dyDescent="0.25">
      <c r="A35" s="57"/>
      <c r="B35" s="154"/>
      <c r="C35" s="141"/>
      <c r="H35" s="141"/>
    </row>
    <row r="36" spans="1:8" x14ac:dyDescent="0.25">
      <c r="A36" s="57"/>
      <c r="B36" s="154" t="s">
        <v>158</v>
      </c>
      <c r="C36" s="141"/>
      <c r="H36" s="141"/>
    </row>
    <row r="37" spans="1:8" x14ac:dyDescent="0.25">
      <c r="A37" s="61"/>
      <c r="B37" s="154" t="s">
        <v>91</v>
      </c>
      <c r="C37" s="141"/>
      <c r="H37" s="141"/>
    </row>
    <row r="38" spans="1:8" x14ac:dyDescent="0.25">
      <c r="A38" s="57"/>
      <c r="B38" s="154" t="s">
        <v>92</v>
      </c>
    </row>
    <row r="39" spans="1:8" x14ac:dyDescent="0.25">
      <c r="A39" s="57"/>
      <c r="B39" s="57"/>
    </row>
  </sheetData>
  <hyperlinks>
    <hyperlink ref="B27:D27" r:id="rId1" display="Take a Pluralsight course on Statistical PERT" xr:uid="{00000000-0004-0000-0000-000001000000}"/>
    <hyperlink ref="B23" r:id="rId2" xr:uid="{00000000-0004-0000-0000-000002000000}"/>
    <hyperlink ref="B14" r:id="rId3" display="a Quick Start guide for Statistical PERT® - Beta Edition.  The Quick Start guide explains the" xr:uid="{00000000-0004-0000-0000-000005000000}"/>
    <hyperlink ref="B26" r:id="rId4" display="Download more FREE Statistical PERT templates at https://www.statisticalpert.com" xr:uid="{E48E2655-9B33-4236-9813-AE598E60F39D}"/>
    <hyperlink ref="B27" r:id="rId5" xr:uid="{E31B6D7C-CB51-4743-A2E7-7C53BA357E0C}"/>
    <hyperlink ref="B28" r:id="rId6" xr:uid="{0D998F28-5A27-47C8-B2B1-02BFD6EE354A}"/>
    <hyperlink ref="B30" r:id="rId7" xr:uid="{E71E39B7-EE9A-4F37-98C0-9F72BF5312F6}"/>
    <hyperlink ref="B29" r:id="rId8" display="Connect with me on LinkedIn" xr:uid="{960B1E18-E160-4D92-8838-83F2864E275D}"/>
  </hyperlinks>
  <pageMargins left="0.7" right="0.7" top="0.75" bottom="0.75" header="0.3" footer="0.3"/>
  <drawing r:id="rId9"/>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K31"/>
  <sheetViews>
    <sheetView showGridLines="0" workbookViewId="0">
      <selection activeCell="A17" sqref="A17"/>
    </sheetView>
  </sheetViews>
  <sheetFormatPr defaultRowHeight="15" x14ac:dyDescent="0.25"/>
  <cols>
    <col min="1" max="1" width="25.5703125" customWidth="1"/>
    <col min="2" max="11" width="13.7109375" customWidth="1"/>
  </cols>
  <sheetData>
    <row r="1" spans="1:11" x14ac:dyDescent="0.25">
      <c r="A1" s="6"/>
      <c r="B1" s="5" t="s">
        <v>50</v>
      </c>
      <c r="C1" s="5" t="s">
        <v>56</v>
      </c>
      <c r="D1" s="5" t="s">
        <v>52</v>
      </c>
      <c r="E1" s="5" t="s">
        <v>4</v>
      </c>
      <c r="F1" s="5" t="s">
        <v>3</v>
      </c>
      <c r="G1" s="5" t="s">
        <v>36</v>
      </c>
      <c r="H1" s="5" t="s">
        <v>2</v>
      </c>
      <c r="I1" s="5" t="s">
        <v>1</v>
      </c>
      <c r="J1" s="5" t="s">
        <v>53</v>
      </c>
      <c r="K1" s="5" t="s">
        <v>35</v>
      </c>
    </row>
    <row r="2" spans="1:11" x14ac:dyDescent="0.25">
      <c r="A2" s="6" t="s">
        <v>5</v>
      </c>
      <c r="B2" s="5">
        <v>7.0000000000000007E-2</v>
      </c>
      <c r="C2" s="5">
        <v>8.9800000000000005E-2</v>
      </c>
      <c r="D2" s="5">
        <v>0.1091</v>
      </c>
      <c r="E2" s="5">
        <v>0.125</v>
      </c>
      <c r="F2" s="5">
        <v>0.15079999999999999</v>
      </c>
      <c r="G2" s="5">
        <v>0.16669999999999999</v>
      </c>
      <c r="H2" s="5">
        <v>0.189</v>
      </c>
      <c r="I2" s="5">
        <v>0.22359999999999999</v>
      </c>
      <c r="J2" s="5">
        <v>0.25</v>
      </c>
      <c r="K2" s="5">
        <v>0.26729999999999998</v>
      </c>
    </row>
    <row r="3" spans="1:11" x14ac:dyDescent="0.25">
      <c r="A3" s="6" t="s">
        <v>40</v>
      </c>
      <c r="B3" s="51">
        <f t="shared" ref="B3:J3" si="0">AVERAGE(B2,B4)</f>
        <v>7.3000000000000009E-2</v>
      </c>
      <c r="C3" s="51">
        <f t="shared" si="0"/>
        <v>9.35E-2</v>
      </c>
      <c r="D3" s="51">
        <f t="shared" si="0"/>
        <v>0.11345</v>
      </c>
      <c r="E3" s="51">
        <v>0.13195000000000001</v>
      </c>
      <c r="F3" s="51">
        <f t="shared" si="0"/>
        <v>0.15609999999999999</v>
      </c>
      <c r="G3" s="51">
        <f t="shared" si="0"/>
        <v>0.17215</v>
      </c>
      <c r="H3" s="51">
        <f t="shared" si="0"/>
        <v>0.19450000000000001</v>
      </c>
      <c r="I3" s="51">
        <f t="shared" si="0"/>
        <v>0.22844999999999999</v>
      </c>
      <c r="J3" s="51">
        <f t="shared" si="0"/>
        <v>0.25355</v>
      </c>
      <c r="K3" s="51">
        <f>AVERAGE(K2,K4)</f>
        <v>0.26954999999999996</v>
      </c>
    </row>
    <row r="4" spans="1:11" x14ac:dyDescent="0.25">
      <c r="A4" s="6" t="s">
        <v>6</v>
      </c>
      <c r="B4" s="5">
        <v>7.5999999999999998E-2</v>
      </c>
      <c r="C4" s="5">
        <v>9.7199999999999995E-2</v>
      </c>
      <c r="D4" s="5">
        <v>0.1178</v>
      </c>
      <c r="E4" s="5">
        <v>0.1389</v>
      </c>
      <c r="F4" s="5">
        <v>0.16139999999999999</v>
      </c>
      <c r="G4" s="5">
        <v>0.17760000000000001</v>
      </c>
      <c r="H4" s="5">
        <v>0.2</v>
      </c>
      <c r="I4" s="5">
        <v>0.23330000000000001</v>
      </c>
      <c r="J4" s="5">
        <v>0.2571</v>
      </c>
      <c r="K4" s="5">
        <v>0.27179999999999999</v>
      </c>
    </row>
    <row r="5" spans="1:11" x14ac:dyDescent="0.25">
      <c r="A5" s="6" t="s">
        <v>41</v>
      </c>
      <c r="B5" s="51">
        <f t="shared" ref="B5:K5" si="1">AVERAGE(B4,B6)</f>
        <v>7.5300000000000006E-2</v>
      </c>
      <c r="C5" s="51">
        <f t="shared" si="1"/>
        <v>9.6500000000000002E-2</v>
      </c>
      <c r="D5" s="51">
        <f t="shared" si="1"/>
        <v>0.1172</v>
      </c>
      <c r="E5" s="51">
        <v>0.13855000000000001</v>
      </c>
      <c r="F5" s="51">
        <f t="shared" si="1"/>
        <v>0.16139999999999999</v>
      </c>
      <c r="G5" s="51">
        <f t="shared" si="1"/>
        <v>0.1779</v>
      </c>
      <c r="H5" s="51">
        <f t="shared" si="1"/>
        <v>0.20065</v>
      </c>
      <c r="I5" s="51">
        <f t="shared" si="1"/>
        <v>0.23435</v>
      </c>
      <c r="J5" s="51">
        <f t="shared" si="1"/>
        <v>0.25800000000000001</v>
      </c>
      <c r="K5" s="51">
        <f t="shared" si="1"/>
        <v>0.27249999999999996</v>
      </c>
    </row>
    <row r="6" spans="1:11" x14ac:dyDescent="0.25">
      <c r="A6" s="6" t="s">
        <v>42</v>
      </c>
      <c r="B6" s="5">
        <v>7.46E-2</v>
      </c>
      <c r="C6" s="5">
        <v>9.5799999999999996E-2</v>
      </c>
      <c r="D6" s="5">
        <v>0.1166</v>
      </c>
      <c r="E6" s="5">
        <v>0.13819999999999999</v>
      </c>
      <c r="F6" s="5">
        <v>0.16139999999999999</v>
      </c>
      <c r="G6" s="5">
        <v>0.1782</v>
      </c>
      <c r="H6" s="5">
        <v>0.20130000000000001</v>
      </c>
      <c r="I6" s="5">
        <v>0.2354</v>
      </c>
      <c r="J6" s="5">
        <v>0.25890000000000002</v>
      </c>
      <c r="K6" s="5">
        <v>0.2732</v>
      </c>
    </row>
    <row r="7" spans="1:11" x14ac:dyDescent="0.25">
      <c r="A7" s="6" t="s">
        <v>43</v>
      </c>
      <c r="B7" s="51">
        <f t="shared" ref="B7:K7" si="2">AVERAGE(B6,B8)</f>
        <v>7.3300000000000004E-2</v>
      </c>
      <c r="C7" s="51">
        <f t="shared" si="2"/>
        <v>9.4450000000000006E-2</v>
      </c>
      <c r="D7" s="51">
        <f t="shared" si="2"/>
        <v>0.1153</v>
      </c>
      <c r="E7" s="51">
        <v>0.13705000000000001</v>
      </c>
      <c r="F7" s="51">
        <f t="shared" si="2"/>
        <v>0.16055</v>
      </c>
      <c r="G7" s="51">
        <f t="shared" si="2"/>
        <v>0.17765</v>
      </c>
      <c r="H7" s="51">
        <f t="shared" si="2"/>
        <v>0.20115</v>
      </c>
      <c r="I7" s="51">
        <f t="shared" si="2"/>
        <v>0.23569999999999999</v>
      </c>
      <c r="J7" s="51">
        <f t="shared" si="2"/>
        <v>0.25940000000000002</v>
      </c>
      <c r="K7" s="51">
        <f t="shared" si="2"/>
        <v>0.27349999999999997</v>
      </c>
    </row>
    <row r="8" spans="1:11" x14ac:dyDescent="0.25">
      <c r="A8" s="6" t="s">
        <v>44</v>
      </c>
      <c r="B8" s="5">
        <v>7.1999999999999995E-2</v>
      </c>
      <c r="C8" s="5">
        <v>9.3100000000000002E-2</v>
      </c>
      <c r="D8" s="5">
        <v>0.114</v>
      </c>
      <c r="E8" s="5">
        <v>0.13589999999999999</v>
      </c>
      <c r="F8" s="5">
        <v>0.15970000000000001</v>
      </c>
      <c r="G8" s="5">
        <v>0.17710000000000001</v>
      </c>
      <c r="H8" s="5">
        <v>0.20100000000000001</v>
      </c>
      <c r="I8" s="5">
        <v>0.23599999999999999</v>
      </c>
      <c r="J8" s="5">
        <v>0.25990000000000002</v>
      </c>
      <c r="K8" s="5">
        <v>0.27379999999999999</v>
      </c>
    </row>
    <row r="9" spans="1:11" x14ac:dyDescent="0.25">
      <c r="A9" s="6" t="s">
        <v>45</v>
      </c>
      <c r="B9" s="51">
        <f t="shared" ref="B9:K9" si="3">AVERAGE(B8,B10)</f>
        <v>7.0649999999999991E-2</v>
      </c>
      <c r="C9" s="51">
        <f t="shared" si="3"/>
        <v>9.1700000000000004E-2</v>
      </c>
      <c r="D9" s="51">
        <f t="shared" si="3"/>
        <v>0.11265</v>
      </c>
      <c r="E9" s="51">
        <v>0.13474999999999998</v>
      </c>
      <c r="F9" s="51">
        <f t="shared" si="3"/>
        <v>0.15884999999999999</v>
      </c>
      <c r="G9" s="51">
        <f t="shared" si="3"/>
        <v>0.17645</v>
      </c>
      <c r="H9" s="51">
        <f t="shared" si="3"/>
        <v>0.20069999999999999</v>
      </c>
      <c r="I9" s="51">
        <f t="shared" si="3"/>
        <v>0.23609999999999998</v>
      </c>
      <c r="J9" s="51">
        <f t="shared" si="3"/>
        <v>0.26014999999999999</v>
      </c>
      <c r="K9" s="51">
        <f t="shared" si="3"/>
        <v>0.27400000000000002</v>
      </c>
    </row>
    <row r="10" spans="1:11" x14ac:dyDescent="0.25">
      <c r="A10" s="6" t="s">
        <v>46</v>
      </c>
      <c r="B10" s="5">
        <v>6.93E-2</v>
      </c>
      <c r="C10" s="5">
        <v>9.0300000000000005E-2</v>
      </c>
      <c r="D10" s="5">
        <v>0.1113</v>
      </c>
      <c r="E10" s="5">
        <v>0.1336</v>
      </c>
      <c r="F10" s="5">
        <v>0.158</v>
      </c>
      <c r="G10" s="5">
        <v>0.17580000000000001</v>
      </c>
      <c r="H10" s="5">
        <v>0.20039999999999999</v>
      </c>
      <c r="I10" s="5">
        <v>0.23619999999999999</v>
      </c>
      <c r="J10" s="5">
        <v>0.26040000000000002</v>
      </c>
      <c r="K10" s="5">
        <v>0.2742</v>
      </c>
    </row>
    <row r="11" spans="1:11" x14ac:dyDescent="0.25">
      <c r="A11" s="6" t="s">
        <v>47</v>
      </c>
      <c r="B11" s="51">
        <f t="shared" ref="B11:K11" si="4">AVERAGE(B10,B12)</f>
        <v>6.7049999999999998E-2</v>
      </c>
      <c r="C11" s="51">
        <f t="shared" si="4"/>
        <v>8.7900000000000006E-2</v>
      </c>
      <c r="D11" s="51">
        <f t="shared" si="4"/>
        <v>0.10905000000000001</v>
      </c>
      <c r="E11" s="51">
        <v>0.13164999999999999</v>
      </c>
      <c r="F11" s="51">
        <f t="shared" si="4"/>
        <v>0.15654999999999999</v>
      </c>
      <c r="G11" s="51">
        <f t="shared" si="4"/>
        <v>0.17470000000000002</v>
      </c>
      <c r="H11" s="51">
        <f t="shared" si="4"/>
        <v>0.19985</v>
      </c>
      <c r="I11" s="51">
        <f t="shared" si="4"/>
        <v>0.23625000000000002</v>
      </c>
      <c r="J11" s="51">
        <f t="shared" si="4"/>
        <v>0.26065000000000005</v>
      </c>
      <c r="K11" s="51">
        <f t="shared" si="4"/>
        <v>0.27439999999999998</v>
      </c>
    </row>
    <row r="12" spans="1:11" x14ac:dyDescent="0.25">
      <c r="A12" s="6" t="s">
        <v>7</v>
      </c>
      <c r="B12" s="5">
        <v>6.4799999999999996E-2</v>
      </c>
      <c r="C12" s="5">
        <v>8.5500000000000007E-2</v>
      </c>
      <c r="D12" s="5">
        <v>0.10680000000000001</v>
      </c>
      <c r="E12" s="5">
        <v>0.12970000000000001</v>
      </c>
      <c r="F12" s="5">
        <v>0.15509999999999999</v>
      </c>
      <c r="G12" s="5">
        <v>0.1736</v>
      </c>
      <c r="H12" s="5">
        <v>0.1993</v>
      </c>
      <c r="I12" s="5">
        <v>0.23630000000000001</v>
      </c>
      <c r="J12" s="5">
        <v>0.26090000000000002</v>
      </c>
      <c r="K12" s="5">
        <v>0.27460000000000001</v>
      </c>
    </row>
    <row r="13" spans="1:11" x14ac:dyDescent="0.25">
      <c r="A13" s="6" t="s">
        <v>48</v>
      </c>
      <c r="B13" s="51">
        <f t="shared" ref="B13:K15" si="5">AVERAGE(B12,B14)</f>
        <v>6.3049999999999995E-2</v>
      </c>
      <c r="C13" s="51">
        <f t="shared" si="5"/>
        <v>8.3750000000000005E-2</v>
      </c>
      <c r="D13" s="51">
        <f t="shared" si="5"/>
        <v>0.1051</v>
      </c>
      <c r="E13" s="51">
        <v>0.12825</v>
      </c>
      <c r="F13" s="51">
        <f t="shared" si="5"/>
        <v>0.154</v>
      </c>
      <c r="G13" s="51">
        <f t="shared" si="5"/>
        <v>0.17275000000000001</v>
      </c>
      <c r="H13" s="51">
        <f t="shared" si="5"/>
        <v>0.19890000000000002</v>
      </c>
      <c r="I13" s="51">
        <f t="shared" si="5"/>
        <v>0.23630000000000001</v>
      </c>
      <c r="J13" s="51">
        <f t="shared" si="5"/>
        <v>0.26100000000000001</v>
      </c>
      <c r="K13" s="51">
        <f t="shared" si="5"/>
        <v>0.27474999999999999</v>
      </c>
    </row>
    <row r="14" spans="1:11" x14ac:dyDescent="0.25">
      <c r="A14" s="6" t="s">
        <v>49</v>
      </c>
      <c r="B14" s="5">
        <v>6.13E-2</v>
      </c>
      <c r="C14" s="5">
        <v>8.2000000000000003E-2</v>
      </c>
      <c r="D14" s="5">
        <v>0.10340000000000001</v>
      </c>
      <c r="E14" s="5">
        <v>0.1268</v>
      </c>
      <c r="F14" s="5">
        <v>0.15290000000000001</v>
      </c>
      <c r="G14" s="5">
        <v>0.1719</v>
      </c>
      <c r="H14" s="5">
        <v>0.19850000000000001</v>
      </c>
      <c r="I14" s="5">
        <v>0.23630000000000001</v>
      </c>
      <c r="J14" s="5">
        <v>0.2611</v>
      </c>
      <c r="K14" s="5">
        <v>0.27489999999999998</v>
      </c>
    </row>
    <row r="15" spans="1:11" x14ac:dyDescent="0.25">
      <c r="A15" s="6" t="s">
        <v>57</v>
      </c>
      <c r="B15" s="51">
        <f t="shared" si="5"/>
        <v>4.9149999999999999E-2</v>
      </c>
      <c r="C15" s="51">
        <f t="shared" si="5"/>
        <v>7.0349999999999996E-2</v>
      </c>
      <c r="D15" s="51">
        <f t="shared" si="5"/>
        <v>9.3200000000000005E-2</v>
      </c>
      <c r="E15" s="51">
        <v>0.11849999999999999</v>
      </c>
      <c r="F15" s="51">
        <f t="shared" si="5"/>
        <v>0.1469</v>
      </c>
      <c r="G15" s="51">
        <f t="shared" si="5"/>
        <v>0.1676</v>
      </c>
      <c r="H15" s="51">
        <f t="shared" si="5"/>
        <v>0.19605</v>
      </c>
      <c r="I15" s="51">
        <f t="shared" si="5"/>
        <v>0.23599999999999999</v>
      </c>
      <c r="J15" s="51">
        <f t="shared" si="5"/>
        <v>0.26150000000000001</v>
      </c>
      <c r="K15" s="51">
        <f t="shared" si="5"/>
        <v>0.27524999999999999</v>
      </c>
    </row>
    <row r="16" spans="1:11" x14ac:dyDescent="0.25">
      <c r="A16" s="6" t="s">
        <v>32</v>
      </c>
      <c r="B16" s="5">
        <v>3.6999999999999998E-2</v>
      </c>
      <c r="C16" s="5">
        <v>5.8700000000000002E-2</v>
      </c>
      <c r="D16" s="5">
        <v>8.3000000000000004E-2</v>
      </c>
      <c r="E16" s="5">
        <v>0.11020000000000001</v>
      </c>
      <c r="F16" s="5">
        <v>0.1409</v>
      </c>
      <c r="G16" s="5">
        <v>0.1633</v>
      </c>
      <c r="H16" s="5">
        <v>0.19359999999999999</v>
      </c>
      <c r="I16" s="5">
        <v>0.23569999999999999</v>
      </c>
      <c r="J16" s="5">
        <v>0.26190000000000002</v>
      </c>
      <c r="K16" s="5">
        <v>0.27560000000000001</v>
      </c>
    </row>
    <row r="18" spans="1:11" x14ac:dyDescent="0.25">
      <c r="A18" s="183" t="str">
        <f>CONCATENATE("Version ",'Change Log'!$B$2," – © 2015-",YEAR('Change Log'!$A$2),", William W. Davis, MSPM, PMP")</f>
        <v>Version 2.0a – © 2015-2019, William W. Davis, MSPM, PMP</v>
      </c>
      <c r="B18" s="54"/>
      <c r="C18" s="54"/>
      <c r="D18" s="54"/>
      <c r="E18" s="54"/>
      <c r="F18" s="54"/>
      <c r="G18" s="54"/>
      <c r="H18" s="54"/>
      <c r="I18" s="54"/>
      <c r="J18" s="54"/>
      <c r="K18" s="54"/>
    </row>
    <row r="19" spans="1:11" x14ac:dyDescent="0.25">
      <c r="A19" s="199" t="s">
        <v>142</v>
      </c>
      <c r="B19" s="199"/>
      <c r="C19" s="199"/>
      <c r="D19" s="199"/>
      <c r="E19" s="199"/>
      <c r="F19" s="199"/>
      <c r="G19" s="199"/>
      <c r="H19" s="199"/>
      <c r="I19" s="199"/>
      <c r="J19" s="199"/>
    </row>
    <row r="20" spans="1:11" x14ac:dyDescent="0.25">
      <c r="A20" s="199" t="s">
        <v>141</v>
      </c>
      <c r="B20" s="199"/>
      <c r="C20" s="199"/>
      <c r="D20" s="199"/>
      <c r="E20" s="199"/>
      <c r="F20" s="199"/>
      <c r="G20" s="199"/>
      <c r="H20" s="199"/>
      <c r="I20" s="199"/>
      <c r="J20" s="199"/>
    </row>
    <row r="21" spans="1:11" x14ac:dyDescent="0.25">
      <c r="A21" s="199" t="s">
        <v>96</v>
      </c>
      <c r="B21" s="199"/>
      <c r="C21" s="199"/>
      <c r="D21" s="199"/>
      <c r="E21" s="199"/>
      <c r="F21" s="199"/>
      <c r="G21" s="199"/>
      <c r="H21" s="199"/>
      <c r="I21" s="199"/>
      <c r="J21" s="199"/>
    </row>
    <row r="22" spans="1:11" x14ac:dyDescent="0.25">
      <c r="A22" s="199" t="s">
        <v>154</v>
      </c>
      <c r="B22" s="199"/>
      <c r="C22" s="199"/>
      <c r="D22" s="199"/>
      <c r="E22" s="199"/>
      <c r="F22" s="199"/>
      <c r="G22" s="199"/>
      <c r="H22" s="199"/>
      <c r="I22" s="199"/>
      <c r="J22" s="199"/>
    </row>
    <row r="23" spans="1:11" x14ac:dyDescent="0.25">
      <c r="A23" s="199" t="s">
        <v>97</v>
      </c>
      <c r="B23" s="199"/>
      <c r="C23" s="199"/>
      <c r="D23" s="199"/>
      <c r="E23" s="199"/>
      <c r="F23" s="199"/>
      <c r="G23" s="199"/>
      <c r="H23" s="199"/>
      <c r="I23" s="199"/>
      <c r="J23" s="199"/>
    </row>
    <row r="24" spans="1:11" x14ac:dyDescent="0.25">
      <c r="A24" s="185" t="s">
        <v>155</v>
      </c>
      <c r="B24" s="139"/>
      <c r="C24" s="139"/>
      <c r="D24" s="139"/>
      <c r="E24" s="139"/>
      <c r="F24" s="139"/>
      <c r="G24" s="139"/>
      <c r="H24" s="139"/>
      <c r="I24" s="139"/>
      <c r="J24" s="139"/>
    </row>
    <row r="25" spans="1:11" x14ac:dyDescent="0.25">
      <c r="A25" s="185" t="s">
        <v>93</v>
      </c>
      <c r="B25" s="17"/>
      <c r="C25" s="17"/>
      <c r="D25" s="17"/>
      <c r="E25" s="17"/>
      <c r="F25" s="18"/>
      <c r="G25" s="17"/>
      <c r="H25" s="17"/>
      <c r="I25" s="17"/>
      <c r="J25" s="17"/>
    </row>
    <row r="26" spans="1:11" x14ac:dyDescent="0.25">
      <c r="A26" s="185" t="s">
        <v>156</v>
      </c>
      <c r="B26" s="17"/>
      <c r="C26" s="17"/>
      <c r="D26" s="17"/>
      <c r="E26" s="17"/>
      <c r="F26" s="18"/>
      <c r="G26" s="17"/>
      <c r="H26" s="17"/>
      <c r="I26" s="17"/>
      <c r="J26" s="17"/>
    </row>
    <row r="27" spans="1:11" x14ac:dyDescent="0.25">
      <c r="A27" s="185" t="s">
        <v>157</v>
      </c>
      <c r="B27" s="17"/>
      <c r="C27" s="17"/>
      <c r="D27" s="17"/>
      <c r="E27" s="17"/>
      <c r="F27" s="18"/>
      <c r="G27" s="17"/>
      <c r="H27" s="17"/>
      <c r="I27" s="17"/>
      <c r="J27" s="17"/>
    </row>
    <row r="28" spans="1:11" x14ac:dyDescent="0.25">
      <c r="A28" s="185"/>
      <c r="B28" s="17"/>
      <c r="C28" s="17"/>
      <c r="D28" s="17"/>
      <c r="E28" s="17"/>
      <c r="F28" s="18"/>
      <c r="G28" s="17"/>
      <c r="H28" s="17"/>
      <c r="I28" s="17"/>
      <c r="J28" s="17"/>
    </row>
    <row r="29" spans="1:11" x14ac:dyDescent="0.25">
      <c r="A29" s="185" t="s">
        <v>158</v>
      </c>
      <c r="B29" s="17"/>
      <c r="C29" s="17"/>
      <c r="D29" s="17"/>
      <c r="E29" s="17"/>
      <c r="F29" s="18"/>
      <c r="G29" s="17"/>
      <c r="H29" s="17"/>
      <c r="I29" s="17"/>
      <c r="J29" s="17"/>
    </row>
    <row r="30" spans="1:11" x14ac:dyDescent="0.25">
      <c r="A30" s="185" t="s">
        <v>91</v>
      </c>
      <c r="B30" s="17"/>
      <c r="C30" s="17"/>
      <c r="D30" s="17"/>
      <c r="E30" s="17"/>
      <c r="F30" s="18"/>
      <c r="G30" s="17"/>
      <c r="H30" s="17"/>
      <c r="I30" s="17"/>
      <c r="J30" s="17"/>
    </row>
    <row r="31" spans="1:11" x14ac:dyDescent="0.25">
      <c r="A31" s="185" t="s">
        <v>92</v>
      </c>
      <c r="B31" s="17"/>
      <c r="C31" s="17"/>
      <c r="D31" s="17"/>
      <c r="E31" s="17"/>
      <c r="F31" s="18"/>
      <c r="G31" s="17"/>
      <c r="H31" s="17"/>
      <c r="I31" s="17"/>
      <c r="J31" s="17"/>
    </row>
  </sheetData>
  <mergeCells count="5">
    <mergeCell ref="A19:J19"/>
    <mergeCell ref="A20:J20"/>
    <mergeCell ref="A21:J21"/>
    <mergeCell ref="A22:J22"/>
    <mergeCell ref="A23:J23"/>
  </mergeCells>
  <hyperlinks>
    <hyperlink ref="A21:J21" r:id="rId1" display="Watch Statistical PERT videos on YouTube " xr:uid="{E3A419DE-161F-4B73-ADD8-4BFCDF7D761A}"/>
    <hyperlink ref="A22" r:id="rId2" display="Follow Statistical PERT on Twitter to learn when new updates are released" xr:uid="{ED806D94-8AF4-47DC-9523-191F68850536}"/>
    <hyperlink ref="A21" r:id="rId3" xr:uid="{B970ACE7-D645-4826-B91E-05A563547CBA}"/>
    <hyperlink ref="A20" r:id="rId4" display="Take a Pluralsight course on Statistical PERT" xr:uid="{4FFCF50A-7557-4827-BEA6-8656C74918BE}"/>
    <hyperlink ref="A19" r:id="rId5" display="Download more FREE Statistical PERT templates at https://www.statisticalpert.com" xr:uid="{14B38F70-F7D8-42B6-BA63-E4CF5A74CD51}"/>
    <hyperlink ref="A23:J23" r:id="rId6" display="Follow Statistical PERT on Twitter to learn when new updates are released" xr:uid="{FE76A57A-C7C6-46D5-8862-F74E1D10BFA8}"/>
    <hyperlink ref="A22:J22" r:id="rId7" display="Connect with or follow William W. Davis on LinkedIn" xr:uid="{B38E900D-00A8-4CAD-A075-16C4A7B1D7A2}"/>
    <hyperlink ref="A20:J20" r:id="rId8" display="Watch a Pluralsight course on Statistical PERT® Normal Edition" xr:uid="{F87CC49D-2267-494B-9E8E-15D2FE034369}"/>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O31"/>
  <sheetViews>
    <sheetView showGridLines="0" workbookViewId="0">
      <selection activeCell="A17" sqref="A17"/>
    </sheetView>
  </sheetViews>
  <sheetFormatPr defaultRowHeight="15" x14ac:dyDescent="0.25"/>
  <cols>
    <col min="1" max="1" width="25.5703125" customWidth="1"/>
    <col min="2" max="11" width="13.7109375" customWidth="1"/>
    <col min="14" max="14" width="10.5703125" customWidth="1"/>
  </cols>
  <sheetData>
    <row r="1" spans="1:15" x14ac:dyDescent="0.25">
      <c r="A1" s="6"/>
      <c r="B1" s="5" t="s">
        <v>50</v>
      </c>
      <c r="C1" s="5" t="s">
        <v>56</v>
      </c>
      <c r="D1" s="5" t="s">
        <v>52</v>
      </c>
      <c r="E1" s="5" t="s">
        <v>4</v>
      </c>
      <c r="F1" s="5" t="s">
        <v>3</v>
      </c>
      <c r="G1" s="5" t="s">
        <v>36</v>
      </c>
      <c r="H1" s="5" t="s">
        <v>2</v>
      </c>
      <c r="I1" s="5" t="s">
        <v>1</v>
      </c>
      <c r="J1" s="5" t="s">
        <v>53</v>
      </c>
      <c r="K1" s="5" t="s">
        <v>35</v>
      </c>
    </row>
    <row r="2" spans="1:15" x14ac:dyDescent="0.25">
      <c r="A2" s="6" t="s">
        <v>5</v>
      </c>
      <c r="B2" s="5">
        <v>0.5</v>
      </c>
      <c r="C2" s="5">
        <v>0.5</v>
      </c>
      <c r="D2" s="5">
        <v>0.5</v>
      </c>
      <c r="E2" s="5">
        <v>0.5</v>
      </c>
      <c r="F2" s="5">
        <v>0.5</v>
      </c>
      <c r="G2" s="5">
        <v>0.5</v>
      </c>
      <c r="H2" s="5">
        <v>0.5</v>
      </c>
      <c r="I2" s="5">
        <v>0.5</v>
      </c>
      <c r="J2" s="5">
        <v>0.5</v>
      </c>
      <c r="K2" s="5">
        <v>0.5</v>
      </c>
    </row>
    <row r="3" spans="1:15" x14ac:dyDescent="0.25">
      <c r="A3" s="6" t="s">
        <v>40</v>
      </c>
      <c r="B3" s="51">
        <f t="shared" ref="B3:J3" si="0">AVERAGE(B2,B4)</f>
        <v>0.42105000000000004</v>
      </c>
      <c r="C3" s="51">
        <f t="shared" si="0"/>
        <v>0.4239</v>
      </c>
      <c r="D3" s="51">
        <f t="shared" si="0"/>
        <v>0.4274</v>
      </c>
      <c r="E3" s="51">
        <v>0.43179999999999996</v>
      </c>
      <c r="F3" s="51">
        <f t="shared" si="0"/>
        <v>0.4375</v>
      </c>
      <c r="G3" s="51">
        <f t="shared" si="0"/>
        <v>0.44230000000000003</v>
      </c>
      <c r="H3" s="51">
        <f t="shared" si="0"/>
        <v>0.45</v>
      </c>
      <c r="I3" s="51">
        <f t="shared" si="0"/>
        <v>0.46425</v>
      </c>
      <c r="J3" s="51">
        <f t="shared" si="0"/>
        <v>0.47725000000000001</v>
      </c>
      <c r="K3" s="51">
        <f>AVERAGE(K2,K4)</f>
        <v>0.48680000000000001</v>
      </c>
    </row>
    <row r="4" spans="1:15" x14ac:dyDescent="0.25">
      <c r="A4" s="6" t="s">
        <v>6</v>
      </c>
      <c r="B4" s="5">
        <v>0.34210000000000002</v>
      </c>
      <c r="C4" s="5">
        <v>0.3478</v>
      </c>
      <c r="D4" s="5">
        <v>0.3548</v>
      </c>
      <c r="E4" s="5">
        <v>0.36359999999999998</v>
      </c>
      <c r="F4" s="5">
        <v>0.375</v>
      </c>
      <c r="G4" s="5">
        <v>0.3846</v>
      </c>
      <c r="H4" s="5">
        <v>0.4</v>
      </c>
      <c r="I4" s="5">
        <v>0.42849999999999999</v>
      </c>
      <c r="J4" s="5">
        <v>0.45450000000000002</v>
      </c>
      <c r="K4" s="5">
        <v>0.47360000000000002</v>
      </c>
    </row>
    <row r="5" spans="1:15" x14ac:dyDescent="0.25">
      <c r="A5" s="6" t="s">
        <v>41</v>
      </c>
      <c r="B5" s="51">
        <f t="shared" ref="B5:K5" si="1">AVERAGE(B4,B6)</f>
        <v>0.3034</v>
      </c>
      <c r="C5" s="51">
        <f t="shared" si="1"/>
        <v>0.31104999999999999</v>
      </c>
      <c r="D5" s="51">
        <f t="shared" si="1"/>
        <v>0.32025000000000003</v>
      </c>
      <c r="E5" s="51">
        <v>0.33179999999999998</v>
      </c>
      <c r="F5" s="51">
        <f t="shared" si="1"/>
        <v>0.34734999999999999</v>
      </c>
      <c r="G5" s="51">
        <f t="shared" si="1"/>
        <v>0.35894999999999999</v>
      </c>
      <c r="H5" s="51">
        <f t="shared" si="1"/>
        <v>0.37880000000000003</v>
      </c>
      <c r="I5" s="51">
        <f t="shared" si="1"/>
        <v>0.41389999999999999</v>
      </c>
      <c r="J5" s="51">
        <f t="shared" si="1"/>
        <v>0.44635000000000002</v>
      </c>
      <c r="K5" s="51">
        <f t="shared" si="1"/>
        <v>0.46889999999999998</v>
      </c>
    </row>
    <row r="6" spans="1:15" x14ac:dyDescent="0.25">
      <c r="A6" s="6" t="s">
        <v>42</v>
      </c>
      <c r="B6" s="5">
        <v>0.26469999999999999</v>
      </c>
      <c r="C6" s="5">
        <v>0.27429999999999999</v>
      </c>
      <c r="D6" s="5">
        <v>0.28570000000000001</v>
      </c>
      <c r="E6" s="5">
        <v>0.3</v>
      </c>
      <c r="F6" s="5">
        <v>0.31969999999999998</v>
      </c>
      <c r="G6" s="5">
        <v>0.33329999999999999</v>
      </c>
      <c r="H6" s="5">
        <v>0.35759999999999997</v>
      </c>
      <c r="I6" s="5">
        <v>0.39929999999999999</v>
      </c>
      <c r="J6" s="5">
        <v>0.43819999999999998</v>
      </c>
      <c r="K6" s="5">
        <v>0.4642</v>
      </c>
    </row>
    <row r="7" spans="1:15" x14ac:dyDescent="0.25">
      <c r="A7" s="6" t="s">
        <v>43</v>
      </c>
      <c r="B7" s="51">
        <f t="shared" ref="B7:K7" si="2">AVERAGE(B6,B8)</f>
        <v>0.24174999999999999</v>
      </c>
      <c r="C7" s="51">
        <f t="shared" si="2"/>
        <v>0.25255</v>
      </c>
      <c r="D7" s="51">
        <f t="shared" si="2"/>
        <v>0.26550000000000001</v>
      </c>
      <c r="E7" s="51">
        <v>0.28159999999999996</v>
      </c>
      <c r="F7" s="51">
        <f t="shared" si="2"/>
        <v>0.30269999999999997</v>
      </c>
      <c r="G7" s="51">
        <f t="shared" si="2"/>
        <v>0.31879999999999997</v>
      </c>
      <c r="H7" s="51">
        <f t="shared" si="2"/>
        <v>0.34544999999999998</v>
      </c>
      <c r="I7" s="51">
        <f t="shared" si="2"/>
        <v>0.39195000000000002</v>
      </c>
      <c r="J7" s="51">
        <f t="shared" si="2"/>
        <v>0.43335000000000001</v>
      </c>
      <c r="K7" s="51">
        <f t="shared" si="2"/>
        <v>0.46179999999999999</v>
      </c>
    </row>
    <row r="8" spans="1:15" x14ac:dyDescent="0.25">
      <c r="A8" s="6" t="s">
        <v>44</v>
      </c>
      <c r="B8" s="5">
        <v>0.21879999999999999</v>
      </c>
      <c r="C8" s="5">
        <v>0.23080000000000001</v>
      </c>
      <c r="D8" s="5">
        <v>0.24529999999999999</v>
      </c>
      <c r="E8" s="5">
        <v>0.26319999999999999</v>
      </c>
      <c r="F8" s="5">
        <v>0.28570000000000001</v>
      </c>
      <c r="G8" s="5">
        <v>0.30430000000000001</v>
      </c>
      <c r="H8" s="5">
        <v>0.33329999999999999</v>
      </c>
      <c r="I8" s="5">
        <v>0.3846</v>
      </c>
      <c r="J8" s="5">
        <v>0.42849999999999999</v>
      </c>
      <c r="K8" s="5">
        <v>0.45939999999999998</v>
      </c>
    </row>
    <row r="9" spans="1:15" x14ac:dyDescent="0.25">
      <c r="A9" s="6" t="s">
        <v>45</v>
      </c>
      <c r="B9" s="51">
        <f t="shared" ref="B9:K9" si="3">AVERAGE(B8,B10)</f>
        <v>0.20355000000000001</v>
      </c>
      <c r="C9" s="51">
        <f t="shared" si="3"/>
        <v>0.21645</v>
      </c>
      <c r="D9" s="51">
        <f t="shared" si="3"/>
        <v>0.23204999999999998</v>
      </c>
      <c r="E9" s="51">
        <v>0.25114999999999998</v>
      </c>
      <c r="F9" s="51">
        <f t="shared" si="3"/>
        <v>0.2752</v>
      </c>
      <c r="G9" s="51">
        <f t="shared" si="3"/>
        <v>0.29500000000000004</v>
      </c>
      <c r="H9" s="51">
        <f t="shared" si="3"/>
        <v>0.32569999999999999</v>
      </c>
      <c r="I9" s="51">
        <f t="shared" si="3"/>
        <v>0.37980000000000003</v>
      </c>
      <c r="J9" s="51">
        <f t="shared" si="3"/>
        <v>0.42574999999999996</v>
      </c>
      <c r="K9" s="51">
        <f t="shared" si="3"/>
        <v>0.45794999999999997</v>
      </c>
    </row>
    <row r="10" spans="1:15" x14ac:dyDescent="0.25">
      <c r="A10" s="6" t="s">
        <v>46</v>
      </c>
      <c r="B10" s="5">
        <v>0.1883</v>
      </c>
      <c r="C10" s="5">
        <v>0.2021</v>
      </c>
      <c r="D10" s="5">
        <v>0.21879999999999999</v>
      </c>
      <c r="E10" s="5">
        <v>0.23910000000000001</v>
      </c>
      <c r="F10" s="5">
        <v>0.26469999999999999</v>
      </c>
      <c r="G10" s="5">
        <v>0.28570000000000001</v>
      </c>
      <c r="H10" s="5">
        <v>0.31809999999999999</v>
      </c>
      <c r="I10" s="5">
        <v>0.375</v>
      </c>
      <c r="J10" s="5">
        <v>0.42299999999999999</v>
      </c>
      <c r="K10" s="5">
        <v>0.45650000000000002</v>
      </c>
    </row>
    <row r="11" spans="1:15" x14ac:dyDescent="0.25">
      <c r="A11" s="6" t="s">
        <v>47</v>
      </c>
      <c r="B11" s="51">
        <f t="shared" ref="B11:K11" si="4">AVERAGE(B10,B12)</f>
        <v>0.1694</v>
      </c>
      <c r="C11" s="51">
        <f t="shared" si="4"/>
        <v>0.18440000000000001</v>
      </c>
      <c r="D11" s="51">
        <f t="shared" si="4"/>
        <v>0.2024</v>
      </c>
      <c r="E11" s="51">
        <v>0.22439999999999999</v>
      </c>
      <c r="F11" s="51">
        <f t="shared" si="4"/>
        <v>0.25209999999999999</v>
      </c>
      <c r="G11" s="51">
        <f t="shared" si="4"/>
        <v>0.2742</v>
      </c>
      <c r="H11" s="51">
        <f t="shared" si="4"/>
        <v>0.29244999999999999</v>
      </c>
      <c r="I11" s="51">
        <f t="shared" si="4"/>
        <v>0.36954999999999999</v>
      </c>
      <c r="J11" s="51">
        <f t="shared" si="4"/>
        <v>0.41964999999999997</v>
      </c>
      <c r="K11" s="51">
        <f t="shared" si="4"/>
        <v>0.45474999999999999</v>
      </c>
    </row>
    <row r="12" spans="1:15" x14ac:dyDescent="0.25">
      <c r="A12" s="6" t="s">
        <v>7</v>
      </c>
      <c r="B12" s="5">
        <v>0.15049999999999999</v>
      </c>
      <c r="C12" s="5">
        <v>0.16669999999999999</v>
      </c>
      <c r="D12" s="5">
        <v>0.186</v>
      </c>
      <c r="E12" s="5">
        <v>0.2097</v>
      </c>
      <c r="F12" s="5">
        <v>0.23949999999999999</v>
      </c>
      <c r="G12" s="5">
        <v>0.26269999999999999</v>
      </c>
      <c r="H12" s="5">
        <v>0.26679999999999998</v>
      </c>
      <c r="I12" s="5">
        <v>0.36409999999999998</v>
      </c>
      <c r="J12" s="5">
        <v>0.4163</v>
      </c>
      <c r="K12" s="5">
        <v>0.45300000000000001</v>
      </c>
    </row>
    <row r="13" spans="1:15" x14ac:dyDescent="0.25">
      <c r="A13" s="6" t="s">
        <v>48</v>
      </c>
      <c r="B13" s="51">
        <f t="shared" ref="B13:K15" si="5">AVERAGE(B12,B14)</f>
        <v>0.13924999999999998</v>
      </c>
      <c r="C13" s="51">
        <f t="shared" si="5"/>
        <v>0.15625</v>
      </c>
      <c r="D13" s="51">
        <f t="shared" si="5"/>
        <v>0.17635000000000001</v>
      </c>
      <c r="E13" s="51">
        <v>0.20100000000000001</v>
      </c>
      <c r="F13" s="51">
        <f t="shared" si="5"/>
        <v>0.23215</v>
      </c>
      <c r="G13" s="51">
        <f t="shared" si="5"/>
        <v>0.25574999999999998</v>
      </c>
      <c r="H13" s="51">
        <f t="shared" si="5"/>
        <v>0.27834999999999999</v>
      </c>
      <c r="I13" s="51">
        <f t="shared" si="5"/>
        <v>0.36049999999999999</v>
      </c>
      <c r="J13" s="51">
        <f t="shared" si="5"/>
        <v>0.41459999999999997</v>
      </c>
      <c r="K13" s="51">
        <f t="shared" si="5"/>
        <v>0.45174999999999998</v>
      </c>
    </row>
    <row r="14" spans="1:15" x14ac:dyDescent="0.25">
      <c r="A14" s="6" t="s">
        <v>49</v>
      </c>
      <c r="B14" s="5">
        <v>0.128</v>
      </c>
      <c r="C14" s="5">
        <v>0.14580000000000001</v>
      </c>
      <c r="D14" s="5">
        <v>0.16669999999999999</v>
      </c>
      <c r="E14" s="5">
        <v>0.1923</v>
      </c>
      <c r="F14" s="5">
        <v>0.2248</v>
      </c>
      <c r="G14" s="5">
        <v>0.24879999999999999</v>
      </c>
      <c r="H14" s="5">
        <v>0.28989999999999999</v>
      </c>
      <c r="I14" s="5">
        <v>0.3569</v>
      </c>
      <c r="J14" s="5">
        <v>0.41289999999999999</v>
      </c>
      <c r="K14" s="5">
        <v>0.45050000000000001</v>
      </c>
    </row>
    <row r="15" spans="1:15" x14ac:dyDescent="0.25">
      <c r="A15" s="6" t="s">
        <v>57</v>
      </c>
      <c r="B15" s="51">
        <f t="shared" si="5"/>
        <v>8.3250000000000005E-2</v>
      </c>
      <c r="C15" s="51">
        <f t="shared" si="5"/>
        <v>0.10415000000000001</v>
      </c>
      <c r="D15" s="51">
        <f t="shared" si="5"/>
        <v>0.1288</v>
      </c>
      <c r="E15" s="51">
        <v>0.15865000000000001</v>
      </c>
      <c r="F15" s="51">
        <f t="shared" si="5"/>
        <v>0.19574999999999998</v>
      </c>
      <c r="G15" s="51">
        <f t="shared" si="5"/>
        <v>0.22439999999999999</v>
      </c>
      <c r="H15" s="51">
        <f t="shared" si="5"/>
        <v>0.26995000000000002</v>
      </c>
      <c r="I15" s="51">
        <f t="shared" si="5"/>
        <v>0.34509999999999996</v>
      </c>
      <c r="J15" s="51">
        <f t="shared" si="5"/>
        <v>0.40644999999999998</v>
      </c>
      <c r="K15" s="51">
        <f t="shared" si="5"/>
        <v>0.44745000000000001</v>
      </c>
    </row>
    <row r="16" spans="1:15" x14ac:dyDescent="0.25">
      <c r="A16" s="6" t="s">
        <v>32</v>
      </c>
      <c r="B16" s="5">
        <v>3.85E-2</v>
      </c>
      <c r="C16" s="5">
        <v>6.25E-2</v>
      </c>
      <c r="D16" s="5">
        <v>9.0899999999999995E-2</v>
      </c>
      <c r="E16" s="5">
        <v>0.125</v>
      </c>
      <c r="F16" s="5">
        <v>0.16669999999999999</v>
      </c>
      <c r="G16" s="5">
        <v>0.2</v>
      </c>
      <c r="H16" s="5">
        <v>0.25</v>
      </c>
      <c r="I16" s="5">
        <v>0.33329999999999999</v>
      </c>
      <c r="J16" s="5">
        <v>0.4</v>
      </c>
      <c r="K16" s="5">
        <v>0.44440000000000002</v>
      </c>
      <c r="L16" s="55"/>
      <c r="M16" s="55"/>
      <c r="N16" s="55"/>
      <c r="O16" s="55"/>
    </row>
    <row r="18" spans="1:10" x14ac:dyDescent="0.25">
      <c r="A18" s="183" t="str">
        <f>CONCATENATE("Version ",'Change Log'!$B$2," – © 2015-",YEAR('Change Log'!$A$2),", William W. Davis, MSPM, PMP")</f>
        <v>Version 2.0a – © 2015-2019, William W. Davis, MSPM, PMP</v>
      </c>
    </row>
    <row r="19" spans="1:10" x14ac:dyDescent="0.25">
      <c r="A19" s="199" t="s">
        <v>142</v>
      </c>
      <c r="B19" s="199"/>
      <c r="C19" s="199"/>
      <c r="D19" s="199"/>
      <c r="E19" s="199"/>
      <c r="F19" s="199"/>
      <c r="G19" s="199"/>
      <c r="H19" s="199"/>
      <c r="I19" s="199"/>
      <c r="J19" s="199"/>
    </row>
    <row r="20" spans="1:10" x14ac:dyDescent="0.25">
      <c r="A20" s="199" t="s">
        <v>141</v>
      </c>
      <c r="B20" s="199"/>
      <c r="C20" s="199"/>
      <c r="D20" s="199"/>
      <c r="E20" s="199"/>
      <c r="F20" s="199"/>
      <c r="G20" s="199"/>
      <c r="H20" s="199"/>
      <c r="I20" s="199"/>
      <c r="J20" s="199"/>
    </row>
    <row r="21" spans="1:10" x14ac:dyDescent="0.25">
      <c r="A21" s="199" t="s">
        <v>96</v>
      </c>
      <c r="B21" s="199"/>
      <c r="C21" s="199"/>
      <c r="D21" s="199"/>
      <c r="E21" s="199"/>
      <c r="F21" s="199"/>
      <c r="G21" s="199"/>
      <c r="H21" s="199"/>
      <c r="I21" s="199"/>
      <c r="J21" s="199"/>
    </row>
    <row r="22" spans="1:10" x14ac:dyDescent="0.25">
      <c r="A22" s="199" t="s">
        <v>154</v>
      </c>
      <c r="B22" s="199"/>
      <c r="C22" s="199"/>
      <c r="D22" s="199"/>
      <c r="E22" s="199"/>
      <c r="F22" s="199"/>
      <c r="G22" s="199"/>
      <c r="H22" s="199"/>
      <c r="I22" s="199"/>
      <c r="J22" s="199"/>
    </row>
    <row r="23" spans="1:10" x14ac:dyDescent="0.25">
      <c r="A23" s="199" t="s">
        <v>97</v>
      </c>
      <c r="B23" s="199"/>
      <c r="C23" s="199"/>
      <c r="D23" s="199"/>
      <c r="E23" s="199"/>
      <c r="F23" s="199"/>
      <c r="G23" s="199"/>
      <c r="H23" s="199"/>
      <c r="I23" s="199"/>
      <c r="J23" s="199"/>
    </row>
    <row r="24" spans="1:10" x14ac:dyDescent="0.25">
      <c r="A24" s="185" t="s">
        <v>155</v>
      </c>
      <c r="B24" s="139"/>
      <c r="C24" s="139"/>
      <c r="D24" s="139"/>
      <c r="E24" s="139"/>
      <c r="F24" s="139"/>
      <c r="G24" s="139"/>
      <c r="H24" s="139"/>
      <c r="I24" s="139"/>
      <c r="J24" s="139"/>
    </row>
    <row r="25" spans="1:10" x14ac:dyDescent="0.25">
      <c r="A25" s="185" t="s">
        <v>93</v>
      </c>
      <c r="B25" s="17"/>
      <c r="C25" s="17"/>
      <c r="D25" s="17"/>
      <c r="E25" s="17"/>
      <c r="F25" s="18"/>
      <c r="G25" s="17"/>
      <c r="H25" s="17"/>
      <c r="I25" s="17"/>
      <c r="J25" s="17"/>
    </row>
    <row r="26" spans="1:10" x14ac:dyDescent="0.25">
      <c r="A26" s="185" t="s">
        <v>156</v>
      </c>
      <c r="B26" s="17"/>
      <c r="C26" s="17"/>
      <c r="D26" s="17"/>
      <c r="E26" s="17"/>
      <c r="F26" s="18"/>
      <c r="G26" s="17"/>
      <c r="H26" s="17"/>
      <c r="I26" s="17"/>
      <c r="J26" s="17"/>
    </row>
    <row r="27" spans="1:10" x14ac:dyDescent="0.25">
      <c r="A27" s="185" t="s">
        <v>157</v>
      </c>
      <c r="B27" s="17"/>
      <c r="C27" s="17"/>
      <c r="D27" s="17"/>
      <c r="E27" s="17"/>
      <c r="F27" s="18"/>
      <c r="G27" s="17"/>
      <c r="H27" s="17"/>
      <c r="I27" s="17"/>
      <c r="J27" s="17"/>
    </row>
    <row r="28" spans="1:10" x14ac:dyDescent="0.25">
      <c r="A28" s="185"/>
      <c r="B28" s="17"/>
      <c r="C28" s="17"/>
      <c r="D28" s="17"/>
      <c r="E28" s="17"/>
      <c r="F28" s="18"/>
      <c r="G28" s="17"/>
      <c r="H28" s="17"/>
      <c r="I28" s="17"/>
      <c r="J28" s="17"/>
    </row>
    <row r="29" spans="1:10" x14ac:dyDescent="0.25">
      <c r="A29" s="185" t="s">
        <v>158</v>
      </c>
      <c r="B29" s="17"/>
      <c r="C29" s="17"/>
      <c r="D29" s="17"/>
      <c r="E29" s="17"/>
      <c r="F29" s="18"/>
      <c r="G29" s="17"/>
      <c r="H29" s="17"/>
      <c r="I29" s="17"/>
      <c r="J29" s="17"/>
    </row>
    <row r="30" spans="1:10" x14ac:dyDescent="0.25">
      <c r="A30" s="185" t="s">
        <v>91</v>
      </c>
      <c r="B30" s="17"/>
      <c r="C30" s="17"/>
      <c r="D30" s="17"/>
      <c r="E30" s="17"/>
      <c r="F30" s="18"/>
      <c r="G30" s="17"/>
      <c r="H30" s="17"/>
      <c r="I30" s="17"/>
      <c r="J30" s="17"/>
    </row>
    <row r="31" spans="1:10" x14ac:dyDescent="0.25">
      <c r="A31" s="185" t="s">
        <v>92</v>
      </c>
      <c r="B31" s="17"/>
      <c r="C31" s="17"/>
      <c r="D31" s="17"/>
      <c r="E31" s="17"/>
      <c r="F31" s="18"/>
      <c r="G31" s="17"/>
      <c r="H31" s="17"/>
      <c r="I31" s="17"/>
      <c r="J31" s="17"/>
    </row>
  </sheetData>
  <mergeCells count="5">
    <mergeCell ref="A19:J19"/>
    <mergeCell ref="A20:J20"/>
    <mergeCell ref="A21:J21"/>
    <mergeCell ref="A22:J22"/>
    <mergeCell ref="A23:J23"/>
  </mergeCells>
  <hyperlinks>
    <hyperlink ref="A21:J21" r:id="rId1" display="Watch Statistical PERT videos on YouTube " xr:uid="{7B7EBB92-669F-47F6-96C3-E56E496EDB6E}"/>
    <hyperlink ref="A22" r:id="rId2" display="Follow Statistical PERT on Twitter to learn when new updates are released" xr:uid="{6D1E7708-A58A-4761-9914-C8C624DADB9A}"/>
    <hyperlink ref="A21" r:id="rId3" xr:uid="{96F08C02-C8F8-455A-9D1D-774C326DB97D}"/>
    <hyperlink ref="A20" r:id="rId4" display="Take a Pluralsight course on Statistical PERT" xr:uid="{9AB2DF59-304B-49A4-A3A0-7E647673F6F1}"/>
    <hyperlink ref="A19" r:id="rId5" display="Download more FREE Statistical PERT templates at https://www.statisticalpert.com" xr:uid="{F639FCAB-8E12-4A68-B198-E30BCA081F7E}"/>
    <hyperlink ref="A23:J23" r:id="rId6" display="Follow Statistical PERT on Twitter to learn when new updates are released" xr:uid="{4B24C42B-B995-4F2D-A0A0-2FE7FD3B3857}"/>
    <hyperlink ref="A22:J22" r:id="rId7" display="Connect with or follow William W. Davis on LinkedIn" xr:uid="{71E178FA-E404-4682-BF37-71C27E1A1FC9}"/>
    <hyperlink ref="A20:J20" r:id="rId8" display="Watch a Pluralsight course on Statistical PERT® Normal Edition" xr:uid="{7DDFD866-3A59-4289-A888-114D55212EDB}"/>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K49"/>
  <sheetViews>
    <sheetView showGridLines="0" topLeftCell="A29" workbookViewId="0">
      <selection activeCell="A36" sqref="A36"/>
    </sheetView>
  </sheetViews>
  <sheetFormatPr defaultRowHeight="15" x14ac:dyDescent="0.25"/>
  <cols>
    <col min="1" max="1" width="35.7109375" customWidth="1"/>
    <col min="2" max="2" width="13.5703125" customWidth="1"/>
    <col min="3" max="11" width="10.7109375" customWidth="1"/>
  </cols>
  <sheetData>
    <row r="1" spans="1:2" x14ac:dyDescent="0.25">
      <c r="A1" s="200" t="s">
        <v>146</v>
      </c>
      <c r="B1" s="101">
        <v>-0.05</v>
      </c>
    </row>
    <row r="2" spans="1:2" x14ac:dyDescent="0.25">
      <c r="A2" s="201"/>
      <c r="B2" s="101">
        <v>-0.1</v>
      </c>
    </row>
    <row r="3" spans="1:2" x14ac:dyDescent="0.25">
      <c r="A3" s="201"/>
      <c r="B3" s="101">
        <v>-0.15</v>
      </c>
    </row>
    <row r="4" spans="1:2" x14ac:dyDescent="0.25">
      <c r="A4" s="201"/>
      <c r="B4" s="101">
        <v>-0.2</v>
      </c>
    </row>
    <row r="5" spans="1:2" x14ac:dyDescent="0.25">
      <c r="A5" s="201"/>
      <c r="B5" s="101">
        <v>-0.25</v>
      </c>
    </row>
    <row r="6" spans="1:2" x14ac:dyDescent="0.25">
      <c r="A6" s="201"/>
      <c r="B6" s="101">
        <v>-0.3</v>
      </c>
    </row>
    <row r="7" spans="1:2" x14ac:dyDescent="0.25">
      <c r="A7" s="201"/>
      <c r="B7" s="101">
        <v>-0.35</v>
      </c>
    </row>
    <row r="8" spans="1:2" x14ac:dyDescent="0.25">
      <c r="A8" s="201"/>
      <c r="B8" s="101">
        <v>-0.4</v>
      </c>
    </row>
    <row r="9" spans="1:2" x14ac:dyDescent="0.25">
      <c r="A9" s="201"/>
      <c r="B9" s="101">
        <v>-0.5</v>
      </c>
    </row>
    <row r="10" spans="1:2" x14ac:dyDescent="0.25">
      <c r="A10" s="201"/>
      <c r="B10" s="101">
        <v>-0.6</v>
      </c>
    </row>
    <row r="11" spans="1:2" x14ac:dyDescent="0.25">
      <c r="A11" s="202"/>
      <c r="B11" s="101">
        <v>-0.7</v>
      </c>
    </row>
    <row r="12" spans="1:2" x14ac:dyDescent="0.25">
      <c r="B12" s="102"/>
    </row>
    <row r="14" spans="1:2" x14ac:dyDescent="0.25">
      <c r="A14" s="203" t="s">
        <v>147</v>
      </c>
      <c r="B14" s="101">
        <v>0.1</v>
      </c>
    </row>
    <row r="15" spans="1:2" x14ac:dyDescent="0.25">
      <c r="A15" s="203"/>
      <c r="B15" s="101">
        <v>0.2</v>
      </c>
    </row>
    <row r="16" spans="1:2" x14ac:dyDescent="0.25">
      <c r="A16" s="203"/>
      <c r="B16" s="101">
        <v>0.3</v>
      </c>
    </row>
    <row r="17" spans="1:11" x14ac:dyDescent="0.25">
      <c r="A17" s="203"/>
      <c r="B17" s="101">
        <v>0.4</v>
      </c>
    </row>
    <row r="18" spans="1:11" x14ac:dyDescent="0.25">
      <c r="A18" s="203"/>
      <c r="B18" s="101">
        <v>0.5</v>
      </c>
    </row>
    <row r="19" spans="1:11" x14ac:dyDescent="0.25">
      <c r="A19" s="203"/>
      <c r="B19" s="101">
        <v>0.75</v>
      </c>
    </row>
    <row r="20" spans="1:11" x14ac:dyDescent="0.25">
      <c r="A20" s="203"/>
      <c r="B20" s="101">
        <v>1</v>
      </c>
    </row>
    <row r="21" spans="1:11" x14ac:dyDescent="0.25">
      <c r="A21" s="203"/>
      <c r="B21" s="101">
        <v>1.25</v>
      </c>
    </row>
    <row r="22" spans="1:11" x14ac:dyDescent="0.25">
      <c r="A22" s="203"/>
      <c r="B22" s="101">
        <v>1.5</v>
      </c>
    </row>
    <row r="23" spans="1:11" x14ac:dyDescent="0.25">
      <c r="A23" s="203"/>
      <c r="B23" s="101">
        <v>1.75</v>
      </c>
    </row>
    <row r="24" spans="1:11" x14ac:dyDescent="0.25">
      <c r="A24" s="203"/>
      <c r="B24" s="101">
        <v>2</v>
      </c>
    </row>
    <row r="27" spans="1:11" x14ac:dyDescent="0.25">
      <c r="A27" s="103" t="s">
        <v>145</v>
      </c>
      <c r="B27" s="104"/>
    </row>
    <row r="28" spans="1:11" x14ac:dyDescent="0.25">
      <c r="A28" s="1" t="s">
        <v>79</v>
      </c>
      <c r="B28" s="105" t="b">
        <f>FALSE</f>
        <v>0</v>
      </c>
      <c r="C28" s="106" t="s">
        <v>80</v>
      </c>
      <c r="D28" s="107"/>
      <c r="E28" s="107"/>
      <c r="F28" s="107"/>
      <c r="G28" s="107"/>
      <c r="H28" s="107"/>
      <c r="I28" s="107"/>
      <c r="J28" s="107"/>
      <c r="K28" s="108"/>
    </row>
    <row r="29" spans="1:11" x14ac:dyDescent="0.25">
      <c r="A29" s="1" t="s">
        <v>81</v>
      </c>
      <c r="B29" s="105" t="b">
        <f>TRUE</f>
        <v>1</v>
      </c>
      <c r="C29" s="106" t="s">
        <v>82</v>
      </c>
      <c r="D29" s="107"/>
      <c r="E29" s="107"/>
      <c r="F29" s="107"/>
      <c r="G29" s="107"/>
      <c r="H29" s="107"/>
      <c r="I29" s="107"/>
      <c r="J29" s="107"/>
      <c r="K29" s="108"/>
    </row>
    <row r="32" spans="1:11" x14ac:dyDescent="0.25">
      <c r="A32" s="103" t="s">
        <v>83</v>
      </c>
      <c r="B32" s="104"/>
    </row>
    <row r="33" spans="1:10" x14ac:dyDescent="0.25">
      <c r="A33" s="1" t="s">
        <v>84</v>
      </c>
      <c r="B33" s="105" t="b">
        <f>TRUE</f>
        <v>1</v>
      </c>
    </row>
    <row r="34" spans="1:10" x14ac:dyDescent="0.25">
      <c r="A34" s="1" t="s">
        <v>85</v>
      </c>
      <c r="B34" s="105" t="b">
        <f>FALSE</f>
        <v>0</v>
      </c>
    </row>
    <row r="36" spans="1:10" x14ac:dyDescent="0.25">
      <c r="A36" s="183" t="str">
        <f>CONCATENATE("Version ",'Change Log'!$B$2," – © 2015-",YEAR('Change Log'!$A$2),", William W. Davis, MSPM, PMP")</f>
        <v>Version 2.0a – © 2015-2019, William W. Davis, MSPM, PMP</v>
      </c>
    </row>
    <row r="37" spans="1:10" x14ac:dyDescent="0.25">
      <c r="A37" s="199" t="s">
        <v>142</v>
      </c>
      <c r="B37" s="199"/>
      <c r="C37" s="199"/>
      <c r="D37" s="199"/>
      <c r="E37" s="199"/>
      <c r="F37" s="199"/>
      <c r="G37" s="199"/>
      <c r="H37" s="199"/>
      <c r="I37" s="199"/>
      <c r="J37" s="199"/>
    </row>
    <row r="38" spans="1:10" x14ac:dyDescent="0.25">
      <c r="A38" s="199" t="s">
        <v>141</v>
      </c>
      <c r="B38" s="199"/>
      <c r="C38" s="199"/>
      <c r="D38" s="199"/>
      <c r="E38" s="199"/>
      <c r="F38" s="199"/>
      <c r="G38" s="199"/>
      <c r="H38" s="199"/>
      <c r="I38" s="199"/>
      <c r="J38" s="199"/>
    </row>
    <row r="39" spans="1:10" x14ac:dyDescent="0.25">
      <c r="A39" s="199" t="s">
        <v>96</v>
      </c>
      <c r="B39" s="199"/>
      <c r="C39" s="199"/>
      <c r="D39" s="199"/>
      <c r="E39" s="199"/>
      <c r="F39" s="199"/>
      <c r="G39" s="199"/>
      <c r="H39" s="199"/>
      <c r="I39" s="199"/>
      <c r="J39" s="199"/>
    </row>
    <row r="40" spans="1:10" x14ac:dyDescent="0.25">
      <c r="A40" s="199" t="s">
        <v>154</v>
      </c>
      <c r="B40" s="199"/>
      <c r="C40" s="199"/>
      <c r="D40" s="199"/>
      <c r="E40" s="199"/>
      <c r="F40" s="199"/>
      <c r="G40" s="199"/>
      <c r="H40" s="199"/>
      <c r="I40" s="199"/>
      <c r="J40" s="199"/>
    </row>
    <row r="41" spans="1:10" x14ac:dyDescent="0.25">
      <c r="A41" s="199" t="s">
        <v>97</v>
      </c>
      <c r="B41" s="199"/>
      <c r="C41" s="199"/>
      <c r="D41" s="199"/>
      <c r="E41" s="199"/>
      <c r="F41" s="199"/>
      <c r="G41" s="199"/>
      <c r="H41" s="199"/>
      <c r="I41" s="199"/>
      <c r="J41" s="199"/>
    </row>
    <row r="42" spans="1:10" x14ac:dyDescent="0.25">
      <c r="A42" s="185" t="s">
        <v>155</v>
      </c>
      <c r="B42" s="139"/>
      <c r="C42" s="139"/>
      <c r="D42" s="139"/>
      <c r="E42" s="139"/>
      <c r="F42" s="139"/>
      <c r="G42" s="139"/>
      <c r="H42" s="139"/>
      <c r="I42" s="139"/>
      <c r="J42" s="139"/>
    </row>
    <row r="43" spans="1:10" x14ac:dyDescent="0.25">
      <c r="A43" s="185" t="s">
        <v>93</v>
      </c>
      <c r="B43" s="17"/>
      <c r="C43" s="17"/>
      <c r="D43" s="17"/>
      <c r="E43" s="17"/>
      <c r="F43" s="18"/>
      <c r="G43" s="17"/>
      <c r="H43" s="17"/>
      <c r="I43" s="17"/>
      <c r="J43" s="17"/>
    </row>
    <row r="44" spans="1:10" x14ac:dyDescent="0.25">
      <c r="A44" s="185" t="s">
        <v>156</v>
      </c>
      <c r="B44" s="17"/>
      <c r="C44" s="17"/>
      <c r="D44" s="17"/>
      <c r="E44" s="17"/>
      <c r="F44" s="18"/>
      <c r="G44" s="17"/>
      <c r="H44" s="17"/>
      <c r="I44" s="17"/>
      <c r="J44" s="17"/>
    </row>
    <row r="45" spans="1:10" x14ac:dyDescent="0.25">
      <c r="A45" s="185" t="s">
        <v>157</v>
      </c>
      <c r="B45" s="17"/>
      <c r="C45" s="17"/>
      <c r="D45" s="17"/>
      <c r="E45" s="17"/>
      <c r="F45" s="18"/>
      <c r="G45" s="17"/>
      <c r="H45" s="17"/>
      <c r="I45" s="17"/>
      <c r="J45" s="17"/>
    </row>
    <row r="46" spans="1:10" x14ac:dyDescent="0.25">
      <c r="A46" s="185"/>
      <c r="B46" s="17"/>
      <c r="C46" s="17"/>
      <c r="D46" s="17"/>
      <c r="E46" s="17"/>
      <c r="F46" s="18"/>
      <c r="G46" s="17"/>
      <c r="H46" s="17"/>
      <c r="I46" s="17"/>
      <c r="J46" s="17"/>
    </row>
    <row r="47" spans="1:10" x14ac:dyDescent="0.25">
      <c r="A47" s="185" t="s">
        <v>158</v>
      </c>
      <c r="B47" s="17"/>
      <c r="C47" s="17"/>
      <c r="D47" s="17"/>
      <c r="E47" s="17"/>
      <c r="F47" s="18"/>
      <c r="G47" s="17"/>
      <c r="H47" s="17"/>
      <c r="I47" s="17"/>
      <c r="J47" s="17"/>
    </row>
    <row r="48" spans="1:10" x14ac:dyDescent="0.25">
      <c r="A48" s="185" t="s">
        <v>91</v>
      </c>
      <c r="B48" s="17"/>
      <c r="C48" s="17"/>
      <c r="D48" s="17"/>
      <c r="E48" s="17"/>
      <c r="F48" s="18"/>
      <c r="G48" s="17"/>
      <c r="H48" s="17"/>
      <c r="I48" s="17"/>
      <c r="J48" s="17"/>
    </row>
    <row r="49" spans="1:10" x14ac:dyDescent="0.25">
      <c r="A49" s="185" t="s">
        <v>92</v>
      </c>
      <c r="B49" s="17"/>
      <c r="C49" s="17"/>
      <c r="D49" s="17"/>
      <c r="E49" s="17"/>
      <c r="F49" s="18"/>
      <c r="G49" s="17"/>
      <c r="H49" s="17"/>
      <c r="I49" s="17"/>
      <c r="J49" s="17"/>
    </row>
  </sheetData>
  <mergeCells count="7">
    <mergeCell ref="A40:J40"/>
    <mergeCell ref="A41:J41"/>
    <mergeCell ref="A1:A11"/>
    <mergeCell ref="A14:A24"/>
    <mergeCell ref="A37:J37"/>
    <mergeCell ref="A38:J38"/>
    <mergeCell ref="A39:J39"/>
  </mergeCells>
  <hyperlinks>
    <hyperlink ref="A39:J39" r:id="rId1" display="Watch Statistical PERT videos on YouTube " xr:uid="{2A840D28-AC57-43AB-99BB-57B1FAB62357}"/>
    <hyperlink ref="A40" r:id="rId2" display="Follow Statistical PERT on Twitter to learn when new updates are released" xr:uid="{2FDE3621-CC1F-4A6F-B1C6-C7EC15EDA578}"/>
    <hyperlink ref="A39" r:id="rId3" xr:uid="{ABE9884C-5BB4-443D-A761-B44C3B45A737}"/>
    <hyperlink ref="A38" r:id="rId4" display="Take a Pluralsight course on Statistical PERT" xr:uid="{2A57D7B9-0A30-4F9B-BE50-10172243B388}"/>
    <hyperlink ref="A37" r:id="rId5" display="Download more FREE Statistical PERT templates at https://www.statisticalpert.com" xr:uid="{E10769C3-C168-43D0-B188-FDD38938D33A}"/>
    <hyperlink ref="A41:J41" r:id="rId6" display="Follow Statistical PERT on Twitter to learn when new updates are released" xr:uid="{FD23A362-2DD1-4D76-B187-1835302229EE}"/>
    <hyperlink ref="A40:J40" r:id="rId7" display="Connect with or follow William W. Davis on LinkedIn" xr:uid="{04E82295-90B6-49F9-89BB-26A880C7807C}"/>
    <hyperlink ref="A38:J38" r:id="rId8" display="Watch a Pluralsight course on Statistical PERT® Normal Edition" xr:uid="{8C12DD76-2772-4018-AE69-6E71B13AAF6E}"/>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C5"/>
  <sheetViews>
    <sheetView showGridLines="0" workbookViewId="0">
      <selection activeCell="C3" sqref="C3"/>
    </sheetView>
  </sheetViews>
  <sheetFormatPr defaultRowHeight="15" x14ac:dyDescent="0.25"/>
  <cols>
    <col min="1" max="1" width="10.5703125" style="14" customWidth="1"/>
    <col min="2" max="2" width="15" style="15" customWidth="1"/>
    <col min="3" max="3" width="125.140625" style="10" customWidth="1"/>
  </cols>
  <sheetData>
    <row r="1" spans="1:3" x14ac:dyDescent="0.25">
      <c r="A1" s="12" t="s">
        <v>21</v>
      </c>
      <c r="B1" s="13" t="s">
        <v>22</v>
      </c>
      <c r="C1" s="11" t="s">
        <v>23</v>
      </c>
    </row>
    <row r="2" spans="1:3" x14ac:dyDescent="0.25">
      <c r="A2" s="209">
        <v>43641</v>
      </c>
      <c r="B2" s="210" t="s">
        <v>167</v>
      </c>
      <c r="C2" s="211" t="s">
        <v>688</v>
      </c>
    </row>
    <row r="3" spans="1:3" x14ac:dyDescent="0.25">
      <c r="A3" s="181">
        <v>43543</v>
      </c>
      <c r="B3" s="182" t="s">
        <v>152</v>
      </c>
      <c r="C3" s="42" t="s">
        <v>153</v>
      </c>
    </row>
    <row r="4" spans="1:3" x14ac:dyDescent="0.25">
      <c r="A4" s="181">
        <v>43365</v>
      </c>
      <c r="B4" s="182" t="s">
        <v>150</v>
      </c>
      <c r="C4" s="42" t="s">
        <v>151</v>
      </c>
    </row>
    <row r="5" spans="1:3" x14ac:dyDescent="0.25">
      <c r="A5" s="181">
        <v>42795</v>
      </c>
      <c r="B5" s="182" t="s">
        <v>144</v>
      </c>
      <c r="C5" s="42" t="s">
        <v>148</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E76F17-FD6E-41C5-84AB-7F251F6572AF}">
  <dimension ref="A1:A676"/>
  <sheetViews>
    <sheetView showGridLines="0" workbookViewId="0">
      <selection activeCell="L8" sqref="L8"/>
    </sheetView>
  </sheetViews>
  <sheetFormatPr defaultRowHeight="15" x14ac:dyDescent="0.25"/>
  <sheetData>
    <row r="1" spans="1:1" x14ac:dyDescent="0.25">
      <c r="A1" s="208" t="s">
        <v>168</v>
      </c>
    </row>
    <row r="2" spans="1:1" x14ac:dyDescent="0.25">
      <c r="A2" s="208" t="s">
        <v>169</v>
      </c>
    </row>
    <row r="3" spans="1:1" x14ac:dyDescent="0.25">
      <c r="A3" s="208"/>
    </row>
    <row r="4" spans="1:1" x14ac:dyDescent="0.25">
      <c r="A4" s="208" t="s">
        <v>170</v>
      </c>
    </row>
    <row r="5" spans="1:1" x14ac:dyDescent="0.25">
      <c r="A5" s="208" t="s">
        <v>171</v>
      </c>
    </row>
    <row r="6" spans="1:1" x14ac:dyDescent="0.25">
      <c r="A6" s="208" t="s">
        <v>172</v>
      </c>
    </row>
    <row r="7" spans="1:1" x14ac:dyDescent="0.25">
      <c r="A7" s="208"/>
    </row>
    <row r="8" spans="1:1" x14ac:dyDescent="0.25">
      <c r="A8" s="208" t="s">
        <v>173</v>
      </c>
    </row>
    <row r="9" spans="1:1" x14ac:dyDescent="0.25">
      <c r="A9" s="208"/>
    </row>
    <row r="10" spans="1:1" x14ac:dyDescent="0.25">
      <c r="A10" s="208" t="s">
        <v>174</v>
      </c>
    </row>
    <row r="11" spans="1:1" x14ac:dyDescent="0.25">
      <c r="A11" s="208" t="s">
        <v>175</v>
      </c>
    </row>
    <row r="12" spans="1:1" x14ac:dyDescent="0.25">
      <c r="A12" s="208"/>
    </row>
    <row r="13" spans="1:1" x14ac:dyDescent="0.25">
      <c r="A13" s="208" t="s">
        <v>176</v>
      </c>
    </row>
    <row r="14" spans="1:1" x14ac:dyDescent="0.25">
      <c r="A14" s="208" t="s">
        <v>177</v>
      </c>
    </row>
    <row r="15" spans="1:1" x14ac:dyDescent="0.25">
      <c r="A15" s="208" t="s">
        <v>178</v>
      </c>
    </row>
    <row r="16" spans="1:1" x14ac:dyDescent="0.25">
      <c r="A16" s="208" t="s">
        <v>179</v>
      </c>
    </row>
    <row r="17" spans="1:1" x14ac:dyDescent="0.25">
      <c r="A17" s="208" t="s">
        <v>180</v>
      </c>
    </row>
    <row r="18" spans="1:1" x14ac:dyDescent="0.25">
      <c r="A18" s="208" t="s">
        <v>181</v>
      </c>
    </row>
    <row r="19" spans="1:1" x14ac:dyDescent="0.25">
      <c r="A19" s="208" t="s">
        <v>182</v>
      </c>
    </row>
    <row r="20" spans="1:1" x14ac:dyDescent="0.25">
      <c r="A20" s="208" t="s">
        <v>183</v>
      </c>
    </row>
    <row r="21" spans="1:1" x14ac:dyDescent="0.25">
      <c r="A21" s="208"/>
    </row>
    <row r="22" spans="1:1" x14ac:dyDescent="0.25">
      <c r="A22" s="208" t="s">
        <v>184</v>
      </c>
    </row>
    <row r="23" spans="1:1" x14ac:dyDescent="0.25">
      <c r="A23" s="208" t="s">
        <v>185</v>
      </c>
    </row>
    <row r="24" spans="1:1" x14ac:dyDescent="0.25">
      <c r="A24" s="208" t="s">
        <v>186</v>
      </c>
    </row>
    <row r="25" spans="1:1" x14ac:dyDescent="0.25">
      <c r="A25" s="208" t="s">
        <v>187</v>
      </c>
    </row>
    <row r="26" spans="1:1" x14ac:dyDescent="0.25">
      <c r="A26" s="208" t="s">
        <v>188</v>
      </c>
    </row>
    <row r="27" spans="1:1" x14ac:dyDescent="0.25">
      <c r="A27" s="208" t="s">
        <v>189</v>
      </c>
    </row>
    <row r="28" spans="1:1" x14ac:dyDescent="0.25">
      <c r="A28" s="208"/>
    </row>
    <row r="29" spans="1:1" x14ac:dyDescent="0.25">
      <c r="A29" s="208" t="s">
        <v>190</v>
      </c>
    </row>
    <row r="30" spans="1:1" x14ac:dyDescent="0.25">
      <c r="A30" s="208" t="s">
        <v>191</v>
      </c>
    </row>
    <row r="31" spans="1:1" x14ac:dyDescent="0.25">
      <c r="A31" s="208" t="s">
        <v>192</v>
      </c>
    </row>
    <row r="32" spans="1:1" x14ac:dyDescent="0.25">
      <c r="A32" s="208" t="s">
        <v>193</v>
      </c>
    </row>
    <row r="33" spans="1:1" x14ac:dyDescent="0.25">
      <c r="A33" s="208"/>
    </row>
    <row r="34" spans="1:1" x14ac:dyDescent="0.25">
      <c r="A34" s="208" t="s">
        <v>194</v>
      </c>
    </row>
    <row r="35" spans="1:1" x14ac:dyDescent="0.25">
      <c r="A35" s="208" t="s">
        <v>195</v>
      </c>
    </row>
    <row r="36" spans="1:1" x14ac:dyDescent="0.25">
      <c r="A36" s="208" t="s">
        <v>196</v>
      </c>
    </row>
    <row r="37" spans="1:1" x14ac:dyDescent="0.25">
      <c r="A37" s="208" t="s">
        <v>197</v>
      </c>
    </row>
    <row r="38" spans="1:1" x14ac:dyDescent="0.25">
      <c r="A38" s="208" t="s">
        <v>198</v>
      </c>
    </row>
    <row r="39" spans="1:1" x14ac:dyDescent="0.25">
      <c r="A39" s="208"/>
    </row>
    <row r="40" spans="1:1" x14ac:dyDescent="0.25">
      <c r="A40" s="208" t="s">
        <v>199</v>
      </c>
    </row>
    <row r="41" spans="1:1" x14ac:dyDescent="0.25">
      <c r="A41" s="208" t="s">
        <v>200</v>
      </c>
    </row>
    <row r="42" spans="1:1" x14ac:dyDescent="0.25">
      <c r="A42" s="208" t="s">
        <v>201</v>
      </c>
    </row>
    <row r="43" spans="1:1" x14ac:dyDescent="0.25">
      <c r="A43" s="208"/>
    </row>
    <row r="44" spans="1:1" x14ac:dyDescent="0.25">
      <c r="A44" s="208" t="s">
        <v>202</v>
      </c>
    </row>
    <row r="45" spans="1:1" x14ac:dyDescent="0.25">
      <c r="A45" s="208" t="s">
        <v>203</v>
      </c>
    </row>
    <row r="46" spans="1:1" x14ac:dyDescent="0.25">
      <c r="A46" s="208" t="s">
        <v>204</v>
      </c>
    </row>
    <row r="47" spans="1:1" x14ac:dyDescent="0.25">
      <c r="A47" s="208" t="s">
        <v>205</v>
      </c>
    </row>
    <row r="48" spans="1:1" x14ac:dyDescent="0.25">
      <c r="A48" s="208" t="s">
        <v>206</v>
      </c>
    </row>
    <row r="49" spans="1:1" x14ac:dyDescent="0.25">
      <c r="A49" s="208"/>
    </row>
    <row r="50" spans="1:1" x14ac:dyDescent="0.25">
      <c r="A50" s="208" t="s">
        <v>207</v>
      </c>
    </row>
    <row r="51" spans="1:1" x14ac:dyDescent="0.25">
      <c r="A51" s="208" t="s">
        <v>208</v>
      </c>
    </row>
    <row r="52" spans="1:1" x14ac:dyDescent="0.25">
      <c r="A52" s="208" t="s">
        <v>209</v>
      </c>
    </row>
    <row r="53" spans="1:1" x14ac:dyDescent="0.25">
      <c r="A53" s="208" t="s">
        <v>210</v>
      </c>
    </row>
    <row r="54" spans="1:1" x14ac:dyDescent="0.25">
      <c r="A54" s="208" t="s">
        <v>211</v>
      </c>
    </row>
    <row r="55" spans="1:1" x14ac:dyDescent="0.25">
      <c r="A55" s="208" t="s">
        <v>212</v>
      </c>
    </row>
    <row r="56" spans="1:1" x14ac:dyDescent="0.25">
      <c r="A56" s="208" t="s">
        <v>213</v>
      </c>
    </row>
    <row r="57" spans="1:1" x14ac:dyDescent="0.25">
      <c r="A57" s="208" t="s">
        <v>214</v>
      </c>
    </row>
    <row r="58" spans="1:1" x14ac:dyDescent="0.25">
      <c r="A58" s="208" t="s">
        <v>215</v>
      </c>
    </row>
    <row r="59" spans="1:1" x14ac:dyDescent="0.25">
      <c r="A59" s="208" t="s">
        <v>216</v>
      </c>
    </row>
    <row r="60" spans="1:1" x14ac:dyDescent="0.25">
      <c r="A60" s="208"/>
    </row>
    <row r="61" spans="1:1" x14ac:dyDescent="0.25">
      <c r="A61" s="208" t="s">
        <v>217</v>
      </c>
    </row>
    <row r="62" spans="1:1" x14ac:dyDescent="0.25">
      <c r="A62" s="208" t="s">
        <v>218</v>
      </c>
    </row>
    <row r="63" spans="1:1" x14ac:dyDescent="0.25">
      <c r="A63" s="208" t="s">
        <v>219</v>
      </c>
    </row>
    <row r="64" spans="1:1" x14ac:dyDescent="0.25">
      <c r="A64" s="208" t="s">
        <v>220</v>
      </c>
    </row>
    <row r="65" spans="1:1" x14ac:dyDescent="0.25">
      <c r="A65" s="208" t="s">
        <v>221</v>
      </c>
    </row>
    <row r="66" spans="1:1" x14ac:dyDescent="0.25">
      <c r="A66" s="208" t="s">
        <v>222</v>
      </c>
    </row>
    <row r="67" spans="1:1" x14ac:dyDescent="0.25">
      <c r="A67" s="208"/>
    </row>
    <row r="68" spans="1:1" x14ac:dyDescent="0.25">
      <c r="A68" s="208" t="s">
        <v>223</v>
      </c>
    </row>
    <row r="69" spans="1:1" x14ac:dyDescent="0.25">
      <c r="A69" s="208" t="s">
        <v>224</v>
      </c>
    </row>
    <row r="70" spans="1:1" x14ac:dyDescent="0.25">
      <c r="A70" s="208"/>
    </row>
    <row r="71" spans="1:1" x14ac:dyDescent="0.25">
      <c r="A71" s="208" t="s">
        <v>225</v>
      </c>
    </row>
    <row r="72" spans="1:1" x14ac:dyDescent="0.25">
      <c r="A72" s="208"/>
    </row>
    <row r="73" spans="1:1" x14ac:dyDescent="0.25">
      <c r="A73" s="208" t="s">
        <v>226</v>
      </c>
    </row>
    <row r="74" spans="1:1" x14ac:dyDescent="0.25">
      <c r="A74" s="208"/>
    </row>
    <row r="75" spans="1:1" x14ac:dyDescent="0.25">
      <c r="A75" s="208" t="s">
        <v>227</v>
      </c>
    </row>
    <row r="76" spans="1:1" x14ac:dyDescent="0.25">
      <c r="A76" s="208"/>
    </row>
    <row r="77" spans="1:1" x14ac:dyDescent="0.25">
      <c r="A77" s="208" t="s">
        <v>228</v>
      </c>
    </row>
    <row r="78" spans="1:1" x14ac:dyDescent="0.25">
      <c r="A78" s="208" t="s">
        <v>229</v>
      </c>
    </row>
    <row r="79" spans="1:1" x14ac:dyDescent="0.25">
      <c r="A79" s="208"/>
    </row>
    <row r="80" spans="1:1" x14ac:dyDescent="0.25">
      <c r="A80" s="208" t="s">
        <v>230</v>
      </c>
    </row>
    <row r="81" spans="1:1" x14ac:dyDescent="0.25">
      <c r="A81" s="208" t="s">
        <v>231</v>
      </c>
    </row>
    <row r="82" spans="1:1" x14ac:dyDescent="0.25">
      <c r="A82" s="208" t="s">
        <v>232</v>
      </c>
    </row>
    <row r="83" spans="1:1" x14ac:dyDescent="0.25">
      <c r="A83" s="208"/>
    </row>
    <row r="84" spans="1:1" x14ac:dyDescent="0.25">
      <c r="A84" s="208" t="s">
        <v>233</v>
      </c>
    </row>
    <row r="85" spans="1:1" x14ac:dyDescent="0.25">
      <c r="A85" s="208" t="s">
        <v>234</v>
      </c>
    </row>
    <row r="86" spans="1:1" x14ac:dyDescent="0.25">
      <c r="A86" s="208" t="s">
        <v>235</v>
      </c>
    </row>
    <row r="87" spans="1:1" x14ac:dyDescent="0.25">
      <c r="A87" s="208" t="s">
        <v>236</v>
      </c>
    </row>
    <row r="88" spans="1:1" x14ac:dyDescent="0.25">
      <c r="A88" s="208"/>
    </row>
    <row r="89" spans="1:1" x14ac:dyDescent="0.25">
      <c r="A89" s="208" t="s">
        <v>237</v>
      </c>
    </row>
    <row r="90" spans="1:1" x14ac:dyDescent="0.25">
      <c r="A90" s="208" t="s">
        <v>238</v>
      </c>
    </row>
    <row r="91" spans="1:1" x14ac:dyDescent="0.25">
      <c r="A91" s="208"/>
    </row>
    <row r="92" spans="1:1" x14ac:dyDescent="0.25">
      <c r="A92" s="208" t="s">
        <v>239</v>
      </c>
    </row>
    <row r="93" spans="1:1" x14ac:dyDescent="0.25">
      <c r="A93" s="208" t="s">
        <v>240</v>
      </c>
    </row>
    <row r="94" spans="1:1" x14ac:dyDescent="0.25">
      <c r="A94" s="208" t="s">
        <v>241</v>
      </c>
    </row>
    <row r="95" spans="1:1" x14ac:dyDescent="0.25">
      <c r="A95" s="208" t="s">
        <v>242</v>
      </c>
    </row>
    <row r="96" spans="1:1" x14ac:dyDescent="0.25">
      <c r="A96" s="208" t="s">
        <v>243</v>
      </c>
    </row>
    <row r="97" spans="1:1" x14ac:dyDescent="0.25">
      <c r="A97" s="208" t="s">
        <v>244</v>
      </c>
    </row>
    <row r="98" spans="1:1" x14ac:dyDescent="0.25">
      <c r="A98" s="208"/>
    </row>
    <row r="99" spans="1:1" x14ac:dyDescent="0.25">
      <c r="A99" s="208" t="s">
        <v>245</v>
      </c>
    </row>
    <row r="100" spans="1:1" x14ac:dyDescent="0.25">
      <c r="A100" s="208" t="s">
        <v>246</v>
      </c>
    </row>
    <row r="101" spans="1:1" x14ac:dyDescent="0.25">
      <c r="A101" s="208" t="s">
        <v>247</v>
      </c>
    </row>
    <row r="102" spans="1:1" x14ac:dyDescent="0.25">
      <c r="A102" s="208"/>
    </row>
    <row r="103" spans="1:1" x14ac:dyDescent="0.25">
      <c r="A103" s="208" t="s">
        <v>248</v>
      </c>
    </row>
    <row r="104" spans="1:1" x14ac:dyDescent="0.25">
      <c r="A104" s="208" t="s">
        <v>249</v>
      </c>
    </row>
    <row r="105" spans="1:1" x14ac:dyDescent="0.25">
      <c r="A105" s="208" t="s">
        <v>250</v>
      </c>
    </row>
    <row r="106" spans="1:1" x14ac:dyDescent="0.25">
      <c r="A106" s="208" t="s">
        <v>251</v>
      </c>
    </row>
    <row r="107" spans="1:1" x14ac:dyDescent="0.25">
      <c r="A107" s="208" t="s">
        <v>252</v>
      </c>
    </row>
    <row r="108" spans="1:1" x14ac:dyDescent="0.25">
      <c r="A108" s="208" t="s">
        <v>253</v>
      </c>
    </row>
    <row r="109" spans="1:1" x14ac:dyDescent="0.25">
      <c r="A109" s="208" t="s">
        <v>254</v>
      </c>
    </row>
    <row r="110" spans="1:1" x14ac:dyDescent="0.25">
      <c r="A110" s="208" t="s">
        <v>255</v>
      </c>
    </row>
    <row r="111" spans="1:1" x14ac:dyDescent="0.25">
      <c r="A111" s="208"/>
    </row>
    <row r="112" spans="1:1" x14ac:dyDescent="0.25">
      <c r="A112" s="208" t="s">
        <v>256</v>
      </c>
    </row>
    <row r="113" spans="1:1" x14ac:dyDescent="0.25">
      <c r="A113" s="208"/>
    </row>
    <row r="114" spans="1:1" x14ac:dyDescent="0.25">
      <c r="A114" s="208" t="s">
        <v>257</v>
      </c>
    </row>
    <row r="115" spans="1:1" x14ac:dyDescent="0.25">
      <c r="A115" s="208" t="s">
        <v>258</v>
      </c>
    </row>
    <row r="116" spans="1:1" x14ac:dyDescent="0.25">
      <c r="A116" s="208" t="s">
        <v>259</v>
      </c>
    </row>
    <row r="117" spans="1:1" x14ac:dyDescent="0.25">
      <c r="A117" s="208"/>
    </row>
    <row r="118" spans="1:1" x14ac:dyDescent="0.25">
      <c r="A118" s="208" t="s">
        <v>260</v>
      </c>
    </row>
    <row r="119" spans="1:1" x14ac:dyDescent="0.25">
      <c r="A119" s="208" t="s">
        <v>261</v>
      </c>
    </row>
    <row r="120" spans="1:1" x14ac:dyDescent="0.25">
      <c r="A120" s="208" t="s">
        <v>262</v>
      </c>
    </row>
    <row r="121" spans="1:1" x14ac:dyDescent="0.25">
      <c r="A121" s="208" t="s">
        <v>263</v>
      </c>
    </row>
    <row r="122" spans="1:1" x14ac:dyDescent="0.25">
      <c r="A122" s="208"/>
    </row>
    <row r="123" spans="1:1" x14ac:dyDescent="0.25">
      <c r="A123" s="208" t="s">
        <v>264</v>
      </c>
    </row>
    <row r="124" spans="1:1" x14ac:dyDescent="0.25">
      <c r="A124" s="208" t="s">
        <v>265</v>
      </c>
    </row>
    <row r="125" spans="1:1" x14ac:dyDescent="0.25">
      <c r="A125" s="208" t="s">
        <v>266</v>
      </c>
    </row>
    <row r="126" spans="1:1" x14ac:dyDescent="0.25">
      <c r="A126" s="208" t="s">
        <v>267</v>
      </c>
    </row>
    <row r="127" spans="1:1" x14ac:dyDescent="0.25">
      <c r="A127" s="208" t="s">
        <v>268</v>
      </c>
    </row>
    <row r="128" spans="1:1" x14ac:dyDescent="0.25">
      <c r="A128" s="208" t="s">
        <v>269</v>
      </c>
    </row>
    <row r="129" spans="1:1" x14ac:dyDescent="0.25">
      <c r="A129" s="208" t="s">
        <v>270</v>
      </c>
    </row>
    <row r="130" spans="1:1" x14ac:dyDescent="0.25">
      <c r="A130" s="208" t="s">
        <v>271</v>
      </c>
    </row>
    <row r="131" spans="1:1" x14ac:dyDescent="0.25">
      <c r="A131" s="208" t="s">
        <v>272</v>
      </c>
    </row>
    <row r="132" spans="1:1" x14ac:dyDescent="0.25">
      <c r="A132" s="208" t="s">
        <v>273</v>
      </c>
    </row>
    <row r="133" spans="1:1" x14ac:dyDescent="0.25">
      <c r="A133" s="208"/>
    </row>
    <row r="134" spans="1:1" x14ac:dyDescent="0.25">
      <c r="A134" s="208" t="s">
        <v>274</v>
      </c>
    </row>
    <row r="135" spans="1:1" x14ac:dyDescent="0.25">
      <c r="A135" s="208" t="s">
        <v>275</v>
      </c>
    </row>
    <row r="136" spans="1:1" x14ac:dyDescent="0.25">
      <c r="A136" s="208" t="s">
        <v>276</v>
      </c>
    </row>
    <row r="137" spans="1:1" x14ac:dyDescent="0.25">
      <c r="A137" s="208" t="s">
        <v>277</v>
      </c>
    </row>
    <row r="138" spans="1:1" x14ac:dyDescent="0.25">
      <c r="A138" s="208" t="s">
        <v>278</v>
      </c>
    </row>
    <row r="139" spans="1:1" x14ac:dyDescent="0.25">
      <c r="A139" s="208" t="s">
        <v>279</v>
      </c>
    </row>
    <row r="140" spans="1:1" x14ac:dyDescent="0.25">
      <c r="A140" s="208" t="s">
        <v>280</v>
      </c>
    </row>
    <row r="141" spans="1:1" x14ac:dyDescent="0.25">
      <c r="A141" s="208" t="s">
        <v>281</v>
      </c>
    </row>
    <row r="142" spans="1:1" x14ac:dyDescent="0.25">
      <c r="A142" s="208" t="s">
        <v>282</v>
      </c>
    </row>
    <row r="143" spans="1:1" x14ac:dyDescent="0.25">
      <c r="A143" s="208" t="s">
        <v>283</v>
      </c>
    </row>
    <row r="144" spans="1:1" x14ac:dyDescent="0.25">
      <c r="A144" s="208" t="s">
        <v>284</v>
      </c>
    </row>
    <row r="145" spans="1:1" x14ac:dyDescent="0.25">
      <c r="A145" s="208" t="s">
        <v>285</v>
      </c>
    </row>
    <row r="146" spans="1:1" x14ac:dyDescent="0.25">
      <c r="A146" s="208"/>
    </row>
    <row r="147" spans="1:1" x14ac:dyDescent="0.25">
      <c r="A147" s="208" t="s">
        <v>286</v>
      </c>
    </row>
    <row r="148" spans="1:1" x14ac:dyDescent="0.25">
      <c r="A148" s="208" t="s">
        <v>287</v>
      </c>
    </row>
    <row r="149" spans="1:1" x14ac:dyDescent="0.25">
      <c r="A149" s="208" t="s">
        <v>288</v>
      </c>
    </row>
    <row r="150" spans="1:1" x14ac:dyDescent="0.25">
      <c r="A150" s="208"/>
    </row>
    <row r="151" spans="1:1" x14ac:dyDescent="0.25">
      <c r="A151" s="208" t="s">
        <v>289</v>
      </c>
    </row>
    <row r="152" spans="1:1" x14ac:dyDescent="0.25">
      <c r="A152" s="208" t="s">
        <v>290</v>
      </c>
    </row>
    <row r="153" spans="1:1" x14ac:dyDescent="0.25">
      <c r="A153" s="208"/>
    </row>
    <row r="154" spans="1:1" x14ac:dyDescent="0.25">
      <c r="A154" s="208" t="s">
        <v>291</v>
      </c>
    </row>
    <row r="155" spans="1:1" x14ac:dyDescent="0.25">
      <c r="A155" s="208"/>
    </row>
    <row r="156" spans="1:1" x14ac:dyDescent="0.25">
      <c r="A156" s="208" t="s">
        <v>292</v>
      </c>
    </row>
    <row r="157" spans="1:1" x14ac:dyDescent="0.25">
      <c r="A157" s="208" t="s">
        <v>293</v>
      </c>
    </row>
    <row r="158" spans="1:1" x14ac:dyDescent="0.25">
      <c r="A158" s="208" t="s">
        <v>294</v>
      </c>
    </row>
    <row r="159" spans="1:1" x14ac:dyDescent="0.25">
      <c r="A159" s="208" t="s">
        <v>295</v>
      </c>
    </row>
    <row r="160" spans="1:1" x14ac:dyDescent="0.25">
      <c r="A160" s="208" t="s">
        <v>296</v>
      </c>
    </row>
    <row r="161" spans="1:1" x14ac:dyDescent="0.25">
      <c r="A161" s="208" t="s">
        <v>297</v>
      </c>
    </row>
    <row r="162" spans="1:1" x14ac:dyDescent="0.25">
      <c r="A162" s="208" t="s">
        <v>298</v>
      </c>
    </row>
    <row r="163" spans="1:1" x14ac:dyDescent="0.25">
      <c r="A163" s="208"/>
    </row>
    <row r="164" spans="1:1" x14ac:dyDescent="0.25">
      <c r="A164" s="208" t="s">
        <v>299</v>
      </c>
    </row>
    <row r="165" spans="1:1" x14ac:dyDescent="0.25">
      <c r="A165" s="208" t="s">
        <v>300</v>
      </c>
    </row>
    <row r="166" spans="1:1" x14ac:dyDescent="0.25">
      <c r="A166" s="208" t="s">
        <v>301</v>
      </c>
    </row>
    <row r="167" spans="1:1" x14ac:dyDescent="0.25">
      <c r="A167" s="208" t="s">
        <v>302</v>
      </c>
    </row>
    <row r="168" spans="1:1" x14ac:dyDescent="0.25">
      <c r="A168" s="208" t="s">
        <v>303</v>
      </c>
    </row>
    <row r="169" spans="1:1" x14ac:dyDescent="0.25">
      <c r="A169" s="208" t="s">
        <v>304</v>
      </c>
    </row>
    <row r="170" spans="1:1" x14ac:dyDescent="0.25">
      <c r="A170" s="208" t="s">
        <v>305</v>
      </c>
    </row>
    <row r="171" spans="1:1" x14ac:dyDescent="0.25">
      <c r="A171" s="208" t="s">
        <v>306</v>
      </c>
    </row>
    <row r="172" spans="1:1" x14ac:dyDescent="0.25">
      <c r="A172" s="208" t="s">
        <v>307</v>
      </c>
    </row>
    <row r="173" spans="1:1" x14ac:dyDescent="0.25">
      <c r="A173" s="208" t="s">
        <v>308</v>
      </c>
    </row>
    <row r="174" spans="1:1" x14ac:dyDescent="0.25">
      <c r="A174" s="208"/>
    </row>
    <row r="175" spans="1:1" x14ac:dyDescent="0.25">
      <c r="A175" s="208" t="s">
        <v>309</v>
      </c>
    </row>
    <row r="176" spans="1:1" x14ac:dyDescent="0.25">
      <c r="A176" s="208" t="s">
        <v>310</v>
      </c>
    </row>
    <row r="177" spans="1:1" x14ac:dyDescent="0.25">
      <c r="A177" s="208" t="s">
        <v>311</v>
      </c>
    </row>
    <row r="178" spans="1:1" x14ac:dyDescent="0.25">
      <c r="A178" s="208"/>
    </row>
    <row r="179" spans="1:1" x14ac:dyDescent="0.25">
      <c r="A179" s="208" t="s">
        <v>312</v>
      </c>
    </row>
    <row r="180" spans="1:1" x14ac:dyDescent="0.25">
      <c r="A180" s="208"/>
    </row>
    <row r="181" spans="1:1" x14ac:dyDescent="0.25">
      <c r="A181" s="208" t="s">
        <v>313</v>
      </c>
    </row>
    <row r="182" spans="1:1" x14ac:dyDescent="0.25">
      <c r="A182" s="208" t="s">
        <v>314</v>
      </c>
    </row>
    <row r="183" spans="1:1" x14ac:dyDescent="0.25">
      <c r="A183" s="208" t="s">
        <v>315</v>
      </c>
    </row>
    <row r="184" spans="1:1" x14ac:dyDescent="0.25">
      <c r="A184" s="208" t="s">
        <v>316</v>
      </c>
    </row>
    <row r="185" spans="1:1" x14ac:dyDescent="0.25">
      <c r="A185" s="208" t="s">
        <v>317</v>
      </c>
    </row>
    <row r="186" spans="1:1" x14ac:dyDescent="0.25">
      <c r="A186" s="208"/>
    </row>
    <row r="187" spans="1:1" x14ac:dyDescent="0.25">
      <c r="A187" s="208" t="s">
        <v>318</v>
      </c>
    </row>
    <row r="188" spans="1:1" x14ac:dyDescent="0.25">
      <c r="A188" s="208" t="s">
        <v>319</v>
      </c>
    </row>
    <row r="189" spans="1:1" x14ac:dyDescent="0.25">
      <c r="A189" s="208" t="s">
        <v>320</v>
      </c>
    </row>
    <row r="190" spans="1:1" x14ac:dyDescent="0.25">
      <c r="A190" s="208" t="s">
        <v>321</v>
      </c>
    </row>
    <row r="191" spans="1:1" x14ac:dyDescent="0.25">
      <c r="A191" s="208" t="s">
        <v>322</v>
      </c>
    </row>
    <row r="192" spans="1:1" x14ac:dyDescent="0.25">
      <c r="A192" s="208" t="s">
        <v>323</v>
      </c>
    </row>
    <row r="193" spans="1:1" x14ac:dyDescent="0.25">
      <c r="A193" s="208" t="s">
        <v>324</v>
      </c>
    </row>
    <row r="194" spans="1:1" x14ac:dyDescent="0.25">
      <c r="A194" s="208"/>
    </row>
    <row r="195" spans="1:1" x14ac:dyDescent="0.25">
      <c r="A195" s="208" t="s">
        <v>325</v>
      </c>
    </row>
    <row r="196" spans="1:1" x14ac:dyDescent="0.25">
      <c r="A196" s="208"/>
    </row>
    <row r="197" spans="1:1" x14ac:dyDescent="0.25">
      <c r="A197" s="208" t="s">
        <v>326</v>
      </c>
    </row>
    <row r="198" spans="1:1" x14ac:dyDescent="0.25">
      <c r="A198" s="208" t="s">
        <v>327</v>
      </c>
    </row>
    <row r="199" spans="1:1" x14ac:dyDescent="0.25">
      <c r="A199" s="208" t="s">
        <v>328</v>
      </c>
    </row>
    <row r="200" spans="1:1" x14ac:dyDescent="0.25">
      <c r="A200" s="208" t="s">
        <v>329</v>
      </c>
    </row>
    <row r="201" spans="1:1" x14ac:dyDescent="0.25">
      <c r="A201" s="208" t="s">
        <v>330</v>
      </c>
    </row>
    <row r="202" spans="1:1" x14ac:dyDescent="0.25">
      <c r="A202" s="208" t="s">
        <v>331</v>
      </c>
    </row>
    <row r="203" spans="1:1" x14ac:dyDescent="0.25">
      <c r="A203" s="208" t="s">
        <v>332</v>
      </c>
    </row>
    <row r="204" spans="1:1" x14ac:dyDescent="0.25">
      <c r="A204" s="208"/>
    </row>
    <row r="205" spans="1:1" x14ac:dyDescent="0.25">
      <c r="A205" s="208" t="s">
        <v>333</v>
      </c>
    </row>
    <row r="206" spans="1:1" x14ac:dyDescent="0.25">
      <c r="A206" s="208" t="s">
        <v>334</v>
      </c>
    </row>
    <row r="207" spans="1:1" x14ac:dyDescent="0.25">
      <c r="A207" s="208"/>
    </row>
    <row r="208" spans="1:1" x14ac:dyDescent="0.25">
      <c r="A208" s="208" t="s">
        <v>335</v>
      </c>
    </row>
    <row r="209" spans="1:1" x14ac:dyDescent="0.25">
      <c r="A209" s="208"/>
    </row>
    <row r="210" spans="1:1" x14ac:dyDescent="0.25">
      <c r="A210" s="208" t="s">
        <v>336</v>
      </c>
    </row>
    <row r="211" spans="1:1" x14ac:dyDescent="0.25">
      <c r="A211" s="208" t="s">
        <v>337</v>
      </c>
    </row>
    <row r="212" spans="1:1" x14ac:dyDescent="0.25">
      <c r="A212" s="208" t="s">
        <v>338</v>
      </c>
    </row>
    <row r="213" spans="1:1" x14ac:dyDescent="0.25">
      <c r="A213" s="208"/>
    </row>
    <row r="214" spans="1:1" x14ac:dyDescent="0.25">
      <c r="A214" s="208" t="s">
        <v>339</v>
      </c>
    </row>
    <row r="215" spans="1:1" x14ac:dyDescent="0.25">
      <c r="A215" s="208" t="s">
        <v>340</v>
      </c>
    </row>
    <row r="216" spans="1:1" x14ac:dyDescent="0.25">
      <c r="A216" s="208"/>
    </row>
    <row r="217" spans="1:1" x14ac:dyDescent="0.25">
      <c r="A217" s="208" t="s">
        <v>341</v>
      </c>
    </row>
    <row r="218" spans="1:1" x14ac:dyDescent="0.25">
      <c r="A218" s="208" t="s">
        <v>342</v>
      </c>
    </row>
    <row r="219" spans="1:1" x14ac:dyDescent="0.25">
      <c r="A219" s="208" t="s">
        <v>343</v>
      </c>
    </row>
    <row r="220" spans="1:1" x14ac:dyDescent="0.25">
      <c r="A220" s="208" t="s">
        <v>344</v>
      </c>
    </row>
    <row r="221" spans="1:1" x14ac:dyDescent="0.25">
      <c r="A221" s="208"/>
    </row>
    <row r="222" spans="1:1" x14ac:dyDescent="0.25">
      <c r="A222" s="208" t="s">
        <v>345</v>
      </c>
    </row>
    <row r="223" spans="1:1" x14ac:dyDescent="0.25">
      <c r="A223" s="208" t="s">
        <v>346</v>
      </c>
    </row>
    <row r="224" spans="1:1" x14ac:dyDescent="0.25">
      <c r="A224" s="208" t="s">
        <v>347</v>
      </c>
    </row>
    <row r="225" spans="1:1" x14ac:dyDescent="0.25">
      <c r="A225" s="208" t="s">
        <v>348</v>
      </c>
    </row>
    <row r="226" spans="1:1" x14ac:dyDescent="0.25">
      <c r="A226" s="208" t="s">
        <v>349</v>
      </c>
    </row>
    <row r="227" spans="1:1" x14ac:dyDescent="0.25">
      <c r="A227" s="208" t="s">
        <v>350</v>
      </c>
    </row>
    <row r="228" spans="1:1" x14ac:dyDescent="0.25">
      <c r="A228" s="208" t="s">
        <v>351</v>
      </c>
    </row>
    <row r="229" spans="1:1" x14ac:dyDescent="0.25">
      <c r="A229" s="208"/>
    </row>
    <row r="230" spans="1:1" x14ac:dyDescent="0.25">
      <c r="A230" s="208" t="s">
        <v>352</v>
      </c>
    </row>
    <row r="231" spans="1:1" x14ac:dyDescent="0.25">
      <c r="A231" s="208" t="s">
        <v>353</v>
      </c>
    </row>
    <row r="232" spans="1:1" x14ac:dyDescent="0.25">
      <c r="A232" s="208" t="s">
        <v>354</v>
      </c>
    </row>
    <row r="233" spans="1:1" x14ac:dyDescent="0.25">
      <c r="A233" s="208" t="s">
        <v>355</v>
      </c>
    </row>
    <row r="234" spans="1:1" x14ac:dyDescent="0.25">
      <c r="A234" s="208"/>
    </row>
    <row r="235" spans="1:1" x14ac:dyDescent="0.25">
      <c r="A235" s="208" t="s">
        <v>356</v>
      </c>
    </row>
    <row r="236" spans="1:1" x14ac:dyDescent="0.25">
      <c r="A236" s="208" t="s">
        <v>357</v>
      </c>
    </row>
    <row r="237" spans="1:1" x14ac:dyDescent="0.25">
      <c r="A237" s="208" t="s">
        <v>358</v>
      </c>
    </row>
    <row r="238" spans="1:1" x14ac:dyDescent="0.25">
      <c r="A238" s="208" t="s">
        <v>359</v>
      </c>
    </row>
    <row r="239" spans="1:1" x14ac:dyDescent="0.25">
      <c r="A239" s="208" t="s">
        <v>360</v>
      </c>
    </row>
    <row r="240" spans="1:1" x14ac:dyDescent="0.25">
      <c r="A240" s="208" t="s">
        <v>361</v>
      </c>
    </row>
    <row r="241" spans="1:1" x14ac:dyDescent="0.25">
      <c r="A241" s="208" t="s">
        <v>362</v>
      </c>
    </row>
    <row r="242" spans="1:1" x14ac:dyDescent="0.25">
      <c r="A242" s="208" t="s">
        <v>363</v>
      </c>
    </row>
    <row r="243" spans="1:1" x14ac:dyDescent="0.25">
      <c r="A243" s="208" t="s">
        <v>364</v>
      </c>
    </row>
    <row r="244" spans="1:1" x14ac:dyDescent="0.25">
      <c r="A244" s="208"/>
    </row>
    <row r="245" spans="1:1" x14ac:dyDescent="0.25">
      <c r="A245" s="208" t="s">
        <v>365</v>
      </c>
    </row>
    <row r="246" spans="1:1" x14ac:dyDescent="0.25">
      <c r="A246" s="208"/>
    </row>
    <row r="247" spans="1:1" x14ac:dyDescent="0.25">
      <c r="A247" s="208" t="s">
        <v>366</v>
      </c>
    </row>
    <row r="248" spans="1:1" x14ac:dyDescent="0.25">
      <c r="A248" s="208" t="s">
        <v>367</v>
      </c>
    </row>
    <row r="249" spans="1:1" x14ac:dyDescent="0.25">
      <c r="A249" s="208" t="s">
        <v>368</v>
      </c>
    </row>
    <row r="250" spans="1:1" x14ac:dyDescent="0.25">
      <c r="A250" s="208" t="s">
        <v>369</v>
      </c>
    </row>
    <row r="251" spans="1:1" x14ac:dyDescent="0.25">
      <c r="A251" s="208"/>
    </row>
    <row r="252" spans="1:1" x14ac:dyDescent="0.25">
      <c r="A252" s="208" t="s">
        <v>370</v>
      </c>
    </row>
    <row r="253" spans="1:1" x14ac:dyDescent="0.25">
      <c r="A253" s="208" t="s">
        <v>371</v>
      </c>
    </row>
    <row r="254" spans="1:1" x14ac:dyDescent="0.25">
      <c r="A254" s="208" t="s">
        <v>372</v>
      </c>
    </row>
    <row r="255" spans="1:1" x14ac:dyDescent="0.25">
      <c r="A255" s="208" t="s">
        <v>373</v>
      </c>
    </row>
    <row r="256" spans="1:1" x14ac:dyDescent="0.25">
      <c r="A256" s="208"/>
    </row>
    <row r="257" spans="1:1" x14ac:dyDescent="0.25">
      <c r="A257" s="208" t="s">
        <v>374</v>
      </c>
    </row>
    <row r="258" spans="1:1" x14ac:dyDescent="0.25">
      <c r="A258" s="208" t="s">
        <v>375</v>
      </c>
    </row>
    <row r="259" spans="1:1" x14ac:dyDescent="0.25">
      <c r="A259" s="208" t="s">
        <v>376</v>
      </c>
    </row>
    <row r="260" spans="1:1" x14ac:dyDescent="0.25">
      <c r="A260" s="208" t="s">
        <v>377</v>
      </c>
    </row>
    <row r="261" spans="1:1" x14ac:dyDescent="0.25">
      <c r="A261" s="208" t="s">
        <v>378</v>
      </c>
    </row>
    <row r="262" spans="1:1" x14ac:dyDescent="0.25">
      <c r="A262" s="208" t="s">
        <v>379</v>
      </c>
    </row>
    <row r="263" spans="1:1" x14ac:dyDescent="0.25">
      <c r="A263" s="208" t="s">
        <v>380</v>
      </c>
    </row>
    <row r="264" spans="1:1" x14ac:dyDescent="0.25">
      <c r="A264" s="208" t="s">
        <v>381</v>
      </c>
    </row>
    <row r="265" spans="1:1" x14ac:dyDescent="0.25">
      <c r="A265" s="208" t="s">
        <v>382</v>
      </c>
    </row>
    <row r="266" spans="1:1" x14ac:dyDescent="0.25">
      <c r="A266" s="208" t="s">
        <v>383</v>
      </c>
    </row>
    <row r="267" spans="1:1" x14ac:dyDescent="0.25">
      <c r="A267" s="208" t="s">
        <v>384</v>
      </c>
    </row>
    <row r="268" spans="1:1" x14ac:dyDescent="0.25">
      <c r="A268" s="208"/>
    </row>
    <row r="269" spans="1:1" x14ac:dyDescent="0.25">
      <c r="A269" s="208" t="s">
        <v>385</v>
      </c>
    </row>
    <row r="270" spans="1:1" x14ac:dyDescent="0.25">
      <c r="A270" s="208" t="s">
        <v>386</v>
      </c>
    </row>
    <row r="271" spans="1:1" x14ac:dyDescent="0.25">
      <c r="A271" s="208" t="s">
        <v>387</v>
      </c>
    </row>
    <row r="272" spans="1:1" x14ac:dyDescent="0.25">
      <c r="A272" s="208" t="s">
        <v>388</v>
      </c>
    </row>
    <row r="273" spans="1:1" x14ac:dyDescent="0.25">
      <c r="A273" s="208" t="s">
        <v>389</v>
      </c>
    </row>
    <row r="274" spans="1:1" x14ac:dyDescent="0.25">
      <c r="A274" s="208"/>
    </row>
    <row r="275" spans="1:1" x14ac:dyDescent="0.25">
      <c r="A275" s="208" t="s">
        <v>390</v>
      </c>
    </row>
    <row r="276" spans="1:1" x14ac:dyDescent="0.25">
      <c r="A276" s="208" t="s">
        <v>391</v>
      </c>
    </row>
    <row r="277" spans="1:1" x14ac:dyDescent="0.25">
      <c r="A277" s="208" t="s">
        <v>392</v>
      </c>
    </row>
    <row r="278" spans="1:1" x14ac:dyDescent="0.25">
      <c r="A278" s="208" t="s">
        <v>393</v>
      </c>
    </row>
    <row r="279" spans="1:1" x14ac:dyDescent="0.25">
      <c r="A279" s="208" t="s">
        <v>394</v>
      </c>
    </row>
    <row r="280" spans="1:1" x14ac:dyDescent="0.25">
      <c r="A280" s="208" t="s">
        <v>395</v>
      </c>
    </row>
    <row r="281" spans="1:1" x14ac:dyDescent="0.25">
      <c r="A281" s="208" t="s">
        <v>396</v>
      </c>
    </row>
    <row r="282" spans="1:1" x14ac:dyDescent="0.25">
      <c r="A282" s="208" t="s">
        <v>397</v>
      </c>
    </row>
    <row r="283" spans="1:1" x14ac:dyDescent="0.25">
      <c r="A283" s="208" t="s">
        <v>398</v>
      </c>
    </row>
    <row r="284" spans="1:1" x14ac:dyDescent="0.25">
      <c r="A284" s="208" t="s">
        <v>399</v>
      </c>
    </row>
    <row r="285" spans="1:1" x14ac:dyDescent="0.25">
      <c r="A285" s="208" t="s">
        <v>400</v>
      </c>
    </row>
    <row r="286" spans="1:1" x14ac:dyDescent="0.25">
      <c r="A286" s="208" t="s">
        <v>401</v>
      </c>
    </row>
    <row r="287" spans="1:1" x14ac:dyDescent="0.25">
      <c r="A287" s="208"/>
    </row>
    <row r="288" spans="1:1" x14ac:dyDescent="0.25">
      <c r="A288" s="208" t="s">
        <v>402</v>
      </c>
    </row>
    <row r="289" spans="1:1" x14ac:dyDescent="0.25">
      <c r="A289" s="208" t="s">
        <v>403</v>
      </c>
    </row>
    <row r="290" spans="1:1" x14ac:dyDescent="0.25">
      <c r="A290" s="208" t="s">
        <v>404</v>
      </c>
    </row>
    <row r="291" spans="1:1" x14ac:dyDescent="0.25">
      <c r="A291" s="208" t="s">
        <v>405</v>
      </c>
    </row>
    <row r="292" spans="1:1" x14ac:dyDescent="0.25">
      <c r="A292" s="208"/>
    </row>
    <row r="293" spans="1:1" x14ac:dyDescent="0.25">
      <c r="A293" s="208" t="s">
        <v>406</v>
      </c>
    </row>
    <row r="294" spans="1:1" x14ac:dyDescent="0.25">
      <c r="A294" s="208" t="s">
        <v>407</v>
      </c>
    </row>
    <row r="295" spans="1:1" x14ac:dyDescent="0.25">
      <c r="A295" s="208" t="s">
        <v>408</v>
      </c>
    </row>
    <row r="296" spans="1:1" x14ac:dyDescent="0.25">
      <c r="A296" s="208"/>
    </row>
    <row r="297" spans="1:1" x14ac:dyDescent="0.25">
      <c r="A297" s="208" t="s">
        <v>409</v>
      </c>
    </row>
    <row r="298" spans="1:1" x14ac:dyDescent="0.25">
      <c r="A298" s="208" t="s">
        <v>410</v>
      </c>
    </row>
    <row r="299" spans="1:1" x14ac:dyDescent="0.25">
      <c r="A299" s="208" t="s">
        <v>411</v>
      </c>
    </row>
    <row r="300" spans="1:1" x14ac:dyDescent="0.25">
      <c r="A300" s="208" t="s">
        <v>412</v>
      </c>
    </row>
    <row r="301" spans="1:1" x14ac:dyDescent="0.25">
      <c r="A301" s="208" t="s">
        <v>413</v>
      </c>
    </row>
    <row r="302" spans="1:1" x14ac:dyDescent="0.25">
      <c r="A302" s="208" t="s">
        <v>414</v>
      </c>
    </row>
    <row r="303" spans="1:1" x14ac:dyDescent="0.25">
      <c r="A303" s="208" t="s">
        <v>415</v>
      </c>
    </row>
    <row r="304" spans="1:1" x14ac:dyDescent="0.25">
      <c r="A304" s="208" t="s">
        <v>416</v>
      </c>
    </row>
    <row r="305" spans="1:1" x14ac:dyDescent="0.25">
      <c r="A305" s="208" t="s">
        <v>417</v>
      </c>
    </row>
    <row r="306" spans="1:1" x14ac:dyDescent="0.25">
      <c r="A306" s="208" t="s">
        <v>418</v>
      </c>
    </row>
    <row r="307" spans="1:1" x14ac:dyDescent="0.25">
      <c r="A307" s="208" t="s">
        <v>419</v>
      </c>
    </row>
    <row r="308" spans="1:1" x14ac:dyDescent="0.25">
      <c r="A308" s="208" t="s">
        <v>420</v>
      </c>
    </row>
    <row r="309" spans="1:1" x14ac:dyDescent="0.25">
      <c r="A309" s="208"/>
    </row>
    <row r="310" spans="1:1" x14ac:dyDescent="0.25">
      <c r="A310" s="208" t="s">
        <v>421</v>
      </c>
    </row>
    <row r="311" spans="1:1" x14ac:dyDescent="0.25">
      <c r="A311" s="208" t="s">
        <v>422</v>
      </c>
    </row>
    <row r="312" spans="1:1" x14ac:dyDescent="0.25">
      <c r="A312" s="208" t="s">
        <v>423</v>
      </c>
    </row>
    <row r="313" spans="1:1" x14ac:dyDescent="0.25">
      <c r="A313" s="208" t="s">
        <v>424</v>
      </c>
    </row>
    <row r="314" spans="1:1" x14ac:dyDescent="0.25">
      <c r="A314" s="208" t="s">
        <v>425</v>
      </c>
    </row>
    <row r="315" spans="1:1" x14ac:dyDescent="0.25">
      <c r="A315" s="208" t="s">
        <v>426</v>
      </c>
    </row>
    <row r="316" spans="1:1" x14ac:dyDescent="0.25">
      <c r="A316" s="208" t="s">
        <v>427</v>
      </c>
    </row>
    <row r="317" spans="1:1" x14ac:dyDescent="0.25">
      <c r="A317" s="208"/>
    </row>
    <row r="318" spans="1:1" x14ac:dyDescent="0.25">
      <c r="A318" s="208" t="s">
        <v>428</v>
      </c>
    </row>
    <row r="319" spans="1:1" x14ac:dyDescent="0.25">
      <c r="A319" s="208" t="s">
        <v>429</v>
      </c>
    </row>
    <row r="320" spans="1:1" x14ac:dyDescent="0.25">
      <c r="A320" s="208" t="s">
        <v>430</v>
      </c>
    </row>
    <row r="321" spans="1:1" x14ac:dyDescent="0.25">
      <c r="A321" s="208" t="s">
        <v>431</v>
      </c>
    </row>
    <row r="322" spans="1:1" x14ac:dyDescent="0.25">
      <c r="A322" s="208" t="s">
        <v>432</v>
      </c>
    </row>
    <row r="323" spans="1:1" x14ac:dyDescent="0.25">
      <c r="A323" s="208" t="s">
        <v>433</v>
      </c>
    </row>
    <row r="324" spans="1:1" x14ac:dyDescent="0.25">
      <c r="A324" s="208" t="s">
        <v>434</v>
      </c>
    </row>
    <row r="325" spans="1:1" x14ac:dyDescent="0.25">
      <c r="A325" s="208" t="s">
        <v>435</v>
      </c>
    </row>
    <row r="326" spans="1:1" x14ac:dyDescent="0.25">
      <c r="A326" s="208" t="s">
        <v>436</v>
      </c>
    </row>
    <row r="327" spans="1:1" x14ac:dyDescent="0.25">
      <c r="A327" s="208" t="s">
        <v>437</v>
      </c>
    </row>
    <row r="328" spans="1:1" x14ac:dyDescent="0.25">
      <c r="A328" s="208"/>
    </row>
    <row r="329" spans="1:1" x14ac:dyDescent="0.25">
      <c r="A329" s="208" t="s">
        <v>438</v>
      </c>
    </row>
    <row r="330" spans="1:1" x14ac:dyDescent="0.25">
      <c r="A330" s="208" t="s">
        <v>439</v>
      </c>
    </row>
    <row r="331" spans="1:1" x14ac:dyDescent="0.25">
      <c r="A331" s="208" t="s">
        <v>440</v>
      </c>
    </row>
    <row r="332" spans="1:1" x14ac:dyDescent="0.25">
      <c r="A332" s="208" t="s">
        <v>441</v>
      </c>
    </row>
    <row r="333" spans="1:1" x14ac:dyDescent="0.25">
      <c r="A333" s="208" t="s">
        <v>442</v>
      </c>
    </row>
    <row r="334" spans="1:1" x14ac:dyDescent="0.25">
      <c r="A334" s="208" t="s">
        <v>443</v>
      </c>
    </row>
    <row r="335" spans="1:1" x14ac:dyDescent="0.25">
      <c r="A335" s="208" t="s">
        <v>444</v>
      </c>
    </row>
    <row r="336" spans="1:1" x14ac:dyDescent="0.25">
      <c r="A336" s="208"/>
    </row>
    <row r="337" spans="1:1" x14ac:dyDescent="0.25">
      <c r="A337" s="208" t="s">
        <v>445</v>
      </c>
    </row>
    <row r="338" spans="1:1" x14ac:dyDescent="0.25">
      <c r="A338" s="208" t="s">
        <v>446</v>
      </c>
    </row>
    <row r="339" spans="1:1" x14ac:dyDescent="0.25">
      <c r="A339" s="208" t="s">
        <v>447</v>
      </c>
    </row>
    <row r="340" spans="1:1" x14ac:dyDescent="0.25">
      <c r="A340" s="208" t="s">
        <v>448</v>
      </c>
    </row>
    <row r="341" spans="1:1" x14ac:dyDescent="0.25">
      <c r="A341" s="208" t="s">
        <v>449</v>
      </c>
    </row>
    <row r="342" spans="1:1" x14ac:dyDescent="0.25">
      <c r="A342" s="208"/>
    </row>
    <row r="343" spans="1:1" x14ac:dyDescent="0.25">
      <c r="A343" s="208" t="s">
        <v>450</v>
      </c>
    </row>
    <row r="344" spans="1:1" x14ac:dyDescent="0.25">
      <c r="A344" s="208"/>
    </row>
    <row r="345" spans="1:1" x14ac:dyDescent="0.25">
      <c r="A345" s="208" t="s">
        <v>451</v>
      </c>
    </row>
    <row r="346" spans="1:1" x14ac:dyDescent="0.25">
      <c r="A346" s="208" t="s">
        <v>452</v>
      </c>
    </row>
    <row r="347" spans="1:1" x14ac:dyDescent="0.25">
      <c r="A347" s="208" t="s">
        <v>453</v>
      </c>
    </row>
    <row r="348" spans="1:1" x14ac:dyDescent="0.25">
      <c r="A348" s="208" t="s">
        <v>454</v>
      </c>
    </row>
    <row r="349" spans="1:1" x14ac:dyDescent="0.25">
      <c r="A349" s="208" t="s">
        <v>455</v>
      </c>
    </row>
    <row r="350" spans="1:1" x14ac:dyDescent="0.25">
      <c r="A350" s="208" t="s">
        <v>456</v>
      </c>
    </row>
    <row r="351" spans="1:1" x14ac:dyDescent="0.25">
      <c r="A351" s="208" t="s">
        <v>457</v>
      </c>
    </row>
    <row r="352" spans="1:1" x14ac:dyDescent="0.25">
      <c r="A352" s="208" t="s">
        <v>458</v>
      </c>
    </row>
    <row r="353" spans="1:1" x14ac:dyDescent="0.25">
      <c r="A353" s="208"/>
    </row>
    <row r="354" spans="1:1" x14ac:dyDescent="0.25">
      <c r="A354" s="208" t="s">
        <v>459</v>
      </c>
    </row>
    <row r="355" spans="1:1" x14ac:dyDescent="0.25">
      <c r="A355" s="208" t="s">
        <v>460</v>
      </c>
    </row>
    <row r="356" spans="1:1" x14ac:dyDescent="0.25">
      <c r="A356" s="208" t="s">
        <v>461</v>
      </c>
    </row>
    <row r="357" spans="1:1" x14ac:dyDescent="0.25">
      <c r="A357" s="208" t="s">
        <v>462</v>
      </c>
    </row>
    <row r="358" spans="1:1" x14ac:dyDescent="0.25">
      <c r="A358" s="208" t="s">
        <v>463</v>
      </c>
    </row>
    <row r="359" spans="1:1" x14ac:dyDescent="0.25">
      <c r="A359" s="208" t="s">
        <v>464</v>
      </c>
    </row>
    <row r="360" spans="1:1" x14ac:dyDescent="0.25">
      <c r="A360" s="208"/>
    </row>
    <row r="361" spans="1:1" x14ac:dyDescent="0.25">
      <c r="A361" s="208" t="s">
        <v>465</v>
      </c>
    </row>
    <row r="362" spans="1:1" x14ac:dyDescent="0.25">
      <c r="A362" s="208" t="s">
        <v>466</v>
      </c>
    </row>
    <row r="363" spans="1:1" x14ac:dyDescent="0.25">
      <c r="A363" s="208" t="s">
        <v>467</v>
      </c>
    </row>
    <row r="364" spans="1:1" x14ac:dyDescent="0.25">
      <c r="A364" s="208"/>
    </row>
    <row r="365" spans="1:1" x14ac:dyDescent="0.25">
      <c r="A365" s="208" t="s">
        <v>468</v>
      </c>
    </row>
    <row r="366" spans="1:1" x14ac:dyDescent="0.25">
      <c r="A366" s="208" t="s">
        <v>469</v>
      </c>
    </row>
    <row r="367" spans="1:1" x14ac:dyDescent="0.25">
      <c r="A367" s="208"/>
    </row>
    <row r="368" spans="1:1" x14ac:dyDescent="0.25">
      <c r="A368" s="208" t="s">
        <v>470</v>
      </c>
    </row>
    <row r="369" spans="1:1" x14ac:dyDescent="0.25">
      <c r="A369" s="208" t="s">
        <v>471</v>
      </c>
    </row>
    <row r="370" spans="1:1" x14ac:dyDescent="0.25">
      <c r="A370" s="208" t="s">
        <v>472</v>
      </c>
    </row>
    <row r="371" spans="1:1" x14ac:dyDescent="0.25">
      <c r="A371" s="208"/>
    </row>
    <row r="372" spans="1:1" x14ac:dyDescent="0.25">
      <c r="A372" s="208" t="s">
        <v>473</v>
      </c>
    </row>
    <row r="373" spans="1:1" x14ac:dyDescent="0.25">
      <c r="A373" s="208" t="s">
        <v>474</v>
      </c>
    </row>
    <row r="374" spans="1:1" x14ac:dyDescent="0.25">
      <c r="A374" s="208" t="s">
        <v>475</v>
      </c>
    </row>
    <row r="375" spans="1:1" x14ac:dyDescent="0.25">
      <c r="A375" s="208"/>
    </row>
    <row r="376" spans="1:1" x14ac:dyDescent="0.25">
      <c r="A376" s="208" t="s">
        <v>476</v>
      </c>
    </row>
    <row r="377" spans="1:1" x14ac:dyDescent="0.25">
      <c r="A377" s="208" t="s">
        <v>477</v>
      </c>
    </row>
    <row r="378" spans="1:1" x14ac:dyDescent="0.25">
      <c r="A378" s="208"/>
    </row>
    <row r="379" spans="1:1" x14ac:dyDescent="0.25">
      <c r="A379" s="208" t="s">
        <v>478</v>
      </c>
    </row>
    <row r="380" spans="1:1" x14ac:dyDescent="0.25">
      <c r="A380" s="208" t="s">
        <v>479</v>
      </c>
    </row>
    <row r="381" spans="1:1" x14ac:dyDescent="0.25">
      <c r="A381" s="208"/>
    </row>
    <row r="382" spans="1:1" x14ac:dyDescent="0.25">
      <c r="A382" s="208" t="s">
        <v>480</v>
      </c>
    </row>
    <row r="383" spans="1:1" x14ac:dyDescent="0.25">
      <c r="A383" s="208" t="s">
        <v>481</v>
      </c>
    </row>
    <row r="384" spans="1:1" x14ac:dyDescent="0.25">
      <c r="A384" s="208" t="s">
        <v>482</v>
      </c>
    </row>
    <row r="385" spans="1:1" x14ac:dyDescent="0.25">
      <c r="A385" s="208" t="s">
        <v>483</v>
      </c>
    </row>
    <row r="386" spans="1:1" x14ac:dyDescent="0.25">
      <c r="A386" s="208" t="s">
        <v>484</v>
      </c>
    </row>
    <row r="387" spans="1:1" x14ac:dyDescent="0.25">
      <c r="A387" s="208"/>
    </row>
    <row r="388" spans="1:1" x14ac:dyDescent="0.25">
      <c r="A388" s="208" t="s">
        <v>485</v>
      </c>
    </row>
    <row r="389" spans="1:1" x14ac:dyDescent="0.25">
      <c r="A389" s="208" t="s">
        <v>486</v>
      </c>
    </row>
    <row r="390" spans="1:1" x14ac:dyDescent="0.25">
      <c r="A390" s="208" t="s">
        <v>487</v>
      </c>
    </row>
    <row r="391" spans="1:1" x14ac:dyDescent="0.25">
      <c r="A391" s="208" t="s">
        <v>488</v>
      </c>
    </row>
    <row r="392" spans="1:1" x14ac:dyDescent="0.25">
      <c r="A392" s="208" t="s">
        <v>489</v>
      </c>
    </row>
    <row r="393" spans="1:1" x14ac:dyDescent="0.25">
      <c r="A393" s="208" t="s">
        <v>490</v>
      </c>
    </row>
    <row r="394" spans="1:1" x14ac:dyDescent="0.25">
      <c r="A394" s="208" t="s">
        <v>491</v>
      </c>
    </row>
    <row r="395" spans="1:1" x14ac:dyDescent="0.25">
      <c r="A395" s="208" t="s">
        <v>492</v>
      </c>
    </row>
    <row r="396" spans="1:1" x14ac:dyDescent="0.25">
      <c r="A396" s="208" t="s">
        <v>493</v>
      </c>
    </row>
    <row r="397" spans="1:1" x14ac:dyDescent="0.25">
      <c r="A397" s="208"/>
    </row>
    <row r="398" spans="1:1" x14ac:dyDescent="0.25">
      <c r="A398" s="208" t="s">
        <v>494</v>
      </c>
    </row>
    <row r="399" spans="1:1" x14ac:dyDescent="0.25">
      <c r="A399" s="208" t="s">
        <v>495</v>
      </c>
    </row>
    <row r="400" spans="1:1" x14ac:dyDescent="0.25">
      <c r="A400" s="208" t="s">
        <v>496</v>
      </c>
    </row>
    <row r="401" spans="1:1" x14ac:dyDescent="0.25">
      <c r="A401" s="208" t="s">
        <v>497</v>
      </c>
    </row>
    <row r="402" spans="1:1" x14ac:dyDescent="0.25">
      <c r="A402" s="208"/>
    </row>
    <row r="403" spans="1:1" x14ac:dyDescent="0.25">
      <c r="A403" s="208" t="s">
        <v>498</v>
      </c>
    </row>
    <row r="404" spans="1:1" x14ac:dyDescent="0.25">
      <c r="A404" s="208" t="s">
        <v>499</v>
      </c>
    </row>
    <row r="405" spans="1:1" x14ac:dyDescent="0.25">
      <c r="A405" s="208" t="s">
        <v>500</v>
      </c>
    </row>
    <row r="406" spans="1:1" x14ac:dyDescent="0.25">
      <c r="A406" s="208"/>
    </row>
    <row r="407" spans="1:1" x14ac:dyDescent="0.25">
      <c r="A407" s="208" t="s">
        <v>501</v>
      </c>
    </row>
    <row r="408" spans="1:1" x14ac:dyDescent="0.25">
      <c r="A408" s="208"/>
    </row>
    <row r="409" spans="1:1" x14ac:dyDescent="0.25">
      <c r="A409" s="208" t="s">
        <v>502</v>
      </c>
    </row>
    <row r="410" spans="1:1" x14ac:dyDescent="0.25">
      <c r="A410" s="208" t="s">
        <v>503</v>
      </c>
    </row>
    <row r="411" spans="1:1" x14ac:dyDescent="0.25">
      <c r="A411" s="208" t="s">
        <v>504</v>
      </c>
    </row>
    <row r="412" spans="1:1" x14ac:dyDescent="0.25">
      <c r="A412" s="208" t="s">
        <v>505</v>
      </c>
    </row>
    <row r="413" spans="1:1" x14ac:dyDescent="0.25">
      <c r="A413" s="208" t="s">
        <v>506</v>
      </c>
    </row>
    <row r="414" spans="1:1" x14ac:dyDescent="0.25">
      <c r="A414" s="208"/>
    </row>
    <row r="415" spans="1:1" x14ac:dyDescent="0.25">
      <c r="A415" s="208" t="s">
        <v>507</v>
      </c>
    </row>
    <row r="416" spans="1:1" x14ac:dyDescent="0.25">
      <c r="A416" s="208" t="s">
        <v>508</v>
      </c>
    </row>
    <row r="417" spans="1:1" x14ac:dyDescent="0.25">
      <c r="A417" s="208" t="s">
        <v>509</v>
      </c>
    </row>
    <row r="418" spans="1:1" x14ac:dyDescent="0.25">
      <c r="A418" s="208" t="s">
        <v>510</v>
      </c>
    </row>
    <row r="419" spans="1:1" x14ac:dyDescent="0.25">
      <c r="A419" s="208" t="s">
        <v>511</v>
      </c>
    </row>
    <row r="420" spans="1:1" x14ac:dyDescent="0.25">
      <c r="A420" s="208" t="s">
        <v>512</v>
      </c>
    </row>
    <row r="421" spans="1:1" x14ac:dyDescent="0.25">
      <c r="A421" s="208"/>
    </row>
    <row r="422" spans="1:1" x14ac:dyDescent="0.25">
      <c r="A422" s="208" t="s">
        <v>513</v>
      </c>
    </row>
    <row r="423" spans="1:1" x14ac:dyDescent="0.25">
      <c r="A423" s="208" t="s">
        <v>514</v>
      </c>
    </row>
    <row r="424" spans="1:1" x14ac:dyDescent="0.25">
      <c r="A424" s="208" t="s">
        <v>515</v>
      </c>
    </row>
    <row r="425" spans="1:1" x14ac:dyDescent="0.25">
      <c r="A425" s="208" t="s">
        <v>516</v>
      </c>
    </row>
    <row r="426" spans="1:1" x14ac:dyDescent="0.25">
      <c r="A426" s="208" t="s">
        <v>517</v>
      </c>
    </row>
    <row r="427" spans="1:1" x14ac:dyDescent="0.25">
      <c r="A427" s="208" t="s">
        <v>518</v>
      </c>
    </row>
    <row r="428" spans="1:1" x14ac:dyDescent="0.25">
      <c r="A428" s="208"/>
    </row>
    <row r="429" spans="1:1" x14ac:dyDescent="0.25">
      <c r="A429" s="208" t="s">
        <v>519</v>
      </c>
    </row>
    <row r="430" spans="1:1" x14ac:dyDescent="0.25">
      <c r="A430" s="208" t="s">
        <v>520</v>
      </c>
    </row>
    <row r="431" spans="1:1" x14ac:dyDescent="0.25">
      <c r="A431" s="208" t="s">
        <v>521</v>
      </c>
    </row>
    <row r="432" spans="1:1" x14ac:dyDescent="0.25">
      <c r="A432" s="208" t="s">
        <v>522</v>
      </c>
    </row>
    <row r="433" spans="1:1" x14ac:dyDescent="0.25">
      <c r="A433" s="208" t="s">
        <v>523</v>
      </c>
    </row>
    <row r="434" spans="1:1" x14ac:dyDescent="0.25">
      <c r="A434" s="208"/>
    </row>
    <row r="435" spans="1:1" x14ac:dyDescent="0.25">
      <c r="A435" s="208" t="s">
        <v>524</v>
      </c>
    </row>
    <row r="436" spans="1:1" x14ac:dyDescent="0.25">
      <c r="A436" s="208"/>
    </row>
    <row r="437" spans="1:1" x14ac:dyDescent="0.25">
      <c r="A437" s="208" t="s">
        <v>525</v>
      </c>
    </row>
    <row r="438" spans="1:1" x14ac:dyDescent="0.25">
      <c r="A438" s="208" t="s">
        <v>526</v>
      </c>
    </row>
    <row r="439" spans="1:1" x14ac:dyDescent="0.25">
      <c r="A439" s="208" t="s">
        <v>527</v>
      </c>
    </row>
    <row r="440" spans="1:1" x14ac:dyDescent="0.25">
      <c r="A440" s="208" t="s">
        <v>528</v>
      </c>
    </row>
    <row r="441" spans="1:1" x14ac:dyDescent="0.25">
      <c r="A441" s="208" t="s">
        <v>529</v>
      </c>
    </row>
    <row r="442" spans="1:1" x14ac:dyDescent="0.25">
      <c r="A442" s="208" t="s">
        <v>530</v>
      </c>
    </row>
    <row r="443" spans="1:1" x14ac:dyDescent="0.25">
      <c r="A443" s="208" t="s">
        <v>531</v>
      </c>
    </row>
    <row r="444" spans="1:1" x14ac:dyDescent="0.25">
      <c r="A444" s="208" t="s">
        <v>532</v>
      </c>
    </row>
    <row r="445" spans="1:1" x14ac:dyDescent="0.25">
      <c r="A445" s="208"/>
    </row>
    <row r="446" spans="1:1" x14ac:dyDescent="0.25">
      <c r="A446" s="208" t="s">
        <v>533</v>
      </c>
    </row>
    <row r="447" spans="1:1" x14ac:dyDescent="0.25">
      <c r="A447" s="208"/>
    </row>
    <row r="448" spans="1:1" x14ac:dyDescent="0.25">
      <c r="A448" s="208" t="s">
        <v>534</v>
      </c>
    </row>
    <row r="449" spans="1:1" x14ac:dyDescent="0.25">
      <c r="A449" s="208" t="s">
        <v>535</v>
      </c>
    </row>
    <row r="450" spans="1:1" x14ac:dyDescent="0.25">
      <c r="A450" s="208" t="s">
        <v>536</v>
      </c>
    </row>
    <row r="451" spans="1:1" x14ac:dyDescent="0.25">
      <c r="A451" s="208" t="s">
        <v>537</v>
      </c>
    </row>
    <row r="452" spans="1:1" x14ac:dyDescent="0.25">
      <c r="A452" s="208"/>
    </row>
    <row r="453" spans="1:1" x14ac:dyDescent="0.25">
      <c r="A453" s="208" t="s">
        <v>538</v>
      </c>
    </row>
    <row r="454" spans="1:1" x14ac:dyDescent="0.25">
      <c r="A454" s="208" t="s">
        <v>539</v>
      </c>
    </row>
    <row r="455" spans="1:1" x14ac:dyDescent="0.25">
      <c r="A455" s="208" t="s">
        <v>540</v>
      </c>
    </row>
    <row r="456" spans="1:1" x14ac:dyDescent="0.25">
      <c r="A456" s="208" t="s">
        <v>541</v>
      </c>
    </row>
    <row r="457" spans="1:1" x14ac:dyDescent="0.25">
      <c r="A457" s="208" t="s">
        <v>542</v>
      </c>
    </row>
    <row r="458" spans="1:1" x14ac:dyDescent="0.25">
      <c r="A458" s="208" t="s">
        <v>543</v>
      </c>
    </row>
    <row r="459" spans="1:1" x14ac:dyDescent="0.25">
      <c r="A459" s="208" t="s">
        <v>544</v>
      </c>
    </row>
    <row r="460" spans="1:1" x14ac:dyDescent="0.25">
      <c r="A460" s="208" t="s">
        <v>545</v>
      </c>
    </row>
    <row r="461" spans="1:1" x14ac:dyDescent="0.25">
      <c r="A461" s="208" t="s">
        <v>546</v>
      </c>
    </row>
    <row r="462" spans="1:1" x14ac:dyDescent="0.25">
      <c r="A462" s="208"/>
    </row>
    <row r="463" spans="1:1" x14ac:dyDescent="0.25">
      <c r="A463" s="208" t="s">
        <v>547</v>
      </c>
    </row>
    <row r="464" spans="1:1" x14ac:dyDescent="0.25">
      <c r="A464" s="208" t="s">
        <v>548</v>
      </c>
    </row>
    <row r="465" spans="1:1" x14ac:dyDescent="0.25">
      <c r="A465" s="208" t="s">
        <v>549</v>
      </c>
    </row>
    <row r="466" spans="1:1" x14ac:dyDescent="0.25">
      <c r="A466" s="208" t="s">
        <v>550</v>
      </c>
    </row>
    <row r="467" spans="1:1" x14ac:dyDescent="0.25">
      <c r="A467" s="208" t="s">
        <v>551</v>
      </c>
    </row>
    <row r="468" spans="1:1" x14ac:dyDescent="0.25">
      <c r="A468" s="208" t="s">
        <v>552</v>
      </c>
    </row>
    <row r="469" spans="1:1" x14ac:dyDescent="0.25">
      <c r="A469" s="208" t="s">
        <v>553</v>
      </c>
    </row>
    <row r="470" spans="1:1" x14ac:dyDescent="0.25">
      <c r="A470" s="208"/>
    </row>
    <row r="471" spans="1:1" x14ac:dyDescent="0.25">
      <c r="A471" s="208" t="s">
        <v>554</v>
      </c>
    </row>
    <row r="472" spans="1:1" x14ac:dyDescent="0.25">
      <c r="A472" s="208"/>
    </row>
    <row r="473" spans="1:1" x14ac:dyDescent="0.25">
      <c r="A473" s="208" t="s">
        <v>555</v>
      </c>
    </row>
    <row r="474" spans="1:1" x14ac:dyDescent="0.25">
      <c r="A474" s="208" t="s">
        <v>556</v>
      </c>
    </row>
    <row r="475" spans="1:1" x14ac:dyDescent="0.25">
      <c r="A475" s="208" t="s">
        <v>557</v>
      </c>
    </row>
    <row r="476" spans="1:1" x14ac:dyDescent="0.25">
      <c r="A476" s="208"/>
    </row>
    <row r="477" spans="1:1" x14ac:dyDescent="0.25">
      <c r="A477" s="208" t="s">
        <v>558</v>
      </c>
    </row>
    <row r="478" spans="1:1" x14ac:dyDescent="0.25">
      <c r="A478" s="208" t="s">
        <v>559</v>
      </c>
    </row>
    <row r="479" spans="1:1" x14ac:dyDescent="0.25">
      <c r="A479" s="208" t="s">
        <v>560</v>
      </c>
    </row>
    <row r="480" spans="1:1" x14ac:dyDescent="0.25">
      <c r="A480" s="208" t="s">
        <v>561</v>
      </c>
    </row>
    <row r="481" spans="1:1" x14ac:dyDescent="0.25">
      <c r="A481" s="208" t="s">
        <v>562</v>
      </c>
    </row>
    <row r="482" spans="1:1" x14ac:dyDescent="0.25">
      <c r="A482" s="208" t="s">
        <v>563</v>
      </c>
    </row>
    <row r="483" spans="1:1" x14ac:dyDescent="0.25">
      <c r="A483" s="208" t="s">
        <v>564</v>
      </c>
    </row>
    <row r="484" spans="1:1" x14ac:dyDescent="0.25">
      <c r="A484" s="208" t="s">
        <v>565</v>
      </c>
    </row>
    <row r="485" spans="1:1" x14ac:dyDescent="0.25">
      <c r="A485" s="208" t="s">
        <v>566</v>
      </c>
    </row>
    <row r="486" spans="1:1" x14ac:dyDescent="0.25">
      <c r="A486" s="208"/>
    </row>
    <row r="487" spans="1:1" x14ac:dyDescent="0.25">
      <c r="A487" s="208" t="s">
        <v>567</v>
      </c>
    </row>
    <row r="488" spans="1:1" x14ac:dyDescent="0.25">
      <c r="A488" s="208" t="s">
        <v>568</v>
      </c>
    </row>
    <row r="489" spans="1:1" x14ac:dyDescent="0.25">
      <c r="A489" s="208" t="s">
        <v>569</v>
      </c>
    </row>
    <row r="490" spans="1:1" x14ac:dyDescent="0.25">
      <c r="A490" s="208" t="s">
        <v>570</v>
      </c>
    </row>
    <row r="491" spans="1:1" x14ac:dyDescent="0.25">
      <c r="A491" s="208"/>
    </row>
    <row r="492" spans="1:1" x14ac:dyDescent="0.25">
      <c r="A492" s="208" t="s">
        <v>571</v>
      </c>
    </row>
    <row r="493" spans="1:1" x14ac:dyDescent="0.25">
      <c r="A493" s="208" t="s">
        <v>572</v>
      </c>
    </row>
    <row r="494" spans="1:1" x14ac:dyDescent="0.25">
      <c r="A494" s="208" t="s">
        <v>573</v>
      </c>
    </row>
    <row r="495" spans="1:1" x14ac:dyDescent="0.25">
      <c r="A495" s="208" t="s">
        <v>574</v>
      </c>
    </row>
    <row r="496" spans="1:1" x14ac:dyDescent="0.25">
      <c r="A496" s="208" t="s">
        <v>575</v>
      </c>
    </row>
    <row r="497" spans="1:1" x14ac:dyDescent="0.25">
      <c r="A497" s="208" t="s">
        <v>576</v>
      </c>
    </row>
    <row r="498" spans="1:1" x14ac:dyDescent="0.25">
      <c r="A498" s="208"/>
    </row>
    <row r="499" spans="1:1" x14ac:dyDescent="0.25">
      <c r="A499" s="208" t="s">
        <v>577</v>
      </c>
    </row>
    <row r="500" spans="1:1" x14ac:dyDescent="0.25">
      <c r="A500" s="208" t="s">
        <v>578</v>
      </c>
    </row>
    <row r="501" spans="1:1" x14ac:dyDescent="0.25">
      <c r="A501" s="208" t="s">
        <v>579</v>
      </c>
    </row>
    <row r="502" spans="1:1" x14ac:dyDescent="0.25">
      <c r="A502" s="208" t="s">
        <v>580</v>
      </c>
    </row>
    <row r="503" spans="1:1" x14ac:dyDescent="0.25">
      <c r="A503" s="208" t="s">
        <v>581</v>
      </c>
    </row>
    <row r="504" spans="1:1" x14ac:dyDescent="0.25">
      <c r="A504" s="208" t="s">
        <v>582</v>
      </c>
    </row>
    <row r="505" spans="1:1" x14ac:dyDescent="0.25">
      <c r="A505" s="208" t="s">
        <v>583</v>
      </c>
    </row>
    <row r="506" spans="1:1" x14ac:dyDescent="0.25">
      <c r="A506" s="208" t="s">
        <v>584</v>
      </c>
    </row>
    <row r="507" spans="1:1" x14ac:dyDescent="0.25">
      <c r="A507" s="208" t="s">
        <v>585</v>
      </c>
    </row>
    <row r="508" spans="1:1" x14ac:dyDescent="0.25">
      <c r="A508" s="208" t="s">
        <v>586</v>
      </c>
    </row>
    <row r="509" spans="1:1" x14ac:dyDescent="0.25">
      <c r="A509" s="208" t="s">
        <v>587</v>
      </c>
    </row>
    <row r="510" spans="1:1" x14ac:dyDescent="0.25">
      <c r="A510" s="208" t="s">
        <v>588</v>
      </c>
    </row>
    <row r="511" spans="1:1" x14ac:dyDescent="0.25">
      <c r="A511" s="208" t="s">
        <v>589</v>
      </c>
    </row>
    <row r="512" spans="1:1" x14ac:dyDescent="0.25">
      <c r="A512" s="208"/>
    </row>
    <row r="513" spans="1:1" x14ac:dyDescent="0.25">
      <c r="A513" s="208" t="s">
        <v>590</v>
      </c>
    </row>
    <row r="514" spans="1:1" x14ac:dyDescent="0.25">
      <c r="A514" s="208" t="s">
        <v>591</v>
      </c>
    </row>
    <row r="515" spans="1:1" x14ac:dyDescent="0.25">
      <c r="A515" s="208" t="s">
        <v>592</v>
      </c>
    </row>
    <row r="516" spans="1:1" x14ac:dyDescent="0.25">
      <c r="A516" s="208" t="s">
        <v>593</v>
      </c>
    </row>
    <row r="517" spans="1:1" x14ac:dyDescent="0.25">
      <c r="A517" s="208" t="s">
        <v>594</v>
      </c>
    </row>
    <row r="518" spans="1:1" x14ac:dyDescent="0.25">
      <c r="A518" s="208" t="s">
        <v>595</v>
      </c>
    </row>
    <row r="519" spans="1:1" x14ac:dyDescent="0.25">
      <c r="A519" s="208" t="s">
        <v>596</v>
      </c>
    </row>
    <row r="520" spans="1:1" x14ac:dyDescent="0.25">
      <c r="A520" s="208"/>
    </row>
    <row r="521" spans="1:1" x14ac:dyDescent="0.25">
      <c r="A521" s="208" t="s">
        <v>597</v>
      </c>
    </row>
    <row r="522" spans="1:1" x14ac:dyDescent="0.25">
      <c r="A522" s="208" t="s">
        <v>598</v>
      </c>
    </row>
    <row r="523" spans="1:1" x14ac:dyDescent="0.25">
      <c r="A523" s="208" t="s">
        <v>599</v>
      </c>
    </row>
    <row r="524" spans="1:1" x14ac:dyDescent="0.25">
      <c r="A524" s="208" t="s">
        <v>600</v>
      </c>
    </row>
    <row r="525" spans="1:1" x14ac:dyDescent="0.25">
      <c r="A525" s="208" t="s">
        <v>601</v>
      </c>
    </row>
    <row r="526" spans="1:1" x14ac:dyDescent="0.25">
      <c r="A526" s="208" t="s">
        <v>602</v>
      </c>
    </row>
    <row r="527" spans="1:1" x14ac:dyDescent="0.25">
      <c r="A527" s="208" t="s">
        <v>603</v>
      </c>
    </row>
    <row r="528" spans="1:1" x14ac:dyDescent="0.25">
      <c r="A528" s="208" t="s">
        <v>604</v>
      </c>
    </row>
    <row r="529" spans="1:1" x14ac:dyDescent="0.25">
      <c r="A529" s="208" t="s">
        <v>605</v>
      </c>
    </row>
    <row r="530" spans="1:1" x14ac:dyDescent="0.25">
      <c r="A530" s="208" t="s">
        <v>606</v>
      </c>
    </row>
    <row r="531" spans="1:1" x14ac:dyDescent="0.25">
      <c r="A531" s="208" t="s">
        <v>607</v>
      </c>
    </row>
    <row r="532" spans="1:1" x14ac:dyDescent="0.25">
      <c r="A532" s="208" t="s">
        <v>608</v>
      </c>
    </row>
    <row r="533" spans="1:1" x14ac:dyDescent="0.25">
      <c r="A533" s="208" t="s">
        <v>609</v>
      </c>
    </row>
    <row r="534" spans="1:1" x14ac:dyDescent="0.25">
      <c r="A534" s="208" t="s">
        <v>610</v>
      </c>
    </row>
    <row r="535" spans="1:1" x14ac:dyDescent="0.25">
      <c r="A535" s="208"/>
    </row>
    <row r="536" spans="1:1" x14ac:dyDescent="0.25">
      <c r="A536" s="208" t="s">
        <v>611</v>
      </c>
    </row>
    <row r="537" spans="1:1" x14ac:dyDescent="0.25">
      <c r="A537" s="208" t="s">
        <v>612</v>
      </c>
    </row>
    <row r="538" spans="1:1" x14ac:dyDescent="0.25">
      <c r="A538" s="208" t="s">
        <v>613</v>
      </c>
    </row>
    <row r="539" spans="1:1" x14ac:dyDescent="0.25">
      <c r="A539" s="208"/>
    </row>
    <row r="540" spans="1:1" x14ac:dyDescent="0.25">
      <c r="A540" s="208" t="s">
        <v>614</v>
      </c>
    </row>
    <row r="541" spans="1:1" x14ac:dyDescent="0.25">
      <c r="A541" s="208"/>
    </row>
    <row r="542" spans="1:1" x14ac:dyDescent="0.25">
      <c r="A542" s="208" t="s">
        <v>615</v>
      </c>
    </row>
    <row r="543" spans="1:1" x14ac:dyDescent="0.25">
      <c r="A543" s="208" t="s">
        <v>616</v>
      </c>
    </row>
    <row r="544" spans="1:1" x14ac:dyDescent="0.25">
      <c r="A544" s="208" t="s">
        <v>617</v>
      </c>
    </row>
    <row r="545" spans="1:1" x14ac:dyDescent="0.25">
      <c r="A545" s="208" t="s">
        <v>618</v>
      </c>
    </row>
    <row r="546" spans="1:1" x14ac:dyDescent="0.25">
      <c r="A546" s="208" t="s">
        <v>619</v>
      </c>
    </row>
    <row r="547" spans="1:1" x14ac:dyDescent="0.25">
      <c r="A547" s="208" t="s">
        <v>620</v>
      </c>
    </row>
    <row r="548" spans="1:1" x14ac:dyDescent="0.25">
      <c r="A548" s="208" t="s">
        <v>621</v>
      </c>
    </row>
    <row r="549" spans="1:1" x14ac:dyDescent="0.25">
      <c r="A549" s="208" t="s">
        <v>622</v>
      </c>
    </row>
    <row r="550" spans="1:1" x14ac:dyDescent="0.25">
      <c r="A550" s="208" t="s">
        <v>623</v>
      </c>
    </row>
    <row r="551" spans="1:1" x14ac:dyDescent="0.25">
      <c r="A551" s="208"/>
    </row>
    <row r="552" spans="1:1" x14ac:dyDescent="0.25">
      <c r="A552" s="208" t="s">
        <v>624</v>
      </c>
    </row>
    <row r="553" spans="1:1" x14ac:dyDescent="0.25">
      <c r="A553" s="208"/>
    </row>
    <row r="554" spans="1:1" x14ac:dyDescent="0.25">
      <c r="A554" s="208" t="s">
        <v>625</v>
      </c>
    </row>
    <row r="555" spans="1:1" x14ac:dyDescent="0.25">
      <c r="A555" s="208" t="s">
        <v>626</v>
      </c>
    </row>
    <row r="556" spans="1:1" x14ac:dyDescent="0.25">
      <c r="A556" s="208" t="s">
        <v>627</v>
      </c>
    </row>
    <row r="557" spans="1:1" x14ac:dyDescent="0.25">
      <c r="A557" s="208" t="s">
        <v>628</v>
      </c>
    </row>
    <row r="558" spans="1:1" x14ac:dyDescent="0.25">
      <c r="A558" s="208" t="s">
        <v>629</v>
      </c>
    </row>
    <row r="559" spans="1:1" x14ac:dyDescent="0.25">
      <c r="A559" s="208" t="s">
        <v>630</v>
      </c>
    </row>
    <row r="560" spans="1:1" x14ac:dyDescent="0.25">
      <c r="A560" s="208" t="s">
        <v>631</v>
      </c>
    </row>
    <row r="561" spans="1:1" x14ac:dyDescent="0.25">
      <c r="A561" s="208" t="s">
        <v>632</v>
      </c>
    </row>
    <row r="562" spans="1:1" x14ac:dyDescent="0.25">
      <c r="A562" s="208"/>
    </row>
    <row r="563" spans="1:1" x14ac:dyDescent="0.25">
      <c r="A563" s="208" t="s">
        <v>633</v>
      </c>
    </row>
    <row r="564" spans="1:1" x14ac:dyDescent="0.25">
      <c r="A564" s="208"/>
    </row>
    <row r="565" spans="1:1" x14ac:dyDescent="0.25">
      <c r="A565" s="208" t="s">
        <v>634</v>
      </c>
    </row>
    <row r="566" spans="1:1" x14ac:dyDescent="0.25">
      <c r="A566" s="208" t="s">
        <v>635</v>
      </c>
    </row>
    <row r="567" spans="1:1" x14ac:dyDescent="0.25">
      <c r="A567" s="208" t="s">
        <v>636</v>
      </c>
    </row>
    <row r="568" spans="1:1" x14ac:dyDescent="0.25">
      <c r="A568" s="208" t="s">
        <v>637</v>
      </c>
    </row>
    <row r="569" spans="1:1" x14ac:dyDescent="0.25">
      <c r="A569" s="208"/>
    </row>
    <row r="570" spans="1:1" x14ac:dyDescent="0.25">
      <c r="A570" s="208" t="s">
        <v>638</v>
      </c>
    </row>
    <row r="571" spans="1:1" x14ac:dyDescent="0.25">
      <c r="A571" s="208" t="s">
        <v>639</v>
      </c>
    </row>
    <row r="572" spans="1:1" x14ac:dyDescent="0.25">
      <c r="A572" s="208" t="s">
        <v>640</v>
      </c>
    </row>
    <row r="573" spans="1:1" x14ac:dyDescent="0.25">
      <c r="A573" s="208" t="s">
        <v>641</v>
      </c>
    </row>
    <row r="574" spans="1:1" x14ac:dyDescent="0.25">
      <c r="A574" s="208" t="s">
        <v>642</v>
      </c>
    </row>
    <row r="575" spans="1:1" x14ac:dyDescent="0.25">
      <c r="A575" s="208" t="s">
        <v>643</v>
      </c>
    </row>
    <row r="576" spans="1:1" x14ac:dyDescent="0.25">
      <c r="A576" s="208" t="s">
        <v>644</v>
      </c>
    </row>
    <row r="577" spans="1:1" x14ac:dyDescent="0.25">
      <c r="A577" s="208" t="s">
        <v>645</v>
      </c>
    </row>
    <row r="578" spans="1:1" x14ac:dyDescent="0.25">
      <c r="A578" s="208"/>
    </row>
    <row r="579" spans="1:1" x14ac:dyDescent="0.25">
      <c r="A579" s="208" t="s">
        <v>646</v>
      </c>
    </row>
    <row r="580" spans="1:1" x14ac:dyDescent="0.25">
      <c r="A580" s="208" t="s">
        <v>647</v>
      </c>
    </row>
    <row r="581" spans="1:1" x14ac:dyDescent="0.25">
      <c r="A581" s="208" t="s">
        <v>648</v>
      </c>
    </row>
    <row r="582" spans="1:1" x14ac:dyDescent="0.25">
      <c r="A582" s="208" t="s">
        <v>649</v>
      </c>
    </row>
    <row r="583" spans="1:1" x14ac:dyDescent="0.25">
      <c r="A583" s="208"/>
    </row>
    <row r="584" spans="1:1" x14ac:dyDescent="0.25">
      <c r="A584" s="208" t="s">
        <v>650</v>
      </c>
    </row>
    <row r="585" spans="1:1" x14ac:dyDescent="0.25">
      <c r="A585" s="208" t="s">
        <v>651</v>
      </c>
    </row>
    <row r="586" spans="1:1" x14ac:dyDescent="0.25">
      <c r="A586" s="208" t="s">
        <v>652</v>
      </c>
    </row>
    <row r="587" spans="1:1" x14ac:dyDescent="0.25">
      <c r="A587" s="208" t="s">
        <v>653</v>
      </c>
    </row>
    <row r="588" spans="1:1" x14ac:dyDescent="0.25">
      <c r="A588" s="208"/>
    </row>
    <row r="589" spans="1:1" x14ac:dyDescent="0.25">
      <c r="A589" s="208" t="s">
        <v>654</v>
      </c>
    </row>
    <row r="590" spans="1:1" x14ac:dyDescent="0.25">
      <c r="A590" s="208"/>
    </row>
    <row r="591" spans="1:1" x14ac:dyDescent="0.25">
      <c r="A591" s="208" t="s">
        <v>655</v>
      </c>
    </row>
    <row r="592" spans="1:1" x14ac:dyDescent="0.25">
      <c r="A592" s="208" t="s">
        <v>656</v>
      </c>
    </row>
    <row r="593" spans="1:1" x14ac:dyDescent="0.25">
      <c r="A593" s="208" t="s">
        <v>657</v>
      </c>
    </row>
    <row r="594" spans="1:1" x14ac:dyDescent="0.25">
      <c r="A594" s="208" t="s">
        <v>658</v>
      </c>
    </row>
    <row r="595" spans="1:1" x14ac:dyDescent="0.25">
      <c r="A595" s="208" t="s">
        <v>659</v>
      </c>
    </row>
    <row r="596" spans="1:1" x14ac:dyDescent="0.25">
      <c r="A596" s="208" t="s">
        <v>660</v>
      </c>
    </row>
    <row r="597" spans="1:1" x14ac:dyDescent="0.25">
      <c r="A597" s="208" t="s">
        <v>661</v>
      </c>
    </row>
    <row r="598" spans="1:1" x14ac:dyDescent="0.25">
      <c r="A598" s="208" t="s">
        <v>662</v>
      </c>
    </row>
    <row r="599" spans="1:1" x14ac:dyDescent="0.25">
      <c r="A599" s="208"/>
    </row>
    <row r="600" spans="1:1" x14ac:dyDescent="0.25">
      <c r="A600" s="208" t="s">
        <v>663</v>
      </c>
    </row>
    <row r="601" spans="1:1" x14ac:dyDescent="0.25">
      <c r="A601" s="208"/>
    </row>
    <row r="602" spans="1:1" x14ac:dyDescent="0.25">
      <c r="A602" s="208" t="s">
        <v>664</v>
      </c>
    </row>
    <row r="603" spans="1:1" x14ac:dyDescent="0.25">
      <c r="A603" s="208" t="s">
        <v>665</v>
      </c>
    </row>
    <row r="604" spans="1:1" x14ac:dyDescent="0.25">
      <c r="A604" s="208" t="s">
        <v>666</v>
      </c>
    </row>
    <row r="605" spans="1:1" x14ac:dyDescent="0.25">
      <c r="A605" s="208" t="s">
        <v>667</v>
      </c>
    </row>
    <row r="606" spans="1:1" x14ac:dyDescent="0.25">
      <c r="A606" s="208" t="s">
        <v>668</v>
      </c>
    </row>
    <row r="607" spans="1:1" x14ac:dyDescent="0.25">
      <c r="A607" s="208" t="s">
        <v>669</v>
      </c>
    </row>
    <row r="608" spans="1:1" x14ac:dyDescent="0.25">
      <c r="A608" s="208" t="s">
        <v>670</v>
      </c>
    </row>
    <row r="609" spans="1:1" x14ac:dyDescent="0.25">
      <c r="A609" s="208" t="s">
        <v>671</v>
      </c>
    </row>
    <row r="610" spans="1:1" x14ac:dyDescent="0.25">
      <c r="A610" s="208" t="s">
        <v>672</v>
      </c>
    </row>
    <row r="611" spans="1:1" x14ac:dyDescent="0.25">
      <c r="A611" s="208"/>
    </row>
    <row r="612" spans="1:1" x14ac:dyDescent="0.25">
      <c r="A612" s="208" t="s">
        <v>673</v>
      </c>
    </row>
    <row r="613" spans="1:1" x14ac:dyDescent="0.25">
      <c r="A613" s="208"/>
    </row>
    <row r="614" spans="1:1" x14ac:dyDescent="0.25">
      <c r="A614" s="208" t="s">
        <v>674</v>
      </c>
    </row>
    <row r="615" spans="1:1" x14ac:dyDescent="0.25">
      <c r="A615" s="208" t="s">
        <v>675</v>
      </c>
    </row>
    <row r="616" spans="1:1" x14ac:dyDescent="0.25">
      <c r="A616" s="208" t="s">
        <v>676</v>
      </c>
    </row>
    <row r="617" spans="1:1" x14ac:dyDescent="0.25">
      <c r="A617" s="208" t="s">
        <v>677</v>
      </c>
    </row>
    <row r="618" spans="1:1" x14ac:dyDescent="0.25">
      <c r="A618" s="208" t="s">
        <v>678</v>
      </c>
    </row>
    <row r="619" spans="1:1" x14ac:dyDescent="0.25">
      <c r="A619" s="208" t="s">
        <v>679</v>
      </c>
    </row>
    <row r="620" spans="1:1" x14ac:dyDescent="0.25">
      <c r="A620" s="208"/>
    </row>
    <row r="621" spans="1:1" x14ac:dyDescent="0.25">
      <c r="A621" s="208" t="s">
        <v>680</v>
      </c>
    </row>
    <row r="622" spans="1:1" x14ac:dyDescent="0.25">
      <c r="A622" s="208"/>
    </row>
    <row r="623" spans="1:1" x14ac:dyDescent="0.25">
      <c r="A623" s="208"/>
    </row>
    <row r="624" spans="1:1" x14ac:dyDescent="0.25">
      <c r="A624" s="208"/>
    </row>
    <row r="625" spans="1:1" x14ac:dyDescent="0.25">
      <c r="A625" s="208"/>
    </row>
    <row r="626" spans="1:1" x14ac:dyDescent="0.25">
      <c r="A626" s="208"/>
    </row>
    <row r="627" spans="1:1" x14ac:dyDescent="0.25">
      <c r="A627" s="208"/>
    </row>
    <row r="628" spans="1:1" x14ac:dyDescent="0.25">
      <c r="A628" s="208"/>
    </row>
    <row r="629" spans="1:1" x14ac:dyDescent="0.25">
      <c r="A629" s="208"/>
    </row>
    <row r="630" spans="1:1" x14ac:dyDescent="0.25">
      <c r="A630" s="208"/>
    </row>
    <row r="631" spans="1:1" x14ac:dyDescent="0.25">
      <c r="A631" s="208"/>
    </row>
    <row r="632" spans="1:1" x14ac:dyDescent="0.25">
      <c r="A632" s="208"/>
    </row>
    <row r="633" spans="1:1" x14ac:dyDescent="0.25">
      <c r="A633" s="208"/>
    </row>
    <row r="634" spans="1:1" x14ac:dyDescent="0.25">
      <c r="A634" s="208"/>
    </row>
    <row r="635" spans="1:1" x14ac:dyDescent="0.25">
      <c r="A635" s="208"/>
    </row>
    <row r="636" spans="1:1" x14ac:dyDescent="0.25">
      <c r="A636" s="208"/>
    </row>
    <row r="637" spans="1:1" x14ac:dyDescent="0.25">
      <c r="A637" s="208"/>
    </row>
    <row r="638" spans="1:1" x14ac:dyDescent="0.25">
      <c r="A638" s="208"/>
    </row>
    <row r="639" spans="1:1" x14ac:dyDescent="0.25">
      <c r="A639" s="208"/>
    </row>
    <row r="640" spans="1:1" x14ac:dyDescent="0.25">
      <c r="A640" s="208"/>
    </row>
    <row r="641" spans="1:1" x14ac:dyDescent="0.25">
      <c r="A641" s="208"/>
    </row>
    <row r="642" spans="1:1" x14ac:dyDescent="0.25">
      <c r="A642" s="208"/>
    </row>
    <row r="643" spans="1:1" x14ac:dyDescent="0.25">
      <c r="A643" s="208"/>
    </row>
    <row r="644" spans="1:1" x14ac:dyDescent="0.25">
      <c r="A644" s="208"/>
    </row>
    <row r="645" spans="1:1" x14ac:dyDescent="0.25">
      <c r="A645" s="208"/>
    </row>
    <row r="646" spans="1:1" x14ac:dyDescent="0.25">
      <c r="A646" s="208"/>
    </row>
    <row r="647" spans="1:1" x14ac:dyDescent="0.25">
      <c r="A647" s="208"/>
    </row>
    <row r="648" spans="1:1" x14ac:dyDescent="0.25">
      <c r="A648" s="208"/>
    </row>
    <row r="649" spans="1:1" x14ac:dyDescent="0.25">
      <c r="A649" s="208"/>
    </row>
    <row r="650" spans="1:1" x14ac:dyDescent="0.25">
      <c r="A650" s="208"/>
    </row>
    <row r="651" spans="1:1" x14ac:dyDescent="0.25">
      <c r="A651" s="208"/>
    </row>
    <row r="652" spans="1:1" x14ac:dyDescent="0.25">
      <c r="A652" s="208"/>
    </row>
    <row r="653" spans="1:1" x14ac:dyDescent="0.25">
      <c r="A653" s="208"/>
    </row>
    <row r="654" spans="1:1" x14ac:dyDescent="0.25">
      <c r="A654" s="208"/>
    </row>
    <row r="655" spans="1:1" x14ac:dyDescent="0.25">
      <c r="A655" s="208"/>
    </row>
    <row r="656" spans="1:1" x14ac:dyDescent="0.25">
      <c r="A656" s="208"/>
    </row>
    <row r="657" spans="1:1" x14ac:dyDescent="0.25">
      <c r="A657" s="208"/>
    </row>
    <row r="658" spans="1:1" x14ac:dyDescent="0.25">
      <c r="A658" s="208"/>
    </row>
    <row r="659" spans="1:1" x14ac:dyDescent="0.25">
      <c r="A659" s="208"/>
    </row>
    <row r="660" spans="1:1" x14ac:dyDescent="0.25">
      <c r="A660" s="208"/>
    </row>
    <row r="661" spans="1:1" x14ac:dyDescent="0.25">
      <c r="A661" s="208"/>
    </row>
    <row r="662" spans="1:1" x14ac:dyDescent="0.25">
      <c r="A662" s="208"/>
    </row>
    <row r="663" spans="1:1" x14ac:dyDescent="0.25">
      <c r="A663" s="208"/>
    </row>
    <row r="664" spans="1:1" x14ac:dyDescent="0.25">
      <c r="A664" s="208"/>
    </row>
    <row r="665" spans="1:1" x14ac:dyDescent="0.25">
      <c r="A665" s="208"/>
    </row>
    <row r="666" spans="1:1" x14ac:dyDescent="0.25">
      <c r="A666" s="208"/>
    </row>
    <row r="667" spans="1:1" x14ac:dyDescent="0.25">
      <c r="A667" s="208"/>
    </row>
    <row r="668" spans="1:1" x14ac:dyDescent="0.25">
      <c r="A668" s="208"/>
    </row>
    <row r="669" spans="1:1" x14ac:dyDescent="0.25">
      <c r="A669" s="208"/>
    </row>
    <row r="670" spans="1:1" x14ac:dyDescent="0.25">
      <c r="A670" s="208"/>
    </row>
    <row r="671" spans="1:1" x14ac:dyDescent="0.25">
      <c r="A671" s="208"/>
    </row>
    <row r="672" spans="1:1" x14ac:dyDescent="0.25">
      <c r="A672" s="208"/>
    </row>
    <row r="673" spans="1:1" x14ac:dyDescent="0.25">
      <c r="A673" s="208"/>
    </row>
    <row r="674" spans="1:1" x14ac:dyDescent="0.25">
      <c r="A674" s="208"/>
    </row>
    <row r="675" spans="1:1" x14ac:dyDescent="0.25">
      <c r="A675" s="19"/>
    </row>
    <row r="676" spans="1:1" x14ac:dyDescent="0.25">
      <c r="A676" s="208"/>
    </row>
  </sheetData>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L164"/>
  <sheetViews>
    <sheetView showGridLines="0" tabSelected="1" workbookViewId="0">
      <pane ySplit="1" topLeftCell="A2" activePane="bottomLeft" state="frozen"/>
      <selection pane="bottomLeft" activeCell="B5" sqref="B5"/>
    </sheetView>
  </sheetViews>
  <sheetFormatPr defaultColWidth="8.7109375" defaultRowHeight="15" x14ac:dyDescent="0.25"/>
  <cols>
    <col min="1" max="1" width="5.7109375" style="19" customWidth="1"/>
    <col min="2" max="4" width="13.7109375" style="19" customWidth="1"/>
    <col min="5" max="5" width="4.7109375" style="19" customWidth="1"/>
    <col min="6" max="6" width="8.7109375" style="19" hidden="1" customWidth="1"/>
    <col min="7" max="7" width="8.7109375" style="39" hidden="1" customWidth="1"/>
    <col min="8" max="8" width="22.7109375" style="19" customWidth="1"/>
    <col min="9" max="9" width="4.7109375" style="19" hidden="1" customWidth="1"/>
    <col min="10" max="13" width="8.5703125" style="19" hidden="1" customWidth="1"/>
    <col min="14" max="14" width="26.7109375" style="39" customWidth="1"/>
    <col min="15" max="15" width="7.7109375" style="39" customWidth="1"/>
    <col min="16" max="16" width="4.7109375" style="19" hidden="1" customWidth="1"/>
    <col min="17" max="18" width="6.5703125" style="19" hidden="1" customWidth="1"/>
    <col min="19" max="20" width="11.7109375" style="19" customWidth="1"/>
    <col min="21" max="21" width="12.5703125" style="19" hidden="1" customWidth="1"/>
    <col min="22" max="22" width="13.7109375" style="19" customWidth="1"/>
    <col min="23" max="23" width="10.7109375" style="19" customWidth="1"/>
    <col min="24" max="35" width="13.7109375" style="19" customWidth="1"/>
    <col min="36" max="16384" width="8.7109375" style="19"/>
  </cols>
  <sheetData>
    <row r="1" spans="1:38" ht="24" customHeight="1" x14ac:dyDescent="0.25">
      <c r="A1" s="56"/>
      <c r="B1" s="180" t="s">
        <v>143</v>
      </c>
      <c r="C1" s="17"/>
      <c r="D1" s="17"/>
      <c r="E1" s="17"/>
      <c r="F1" s="17"/>
      <c r="G1" s="18"/>
      <c r="H1" s="17"/>
      <c r="I1" s="17"/>
      <c r="J1" s="17"/>
      <c r="K1" s="17"/>
      <c r="L1" s="17"/>
      <c r="M1" s="17"/>
      <c r="N1" s="18"/>
      <c r="O1" s="18"/>
      <c r="P1" s="17"/>
      <c r="Q1" s="17"/>
      <c r="R1" s="17"/>
      <c r="S1" s="17"/>
      <c r="T1" s="17"/>
      <c r="U1" s="17"/>
      <c r="V1" s="17"/>
      <c r="W1" s="17"/>
      <c r="X1" s="17"/>
      <c r="Y1" s="17"/>
      <c r="Z1" s="17"/>
      <c r="AA1" s="17"/>
      <c r="AB1" s="17"/>
      <c r="AC1" s="17"/>
      <c r="AD1" s="17"/>
      <c r="AE1" s="17"/>
      <c r="AF1" s="17"/>
      <c r="AG1" s="17"/>
      <c r="AH1" s="17"/>
      <c r="AI1" s="17"/>
      <c r="AJ1" s="17"/>
      <c r="AK1" s="17"/>
      <c r="AL1" s="17"/>
    </row>
    <row r="2" spans="1:38" ht="15" customHeight="1" x14ac:dyDescent="0.25">
      <c r="A2" s="20"/>
      <c r="B2" s="95"/>
      <c r="C2" s="95"/>
      <c r="D2" s="95"/>
      <c r="E2" s="17"/>
      <c r="F2" s="17"/>
      <c r="G2" s="18"/>
      <c r="H2" s="17"/>
      <c r="I2" s="17"/>
      <c r="J2" s="17"/>
      <c r="K2" s="17"/>
      <c r="L2" s="17"/>
      <c r="M2" s="17"/>
      <c r="N2" s="18"/>
      <c r="O2" s="18"/>
      <c r="P2" s="17"/>
      <c r="Q2" s="17"/>
      <c r="R2" s="17"/>
      <c r="S2" s="17"/>
      <c r="T2" s="17"/>
      <c r="U2" s="17"/>
      <c r="V2" s="17"/>
      <c r="W2" s="17"/>
      <c r="X2" s="17"/>
      <c r="Y2" s="17"/>
      <c r="Z2" s="17"/>
      <c r="AA2" s="17"/>
      <c r="AB2" s="17"/>
      <c r="AC2" s="17"/>
      <c r="AD2" s="17"/>
      <c r="AE2" s="17"/>
      <c r="AF2" s="17"/>
      <c r="AG2" s="17"/>
      <c r="AH2" s="17"/>
      <c r="AI2" s="17"/>
      <c r="AJ2" s="17"/>
      <c r="AK2" s="17"/>
      <c r="AL2" s="17"/>
    </row>
    <row r="3" spans="1:38" ht="24.95" customHeight="1" x14ac:dyDescent="0.25">
      <c r="A3" s="179" t="s">
        <v>132</v>
      </c>
      <c r="B3" s="158"/>
      <c r="C3" s="158"/>
      <c r="D3" s="158"/>
      <c r="E3" s="159"/>
      <c r="F3" s="159"/>
      <c r="G3" s="160"/>
      <c r="H3" s="159"/>
      <c r="I3" s="17"/>
      <c r="J3" s="17"/>
      <c r="K3" s="17"/>
      <c r="L3" s="17"/>
      <c r="M3" s="17"/>
      <c r="N3" s="160"/>
      <c r="O3" s="160"/>
      <c r="P3" s="159"/>
      <c r="Q3" s="159"/>
      <c r="R3" s="159"/>
      <c r="S3" s="159"/>
      <c r="T3" s="159"/>
      <c r="U3" s="159"/>
      <c r="V3" s="159"/>
      <c r="W3" s="159"/>
      <c r="X3" s="159"/>
      <c r="Y3" s="159"/>
      <c r="Z3" s="159"/>
      <c r="AA3" s="159"/>
      <c r="AB3" s="159"/>
      <c r="AC3" s="159"/>
      <c r="AD3" s="159"/>
      <c r="AE3" s="159"/>
      <c r="AF3" s="159"/>
      <c r="AG3" s="159"/>
      <c r="AH3" s="159"/>
      <c r="AI3" s="159"/>
      <c r="AJ3" s="159"/>
      <c r="AK3" s="159"/>
      <c r="AL3" s="159"/>
    </row>
    <row r="4" spans="1:38" ht="15" customHeight="1" x14ac:dyDescent="0.25">
      <c r="A4" s="156"/>
      <c r="B4" s="91" t="s">
        <v>30</v>
      </c>
      <c r="C4" s="91" t="s">
        <v>19</v>
      </c>
      <c r="D4" s="91" t="s">
        <v>31</v>
      </c>
      <c r="E4" s="159"/>
      <c r="F4" s="159"/>
      <c r="G4" s="160"/>
      <c r="H4" s="159"/>
      <c r="I4" s="17"/>
      <c r="J4" s="17"/>
      <c r="K4" s="17"/>
      <c r="L4" s="17"/>
      <c r="M4" s="17"/>
      <c r="N4" s="160"/>
      <c r="O4" s="160"/>
      <c r="P4" s="159"/>
      <c r="Q4" s="159"/>
      <c r="R4" s="159"/>
      <c r="S4" s="159"/>
      <c r="T4" s="159"/>
      <c r="U4" s="159"/>
      <c r="V4" s="159"/>
      <c r="W4" s="159"/>
      <c r="X4" s="159"/>
      <c r="Y4" s="159"/>
      <c r="Z4" s="159"/>
      <c r="AA4" s="159"/>
      <c r="AB4" s="159"/>
      <c r="AC4" s="159"/>
      <c r="AD4" s="159"/>
      <c r="AE4" s="159"/>
      <c r="AF4" s="159"/>
      <c r="AG4" s="159"/>
      <c r="AH4" s="159"/>
      <c r="AI4" s="159"/>
      <c r="AJ4" s="159"/>
      <c r="AK4" s="159"/>
      <c r="AL4" s="159"/>
    </row>
    <row r="5" spans="1:38" x14ac:dyDescent="0.25">
      <c r="A5" s="157"/>
      <c r="B5" s="177">
        <v>60</v>
      </c>
      <c r="C5" s="177">
        <v>120</v>
      </c>
      <c r="D5" s="177">
        <v>240</v>
      </c>
      <c r="E5" s="166" t="s">
        <v>107</v>
      </c>
      <c r="F5" s="159"/>
      <c r="G5" s="159"/>
      <c r="H5" s="159"/>
      <c r="I5" s="17"/>
      <c r="J5" s="17"/>
      <c r="K5" s="17"/>
      <c r="L5" s="17"/>
      <c r="M5" s="17"/>
      <c r="N5" s="159"/>
      <c r="O5" s="159"/>
      <c r="P5" s="159"/>
      <c r="Q5" s="159"/>
      <c r="R5" s="159"/>
      <c r="S5" s="159"/>
      <c r="T5" s="159"/>
      <c r="U5" s="161" t="s">
        <v>33</v>
      </c>
      <c r="V5" s="159"/>
      <c r="W5" s="159"/>
      <c r="X5" s="159"/>
      <c r="Y5" s="159"/>
      <c r="Z5" s="159"/>
      <c r="AA5" s="159"/>
      <c r="AB5" s="159"/>
      <c r="AC5" s="159"/>
      <c r="AD5" s="159"/>
      <c r="AE5" s="159"/>
      <c r="AF5" s="159"/>
      <c r="AG5" s="159"/>
      <c r="AH5" s="159"/>
      <c r="AI5" s="159"/>
      <c r="AJ5" s="159"/>
      <c r="AK5" s="159"/>
      <c r="AL5" s="159"/>
    </row>
    <row r="6" spans="1:38" ht="9.9499999999999993" customHeight="1" x14ac:dyDescent="0.25">
      <c r="A6" s="18"/>
      <c r="B6" s="17"/>
      <c r="C6" s="17"/>
      <c r="D6" s="17"/>
      <c r="E6" s="17"/>
      <c r="F6" s="17"/>
      <c r="G6" s="17"/>
      <c r="H6" s="17"/>
      <c r="I6" s="17"/>
      <c r="J6" s="17"/>
      <c r="K6" s="17"/>
      <c r="L6" s="17"/>
      <c r="M6" s="17"/>
      <c r="N6" s="17"/>
      <c r="O6" s="17"/>
      <c r="P6" s="17"/>
      <c r="Q6" s="17"/>
      <c r="R6" s="17"/>
      <c r="S6" s="17"/>
      <c r="T6" s="17"/>
      <c r="U6" s="155">
        <f>IF(OR(F19="",N13=""),"",T19^2)</f>
        <v>1021.953024</v>
      </c>
      <c r="V6" s="17"/>
      <c r="W6" s="17"/>
      <c r="X6" s="17"/>
      <c r="Y6" s="17"/>
      <c r="Z6" s="17"/>
      <c r="AA6" s="17"/>
      <c r="AB6" s="17"/>
      <c r="AC6" s="17"/>
      <c r="AD6" s="17"/>
      <c r="AE6" s="17"/>
      <c r="AF6" s="17"/>
      <c r="AG6" s="17"/>
      <c r="AH6" s="17"/>
      <c r="AI6" s="17"/>
      <c r="AJ6" s="17"/>
      <c r="AK6" s="17"/>
      <c r="AL6" s="17"/>
    </row>
    <row r="7" spans="1:38" ht="20.100000000000001" customHeight="1" x14ac:dyDescent="0.25">
      <c r="A7" s="17"/>
      <c r="B7" s="17"/>
      <c r="C7" s="17"/>
      <c r="D7" s="162" t="s">
        <v>129</v>
      </c>
      <c r="E7" s="127">
        <f>IF(OR(ISBLANK(C5),ISBLANK(D5),ISBLANK(B5)),"",IF(OR(B5=0,C5=0,D5=0),-1,IF(AND(B5&gt;0,C5&gt;0,D5&gt;0),IF(OR(C5&gt;B5,C5=B5),IF(OR(D5&gt;C5,D5=C5),1,-1),-1))))</f>
        <v>1</v>
      </c>
      <c r="F7" s="17"/>
      <c r="G7" s="18"/>
      <c r="H7" s="164" t="s">
        <v>108</v>
      </c>
      <c r="I7" s="163"/>
      <c r="J7" s="163"/>
      <c r="K7" s="163"/>
      <c r="L7" s="163"/>
      <c r="M7" s="163"/>
      <c r="N7" s="163"/>
      <c r="O7" s="163"/>
      <c r="P7" s="163"/>
      <c r="Q7" s="163"/>
      <c r="R7" s="163"/>
      <c r="S7" s="163"/>
      <c r="T7" s="163"/>
      <c r="U7" s="17"/>
      <c r="V7" s="17"/>
      <c r="W7" s="17"/>
      <c r="X7" s="17"/>
      <c r="Y7" s="17"/>
      <c r="Z7" s="17"/>
      <c r="AA7" s="17"/>
      <c r="AB7" s="17"/>
      <c r="AC7" s="17"/>
      <c r="AD7" s="17"/>
      <c r="AE7" s="17"/>
      <c r="AF7" s="17"/>
      <c r="AG7" s="17"/>
      <c r="AH7" s="17"/>
      <c r="AI7" s="17"/>
      <c r="AJ7" s="17"/>
      <c r="AK7" s="17"/>
      <c r="AL7" s="17"/>
    </row>
    <row r="8" spans="1:38" ht="9.9499999999999993" customHeight="1" x14ac:dyDescent="0.25">
      <c r="A8" s="17"/>
      <c r="B8" s="17"/>
      <c r="C8" s="17"/>
      <c r="D8" s="17"/>
      <c r="E8" s="17"/>
      <c r="F8" s="17"/>
      <c r="G8" s="18"/>
      <c r="H8" s="17"/>
      <c r="I8" s="17"/>
      <c r="J8" s="17"/>
      <c r="K8" s="17"/>
      <c r="L8" s="17"/>
      <c r="M8" s="17"/>
      <c r="N8" s="17"/>
      <c r="O8" s="17"/>
      <c r="P8" s="17"/>
      <c r="Q8" s="17"/>
      <c r="R8" s="17"/>
      <c r="S8" s="17"/>
      <c r="T8" s="17"/>
      <c r="U8" s="17"/>
      <c r="V8" s="17"/>
      <c r="W8" s="17"/>
      <c r="X8" s="17"/>
      <c r="Y8" s="17"/>
      <c r="Z8" s="17"/>
      <c r="AA8" s="17"/>
      <c r="AB8" s="17"/>
      <c r="AC8" s="17"/>
      <c r="AD8" s="17"/>
      <c r="AE8" s="17"/>
      <c r="AF8" s="17"/>
      <c r="AG8" s="17"/>
      <c r="AH8" s="17"/>
      <c r="AI8" s="17"/>
      <c r="AJ8" s="17"/>
      <c r="AK8" s="17"/>
      <c r="AL8" s="17"/>
    </row>
    <row r="9" spans="1:38" x14ac:dyDescent="0.25">
      <c r="A9" s="187" t="s">
        <v>130</v>
      </c>
      <c r="B9" s="187"/>
      <c r="C9" s="187"/>
      <c r="D9" s="187"/>
      <c r="E9" s="187"/>
      <c r="F9" s="17"/>
      <c r="G9" s="18"/>
      <c r="H9" s="91" t="s">
        <v>10</v>
      </c>
      <c r="I9" s="17"/>
      <c r="J9" s="17"/>
      <c r="K9" s="17"/>
      <c r="L9" s="17"/>
      <c r="M9" s="17"/>
      <c r="N9" s="191" t="s">
        <v>109</v>
      </c>
      <c r="O9" s="191"/>
      <c r="P9" s="191"/>
      <c r="Q9" s="191"/>
      <c r="R9" s="191"/>
      <c r="S9" s="191"/>
      <c r="T9" s="191"/>
      <c r="U9" s="191"/>
      <c r="V9" s="191"/>
      <c r="W9" s="191"/>
      <c r="X9" s="191"/>
      <c r="Y9" s="159"/>
      <c r="Z9" s="159"/>
      <c r="AA9" s="159"/>
      <c r="AB9" s="159"/>
      <c r="AC9" s="159"/>
      <c r="AD9" s="159"/>
      <c r="AE9" s="159"/>
      <c r="AF9" s="159"/>
      <c r="AG9" s="159"/>
      <c r="AH9" s="159"/>
      <c r="AI9" s="159"/>
      <c r="AJ9" s="159"/>
      <c r="AK9" s="159"/>
      <c r="AL9" s="159"/>
    </row>
    <row r="10" spans="1:38" x14ac:dyDescent="0.25">
      <c r="A10" s="187"/>
      <c r="B10" s="187"/>
      <c r="C10" s="187"/>
      <c r="D10" s="187"/>
      <c r="E10" s="187"/>
      <c r="F10" s="17"/>
      <c r="G10" s="18"/>
      <c r="H10" s="25" t="str">
        <f>IF(F19="","",IF(OR($F19&lt;Skew!$B$1,$F19=Skew!$B$1),IF($F19&gt;Skew!$C$1,Skew!$A$1,IF($F19&gt;Skew!$C$2,Skew!$A$2,IF($F19&gt;Skew!$C$3,Skew!$A$3,IF($F19&gt;Skew!$C$4,Skew!$A$4,IF($F19&gt;Skew!$C$5,Skew!$A$5,IF($F19&gt;Skew!$C$6,Skew!$A$6,IF($F19&gt;Skew!$C$7,Skew!$A$7,IF($F19&gt;Skew!$C$8,Skew!$A$8,IF($F19&gt;Skew!$C$9,Skew!$A$9,IF($F19&gt;Skew!$C$10,Skew!$A$10,IF($F19&gt;Skew!$C$11,Skew!$A$11,IF($F19&gt;Skew!$C$12,Skew!$A$12,IF($F19&gt;Skew!$C$13,Skew!$A$13,IF($F19&gt;Skew!$C$14,Skew!$A$14,Skew!$A$15)
)))))))))))))))</f>
        <v>Slight skew</v>
      </c>
      <c r="I10" s="17"/>
      <c r="J10" s="17"/>
      <c r="K10" s="17"/>
      <c r="L10" s="17"/>
      <c r="M10" s="17"/>
      <c r="N10" s="191"/>
      <c r="O10" s="191"/>
      <c r="P10" s="191"/>
      <c r="Q10" s="191"/>
      <c r="R10" s="191"/>
      <c r="S10" s="191"/>
      <c r="T10" s="191"/>
      <c r="U10" s="191"/>
      <c r="V10" s="191"/>
      <c r="W10" s="191"/>
      <c r="X10" s="191"/>
      <c r="Y10" s="159"/>
      <c r="Z10" s="159"/>
      <c r="AA10" s="159"/>
      <c r="AB10" s="159"/>
      <c r="AC10" s="159"/>
      <c r="AD10" s="159"/>
      <c r="AE10" s="159"/>
      <c r="AF10" s="159"/>
      <c r="AG10" s="159"/>
      <c r="AH10" s="159"/>
      <c r="AI10" s="159"/>
      <c r="AJ10" s="159"/>
      <c r="AK10" s="159"/>
      <c r="AL10" s="159"/>
    </row>
    <row r="11" spans="1:38" ht="9.9499999999999993" customHeight="1" x14ac:dyDescent="0.25">
      <c r="A11" s="17"/>
      <c r="B11" s="17"/>
      <c r="C11" s="17"/>
      <c r="D11" s="17"/>
      <c r="E11" s="17"/>
      <c r="F11" s="17"/>
      <c r="G11" s="18"/>
      <c r="H11" s="17"/>
      <c r="I11" s="17"/>
      <c r="J11" s="17"/>
      <c r="K11" s="17"/>
      <c r="L11" s="17"/>
      <c r="M11" s="17"/>
      <c r="N11" s="17"/>
      <c r="O11" s="17"/>
      <c r="P11" s="17"/>
      <c r="Q11" s="17"/>
      <c r="R11" s="17"/>
      <c r="S11" s="17"/>
      <c r="T11" s="17"/>
      <c r="U11" s="17"/>
      <c r="V11" s="17"/>
      <c r="W11" s="17"/>
      <c r="X11" s="17"/>
      <c r="Y11" s="17"/>
      <c r="Z11" s="17"/>
      <c r="AA11" s="17"/>
      <c r="AB11" s="17"/>
      <c r="AC11" s="17"/>
      <c r="AD11" s="17"/>
      <c r="AE11" s="17"/>
      <c r="AF11" s="17"/>
      <c r="AG11" s="17"/>
      <c r="AH11" s="17"/>
      <c r="AI11" s="17"/>
      <c r="AJ11" s="17"/>
      <c r="AK11" s="17"/>
      <c r="AL11" s="17"/>
    </row>
    <row r="12" spans="1:38" ht="20.100000000000001" customHeight="1" x14ac:dyDescent="0.25">
      <c r="A12" s="17"/>
      <c r="B12" s="17"/>
      <c r="C12" s="17"/>
      <c r="D12" s="17"/>
      <c r="E12" s="17"/>
      <c r="F12" s="17"/>
      <c r="G12" s="18"/>
      <c r="H12" s="162" t="s">
        <v>131</v>
      </c>
      <c r="I12" s="17"/>
      <c r="J12" s="17"/>
      <c r="K12" s="17"/>
      <c r="L12" s="17"/>
      <c r="M12" s="17"/>
      <c r="N12" s="91" t="s">
        <v>20</v>
      </c>
      <c r="O12" s="17"/>
      <c r="P12" s="17"/>
      <c r="Q12" s="17"/>
      <c r="R12" s="17"/>
      <c r="S12" s="17"/>
      <c r="T12" s="17"/>
      <c r="U12" s="17"/>
      <c r="V12" s="17"/>
      <c r="W12" s="17"/>
      <c r="X12" s="17"/>
      <c r="Y12" s="17"/>
      <c r="Z12" s="17"/>
      <c r="AA12" s="17"/>
      <c r="AB12" s="17"/>
      <c r="AC12" s="17"/>
      <c r="AD12" s="17"/>
      <c r="AE12" s="17"/>
      <c r="AF12" s="17"/>
      <c r="AG12" s="17"/>
      <c r="AH12" s="17"/>
      <c r="AI12" s="17"/>
      <c r="AJ12" s="17"/>
      <c r="AK12" s="17"/>
      <c r="AL12" s="17"/>
    </row>
    <row r="13" spans="1:38" ht="20.100000000000001" customHeight="1" x14ac:dyDescent="0.25">
      <c r="A13" s="17"/>
      <c r="B13" s="17"/>
      <c r="C13" s="17"/>
      <c r="D13" s="17"/>
      <c r="E13" s="17"/>
      <c r="F13" s="17"/>
      <c r="G13" s="18"/>
      <c r="H13" s="162" t="s">
        <v>110</v>
      </c>
      <c r="I13" s="17"/>
      <c r="J13" s="17"/>
      <c r="K13" s="17"/>
      <c r="L13" s="17"/>
      <c r="M13" s="17"/>
      <c r="N13" s="26" t="s">
        <v>37</v>
      </c>
      <c r="O13" s="164" t="s">
        <v>111</v>
      </c>
      <c r="P13" s="17"/>
      <c r="Q13" s="17"/>
      <c r="R13" s="17"/>
      <c r="T13" s="17"/>
      <c r="U13" s="17"/>
      <c r="V13" s="17"/>
      <c r="W13" s="17"/>
      <c r="X13" s="17"/>
      <c r="Y13" s="17"/>
      <c r="Z13" s="17"/>
      <c r="AA13" s="17"/>
      <c r="AB13" s="17"/>
      <c r="AC13" s="17"/>
      <c r="AD13" s="17"/>
      <c r="AE13" s="17"/>
      <c r="AF13" s="17"/>
      <c r="AG13" s="17"/>
      <c r="AH13" s="17"/>
      <c r="AI13" s="17"/>
      <c r="AJ13" s="17"/>
      <c r="AK13" s="17"/>
      <c r="AL13" s="17"/>
    </row>
    <row r="14" spans="1:38" ht="9.9499999999999993" customHeight="1" x14ac:dyDescent="0.25">
      <c r="A14" s="17"/>
      <c r="B14" s="17"/>
      <c r="C14" s="17"/>
      <c r="D14" s="17"/>
      <c r="E14" s="17"/>
      <c r="F14" s="17"/>
      <c r="G14" s="18"/>
      <c r="H14" s="17"/>
      <c r="I14" s="17"/>
      <c r="J14" s="17"/>
      <c r="K14" s="17"/>
      <c r="L14" s="17"/>
      <c r="M14" s="17"/>
      <c r="N14" s="17"/>
      <c r="O14" s="17"/>
      <c r="P14" s="17"/>
      <c r="Q14" s="17"/>
      <c r="R14" s="17"/>
      <c r="S14" s="17"/>
      <c r="T14" s="17"/>
      <c r="U14" s="17"/>
      <c r="V14" s="17"/>
      <c r="W14" s="17"/>
      <c r="X14" s="17"/>
      <c r="Y14" s="17"/>
      <c r="Z14" s="17"/>
      <c r="AA14" s="17"/>
      <c r="AB14" s="17"/>
      <c r="AC14" s="17"/>
      <c r="AD14" s="17"/>
      <c r="AE14" s="17"/>
      <c r="AF14" s="17"/>
      <c r="AG14" s="17"/>
      <c r="AH14" s="17"/>
      <c r="AI14" s="17"/>
      <c r="AJ14" s="17"/>
      <c r="AK14" s="17"/>
      <c r="AL14" s="17"/>
    </row>
    <row r="15" spans="1:38" ht="15" customHeight="1" x14ac:dyDescent="0.25">
      <c r="A15" s="233" t="s">
        <v>686</v>
      </c>
      <c r="B15" s="233"/>
      <c r="C15" s="233"/>
      <c r="D15" s="233"/>
      <c r="E15" s="233"/>
      <c r="F15" s="233"/>
      <c r="G15" s="233"/>
      <c r="H15" s="233"/>
      <c r="I15" s="233"/>
      <c r="J15" s="233"/>
      <c r="K15" s="233"/>
      <c r="L15" s="233"/>
      <c r="M15" s="233"/>
      <c r="N15" s="234"/>
      <c r="O15" s="212" t="s">
        <v>683</v>
      </c>
      <c r="P15" s="232" t="s">
        <v>684</v>
      </c>
      <c r="Q15" s="159"/>
      <c r="R15" s="159"/>
      <c r="S15" s="232" t="s">
        <v>684</v>
      </c>
      <c r="T15" s="159"/>
      <c r="U15" s="159"/>
      <c r="V15" s="159"/>
      <c r="W15" s="159"/>
      <c r="X15" s="159"/>
      <c r="Y15" s="159"/>
      <c r="Z15" s="159"/>
      <c r="AA15" s="159"/>
      <c r="AB15" s="159"/>
      <c r="AC15" s="159"/>
      <c r="AD15" s="159"/>
      <c r="AE15" s="159"/>
      <c r="AF15" s="159"/>
      <c r="AG15" s="159"/>
      <c r="AH15" s="159"/>
      <c r="AI15" s="159"/>
      <c r="AJ15" s="159"/>
      <c r="AK15" s="159"/>
      <c r="AL15" s="159"/>
    </row>
    <row r="16" spans="1:38" ht="20.100000000000001" customHeight="1" x14ac:dyDescent="0.25">
      <c r="A16" s="233"/>
      <c r="B16" s="233"/>
      <c r="C16" s="233"/>
      <c r="D16" s="233"/>
      <c r="E16" s="233"/>
      <c r="F16" s="233"/>
      <c r="G16" s="233"/>
      <c r="H16" s="233"/>
      <c r="I16" s="233"/>
      <c r="J16" s="233"/>
      <c r="K16" s="233"/>
      <c r="L16" s="233"/>
      <c r="M16" s="233"/>
      <c r="N16" s="234"/>
      <c r="O16" s="212"/>
      <c r="P16" s="232" t="s">
        <v>685</v>
      </c>
      <c r="Q16" s="159"/>
      <c r="R16" s="159"/>
      <c r="S16" s="232" t="s">
        <v>685</v>
      </c>
      <c r="T16" s="159"/>
      <c r="U16" s="159"/>
      <c r="V16" s="159"/>
      <c r="W16" s="159"/>
      <c r="X16" s="159"/>
      <c r="Y16" s="159"/>
      <c r="Z16" s="159"/>
      <c r="AA16" s="159"/>
      <c r="AB16" s="159"/>
      <c r="AC16" s="159"/>
      <c r="AD16" s="159"/>
      <c r="AE16" s="159"/>
      <c r="AF16" s="159"/>
      <c r="AG16" s="159"/>
      <c r="AH16" s="159"/>
      <c r="AI16" s="159"/>
      <c r="AJ16" s="159"/>
      <c r="AK16" s="159"/>
      <c r="AL16" s="159"/>
    </row>
    <row r="17" spans="1:38" ht="9.9499999999999993" customHeight="1" x14ac:dyDescent="0.25">
      <c r="A17" s="17"/>
      <c r="B17" s="17"/>
      <c r="C17" s="17"/>
      <c r="D17" s="17"/>
      <c r="E17" s="17"/>
      <c r="F17" s="17"/>
      <c r="G17" s="18"/>
      <c r="H17" s="17"/>
      <c r="I17" s="17"/>
      <c r="J17" s="17"/>
      <c r="K17" s="17"/>
      <c r="L17" s="17"/>
      <c r="M17" s="17"/>
      <c r="N17" s="17"/>
      <c r="O17" s="17"/>
      <c r="P17" s="17"/>
      <c r="Q17" s="17"/>
      <c r="R17" s="17"/>
      <c r="S17" s="17"/>
      <c r="T17" s="17"/>
      <c r="U17" s="17"/>
      <c r="V17" s="17"/>
      <c r="W17" s="17"/>
      <c r="X17" s="17"/>
      <c r="Y17" s="17"/>
      <c r="Z17" s="17"/>
      <c r="AA17" s="17"/>
      <c r="AB17" s="17"/>
      <c r="AC17" s="17"/>
      <c r="AD17" s="17"/>
      <c r="AE17" s="17"/>
      <c r="AF17" s="17"/>
      <c r="AG17" s="17"/>
      <c r="AH17" s="17"/>
      <c r="AI17" s="17"/>
      <c r="AJ17" s="17"/>
      <c r="AK17" s="17"/>
      <c r="AL17" s="17"/>
    </row>
    <row r="18" spans="1:38" ht="15" customHeight="1" x14ac:dyDescent="0.25">
      <c r="A18" s="17"/>
      <c r="B18" s="17"/>
      <c r="C18" s="17"/>
      <c r="D18" s="17"/>
      <c r="E18" s="17"/>
      <c r="F18" s="219" t="s">
        <v>9</v>
      </c>
      <c r="G18" s="219" t="s">
        <v>24</v>
      </c>
      <c r="H18" s="17"/>
      <c r="I18" s="219" t="s">
        <v>13</v>
      </c>
      <c r="J18" s="219" t="s">
        <v>25</v>
      </c>
      <c r="K18" s="230"/>
      <c r="L18" s="230"/>
      <c r="M18" s="230"/>
      <c r="N18" s="17"/>
      <c r="O18" s="17"/>
      <c r="P18" s="91" t="s">
        <v>14</v>
      </c>
      <c r="Q18" s="91" t="s">
        <v>11</v>
      </c>
      <c r="R18" s="92" t="s">
        <v>12</v>
      </c>
      <c r="S18" s="91" t="s">
        <v>34</v>
      </c>
      <c r="T18" s="91" t="s">
        <v>70</v>
      </c>
      <c r="U18" s="17"/>
      <c r="V18" s="17"/>
      <c r="W18" s="17"/>
      <c r="X18" s="17"/>
      <c r="Y18" s="17"/>
      <c r="Z18" s="17"/>
      <c r="AA18" s="17"/>
      <c r="AB18" s="17"/>
      <c r="AC18" s="17"/>
      <c r="AD18" s="17"/>
      <c r="AE18" s="17"/>
      <c r="AF18" s="17"/>
      <c r="AG18" s="17"/>
      <c r="AH18" s="17"/>
      <c r="AI18" s="17"/>
      <c r="AJ18" s="17"/>
      <c r="AK18" s="17"/>
      <c r="AL18" s="17"/>
    </row>
    <row r="19" spans="1:38" ht="20.100000000000001" customHeight="1" x14ac:dyDescent="0.25">
      <c r="A19" s="17"/>
      <c r="B19" s="17"/>
      <c r="C19" s="17"/>
      <c r="D19" s="17"/>
      <c r="E19" s="17"/>
      <c r="F19" s="220">
        <f>IF(AND(B5&gt;0,C5&gt;0,D5&gt;0),MIN(((C5-B5)/(D5-B5))*100,((D5-C5)/(D5-B5))*100),"")</f>
        <v>33.333333333333329</v>
      </c>
      <c r="G19" s="22" t="str">
        <f>IF(AND(B5&gt;0,C5&gt;0,D5&gt;0),IF((C5-B5)&gt;(D5-C5),"L",IF((C5-B5)=(D5-C5),"EQ","R")),"")</f>
        <v>R</v>
      </c>
      <c r="H19" s="17"/>
      <c r="I19" s="22">
        <f>IF(F19="","",MATCH(H10,Skew!$A$1:$A$15,0))</f>
        <v>3</v>
      </c>
      <c r="J19" s="22">
        <f>IF(AND(B5&gt;0,C5&gt;0,D5&gt;0),B5+((D5-B5)/2),"")</f>
        <v>150</v>
      </c>
      <c r="K19" s="231"/>
      <c r="L19" s="231"/>
      <c r="M19" s="231"/>
      <c r="N19" s="162" t="s">
        <v>112</v>
      </c>
      <c r="O19" s="162"/>
      <c r="P19" s="24">
        <f>IF(OR(F19="",N13=""),"",MATCH(N13,Confidence!$A$1:$A$10,0))</f>
        <v>6</v>
      </c>
      <c r="Q19" s="27">
        <f>IF(OR(F19="",N13=""),"",INDEX(Alpha_Chart,I19,P19))</f>
        <v>2.5</v>
      </c>
      <c r="R19" s="27">
        <f>IF(OR(F19="",N13=""),"",INDEX(Beta_Chart,I19,P19))</f>
        <v>4</v>
      </c>
      <c r="S19" s="167">
        <f>IF(OR(F19="",N13=""),"",IF(G19="R",((D5-B5)*(INDEX(Mean_Ratios,I19,P19)))+B5,((D5-B5)*(1-INDEX(Mean_Ratios,I19,P19)))+B5))</f>
        <v>129.22800000000001</v>
      </c>
      <c r="T19" s="167">
        <f>IF(OR(F19="",N13=""),"",(D5-B5)*INDEX(Standard_Deviation_Ratios,I19,P19))</f>
        <v>31.968</v>
      </c>
      <c r="U19" s="17"/>
      <c r="V19" s="164" t="s">
        <v>125</v>
      </c>
      <c r="W19" s="17"/>
      <c r="X19" s="17"/>
      <c r="Y19" s="17"/>
      <c r="Z19" s="17"/>
      <c r="AA19" s="17"/>
      <c r="AB19" s="17"/>
      <c r="AC19" s="17"/>
      <c r="AD19" s="17"/>
      <c r="AE19" s="17"/>
      <c r="AF19" s="17"/>
      <c r="AG19" s="17"/>
      <c r="AH19" s="17"/>
      <c r="AI19" s="17"/>
      <c r="AJ19" s="17"/>
      <c r="AK19" s="17"/>
      <c r="AL19" s="17"/>
    </row>
    <row r="20" spans="1:38" ht="9.9499999999999993" customHeight="1" x14ac:dyDescent="0.25">
      <c r="A20" s="17"/>
      <c r="B20" s="17"/>
      <c r="C20" s="17"/>
      <c r="D20" s="17"/>
      <c r="E20" s="17"/>
      <c r="F20" s="17"/>
      <c r="G20" s="18"/>
      <c r="H20" s="17"/>
      <c r="I20" s="17"/>
      <c r="J20" s="17"/>
      <c r="K20" s="17"/>
      <c r="L20" s="17"/>
      <c r="M20" s="17"/>
      <c r="N20" s="17"/>
      <c r="O20" s="17"/>
      <c r="P20" s="17"/>
      <c r="Q20" s="17"/>
      <c r="R20" s="17"/>
      <c r="S20" s="17"/>
      <c r="T20" s="17"/>
      <c r="U20" s="17"/>
      <c r="V20" s="17"/>
      <c r="W20" s="17"/>
      <c r="X20" s="17"/>
      <c r="Y20" s="17"/>
      <c r="Z20" s="17"/>
      <c r="AA20" s="17"/>
      <c r="AB20" s="17"/>
      <c r="AC20" s="17"/>
      <c r="AD20" s="17"/>
      <c r="AE20" s="17"/>
      <c r="AF20" s="17"/>
      <c r="AG20" s="17"/>
      <c r="AH20" s="17"/>
      <c r="AI20" s="17"/>
      <c r="AJ20" s="17"/>
      <c r="AK20" s="17"/>
      <c r="AL20" s="17"/>
    </row>
    <row r="21" spans="1:38" ht="20.100000000000001" customHeight="1" x14ac:dyDescent="0.25">
      <c r="A21" s="159"/>
      <c r="B21" s="159"/>
      <c r="C21" s="159"/>
      <c r="D21" s="159"/>
      <c r="E21" s="159"/>
      <c r="F21" s="159"/>
      <c r="G21" s="160"/>
      <c r="H21" s="159"/>
      <c r="I21" s="159"/>
      <c r="J21" s="159"/>
      <c r="K21" s="159"/>
      <c r="L21" s="159"/>
      <c r="M21" s="159"/>
      <c r="N21" s="159"/>
      <c r="O21" s="159"/>
      <c r="P21" s="159"/>
      <c r="Q21" s="159"/>
      <c r="R21" s="159"/>
      <c r="S21" s="159"/>
      <c r="T21" s="165" t="s">
        <v>126</v>
      </c>
      <c r="U21" s="17"/>
      <c r="V21" s="192" t="s">
        <v>79</v>
      </c>
      <c r="W21" s="193"/>
      <c r="X21" s="166" t="s">
        <v>113</v>
      </c>
      <c r="Y21" s="159"/>
      <c r="Z21" s="159"/>
      <c r="AA21" s="159"/>
      <c r="AB21" s="159"/>
      <c r="AC21" s="159"/>
      <c r="AD21" s="159"/>
      <c r="AE21" s="159"/>
      <c r="AF21" s="159"/>
      <c r="AG21" s="159"/>
      <c r="AH21" s="159"/>
      <c r="AI21" s="159"/>
      <c r="AJ21" s="159"/>
      <c r="AK21" s="159"/>
      <c r="AL21" s="159"/>
    </row>
    <row r="22" spans="1:38" ht="9.9499999999999993" customHeight="1" x14ac:dyDescent="0.25">
      <c r="A22" s="17"/>
      <c r="B22" s="17"/>
      <c r="C22" s="17"/>
      <c r="D22" s="17"/>
      <c r="E22" s="17"/>
      <c r="F22" s="17"/>
      <c r="G22" s="18"/>
      <c r="H22" s="17"/>
      <c r="I22" s="17"/>
      <c r="J22" s="17"/>
      <c r="K22" s="17"/>
      <c r="L22" s="17"/>
      <c r="M22" s="17"/>
      <c r="N22" s="17"/>
      <c r="O22" s="17"/>
      <c r="P22" s="17"/>
      <c r="Q22" s="17"/>
      <c r="R22" s="17"/>
      <c r="S22" s="17"/>
      <c r="T22" s="17"/>
      <c r="U22" s="17"/>
      <c r="V22" s="17"/>
      <c r="W22" s="17"/>
      <c r="X22" s="17"/>
      <c r="Y22" s="17"/>
      <c r="Z22" s="17"/>
      <c r="AA22" s="17"/>
      <c r="AB22" s="17"/>
      <c r="AC22" s="17"/>
      <c r="AD22" s="17"/>
      <c r="AE22" s="17"/>
      <c r="AF22" s="17"/>
      <c r="AG22" s="17"/>
      <c r="AH22" s="17"/>
      <c r="AI22" s="17"/>
      <c r="AJ22" s="17"/>
      <c r="AK22" s="17"/>
      <c r="AL22" s="17"/>
    </row>
    <row r="23" spans="1:38" ht="15.75" x14ac:dyDescent="0.25">
      <c r="A23" s="17"/>
      <c r="B23" s="17"/>
      <c r="C23" s="17"/>
      <c r="D23" s="17"/>
      <c r="E23" s="17"/>
      <c r="F23" s="17"/>
      <c r="G23" s="18"/>
      <c r="H23" s="17"/>
      <c r="I23" s="17"/>
      <c r="J23" s="17"/>
      <c r="K23" s="17"/>
      <c r="L23" s="17"/>
      <c r="M23" s="17"/>
      <c r="N23" s="17"/>
      <c r="O23" s="17"/>
      <c r="P23" s="17"/>
      <c r="Q23" s="17"/>
      <c r="R23" s="17"/>
      <c r="S23" s="17"/>
      <c r="T23" s="17"/>
      <c r="U23" s="17"/>
      <c r="V23" s="195" t="s">
        <v>15</v>
      </c>
      <c r="W23" s="195" t="s">
        <v>101</v>
      </c>
      <c r="X23" s="221" t="s">
        <v>122</v>
      </c>
      <c r="Y23" s="17"/>
      <c r="Z23" s="17"/>
      <c r="AA23" s="17"/>
      <c r="AB23" s="17"/>
      <c r="AC23" s="17"/>
      <c r="AD23" s="17"/>
      <c r="AE23" s="17"/>
      <c r="AF23" s="17"/>
      <c r="AG23" s="17"/>
      <c r="AH23" s="17"/>
      <c r="AI23" s="17"/>
      <c r="AJ23" s="17"/>
      <c r="AK23" s="17"/>
      <c r="AL23" s="17"/>
    </row>
    <row r="24" spans="1:38" ht="15.75" x14ac:dyDescent="0.25">
      <c r="A24" s="17"/>
      <c r="B24" s="17"/>
      <c r="C24" s="17"/>
      <c r="D24" s="17"/>
      <c r="E24" s="17"/>
      <c r="F24" s="17"/>
      <c r="G24" s="18"/>
      <c r="H24" s="17"/>
      <c r="I24" s="17"/>
      <c r="J24" s="17"/>
      <c r="K24" s="17"/>
      <c r="L24" s="17"/>
      <c r="M24" s="17"/>
      <c r="N24" s="17"/>
      <c r="O24" s="17"/>
      <c r="P24" s="17"/>
      <c r="Q24" s="17"/>
      <c r="R24" s="17"/>
      <c r="S24" s="17"/>
      <c r="T24" s="17"/>
      <c r="U24" s="17"/>
      <c r="V24" s="195"/>
      <c r="W24" s="195"/>
      <c r="X24" s="221" t="s">
        <v>123</v>
      </c>
      <c r="Y24" s="17"/>
      <c r="Z24" s="17"/>
      <c r="AA24" s="17"/>
      <c r="AB24" s="17"/>
      <c r="AC24" s="17"/>
      <c r="AD24" s="17"/>
      <c r="AE24" s="17"/>
      <c r="AF24" s="17"/>
      <c r="AG24" s="17"/>
      <c r="AH24" s="17"/>
      <c r="AI24" s="17"/>
      <c r="AJ24" s="17"/>
      <c r="AK24" s="17"/>
      <c r="AL24" s="17"/>
    </row>
    <row r="25" spans="1:38" ht="20.100000000000001" customHeight="1" x14ac:dyDescent="0.3">
      <c r="A25" s="93"/>
      <c r="B25" s="17"/>
      <c r="C25" s="17"/>
      <c r="D25" s="17"/>
      <c r="E25" s="62"/>
      <c r="F25" s="62"/>
      <c r="G25" s="57"/>
      <c r="H25" s="57"/>
      <c r="I25" s="57"/>
      <c r="J25" s="57"/>
      <c r="K25" s="57"/>
      <c r="L25" s="57"/>
      <c r="M25" s="57"/>
      <c r="N25" s="94"/>
      <c r="O25" s="94"/>
      <c r="P25" s="94"/>
      <c r="Q25" s="94"/>
      <c r="R25" s="94"/>
      <c r="S25" s="94"/>
      <c r="T25" s="222" t="s">
        <v>114</v>
      </c>
      <c r="U25" s="94"/>
      <c r="V25" s="178">
        <v>150</v>
      </c>
      <c r="W25" s="28">
        <f>IF(AND(B5&gt;0,C5&gt;0,D5&gt;0,Q19&gt;0,R19&gt;0,V25&gt;0,NOT(N13="")),ABS(VLOOKUP($V$21,VLookups!$A$28:$B$29,2,FALSE)-_xlfn.BETA.DIST(V25,IF(G19="L",R19,Q19),IF(G19="L",Q19,R19),TRUE,B5,D5)),"")</f>
        <v>0.73610920775865196</v>
      </c>
      <c r="X25" s="223" t="s">
        <v>127</v>
      </c>
      <c r="Y25" s="17"/>
      <c r="Z25" s="17"/>
      <c r="AA25" s="17"/>
      <c r="AB25" s="17"/>
      <c r="AC25" s="17"/>
      <c r="AD25" s="17"/>
      <c r="AE25" s="17"/>
      <c r="AF25" s="17"/>
      <c r="AG25" s="17"/>
      <c r="AH25" s="17"/>
      <c r="AI25" s="17"/>
      <c r="AJ25" s="17"/>
      <c r="AK25" s="17"/>
      <c r="AL25" s="17"/>
    </row>
    <row r="26" spans="1:38" x14ac:dyDescent="0.25">
      <c r="A26" s="17"/>
      <c r="B26" s="17"/>
      <c r="C26" s="17"/>
      <c r="D26" s="17"/>
      <c r="E26" s="17"/>
      <c r="F26" s="17"/>
      <c r="G26" s="18"/>
      <c r="H26" s="17"/>
      <c r="I26" s="17"/>
      <c r="J26" s="17"/>
      <c r="K26" s="17"/>
      <c r="L26" s="17"/>
      <c r="M26" s="17"/>
      <c r="N26" s="17"/>
      <c r="O26" s="17"/>
      <c r="P26" s="17"/>
      <c r="Q26" s="17"/>
      <c r="R26" s="17"/>
      <c r="S26" s="17"/>
      <c r="T26" s="17"/>
      <c r="U26" s="17"/>
      <c r="V26" s="17"/>
      <c r="W26" s="17"/>
      <c r="X26" s="223" t="s">
        <v>115</v>
      </c>
      <c r="Y26" s="17"/>
      <c r="Z26" s="17"/>
      <c r="AA26" s="17"/>
      <c r="AB26" s="17"/>
      <c r="AC26" s="17"/>
      <c r="AD26" s="17"/>
      <c r="AE26" s="17"/>
      <c r="AF26" s="17"/>
      <c r="AG26" s="17"/>
      <c r="AH26" s="17"/>
      <c r="AI26" s="17"/>
      <c r="AJ26" s="17"/>
      <c r="AK26" s="17"/>
      <c r="AL26" s="17"/>
    </row>
    <row r="27" spans="1:38" ht="9.9499999999999993" customHeight="1" x14ac:dyDescent="0.25">
      <c r="A27" s="17"/>
      <c r="B27" s="17"/>
      <c r="C27" s="17"/>
      <c r="D27" s="17"/>
      <c r="E27" s="17"/>
      <c r="F27" s="17"/>
      <c r="G27" s="18"/>
      <c r="H27" s="17"/>
      <c r="I27" s="17"/>
      <c r="J27" s="17"/>
      <c r="K27" s="17"/>
      <c r="L27" s="17"/>
      <c r="M27" s="17"/>
      <c r="N27" s="17"/>
      <c r="O27" s="17"/>
      <c r="P27" s="17"/>
      <c r="Q27" s="17"/>
      <c r="R27" s="17"/>
      <c r="S27" s="17"/>
      <c r="T27" s="17"/>
      <c r="U27" s="17"/>
      <c r="V27" s="17"/>
      <c r="W27" s="17"/>
      <c r="X27" s="17"/>
      <c r="Y27" s="17"/>
      <c r="Z27" s="17"/>
      <c r="AA27" s="17"/>
      <c r="AB27" s="17"/>
      <c r="AC27" s="17"/>
      <c r="AD27" s="17"/>
      <c r="AE27" s="17"/>
      <c r="AF27" s="17"/>
      <c r="AG27" s="17"/>
      <c r="AH27" s="17"/>
      <c r="AI27" s="17"/>
      <c r="AJ27" s="17"/>
      <c r="AK27" s="17"/>
      <c r="AL27" s="17"/>
    </row>
    <row r="28" spans="1:38" ht="15.75" x14ac:dyDescent="0.25">
      <c r="A28" s="160"/>
      <c r="B28" s="159"/>
      <c r="C28" s="159"/>
      <c r="D28" s="159"/>
      <c r="E28" s="159"/>
      <c r="F28" s="159"/>
      <c r="G28" s="160"/>
      <c r="H28" s="159"/>
      <c r="I28" s="159"/>
      <c r="J28" s="159"/>
      <c r="K28" s="159"/>
      <c r="L28" s="159"/>
      <c r="M28" s="159"/>
      <c r="N28" s="159"/>
      <c r="O28" s="159"/>
      <c r="P28" s="160"/>
      <c r="Q28" s="159"/>
      <c r="R28" s="159"/>
      <c r="S28" s="159"/>
      <c r="T28" s="159"/>
      <c r="U28" s="159"/>
      <c r="V28" s="159"/>
      <c r="W28" s="159"/>
      <c r="X28" s="224" t="str">
        <f>VLOOKUP(V21,VLookups!A28:C29,3,FALSE)</f>
        <v>Show the likelihood that the SPERT estimates will be EQUAL TO or GREATER THAN an uncertainty</v>
      </c>
      <c r="Y28" s="224"/>
      <c r="Z28" s="224"/>
      <c r="AA28" s="224"/>
      <c r="AB28" s="224"/>
      <c r="AC28" s="224"/>
      <c r="AD28" s="224"/>
      <c r="AE28" s="224"/>
      <c r="AF28" s="224"/>
      <c r="AG28" s="224"/>
      <c r="AH28" s="224"/>
      <c r="AI28" s="224"/>
      <c r="AJ28" s="159"/>
      <c r="AK28" s="159"/>
      <c r="AL28" s="159"/>
    </row>
    <row r="29" spans="1:38" ht="15.75" x14ac:dyDescent="0.25">
      <c r="A29" s="160"/>
      <c r="B29" s="159"/>
      <c r="C29" s="159"/>
      <c r="D29" s="159"/>
      <c r="E29" s="159"/>
      <c r="F29" s="159"/>
      <c r="G29" s="160"/>
      <c r="H29" s="159"/>
      <c r="I29" s="159"/>
      <c r="J29" s="159"/>
      <c r="K29" s="159"/>
      <c r="L29" s="159"/>
      <c r="M29" s="159"/>
      <c r="N29" s="159"/>
      <c r="O29" s="159"/>
      <c r="P29" s="160"/>
      <c r="Q29" s="159"/>
      <c r="R29" s="159"/>
      <c r="S29" s="159"/>
      <c r="T29" s="159"/>
      <c r="U29" s="159"/>
      <c r="V29" s="159"/>
      <c r="W29" s="225" t="s">
        <v>116</v>
      </c>
      <c r="X29" s="196" t="s">
        <v>149</v>
      </c>
      <c r="Y29" s="196"/>
      <c r="Z29" s="196"/>
      <c r="AA29" s="196"/>
      <c r="AB29" s="196"/>
      <c r="AC29" s="196"/>
      <c r="AD29" s="196"/>
      <c r="AE29" s="196"/>
      <c r="AF29" s="196"/>
      <c r="AG29" s="196"/>
      <c r="AH29" s="196"/>
      <c r="AI29" s="196"/>
      <c r="AJ29" s="159"/>
      <c r="AK29" s="159"/>
      <c r="AL29" s="159"/>
    </row>
    <row r="30" spans="1:38" x14ac:dyDescent="0.25">
      <c r="A30" s="160"/>
      <c r="B30" s="159"/>
      <c r="C30" s="159"/>
      <c r="D30" s="159"/>
      <c r="E30" s="159"/>
      <c r="F30" s="159"/>
      <c r="G30" s="160"/>
      <c r="H30" s="159"/>
      <c r="I30" s="159"/>
      <c r="J30" s="159"/>
      <c r="K30" s="159"/>
      <c r="L30" s="159"/>
      <c r="M30" s="159"/>
      <c r="N30" s="159"/>
      <c r="O30" s="159"/>
      <c r="P30" s="160"/>
      <c r="Q30" s="159"/>
      <c r="R30" s="159"/>
      <c r="S30" s="159"/>
      <c r="T30" s="159"/>
      <c r="U30" s="159"/>
      <c r="V30" s="159"/>
      <c r="W30" s="225" t="s">
        <v>124</v>
      </c>
      <c r="X30" s="110">
        <v>0.05</v>
      </c>
      <c r="Y30" s="110">
        <v>0.95</v>
      </c>
      <c r="Z30" s="110">
        <v>0.1</v>
      </c>
      <c r="AA30" s="110">
        <v>0.2</v>
      </c>
      <c r="AB30" s="110">
        <v>0.3</v>
      </c>
      <c r="AC30" s="110">
        <v>0.4</v>
      </c>
      <c r="AD30" s="110">
        <v>0.5</v>
      </c>
      <c r="AE30" s="110">
        <v>0.6</v>
      </c>
      <c r="AF30" s="110">
        <v>0.7</v>
      </c>
      <c r="AG30" s="110">
        <v>0.8</v>
      </c>
      <c r="AH30" s="110">
        <v>0.9</v>
      </c>
      <c r="AI30" s="110">
        <v>0.99</v>
      </c>
      <c r="AJ30" s="159"/>
      <c r="AK30" s="159"/>
      <c r="AL30" s="159"/>
    </row>
    <row r="31" spans="1:38" ht="20.100000000000001" customHeight="1" x14ac:dyDescent="0.25">
      <c r="A31" s="160"/>
      <c r="B31" s="159"/>
      <c r="C31" s="159"/>
      <c r="D31" s="159"/>
      <c r="E31" s="159"/>
      <c r="F31" s="159"/>
      <c r="G31" s="160"/>
      <c r="H31" s="159"/>
      <c r="I31" s="159"/>
      <c r="J31" s="159"/>
      <c r="K31" s="159"/>
      <c r="L31" s="159"/>
      <c r="M31" s="159"/>
      <c r="N31" s="159"/>
      <c r="O31" s="159"/>
      <c r="P31" s="160"/>
      <c r="Q31" s="159"/>
      <c r="R31" s="159"/>
      <c r="S31" s="159"/>
      <c r="T31" s="159"/>
      <c r="U31" s="159"/>
      <c r="V31" s="159"/>
      <c r="W31" s="165" t="s">
        <v>117</v>
      </c>
      <c r="X31" s="174">
        <f>IF(OR($Q19="",$R19=""),"",_xlfn.BETA.INV(ABS(VLOOKUP($V$21,VLookups!$A$28:$B$29,2,FALSE)-X$30),IF($G19="L",$R19,$Q19),IF($G19="L",$Q19,$R19),$B5,$D5))</f>
        <v>80.667535547575412</v>
      </c>
      <c r="Y31" s="175">
        <f>IF(OR($Q19="",$R19=""),"",_xlfn.BETA.INV(ABS(VLOOKUP($V$21,VLookups!$A$28:$B$29,2,FALSE)-Y$30),IF($G19="L",$R19,$Q19),IF($G19="L",$Q19,$R19),$B5,$D5))</f>
        <v>185.53190115519183</v>
      </c>
      <c r="Z31" s="174">
        <f>IF(OR($Q19="",$R19=""),"",_xlfn.BETA.INV(ABS(VLOOKUP($V$21,VLookups!$A$28:$B$29,2,FALSE)-Z$30),IF($G19="L",$R19,$Q19),IF($G19="L",$Q19,$R19),$B5,$D5))</f>
        <v>88.37844998607369</v>
      </c>
      <c r="AA31" s="175">
        <f>IF(OR($Q19="",$R19=""),"",_xlfn.BETA.INV(ABS(VLOOKUP($V$21,VLookups!$A$28:$B$29,2,FALSE)-AA$30),IF($G19="L",$R19,$Q19),IF($G19="L",$Q19,$R19),$B5,$D5))</f>
        <v>99.793778379062246</v>
      </c>
      <c r="AB31" s="174">
        <f>IF(OR($Q19="",$R19=""),"",_xlfn.BETA.INV(ABS(VLOOKUP($V$21,VLookups!$A$28:$B$29,2,FALSE)-AB$30),IF($G19="L",$R19,$Q19),IF($G19="L",$Q19,$R19),$B5,$D5))</f>
        <v>109.32616444218004</v>
      </c>
      <c r="AC31" s="175">
        <f>IF(OR($Q19="",$R19=""),"",_xlfn.BETA.INV(ABS(VLOOKUP($V$21,VLookups!$A$28:$B$29,2,FALSE)-AC$30),IF($G19="L",$R19,$Q19),IF($G19="L",$Q19,$R19),$B5,$D5))</f>
        <v>118.20309786864193</v>
      </c>
      <c r="AD31" s="174">
        <f>IF(OR($Q19="",$R19=""),"",_xlfn.BETA.INV(ABS(VLOOKUP($V$21,VLookups!$A$28:$B$29,2,FALSE)-AD$30),IF($G19="L",$R19,$Q19),IF($G19="L",$Q19,$R19),$B5,$D5))</f>
        <v>126.98383761016913</v>
      </c>
      <c r="AE31" s="175">
        <f>IF(OR($Q19="",$R19=""),"",_xlfn.BETA.INV(ABS(VLOOKUP($V$21,VLookups!$A$28:$B$29,2,FALSE)-AE$30),IF($G19="L",$R19,$Q19),IF($G19="L",$Q19,$R19),$B5,$D5))</f>
        <v>136.09750901724996</v>
      </c>
      <c r="AF31" s="174">
        <f>IF(OR($Q19="",$R19=""),"",_xlfn.BETA.INV(ABS(VLOOKUP($V$21,VLookups!$A$28:$B$29,2,FALSE)-AF$30),IF($G19="L",$R19,$Q19),IF($G19="L",$Q19,$R19),$B5,$D5))</f>
        <v>146.05215784544049</v>
      </c>
      <c r="AG31" s="175">
        <f>IF(OR($Q19="",$R19=""),"",_xlfn.BETA.INV(ABS(VLOOKUP($V$21,VLookups!$A$28:$B$29,2,FALSE)-AG$30),IF($G19="L",$R19,$Q19),IF($G19="L",$Q19,$R19),$B5,$D5))</f>
        <v>157.72555006081433</v>
      </c>
      <c r="AH31" s="174">
        <f>IF(OR($Q19="",$R19=""),"",_xlfn.BETA.INV(ABS(VLOOKUP($V$21,VLookups!$A$28:$B$29,2,FALSE)-AH$30),IF($G19="L",$R19,$Q19),IF($G19="L",$Q19,$R19),$B5,$D5))</f>
        <v>173.43267451739814</v>
      </c>
      <c r="AI31" s="175">
        <f>IF(OR($Q19="",$R19=""),"",_xlfn.BETA.INV(ABS(VLOOKUP($V$21,VLookups!$A$28:$B$29,2,FALSE)-AI$30),IF($G19="L",$R19,$Q19),IF($G19="L",$Q19,$R19),$B5,$D5))</f>
        <v>205.01383420511974</v>
      </c>
      <c r="AJ31" s="159"/>
      <c r="AK31" s="159"/>
      <c r="AL31" s="159"/>
    </row>
    <row r="32" spans="1:38" ht="9.9499999999999993" customHeight="1" x14ac:dyDescent="0.25">
      <c r="A32" s="18"/>
      <c r="B32" s="17"/>
      <c r="C32" s="17"/>
      <c r="D32" s="17"/>
      <c r="E32" s="17"/>
      <c r="F32" s="17"/>
      <c r="G32" s="18"/>
      <c r="H32" s="17"/>
      <c r="I32" s="17"/>
      <c r="J32" s="17"/>
      <c r="K32" s="17"/>
      <c r="L32" s="17"/>
      <c r="M32" s="17"/>
      <c r="N32" s="17"/>
      <c r="O32" s="17"/>
      <c r="P32" s="18"/>
      <c r="Q32" s="17"/>
      <c r="R32" s="17"/>
      <c r="S32" s="17"/>
      <c r="T32" s="17"/>
      <c r="U32" s="17"/>
      <c r="V32" s="17"/>
      <c r="W32" s="17"/>
      <c r="X32" s="17"/>
      <c r="Y32" s="17"/>
      <c r="Z32" s="17"/>
      <c r="AA32" s="17"/>
      <c r="AB32" s="17"/>
      <c r="AC32" s="17"/>
      <c r="AD32" s="17"/>
      <c r="AE32" s="17"/>
      <c r="AF32" s="17"/>
      <c r="AG32" s="17"/>
      <c r="AH32" s="17"/>
      <c r="AI32" s="17"/>
      <c r="AJ32" s="17"/>
      <c r="AK32" s="17"/>
      <c r="AL32" s="17"/>
    </row>
    <row r="33" spans="1:38" ht="20.100000000000001" customHeight="1" x14ac:dyDescent="0.25">
      <c r="A33" s="226" t="s">
        <v>118</v>
      </c>
      <c r="B33" s="17"/>
      <c r="C33" s="17"/>
      <c r="D33" s="17"/>
      <c r="E33" s="17"/>
      <c r="F33" s="17"/>
      <c r="G33" s="17"/>
      <c r="H33" s="17"/>
      <c r="I33" s="17"/>
      <c r="J33" s="17"/>
      <c r="K33" s="17"/>
      <c r="L33" s="17"/>
      <c r="M33" s="17"/>
      <c r="N33" s="17"/>
      <c r="O33" s="17"/>
      <c r="P33" s="18"/>
      <c r="Q33" s="17"/>
      <c r="R33" s="17"/>
      <c r="S33" s="17"/>
      <c r="T33" s="17"/>
      <c r="U33" s="17"/>
      <c r="V33" s="17"/>
      <c r="W33" s="17"/>
      <c r="X33" s="17"/>
      <c r="Y33" s="17"/>
      <c r="Z33" s="17"/>
      <c r="AA33" s="17"/>
      <c r="AB33" s="17"/>
      <c r="AC33" s="17"/>
      <c r="AD33" s="17"/>
      <c r="AE33" s="17"/>
      <c r="AF33" s="17"/>
      <c r="AG33" s="17"/>
      <c r="AH33" s="17"/>
      <c r="AI33" s="17"/>
      <c r="AJ33" s="17"/>
      <c r="AK33" s="17"/>
      <c r="AL33" s="17"/>
    </row>
    <row r="34" spans="1:38" x14ac:dyDescent="0.25">
      <c r="A34" s="18"/>
      <c r="B34" s="188" t="s">
        <v>85</v>
      </c>
      <c r="C34" s="189"/>
      <c r="D34" s="190"/>
      <c r="E34" s="17"/>
      <c r="F34" s="17"/>
      <c r="G34" s="18"/>
      <c r="H34" s="17"/>
      <c r="I34" s="17"/>
      <c r="J34" s="17"/>
      <c r="K34" s="17"/>
      <c r="L34" s="17"/>
      <c r="M34" s="17"/>
      <c r="N34" s="17"/>
      <c r="O34" s="17"/>
      <c r="P34" s="18"/>
      <c r="Q34" s="17"/>
      <c r="R34" s="17"/>
      <c r="S34" s="17"/>
      <c r="T34" s="17"/>
      <c r="U34" s="17"/>
      <c r="V34" s="17"/>
      <c r="W34" s="17"/>
      <c r="X34" s="17"/>
      <c r="Y34" s="17"/>
      <c r="Z34" s="17"/>
      <c r="AA34" s="17"/>
      <c r="AB34" s="17"/>
      <c r="AC34" s="17"/>
      <c r="AD34" s="17"/>
      <c r="AE34" s="17"/>
      <c r="AF34" s="17"/>
      <c r="AG34" s="17"/>
      <c r="AH34" s="17"/>
      <c r="AI34" s="17"/>
      <c r="AJ34" s="17"/>
      <c r="AK34" s="17"/>
      <c r="AL34" s="17"/>
    </row>
    <row r="35" spans="1:38" ht="9.9499999999999993" customHeight="1" x14ac:dyDescent="0.25">
      <c r="A35" s="18"/>
      <c r="B35" s="17"/>
      <c r="C35" s="17"/>
      <c r="D35" s="17"/>
      <c r="E35" s="17"/>
      <c r="F35" s="17"/>
      <c r="G35" s="18"/>
      <c r="H35" s="17"/>
      <c r="I35" s="17"/>
      <c r="J35" s="17"/>
      <c r="K35" s="17"/>
      <c r="L35" s="17"/>
      <c r="M35" s="17"/>
      <c r="N35" s="17"/>
      <c r="O35" s="17"/>
      <c r="P35" s="18"/>
      <c r="Q35" s="17"/>
      <c r="R35" s="17"/>
      <c r="S35" s="17"/>
      <c r="T35" s="17"/>
      <c r="U35" s="17"/>
      <c r="V35" s="17"/>
      <c r="W35" s="17"/>
      <c r="X35" s="17"/>
      <c r="Y35" s="17"/>
      <c r="Z35" s="17"/>
      <c r="AA35" s="17"/>
      <c r="AB35" s="17"/>
      <c r="AC35" s="17"/>
      <c r="AD35" s="17"/>
      <c r="AE35" s="17"/>
      <c r="AF35" s="17"/>
      <c r="AG35" s="17"/>
      <c r="AH35" s="17"/>
      <c r="AI35" s="17"/>
      <c r="AJ35" s="17"/>
      <c r="AK35" s="17"/>
      <c r="AL35" s="17"/>
    </row>
    <row r="36" spans="1:38" s="168" customFormat="1" ht="20.100000000000001" customHeight="1" x14ac:dyDescent="0.25">
      <c r="A36" s="227" t="s">
        <v>133</v>
      </c>
      <c r="B36" s="228"/>
      <c r="C36" s="228"/>
      <c r="D36" s="228"/>
      <c r="E36" s="228"/>
      <c r="F36" s="228"/>
      <c r="G36" s="229"/>
      <c r="H36" s="228"/>
      <c r="I36" s="228"/>
      <c r="J36" s="228"/>
      <c r="K36" s="228"/>
      <c r="L36" s="228"/>
      <c r="M36" s="228"/>
      <c r="N36" s="228"/>
      <c r="O36" s="228"/>
      <c r="P36" s="229"/>
      <c r="Q36" s="228"/>
      <c r="R36" s="228"/>
      <c r="S36" s="228"/>
      <c r="T36" s="228"/>
      <c r="U36" s="228"/>
      <c r="V36" s="228"/>
      <c r="W36" s="228"/>
      <c r="X36" s="228"/>
      <c r="Y36" s="228"/>
      <c r="Z36" s="228"/>
      <c r="AA36" s="228"/>
      <c r="AB36" s="228"/>
      <c r="AC36" s="228"/>
      <c r="AD36" s="228"/>
      <c r="AE36" s="228"/>
      <c r="AF36" s="228"/>
      <c r="AG36" s="228"/>
      <c r="AH36" s="228"/>
      <c r="AI36" s="228"/>
      <c r="AJ36" s="228"/>
      <c r="AK36" s="228"/>
      <c r="AL36" s="228"/>
    </row>
    <row r="37" spans="1:38" ht="9.9499999999999993" customHeight="1" x14ac:dyDescent="0.25">
      <c r="A37" s="18"/>
      <c r="B37" s="17"/>
      <c r="C37" s="17"/>
      <c r="D37" s="17"/>
      <c r="E37" s="17"/>
      <c r="F37" s="17"/>
      <c r="G37" s="18"/>
      <c r="H37" s="17"/>
      <c r="I37" s="17"/>
      <c r="J37" s="17"/>
      <c r="K37" s="17"/>
      <c r="L37" s="17"/>
      <c r="M37" s="17"/>
      <c r="N37" s="17"/>
      <c r="O37" s="17"/>
      <c r="P37" s="18"/>
      <c r="Q37" s="17"/>
      <c r="R37" s="17"/>
      <c r="S37" s="17"/>
      <c r="T37" s="17"/>
      <c r="U37" s="17"/>
      <c r="V37" s="17"/>
      <c r="W37" s="17"/>
      <c r="X37" s="17"/>
      <c r="Y37" s="17"/>
      <c r="Z37" s="17"/>
      <c r="AA37" s="17"/>
      <c r="AB37" s="17"/>
      <c r="AC37" s="17"/>
      <c r="AD37" s="17"/>
      <c r="AE37" s="17"/>
      <c r="AF37" s="17"/>
      <c r="AG37" s="17"/>
      <c r="AH37" s="17"/>
      <c r="AI37" s="17"/>
      <c r="AJ37" s="17"/>
      <c r="AK37" s="17"/>
      <c r="AL37" s="17"/>
    </row>
    <row r="38" spans="1:38" ht="20.100000000000001" customHeight="1" x14ac:dyDescent="0.25">
      <c r="A38" s="176" t="s">
        <v>134</v>
      </c>
      <c r="B38" s="172"/>
      <c r="C38" s="172"/>
      <c r="D38" s="172"/>
      <c r="E38" s="172"/>
      <c r="F38" s="172"/>
      <c r="G38" s="173"/>
      <c r="H38" s="172"/>
      <c r="I38" s="172"/>
      <c r="J38" s="172"/>
      <c r="K38" s="172"/>
      <c r="L38" s="172"/>
      <c r="M38" s="172"/>
      <c r="N38" s="172"/>
      <c r="O38" s="172"/>
      <c r="P38" s="173"/>
      <c r="Q38" s="172"/>
      <c r="R38" s="172"/>
      <c r="S38" s="172"/>
      <c r="T38" s="172"/>
      <c r="U38" s="172"/>
      <c r="V38" s="172"/>
      <c r="W38" s="172"/>
      <c r="X38" s="172"/>
      <c r="Y38" s="172"/>
      <c r="Z38" s="172"/>
      <c r="AA38" s="172"/>
      <c r="AB38" s="172"/>
      <c r="AC38" s="172"/>
      <c r="AD38" s="172"/>
      <c r="AE38" s="172"/>
      <c r="AF38" s="172"/>
      <c r="AG38" s="172"/>
      <c r="AH38" s="172"/>
      <c r="AI38" s="172"/>
      <c r="AJ38" s="172"/>
      <c r="AK38" s="172"/>
      <c r="AL38" s="172"/>
    </row>
    <row r="39" spans="1:38" ht="15" customHeight="1" x14ac:dyDescent="0.25">
      <c r="A39" s="176"/>
      <c r="B39" s="109">
        <v>-0.5</v>
      </c>
      <c r="C39" s="122" t="s">
        <v>87</v>
      </c>
      <c r="D39" s="126">
        <v>1</v>
      </c>
      <c r="E39" s="172"/>
      <c r="F39" s="172"/>
      <c r="G39" s="173"/>
      <c r="H39" s="172"/>
      <c r="I39" s="172"/>
      <c r="J39" s="172"/>
      <c r="K39" s="172"/>
      <c r="L39" s="172"/>
      <c r="M39" s="172"/>
      <c r="N39" s="172"/>
      <c r="O39" s="172"/>
      <c r="P39" s="173"/>
      <c r="Q39" s="172"/>
      <c r="R39" s="172"/>
      <c r="S39" s="172"/>
      <c r="T39" s="172"/>
      <c r="U39" s="172"/>
      <c r="V39" s="172"/>
      <c r="W39" s="172"/>
      <c r="X39" s="172"/>
      <c r="Y39" s="172"/>
      <c r="Z39" s="172"/>
      <c r="AA39" s="172"/>
      <c r="AB39" s="172"/>
      <c r="AC39" s="172"/>
      <c r="AD39" s="172"/>
      <c r="AE39" s="172"/>
      <c r="AF39" s="172"/>
      <c r="AG39" s="172"/>
      <c r="AH39" s="172"/>
      <c r="AI39" s="172"/>
      <c r="AJ39" s="172"/>
      <c r="AK39" s="172"/>
      <c r="AL39" s="172"/>
    </row>
    <row r="40" spans="1:38" ht="15" customHeight="1" x14ac:dyDescent="0.25">
      <c r="A40" s="176"/>
      <c r="B40" s="91" t="s">
        <v>30</v>
      </c>
      <c r="C40" s="91" t="s">
        <v>19</v>
      </c>
      <c r="D40" s="91" t="s">
        <v>31</v>
      </c>
      <c r="E40" s="172"/>
      <c r="F40" s="172"/>
      <c r="G40" s="173"/>
      <c r="H40" s="172"/>
      <c r="I40" s="172"/>
      <c r="J40" s="172"/>
      <c r="K40" s="172"/>
      <c r="L40" s="172"/>
      <c r="M40" s="172"/>
      <c r="N40" s="172"/>
      <c r="O40" s="172"/>
      <c r="P40" s="173"/>
      <c r="Q40" s="172"/>
      <c r="R40" s="172"/>
      <c r="S40" s="172"/>
      <c r="T40" s="172"/>
      <c r="U40" s="172"/>
      <c r="V40" s="172"/>
      <c r="W40" s="172"/>
      <c r="X40" s="172"/>
      <c r="Y40" s="172"/>
      <c r="Z40" s="172"/>
      <c r="AA40" s="172"/>
      <c r="AB40" s="172"/>
      <c r="AC40" s="172"/>
      <c r="AD40" s="172"/>
      <c r="AE40" s="172"/>
      <c r="AF40" s="172"/>
      <c r="AG40" s="172"/>
      <c r="AH40" s="172"/>
      <c r="AI40" s="172"/>
      <c r="AJ40" s="172"/>
      <c r="AK40" s="172"/>
      <c r="AL40" s="172"/>
    </row>
    <row r="41" spans="1:38" ht="15" customHeight="1" x14ac:dyDescent="0.25">
      <c r="A41" s="176"/>
      <c r="B41" s="117">
        <f>IF(C41&gt;0,C41*(1+$B$39),"")</f>
        <v>60</v>
      </c>
      <c r="C41" s="177">
        <v>120</v>
      </c>
      <c r="D41" s="117">
        <f>IF(C41&gt;0,C41*(1+$D$39),"")</f>
        <v>240</v>
      </c>
      <c r="E41" s="172"/>
      <c r="F41" s="172"/>
      <c r="G41" s="173"/>
      <c r="H41" s="172"/>
      <c r="I41" s="172"/>
      <c r="J41" s="172"/>
      <c r="K41" s="172"/>
      <c r="L41" s="172"/>
      <c r="M41" s="172"/>
      <c r="N41" s="172"/>
      <c r="O41" s="172"/>
      <c r="P41" s="173"/>
      <c r="Q41" s="172"/>
      <c r="R41" s="172"/>
      <c r="S41" s="172"/>
      <c r="T41" s="172"/>
      <c r="U41" s="172"/>
      <c r="V41" s="172"/>
      <c r="W41" s="172"/>
      <c r="X41" s="172"/>
      <c r="Y41" s="172"/>
      <c r="Z41" s="172"/>
      <c r="AA41" s="172"/>
      <c r="AB41" s="172"/>
      <c r="AC41" s="172"/>
      <c r="AD41" s="172"/>
      <c r="AE41" s="172"/>
      <c r="AF41" s="172"/>
      <c r="AG41" s="172"/>
      <c r="AH41" s="172"/>
      <c r="AI41" s="172"/>
      <c r="AJ41" s="172"/>
      <c r="AK41" s="172"/>
      <c r="AL41" s="172"/>
    </row>
    <row r="42" spans="1:38" x14ac:dyDescent="0.25">
      <c r="A42" s="171" t="s">
        <v>119</v>
      </c>
      <c r="B42" s="169"/>
      <c r="C42" s="169"/>
      <c r="D42" s="169"/>
      <c r="E42" s="170"/>
      <c r="F42" s="170"/>
      <c r="G42" s="169"/>
      <c r="H42" s="170"/>
      <c r="I42" s="17"/>
      <c r="J42" s="17"/>
      <c r="K42" s="17"/>
      <c r="L42" s="17"/>
      <c r="M42" s="17"/>
      <c r="N42" s="172"/>
      <c r="O42" s="172"/>
      <c r="P42" s="173"/>
      <c r="Q42" s="172"/>
      <c r="R42" s="172"/>
      <c r="S42" s="172"/>
      <c r="T42" s="172"/>
      <c r="U42" s="172"/>
      <c r="V42" s="172"/>
      <c r="W42" s="172"/>
      <c r="X42" s="172"/>
      <c r="Y42" s="172"/>
      <c r="Z42" s="172"/>
      <c r="AA42" s="172"/>
      <c r="AB42" s="172"/>
      <c r="AC42" s="172"/>
      <c r="AD42" s="172"/>
      <c r="AE42" s="172"/>
      <c r="AF42" s="172"/>
      <c r="AG42" s="172"/>
      <c r="AH42" s="172"/>
      <c r="AI42" s="172"/>
      <c r="AJ42" s="172"/>
      <c r="AK42" s="172"/>
      <c r="AL42" s="172"/>
    </row>
    <row r="43" spans="1:38" x14ac:dyDescent="0.25">
      <c r="A43" s="171" t="s">
        <v>120</v>
      </c>
      <c r="B43" s="169"/>
      <c r="C43" s="169"/>
      <c r="D43" s="169"/>
      <c r="E43" s="170"/>
      <c r="F43" s="170"/>
      <c r="G43" s="169"/>
      <c r="H43" s="170"/>
      <c r="I43" s="17"/>
      <c r="J43" s="17"/>
      <c r="K43" s="17"/>
      <c r="L43" s="17"/>
      <c r="M43" s="17"/>
      <c r="N43" s="172"/>
      <c r="O43" s="172"/>
      <c r="P43" s="173"/>
      <c r="Q43" s="172"/>
      <c r="R43" s="172"/>
      <c r="S43" s="172"/>
      <c r="T43" s="172"/>
      <c r="U43" s="172"/>
      <c r="V43" s="172"/>
      <c r="W43" s="172"/>
      <c r="X43" s="172"/>
      <c r="Y43" s="172"/>
      <c r="Z43" s="172"/>
      <c r="AA43" s="172"/>
      <c r="AB43" s="172"/>
      <c r="AC43" s="172"/>
      <c r="AD43" s="172"/>
      <c r="AE43" s="172"/>
      <c r="AF43" s="172"/>
      <c r="AG43" s="172"/>
      <c r="AH43" s="172"/>
      <c r="AI43" s="172"/>
      <c r="AJ43" s="172"/>
      <c r="AK43" s="172"/>
      <c r="AL43" s="172"/>
    </row>
    <row r="44" spans="1:38" x14ac:dyDescent="0.25">
      <c r="A44" s="171" t="s">
        <v>121</v>
      </c>
      <c r="B44" s="169"/>
      <c r="C44" s="169"/>
      <c r="D44" s="169"/>
      <c r="E44" s="170"/>
      <c r="F44" s="170"/>
      <c r="G44" s="169"/>
      <c r="H44" s="170"/>
      <c r="I44" s="17"/>
      <c r="J44" s="17"/>
      <c r="K44" s="17"/>
      <c r="L44" s="17"/>
      <c r="M44" s="17"/>
      <c r="N44" s="172"/>
      <c r="O44" s="172"/>
      <c r="P44" s="173"/>
      <c r="Q44" s="172"/>
      <c r="R44" s="172"/>
      <c r="S44" s="172"/>
      <c r="T44" s="172"/>
      <c r="U44" s="172"/>
      <c r="V44" s="172"/>
      <c r="W44" s="172"/>
      <c r="X44" s="172"/>
      <c r="Y44" s="172"/>
      <c r="Z44" s="172"/>
      <c r="AA44" s="172"/>
      <c r="AB44" s="172"/>
      <c r="AC44" s="172"/>
      <c r="AD44" s="172"/>
      <c r="AE44" s="172"/>
      <c r="AF44" s="172"/>
      <c r="AG44" s="172"/>
      <c r="AH44" s="172"/>
      <c r="AI44" s="172"/>
      <c r="AJ44" s="172"/>
      <c r="AK44" s="172"/>
      <c r="AL44" s="172"/>
    </row>
    <row r="45" spans="1:38" x14ac:dyDescent="0.25">
      <c r="A45" s="18"/>
      <c r="B45" s="17"/>
      <c r="C45" s="17"/>
      <c r="D45" s="17"/>
      <c r="E45" s="17"/>
      <c r="F45" s="17"/>
      <c r="G45" s="18"/>
      <c r="H45" s="17"/>
      <c r="I45" s="17"/>
      <c r="J45" s="17"/>
      <c r="K45" s="17"/>
      <c r="L45" s="17"/>
      <c r="M45" s="17"/>
      <c r="N45" s="17"/>
      <c r="O45" s="17"/>
      <c r="P45" s="18"/>
      <c r="Q45" s="17"/>
      <c r="R45" s="17"/>
      <c r="S45" s="17"/>
      <c r="T45" s="17"/>
      <c r="U45" s="17"/>
      <c r="V45" s="17"/>
      <c r="W45" s="17"/>
      <c r="X45" s="17"/>
      <c r="Y45" s="17"/>
      <c r="Z45" s="17"/>
      <c r="AA45" s="17"/>
      <c r="AB45" s="17"/>
      <c r="AC45" s="17"/>
      <c r="AD45" s="17"/>
      <c r="AE45" s="17"/>
      <c r="AF45" s="17"/>
      <c r="AG45" s="17"/>
      <c r="AH45" s="17"/>
      <c r="AI45" s="17"/>
      <c r="AJ45" s="17"/>
      <c r="AK45" s="17"/>
      <c r="AL45" s="17"/>
    </row>
    <row r="46" spans="1:38" x14ac:dyDescent="0.25">
      <c r="A46" s="17"/>
      <c r="B46" s="38" t="str">
        <f>CONCATENATE("Version ",'Change Log'!$B$2," – © 2015-",YEAR('Change Log'!$A$2),", William W. Davis, MSPM, PMP")</f>
        <v>Version 2.0a – © 2015-2019, William W. Davis, MSPM, PMP</v>
      </c>
      <c r="C46" s="17"/>
      <c r="D46" s="17"/>
      <c r="E46" s="17"/>
      <c r="F46" s="17"/>
      <c r="G46" s="18"/>
      <c r="H46" s="17"/>
      <c r="I46" s="17"/>
      <c r="J46" s="17"/>
      <c r="K46" s="17"/>
      <c r="L46" s="17"/>
      <c r="M46" s="17"/>
      <c r="N46" s="17"/>
      <c r="O46" s="17"/>
      <c r="P46" s="18"/>
      <c r="Q46" s="17"/>
      <c r="R46" s="17"/>
      <c r="S46" s="17"/>
      <c r="T46" s="17"/>
      <c r="U46" s="17"/>
      <c r="V46" s="17"/>
      <c r="W46" s="17"/>
      <c r="X46" s="17"/>
      <c r="Y46" s="17"/>
      <c r="Z46" s="17"/>
      <c r="AA46" s="17"/>
      <c r="AB46" s="17"/>
      <c r="AC46" s="17"/>
      <c r="AD46" s="17"/>
      <c r="AE46" s="17"/>
      <c r="AF46" s="17"/>
      <c r="AG46" s="17"/>
      <c r="AH46" s="17"/>
      <c r="AI46" s="17"/>
      <c r="AJ46" s="17"/>
      <c r="AK46" s="17"/>
      <c r="AL46" s="17"/>
    </row>
    <row r="47" spans="1:38" x14ac:dyDescent="0.25">
      <c r="A47" s="17"/>
      <c r="B47" s="186" t="s">
        <v>142</v>
      </c>
      <c r="C47" s="186"/>
      <c r="D47" s="186"/>
      <c r="E47" s="186"/>
      <c r="F47" s="186"/>
      <c r="G47" s="186"/>
      <c r="H47" s="186"/>
      <c r="I47" s="186"/>
      <c r="J47" s="186"/>
      <c r="K47" s="186"/>
      <c r="L47" s="186"/>
      <c r="M47" s="186"/>
      <c r="N47" s="186"/>
      <c r="O47" s="184"/>
      <c r="P47" s="18"/>
      <c r="Q47" s="17"/>
      <c r="R47" s="17"/>
      <c r="S47" s="17"/>
      <c r="T47" s="17"/>
      <c r="U47" s="17"/>
      <c r="V47" s="17"/>
      <c r="W47" s="17"/>
      <c r="X47" s="17"/>
      <c r="Y47" s="17"/>
      <c r="Z47" s="17"/>
      <c r="AA47" s="17"/>
      <c r="AB47" s="17"/>
      <c r="AC47" s="17"/>
      <c r="AD47" s="17"/>
      <c r="AE47" s="17"/>
      <c r="AF47" s="17"/>
      <c r="AG47" s="17"/>
      <c r="AH47" s="17"/>
      <c r="AI47" s="17"/>
      <c r="AJ47" s="17"/>
      <c r="AK47" s="17"/>
      <c r="AL47" s="17"/>
    </row>
    <row r="48" spans="1:38" x14ac:dyDescent="0.25">
      <c r="A48" s="17"/>
      <c r="B48" s="186" t="s">
        <v>141</v>
      </c>
      <c r="C48" s="186"/>
      <c r="D48" s="186"/>
      <c r="E48" s="186"/>
      <c r="F48" s="186"/>
      <c r="G48" s="186"/>
      <c r="H48" s="186"/>
      <c r="I48" s="186"/>
      <c r="J48" s="186"/>
      <c r="K48" s="186"/>
      <c r="L48" s="186"/>
      <c r="M48" s="186"/>
      <c r="N48" s="186"/>
      <c r="O48" s="184"/>
      <c r="P48" s="18"/>
      <c r="Q48" s="17"/>
      <c r="R48" s="17"/>
      <c r="S48" s="17"/>
      <c r="T48" s="17"/>
      <c r="U48" s="17"/>
      <c r="V48" s="17"/>
      <c r="W48" s="17"/>
      <c r="X48" s="17"/>
      <c r="Y48" s="17"/>
      <c r="Z48" s="17"/>
      <c r="AA48" s="17"/>
      <c r="AB48" s="17"/>
      <c r="AC48" s="17"/>
      <c r="AD48" s="17"/>
      <c r="AE48" s="17"/>
      <c r="AF48" s="17"/>
      <c r="AG48" s="17"/>
      <c r="AH48" s="17"/>
      <c r="AI48" s="17"/>
      <c r="AJ48" s="17"/>
      <c r="AK48" s="17"/>
      <c r="AL48" s="17"/>
    </row>
    <row r="49" spans="1:38" x14ac:dyDescent="0.25">
      <c r="A49" s="17"/>
      <c r="B49" s="186" t="s">
        <v>96</v>
      </c>
      <c r="C49" s="186"/>
      <c r="D49" s="186"/>
      <c r="E49" s="186"/>
      <c r="F49" s="186"/>
      <c r="G49" s="186"/>
      <c r="H49" s="186"/>
      <c r="I49" s="186"/>
      <c r="J49" s="186"/>
      <c r="K49" s="186"/>
      <c r="L49" s="186"/>
      <c r="M49" s="186"/>
      <c r="N49" s="186"/>
      <c r="O49" s="184"/>
      <c r="P49" s="18"/>
      <c r="Q49" s="17"/>
      <c r="R49" s="17"/>
      <c r="S49" s="17"/>
      <c r="T49" s="17"/>
      <c r="U49" s="17"/>
      <c r="V49" s="17"/>
      <c r="W49" s="17"/>
      <c r="X49" s="17"/>
      <c r="Y49" s="17"/>
      <c r="Z49" s="17"/>
      <c r="AA49" s="17"/>
      <c r="AB49" s="17"/>
      <c r="AC49" s="17"/>
      <c r="AD49" s="17"/>
      <c r="AE49" s="17"/>
      <c r="AF49" s="17"/>
      <c r="AG49" s="17"/>
      <c r="AH49" s="17"/>
      <c r="AI49" s="17"/>
      <c r="AJ49" s="17"/>
      <c r="AK49" s="17"/>
      <c r="AL49" s="17"/>
    </row>
    <row r="50" spans="1:38" x14ac:dyDescent="0.25">
      <c r="A50" s="17"/>
      <c r="B50" s="186" t="s">
        <v>154</v>
      </c>
      <c r="C50" s="186"/>
      <c r="D50" s="186"/>
      <c r="E50" s="186"/>
      <c r="F50" s="186"/>
      <c r="G50" s="186"/>
      <c r="H50" s="186"/>
      <c r="I50" s="186"/>
      <c r="J50" s="186"/>
      <c r="K50" s="186"/>
      <c r="L50" s="186"/>
      <c r="M50" s="186"/>
      <c r="N50" s="186"/>
      <c r="O50" s="184"/>
      <c r="P50" s="18"/>
      <c r="Q50" s="17"/>
      <c r="R50" s="17"/>
      <c r="S50" s="17"/>
      <c r="T50" s="17"/>
      <c r="U50" s="17"/>
      <c r="V50" s="17"/>
      <c r="W50" s="17"/>
      <c r="X50" s="17"/>
      <c r="Y50" s="17"/>
      <c r="Z50" s="17"/>
      <c r="AA50" s="17"/>
      <c r="AB50" s="17"/>
      <c r="AC50" s="17"/>
      <c r="AD50" s="17"/>
      <c r="AE50" s="17"/>
      <c r="AF50" s="17"/>
      <c r="AG50" s="17"/>
      <c r="AH50" s="17"/>
      <c r="AI50" s="17"/>
      <c r="AJ50" s="17"/>
      <c r="AK50" s="17"/>
      <c r="AL50" s="17"/>
    </row>
    <row r="51" spans="1:38" x14ac:dyDescent="0.25">
      <c r="A51" s="17"/>
      <c r="B51" s="186" t="s">
        <v>97</v>
      </c>
      <c r="C51" s="186"/>
      <c r="D51" s="186"/>
      <c r="E51" s="186"/>
      <c r="F51" s="186"/>
      <c r="G51" s="186"/>
      <c r="H51" s="186"/>
      <c r="I51" s="186"/>
      <c r="J51" s="186"/>
      <c r="K51" s="186"/>
      <c r="L51" s="186"/>
      <c r="M51" s="186"/>
      <c r="N51" s="186"/>
      <c r="O51" s="184"/>
      <c r="P51" s="18"/>
      <c r="Q51" s="17"/>
      <c r="R51" s="17"/>
      <c r="S51" s="17"/>
      <c r="T51" s="17"/>
      <c r="U51" s="17"/>
      <c r="V51" s="17"/>
      <c r="W51" s="17"/>
      <c r="X51" s="17"/>
      <c r="Y51" s="17"/>
      <c r="Z51" s="17"/>
      <c r="AA51" s="17"/>
      <c r="AB51" s="17"/>
      <c r="AC51" s="17"/>
      <c r="AD51" s="17"/>
      <c r="AE51" s="17"/>
      <c r="AF51" s="17"/>
      <c r="AG51" s="17"/>
      <c r="AH51" s="17"/>
      <c r="AI51" s="17"/>
      <c r="AJ51" s="17"/>
      <c r="AK51" s="17"/>
      <c r="AL51" s="17"/>
    </row>
    <row r="52" spans="1:38" x14ac:dyDescent="0.25">
      <c r="A52" s="17"/>
      <c r="B52" s="154" t="s">
        <v>155</v>
      </c>
      <c r="C52" s="139"/>
      <c r="D52" s="139"/>
      <c r="E52" s="139"/>
      <c r="F52" s="139"/>
      <c r="G52" s="139"/>
      <c r="H52" s="139"/>
      <c r="I52" s="139"/>
      <c r="J52" s="139"/>
      <c r="K52" s="184"/>
      <c r="L52" s="184"/>
      <c r="M52" s="184"/>
      <c r="N52" s="139"/>
      <c r="O52" s="184"/>
      <c r="P52" s="18"/>
      <c r="Q52" s="17"/>
      <c r="R52" s="17"/>
      <c r="S52" s="17"/>
      <c r="T52" s="17"/>
      <c r="U52" s="17"/>
      <c r="V52" s="17"/>
      <c r="W52" s="17"/>
      <c r="X52" s="17"/>
      <c r="Y52" s="17"/>
      <c r="Z52" s="17"/>
      <c r="AA52" s="17"/>
      <c r="AB52" s="17"/>
      <c r="AC52" s="17"/>
      <c r="AD52" s="17"/>
      <c r="AE52" s="17"/>
      <c r="AF52" s="17"/>
      <c r="AG52" s="17"/>
      <c r="AH52" s="17"/>
      <c r="AI52" s="17"/>
      <c r="AJ52" s="17"/>
      <c r="AK52" s="17"/>
      <c r="AL52" s="17"/>
    </row>
    <row r="53" spans="1:38" x14ac:dyDescent="0.2">
      <c r="A53" s="17"/>
      <c r="B53" s="154" t="s">
        <v>93</v>
      </c>
      <c r="C53" s="17"/>
      <c r="D53" s="17"/>
      <c r="E53" s="17"/>
      <c r="F53" s="17"/>
      <c r="G53" s="18"/>
      <c r="H53" s="17"/>
      <c r="I53" s="17"/>
      <c r="J53" s="17"/>
      <c r="K53" s="17"/>
      <c r="L53" s="17"/>
      <c r="M53" s="17"/>
      <c r="N53" s="17"/>
      <c r="O53" s="17"/>
      <c r="P53" s="18"/>
      <c r="Q53" s="17"/>
      <c r="R53" s="17"/>
      <c r="S53" s="17"/>
      <c r="T53" s="17"/>
      <c r="U53" s="17"/>
      <c r="V53" s="17"/>
      <c r="W53" s="17"/>
      <c r="X53" s="17"/>
      <c r="Y53" s="17"/>
      <c r="Z53" s="17"/>
      <c r="AA53" s="17"/>
      <c r="AB53" s="17"/>
      <c r="AC53" s="17"/>
      <c r="AD53" s="17"/>
      <c r="AE53" s="17"/>
      <c r="AF53" s="17"/>
      <c r="AG53" s="17"/>
      <c r="AH53" s="17"/>
      <c r="AI53" s="17"/>
      <c r="AJ53" s="17"/>
      <c r="AK53" s="17"/>
      <c r="AL53" s="17"/>
    </row>
    <row r="54" spans="1:38" x14ac:dyDescent="0.2">
      <c r="A54" s="17"/>
      <c r="B54" s="154" t="s">
        <v>156</v>
      </c>
      <c r="C54" s="17"/>
      <c r="D54" s="17"/>
      <c r="E54" s="17"/>
      <c r="F54" s="17"/>
      <c r="G54" s="18"/>
      <c r="H54" s="17"/>
      <c r="I54" s="17"/>
      <c r="J54" s="17"/>
      <c r="K54" s="17"/>
      <c r="L54" s="17"/>
      <c r="M54" s="17"/>
      <c r="N54" s="17"/>
      <c r="O54" s="17"/>
      <c r="P54" s="18"/>
      <c r="Q54" s="17"/>
      <c r="R54" s="17"/>
      <c r="S54" s="17"/>
      <c r="T54" s="17"/>
      <c r="U54" s="17"/>
      <c r="V54" s="17"/>
      <c r="W54" s="17"/>
      <c r="X54" s="17"/>
      <c r="Y54" s="17"/>
      <c r="Z54" s="17"/>
      <c r="AA54" s="17"/>
      <c r="AB54" s="17"/>
      <c r="AC54" s="17"/>
      <c r="AD54" s="17"/>
      <c r="AE54" s="17"/>
      <c r="AF54" s="17"/>
      <c r="AG54" s="17"/>
      <c r="AH54" s="17"/>
      <c r="AI54" s="17"/>
      <c r="AJ54" s="17"/>
      <c r="AK54" s="17"/>
      <c r="AL54" s="17"/>
    </row>
    <row r="55" spans="1:38" x14ac:dyDescent="0.2">
      <c r="A55" s="17"/>
      <c r="B55" s="154" t="s">
        <v>157</v>
      </c>
      <c r="C55" s="17"/>
      <c r="D55" s="17"/>
      <c r="E55" s="17"/>
      <c r="F55" s="17"/>
      <c r="G55" s="18"/>
      <c r="H55" s="17"/>
      <c r="I55" s="17"/>
      <c r="J55" s="17"/>
      <c r="K55" s="17"/>
      <c r="L55" s="17"/>
      <c r="M55" s="17"/>
      <c r="N55" s="17"/>
      <c r="O55" s="17"/>
      <c r="P55" s="18"/>
      <c r="Q55" s="17"/>
      <c r="R55" s="17"/>
      <c r="S55" s="17"/>
      <c r="T55" s="17"/>
      <c r="U55" s="17"/>
      <c r="V55" s="17"/>
      <c r="W55" s="17"/>
      <c r="X55" s="17"/>
      <c r="Y55" s="17"/>
      <c r="Z55" s="17"/>
      <c r="AA55" s="17"/>
      <c r="AB55" s="17"/>
      <c r="AC55" s="17"/>
      <c r="AD55" s="17"/>
      <c r="AE55" s="17"/>
      <c r="AF55" s="17"/>
      <c r="AG55" s="17"/>
      <c r="AH55" s="17"/>
      <c r="AI55" s="17"/>
      <c r="AJ55" s="17"/>
      <c r="AK55" s="17"/>
      <c r="AL55" s="17"/>
    </row>
    <row r="56" spans="1:38" x14ac:dyDescent="0.2">
      <c r="A56" s="17"/>
      <c r="B56" s="154"/>
      <c r="C56" s="17"/>
      <c r="D56" s="17"/>
      <c r="E56" s="17"/>
      <c r="F56" s="17"/>
      <c r="G56" s="18"/>
      <c r="H56" s="17"/>
      <c r="I56" s="17"/>
      <c r="J56" s="17"/>
      <c r="K56" s="17"/>
      <c r="L56" s="17"/>
      <c r="M56" s="17"/>
      <c r="N56" s="17"/>
      <c r="O56" s="17"/>
      <c r="P56" s="18"/>
      <c r="Q56" s="17"/>
      <c r="R56" s="17"/>
      <c r="S56" s="17"/>
      <c r="T56" s="17"/>
      <c r="U56" s="17"/>
      <c r="V56" s="17"/>
      <c r="W56" s="17"/>
      <c r="X56" s="17"/>
      <c r="Y56" s="17"/>
      <c r="Z56" s="17"/>
      <c r="AA56" s="17"/>
      <c r="AB56" s="17"/>
      <c r="AC56" s="17"/>
      <c r="AD56" s="17"/>
      <c r="AE56" s="17"/>
      <c r="AF56" s="17"/>
      <c r="AG56" s="17"/>
      <c r="AH56" s="17"/>
      <c r="AI56" s="17"/>
      <c r="AJ56" s="17"/>
      <c r="AK56" s="17"/>
      <c r="AL56" s="17"/>
    </row>
    <row r="57" spans="1:38" x14ac:dyDescent="0.2">
      <c r="A57" s="17"/>
      <c r="B57" s="154" t="s">
        <v>158</v>
      </c>
      <c r="C57" s="17"/>
      <c r="D57" s="17"/>
      <c r="E57" s="17"/>
      <c r="F57" s="17"/>
      <c r="G57" s="18"/>
      <c r="H57" s="17"/>
      <c r="I57" s="17"/>
      <c r="J57" s="17"/>
      <c r="K57" s="17"/>
      <c r="L57" s="17"/>
      <c r="M57" s="17"/>
      <c r="N57" s="17"/>
      <c r="O57" s="17"/>
      <c r="P57" s="18"/>
      <c r="Q57" s="17"/>
      <c r="R57" s="17"/>
      <c r="S57" s="17"/>
      <c r="T57" s="17"/>
      <c r="U57" s="17"/>
      <c r="V57" s="17"/>
      <c r="W57" s="17"/>
      <c r="X57" s="17"/>
      <c r="Y57" s="17"/>
      <c r="Z57" s="17"/>
      <c r="AA57" s="17"/>
      <c r="AB57" s="17"/>
      <c r="AC57" s="17"/>
      <c r="AD57" s="17"/>
      <c r="AE57" s="17"/>
      <c r="AF57" s="17"/>
      <c r="AG57" s="17"/>
      <c r="AH57" s="17"/>
      <c r="AI57" s="17"/>
      <c r="AJ57" s="17"/>
      <c r="AK57" s="17"/>
      <c r="AL57" s="17"/>
    </row>
    <row r="58" spans="1:38" x14ac:dyDescent="0.2">
      <c r="A58" s="17"/>
      <c r="B58" s="154" t="s">
        <v>91</v>
      </c>
      <c r="C58" s="17"/>
      <c r="D58" s="17"/>
      <c r="E58" s="17"/>
      <c r="F58" s="17"/>
      <c r="G58" s="18"/>
      <c r="H58" s="17"/>
      <c r="I58" s="17"/>
      <c r="J58" s="17"/>
      <c r="K58" s="17"/>
      <c r="L58" s="17"/>
      <c r="M58" s="17"/>
      <c r="N58" s="17"/>
      <c r="O58" s="17"/>
      <c r="P58" s="17"/>
      <c r="Q58" s="17"/>
      <c r="R58" s="17"/>
      <c r="S58" s="17"/>
      <c r="T58" s="17"/>
      <c r="U58" s="17"/>
      <c r="V58" s="17"/>
      <c r="W58" s="17"/>
      <c r="X58" s="17"/>
      <c r="Y58" s="17"/>
      <c r="Z58" s="17"/>
      <c r="AA58" s="17"/>
      <c r="AB58" s="17"/>
      <c r="AC58" s="17"/>
      <c r="AD58" s="17"/>
      <c r="AE58" s="17"/>
      <c r="AF58" s="17"/>
      <c r="AG58" s="17"/>
      <c r="AH58" s="17"/>
      <c r="AI58" s="17"/>
      <c r="AJ58" s="17"/>
      <c r="AK58" s="17"/>
      <c r="AL58" s="17"/>
    </row>
    <row r="59" spans="1:38" x14ac:dyDescent="0.2">
      <c r="A59" s="17"/>
      <c r="B59" s="154" t="s">
        <v>92</v>
      </c>
      <c r="C59" s="17"/>
      <c r="D59" s="17"/>
      <c r="E59" s="17"/>
      <c r="F59" s="17"/>
      <c r="G59" s="18"/>
      <c r="H59" s="17"/>
      <c r="I59" s="17"/>
      <c r="J59" s="17"/>
      <c r="K59" s="17"/>
      <c r="L59" s="17"/>
      <c r="M59" s="17"/>
      <c r="N59" s="17"/>
      <c r="O59" s="17"/>
      <c r="P59" s="17"/>
      <c r="Q59" s="17"/>
      <c r="R59" s="17"/>
      <c r="S59" s="17"/>
      <c r="T59" s="17"/>
      <c r="U59" s="17"/>
      <c r="V59" s="17"/>
      <c r="W59" s="17"/>
      <c r="X59" s="17"/>
      <c r="Y59" s="17"/>
      <c r="Z59" s="17"/>
      <c r="AA59" s="17"/>
      <c r="AB59" s="17"/>
      <c r="AC59" s="17"/>
      <c r="AD59" s="17"/>
      <c r="AE59" s="17"/>
      <c r="AF59" s="17"/>
      <c r="AG59" s="17"/>
      <c r="AH59" s="17"/>
      <c r="AI59" s="17"/>
      <c r="AJ59" s="17"/>
      <c r="AK59" s="17"/>
      <c r="AL59" s="17"/>
    </row>
    <row r="60" spans="1:38" x14ac:dyDescent="0.25">
      <c r="A60" s="17"/>
      <c r="B60" s="17"/>
      <c r="C60" s="17"/>
      <c r="D60" s="17"/>
      <c r="E60" s="17"/>
      <c r="F60" s="17"/>
      <c r="G60" s="18"/>
      <c r="H60" s="17"/>
      <c r="I60" s="17"/>
      <c r="J60" s="17"/>
      <c r="K60" s="17"/>
      <c r="L60" s="17"/>
      <c r="M60" s="17"/>
      <c r="N60" s="17"/>
      <c r="O60" s="17"/>
      <c r="P60" s="17"/>
      <c r="Q60" s="17"/>
      <c r="R60" s="17"/>
      <c r="S60" s="17"/>
      <c r="T60" s="17"/>
      <c r="U60" s="17"/>
      <c r="V60" s="17"/>
      <c r="W60" s="17"/>
      <c r="X60" s="17"/>
      <c r="Y60" s="17"/>
      <c r="Z60" s="17"/>
      <c r="AA60" s="17"/>
      <c r="AB60" s="17"/>
      <c r="AC60" s="17"/>
      <c r="AD60" s="17"/>
      <c r="AE60" s="17"/>
      <c r="AF60" s="17"/>
      <c r="AG60" s="17"/>
      <c r="AH60" s="17"/>
      <c r="AI60" s="17"/>
      <c r="AJ60" s="17"/>
      <c r="AK60" s="17"/>
      <c r="AL60" s="17"/>
    </row>
    <row r="61" spans="1:38" hidden="1" x14ac:dyDescent="0.25">
      <c r="A61" s="213"/>
      <c r="B61" s="214" t="s">
        <v>681</v>
      </c>
      <c r="C61" s="215">
        <f>IF(AND(B5&gt;0,C5&gt;0,D5&gt;0),ABS(B5-D5)/100,"")</f>
        <v>1.8</v>
      </c>
      <c r="D61" s="216" t="s">
        <v>682</v>
      </c>
      <c r="E61" s="17"/>
      <c r="F61" s="17"/>
      <c r="G61" s="18"/>
      <c r="H61" s="17"/>
      <c r="I61" s="17"/>
      <c r="J61" s="17"/>
      <c r="K61" s="17"/>
      <c r="L61" s="17"/>
      <c r="M61" s="17"/>
      <c r="N61" s="17"/>
      <c r="O61" s="17"/>
      <c r="P61" s="17"/>
      <c r="Q61" s="17"/>
      <c r="R61" s="17"/>
      <c r="S61" s="17"/>
      <c r="T61" s="17"/>
      <c r="U61" s="17"/>
      <c r="V61" s="17"/>
      <c r="W61" s="17"/>
      <c r="X61" s="17"/>
      <c r="Y61" s="17"/>
      <c r="Z61" s="17"/>
      <c r="AA61" s="17"/>
      <c r="AB61" s="17"/>
      <c r="AC61" s="17"/>
      <c r="AD61" s="17"/>
      <c r="AE61" s="17"/>
      <c r="AF61" s="17"/>
      <c r="AG61" s="17"/>
      <c r="AH61" s="17"/>
      <c r="AI61" s="17"/>
      <c r="AJ61" s="17"/>
      <c r="AK61" s="17"/>
      <c r="AL61" s="17"/>
    </row>
    <row r="62" spans="1:38" hidden="1" x14ac:dyDescent="0.25">
      <c r="A62" s="213"/>
      <c r="B62" s="57"/>
      <c r="C62" s="57"/>
      <c r="D62" s="17"/>
      <c r="E62" s="17"/>
      <c r="F62" s="17"/>
      <c r="G62" s="18"/>
      <c r="H62" s="17"/>
      <c r="I62" s="17"/>
      <c r="J62" s="17"/>
      <c r="K62" s="17"/>
      <c r="L62" s="17"/>
      <c r="M62" s="17"/>
      <c r="N62" s="17"/>
      <c r="O62" s="17"/>
      <c r="P62" s="17"/>
      <c r="Q62" s="17"/>
      <c r="R62" s="17"/>
      <c r="S62" s="17"/>
      <c r="T62" s="17"/>
      <c r="U62" s="17"/>
      <c r="V62" s="17"/>
      <c r="W62" s="17"/>
      <c r="X62" s="17"/>
      <c r="Y62" s="17"/>
      <c r="Z62" s="17"/>
      <c r="AA62" s="17"/>
      <c r="AB62" s="17"/>
      <c r="AC62" s="17"/>
      <c r="AD62" s="17"/>
      <c r="AE62" s="17"/>
      <c r="AF62" s="17"/>
      <c r="AG62" s="17"/>
      <c r="AH62" s="17"/>
      <c r="AI62" s="17"/>
      <c r="AJ62" s="17"/>
      <c r="AK62" s="17"/>
      <c r="AL62" s="17"/>
    </row>
    <row r="63" spans="1:38" hidden="1" x14ac:dyDescent="0.25">
      <c r="A63" s="213"/>
      <c r="B63" s="217">
        <f>IF(ISNONTEXT($C$61),B5,"")</f>
        <v>60</v>
      </c>
      <c r="C63" s="235">
        <f>IF($G$19="R",_xlfn.BETA.DIST(B63+0.001,$Q$19,$R$19,FALSE,$B$5,$D$5),_xlfn.BETA.DIST(B63+0.001,$R$19,$Q$19,FALSE,$B$5,$D$5))</f>
        <v>2.625690330946797E-9</v>
      </c>
      <c r="D63" s="17"/>
      <c r="E63" s="17"/>
      <c r="F63" s="17"/>
      <c r="G63" s="18"/>
      <c r="H63" s="17"/>
      <c r="I63" s="17"/>
      <c r="J63" s="17"/>
      <c r="K63" s="17"/>
      <c r="L63" s="17"/>
      <c r="M63" s="17"/>
      <c r="N63" s="17"/>
      <c r="O63" s="17"/>
      <c r="P63" s="17"/>
      <c r="Q63" s="17"/>
      <c r="R63" s="17"/>
      <c r="S63" s="17"/>
      <c r="T63" s="17"/>
      <c r="U63" s="17"/>
      <c r="V63" s="17"/>
      <c r="W63" s="17"/>
      <c r="X63" s="17"/>
      <c r="Y63" s="17"/>
      <c r="Z63" s="17"/>
      <c r="AA63" s="17"/>
      <c r="AB63" s="17"/>
      <c r="AC63" s="17"/>
      <c r="AD63" s="17"/>
      <c r="AE63" s="17"/>
      <c r="AF63" s="17"/>
      <c r="AG63" s="17"/>
      <c r="AH63" s="17"/>
      <c r="AI63" s="17"/>
      <c r="AJ63" s="17"/>
      <c r="AK63" s="17"/>
      <c r="AL63" s="17"/>
    </row>
    <row r="64" spans="1:38" hidden="1" x14ac:dyDescent="0.25">
      <c r="A64" s="213"/>
      <c r="B64" s="217">
        <f>IF(ISNONTEXT($C$61),B63+$C$61,"")</f>
        <v>61.8</v>
      </c>
      <c r="C64" s="72">
        <f>IF($G$19="R",_xlfn.BETA.DIST(B64,$Q$19,$R$19,FALSE,$B$5,$D$5),_xlfn.BETA.DIST(B64,$R$19,$Q$19,FALSE,$B$5,$D$5))</f>
        <v>1.9456516406249967E-4</v>
      </c>
      <c r="D64" s="17"/>
      <c r="E64" s="17"/>
      <c r="F64" s="17"/>
      <c r="G64" s="18"/>
      <c r="H64" s="17"/>
      <c r="I64" s="17"/>
      <c r="J64" s="17"/>
      <c r="K64" s="17"/>
      <c r="L64" s="17"/>
      <c r="M64" s="17"/>
      <c r="N64" s="18"/>
      <c r="O64" s="18"/>
      <c r="P64" s="17"/>
      <c r="Q64" s="17"/>
      <c r="R64" s="17"/>
      <c r="S64" s="17"/>
      <c r="T64" s="17"/>
      <c r="U64" s="17"/>
      <c r="V64" s="17"/>
      <c r="W64" s="17"/>
      <c r="X64" s="17"/>
      <c r="Y64" s="17"/>
      <c r="Z64" s="17"/>
      <c r="AA64" s="17"/>
      <c r="AB64" s="17"/>
      <c r="AC64" s="17"/>
      <c r="AD64" s="17"/>
      <c r="AE64" s="17"/>
      <c r="AF64" s="17"/>
      <c r="AG64" s="17"/>
      <c r="AH64" s="17"/>
      <c r="AI64" s="17"/>
      <c r="AJ64" s="17"/>
      <c r="AK64" s="17"/>
      <c r="AL64" s="17"/>
    </row>
    <row r="65" spans="1:3" hidden="1" x14ac:dyDescent="0.25">
      <c r="A65" s="213"/>
      <c r="B65" s="217">
        <f t="shared" ref="B65:B128" si="0">IF(ISNONTEXT($C$61),B64+$C$61,"")</f>
        <v>63.599999999999994</v>
      </c>
      <c r="C65" s="72">
        <f t="shared" ref="C65:C128" si="1">IF($G$19="R",_xlfn.BETA.DIST(B65,$Q$19,$R$19,FALSE,$B$5,$D$5),_xlfn.BETA.DIST(B65,$R$19,$Q$19,FALSE,$B$5,$D$5))</f>
        <v>5.3380510324048587E-4</v>
      </c>
    </row>
    <row r="66" spans="1:3" hidden="1" x14ac:dyDescent="0.25">
      <c r="A66" s="213"/>
      <c r="B66" s="217">
        <f t="shared" si="0"/>
        <v>65.399999999999991</v>
      </c>
      <c r="C66" s="72">
        <f t="shared" si="1"/>
        <v>9.509475977782472E-4</v>
      </c>
    </row>
    <row r="67" spans="1:3" hidden="1" x14ac:dyDescent="0.25">
      <c r="A67" s="213"/>
      <c r="B67" s="217">
        <f t="shared" si="0"/>
        <v>67.199999999999989</v>
      </c>
      <c r="C67" s="72">
        <f t="shared" si="1"/>
        <v>1.4192639999999967E-3</v>
      </c>
    </row>
    <row r="68" spans="1:3" hidden="1" x14ac:dyDescent="0.25">
      <c r="A68" s="213"/>
      <c r="B68" s="217">
        <f t="shared" si="0"/>
        <v>68.999999999999986</v>
      </c>
      <c r="C68" s="72">
        <f t="shared" si="1"/>
        <v>1.9221413571625481E-3</v>
      </c>
    </row>
    <row r="69" spans="1:3" hidden="1" x14ac:dyDescent="0.25">
      <c r="A69" s="213"/>
      <c r="B69" s="217">
        <f t="shared" si="0"/>
        <v>70.799999999999983</v>
      </c>
      <c r="C69" s="72">
        <f t="shared" si="1"/>
        <v>2.4477662205629079E-3</v>
      </c>
    </row>
    <row r="70" spans="1:3" hidden="1" x14ac:dyDescent="0.25">
      <c r="A70" s="213"/>
      <c r="B70" s="217">
        <f t="shared" si="0"/>
        <v>72.59999999999998</v>
      </c>
      <c r="C70" s="72">
        <f t="shared" si="1"/>
        <v>2.9871388243808165E-3</v>
      </c>
    </row>
    <row r="71" spans="1:3" hidden="1" x14ac:dyDescent="0.25">
      <c r="A71"/>
      <c r="B71" s="217">
        <f t="shared" si="0"/>
        <v>74.399999999999977</v>
      </c>
      <c r="C71" s="72">
        <f t="shared" si="1"/>
        <v>3.5331165435501153E-3</v>
      </c>
    </row>
    <row r="72" spans="1:3" hidden="1" x14ac:dyDescent="0.25">
      <c r="A72"/>
      <c r="B72" s="217">
        <f t="shared" si="0"/>
        <v>76.199999999999974</v>
      </c>
      <c r="C72" s="72">
        <f t="shared" si="1"/>
        <v>4.0798804921874932E-3</v>
      </c>
    </row>
    <row r="73" spans="1:3" hidden="1" x14ac:dyDescent="0.25">
      <c r="A73"/>
      <c r="B73" s="217">
        <f t="shared" si="0"/>
        <v>77.999999999999972</v>
      </c>
      <c r="C73" s="72">
        <f t="shared" si="1"/>
        <v>4.6226076015164408E-3</v>
      </c>
    </row>
    <row r="74" spans="1:3" hidden="1" x14ac:dyDescent="0.25">
      <c r="A74"/>
      <c r="B74" s="217">
        <f t="shared" si="0"/>
        <v>79.799999999999969</v>
      </c>
      <c r="C74" s="72">
        <f t="shared" si="1"/>
        <v>5.1572543218014293E-3</v>
      </c>
    </row>
    <row r="75" spans="1:3" hidden="1" x14ac:dyDescent="0.25">
      <c r="A75"/>
      <c r="B75" s="217">
        <f t="shared" si="0"/>
        <v>81.599999999999966</v>
      </c>
      <c r="C75" s="72">
        <f t="shared" si="1"/>
        <v>5.6804061156899609E-3</v>
      </c>
    </row>
    <row r="76" spans="1:3" hidden="1" x14ac:dyDescent="0.25">
      <c r="A76"/>
      <c r="B76" s="217">
        <f t="shared" si="0"/>
        <v>83.399999999999963</v>
      </c>
      <c r="C76" s="72">
        <f t="shared" si="1"/>
        <v>6.1891682236416825E-3</v>
      </c>
    </row>
    <row r="77" spans="1:3" hidden="1" x14ac:dyDescent="0.25">
      <c r="A77"/>
      <c r="B77" s="217">
        <f t="shared" si="0"/>
        <v>85.19999999999996</v>
      </c>
      <c r="C77" s="72">
        <f t="shared" si="1"/>
        <v>6.6810836302198702E-3</v>
      </c>
    </row>
    <row r="78" spans="1:3" hidden="1" x14ac:dyDescent="0.25">
      <c r="A78"/>
      <c r="B78" s="217">
        <f t="shared" si="0"/>
        <v>86.999999999999957</v>
      </c>
      <c r="C78" s="72">
        <f t="shared" si="1"/>
        <v>7.1540696916680179E-3</v>
      </c>
    </row>
    <row r="79" spans="1:3" hidden="1" x14ac:dyDescent="0.25">
      <c r="A79"/>
      <c r="B79" s="217">
        <f t="shared" si="0"/>
        <v>88.799999999999955</v>
      </c>
      <c r="C79" s="72">
        <f t="shared" si="1"/>
        <v>7.6063679999999944E-3</v>
      </c>
    </row>
    <row r="80" spans="1:3" hidden="1" x14ac:dyDescent="0.25">
      <c r="A80"/>
      <c r="B80" s="217">
        <f t="shared" si="0"/>
        <v>90.599999999999952</v>
      </c>
      <c r="C80" s="72">
        <f t="shared" si="1"/>
        <v>8.036503903720708E-3</v>
      </c>
    </row>
    <row r="81" spans="1:3" hidden="1" x14ac:dyDescent="0.25">
      <c r="A81"/>
      <c r="B81" s="217">
        <f t="shared" si="0"/>
        <v>92.399999999999949</v>
      </c>
      <c r="C81" s="72">
        <f t="shared" si="1"/>
        <v>8.4432532452618746E-3</v>
      </c>
    </row>
    <row r="82" spans="1:3" hidden="1" x14ac:dyDescent="0.25">
      <c r="A82"/>
      <c r="B82" s="217">
        <f t="shared" si="0"/>
        <v>94.199999999999946</v>
      </c>
      <c r="C82" s="72">
        <f t="shared" si="1"/>
        <v>8.8256146054257571E-3</v>
      </c>
    </row>
    <row r="83" spans="1:3" hidden="1" x14ac:dyDescent="0.25">
      <c r="A83"/>
      <c r="B83" s="217">
        <f t="shared" si="0"/>
        <v>95.999999999999943</v>
      </c>
      <c r="C83" s="72">
        <f t="shared" si="1"/>
        <v>9.1827858275991305E-3</v>
      </c>
    </row>
    <row r="84" spans="1:3" hidden="1" x14ac:dyDescent="0.25">
      <c r="A84"/>
      <c r="B84" s="217">
        <f t="shared" si="0"/>
        <v>97.79999999999994</v>
      </c>
      <c r="C84" s="72">
        <f t="shared" si="1"/>
        <v>9.5141439220094801E-3</v>
      </c>
    </row>
    <row r="85" spans="1:3" hidden="1" x14ac:dyDescent="0.25">
      <c r="A85"/>
      <c r="B85" s="217">
        <f t="shared" si="0"/>
        <v>99.599999999999937</v>
      </c>
      <c r="C85" s="72">
        <f t="shared" si="1"/>
        <v>9.8192276779604203E-3</v>
      </c>
    </row>
    <row r="86" spans="1:3" hidden="1" x14ac:dyDescent="0.25">
      <c r="A86"/>
      <c r="B86" s="217">
        <f t="shared" si="0"/>
        <v>101.39999999999993</v>
      </c>
      <c r="C86" s="72">
        <f t="shared" si="1"/>
        <v>1.009772247361042E-2</v>
      </c>
    </row>
    <row r="87" spans="1:3" hidden="1" x14ac:dyDescent="0.25">
      <c r="A87"/>
      <c r="B87" s="217">
        <f t="shared" si="0"/>
        <v>103.19999999999993</v>
      </c>
      <c r="C87" s="72">
        <f t="shared" si="1"/>
        <v>1.0349446889781884E-2</v>
      </c>
    </row>
    <row r="88" spans="1:3" hidden="1" x14ac:dyDescent="0.25">
      <c r="A88"/>
      <c r="B88" s="217">
        <f t="shared" si="0"/>
        <v>104.99999999999993</v>
      </c>
      <c r="C88" s="72">
        <f t="shared" si="1"/>
        <v>1.0574340820312495E-2</v>
      </c>
    </row>
    <row r="89" spans="1:3" hidden="1" x14ac:dyDescent="0.25">
      <c r="A89"/>
      <c r="B89" s="217">
        <f t="shared" si="0"/>
        <v>106.79999999999993</v>
      </c>
      <c r="C89" s="72">
        <f t="shared" si="1"/>
        <v>1.0772454835726555E-2</v>
      </c>
    </row>
    <row r="90" spans="1:3" hidden="1" x14ac:dyDescent="0.25">
      <c r="A90"/>
      <c r="B90" s="217">
        <f t="shared" si="0"/>
        <v>108.59999999999992</v>
      </c>
      <c r="C90" s="72">
        <f t="shared" si="1"/>
        <v>1.0943940605684981E-2</v>
      </c>
    </row>
    <row r="91" spans="1:3" hidden="1" x14ac:dyDescent="0.25">
      <c r="A91"/>
      <c r="B91" s="217">
        <f t="shared" si="0"/>
        <v>110.39999999999992</v>
      </c>
      <c r="C91" s="72">
        <f t="shared" si="1"/>
        <v>1.108904222301782E-2</v>
      </c>
    </row>
    <row r="92" spans="1:3" hidden="1" x14ac:dyDescent="0.25">
      <c r="A92"/>
      <c r="B92" s="217">
        <f t="shared" si="0"/>
        <v>112.19999999999992</v>
      </c>
      <c r="C92" s="72">
        <f t="shared" si="1"/>
        <v>1.1208088301125903E-2</v>
      </c>
    </row>
    <row r="93" spans="1:3" hidden="1" x14ac:dyDescent="0.25">
      <c r="A93"/>
      <c r="B93" s="217">
        <f t="shared" si="0"/>
        <v>113.99999999999991</v>
      </c>
      <c r="C93" s="72">
        <f t="shared" si="1"/>
        <v>1.1301484739272614E-2</v>
      </c>
    </row>
    <row r="94" spans="1:3" hidden="1" x14ac:dyDescent="0.25">
      <c r="A94"/>
      <c r="B94" s="217">
        <f t="shared" si="0"/>
        <v>115.79999999999991</v>
      </c>
      <c r="C94" s="72">
        <f t="shared" si="1"/>
        <v>1.1369708068295655E-2</v>
      </c>
    </row>
    <row r="95" spans="1:3" hidden="1" x14ac:dyDescent="0.25">
      <c r="A95"/>
      <c r="B95" s="217">
        <f t="shared" si="0"/>
        <v>117.59999999999991</v>
      </c>
      <c r="C95" s="72">
        <f t="shared" si="1"/>
        <v>1.1413299303665161E-2</v>
      </c>
    </row>
    <row r="96" spans="1:3" hidden="1" x14ac:dyDescent="0.25">
      <c r="A96"/>
      <c r="B96" s="217">
        <f t="shared" si="0"/>
        <v>119.39999999999991</v>
      </c>
      <c r="C96" s="72">
        <f t="shared" si="1"/>
        <v>1.1432858244420531E-2</v>
      </c>
    </row>
    <row r="97" spans="1:3" hidden="1" x14ac:dyDescent="0.25">
      <c r="A97"/>
      <c r="B97" s="217">
        <f t="shared" si="0"/>
        <v>121.1999999999999</v>
      </c>
      <c r="C97" s="72">
        <f t="shared" si="1"/>
        <v>1.1429038165949078E-2</v>
      </c>
    </row>
    <row r="98" spans="1:3" hidden="1" x14ac:dyDescent="0.25">
      <c r="A98"/>
      <c r="B98" s="217">
        <f t="shared" si="0"/>
        <v>122.9999999999999</v>
      </c>
      <c r="C98" s="72">
        <f t="shared" si="1"/>
        <v>1.1402540862288828E-2</v>
      </c>
    </row>
    <row r="99" spans="1:3" hidden="1" x14ac:dyDescent="0.25">
      <c r="A99"/>
      <c r="B99" s="217">
        <f t="shared" si="0"/>
        <v>124.7999999999999</v>
      </c>
      <c r="C99" s="72">
        <f t="shared" si="1"/>
        <v>1.1354112000000008E-2</v>
      </c>
    </row>
    <row r="100" spans="1:3" hidden="1" x14ac:dyDescent="0.25">
      <c r="A100"/>
      <c r="B100" s="217">
        <f t="shared" si="0"/>
        <v>126.59999999999989</v>
      </c>
      <c r="C100" s="72">
        <f t="shared" si="1"/>
        <v>1.1284536750927098E-2</v>
      </c>
    </row>
    <row r="101" spans="1:3" hidden="1" x14ac:dyDescent="0.25">
      <c r="A101"/>
      <c r="B101" s="217">
        <f t="shared" si="0"/>
        <v>128.39999999999989</v>
      </c>
      <c r="C101" s="72">
        <f t="shared" si="1"/>
        <v>1.1194635675577618E-2</v>
      </c>
    </row>
    <row r="102" spans="1:3" hidden="1" x14ac:dyDescent="0.25">
      <c r="A102"/>
      <c r="B102" s="217">
        <f t="shared" si="0"/>
        <v>130.1999999999999</v>
      </c>
      <c r="C102" s="72">
        <f t="shared" si="1"/>
        <v>1.1085260832540177E-2</v>
      </c>
    </row>
    <row r="103" spans="1:3" hidden="1" x14ac:dyDescent="0.25">
      <c r="A103"/>
      <c r="B103" s="217">
        <f t="shared" si="0"/>
        <v>131.99999999999991</v>
      </c>
      <c r="C103" s="72">
        <f t="shared" si="1"/>
        <v>1.0957292092483445E-2</v>
      </c>
    </row>
    <row r="104" spans="1:3" hidden="1" x14ac:dyDescent="0.25">
      <c r="A104"/>
      <c r="B104" s="217">
        <f t="shared" si="0"/>
        <v>133.79999999999993</v>
      </c>
      <c r="C104" s="72">
        <f t="shared" si="1"/>
        <v>1.0811633637923031E-2</v>
      </c>
    </row>
    <row r="105" spans="1:3" hidden="1" x14ac:dyDescent="0.25">
      <c r="A105"/>
      <c r="B105" s="217">
        <f t="shared" si="0"/>
        <v>135.59999999999994</v>
      </c>
      <c r="C105" s="72">
        <f t="shared" si="1"/>
        <v>1.0649210632197505E-2</v>
      </c>
    </row>
    <row r="106" spans="1:3" hidden="1" x14ac:dyDescent="0.25">
      <c r="A106"/>
      <c r="B106" s="217">
        <f t="shared" si="0"/>
        <v>137.39999999999995</v>
      </c>
      <c r="C106" s="72">
        <f t="shared" si="1"/>
        <v>1.0470966043024594E-2</v>
      </c>
    </row>
    <row r="107" spans="1:3" hidden="1" x14ac:dyDescent="0.25">
      <c r="A107"/>
      <c r="B107" s="217">
        <f t="shared" si="0"/>
        <v>139.19999999999996</v>
      </c>
      <c r="C107" s="72">
        <f t="shared" si="1"/>
        <v>1.0277857607667648E-2</v>
      </c>
    </row>
    <row r="108" spans="1:3" hidden="1" x14ac:dyDescent="0.25">
      <c r="A108"/>
      <c r="B108" s="217">
        <f t="shared" si="0"/>
        <v>140.99999999999997</v>
      </c>
      <c r="C108" s="72">
        <f t="shared" si="1"/>
        <v>1.0070854928174755E-2</v>
      </c>
    </row>
    <row r="109" spans="1:3" hidden="1" x14ac:dyDescent="0.25">
      <c r="A109"/>
      <c r="B109" s="217">
        <f t="shared" si="0"/>
        <v>142.79999999999998</v>
      </c>
      <c r="C109" s="72">
        <f t="shared" si="1"/>
        <v>9.8509366863941978E-3</v>
      </c>
    </row>
    <row r="110" spans="1:3" hidden="1" x14ac:dyDescent="0.25">
      <c r="A110"/>
      <c r="B110" s="217">
        <f t="shared" si="0"/>
        <v>144.6</v>
      </c>
      <c r="C110" s="72">
        <f t="shared" si="1"/>
        <v>9.6190879695494756E-3</v>
      </c>
    </row>
    <row r="111" spans="1:3" hidden="1" x14ac:dyDescent="0.25">
      <c r="A111"/>
      <c r="B111" s="217">
        <f t="shared" si="0"/>
        <v>146.4</v>
      </c>
      <c r="C111" s="72">
        <f t="shared" si="1"/>
        <v>9.3762976980998232E-3</v>
      </c>
    </row>
    <row r="112" spans="1:3" hidden="1" x14ac:dyDescent="0.25">
      <c r="A112"/>
      <c r="B112" s="217">
        <f t="shared" si="0"/>
        <v>148.20000000000002</v>
      </c>
      <c r="C112" s="72">
        <f t="shared" si="1"/>
        <v>9.1235561484375016E-3</v>
      </c>
    </row>
    <row r="113" spans="1:3" hidden="1" x14ac:dyDescent="0.25">
      <c r="A113"/>
      <c r="B113" s="217">
        <f t="shared" si="0"/>
        <v>150.00000000000003</v>
      </c>
      <c r="C113" s="72">
        <f t="shared" si="1"/>
        <v>8.8618525636985947E-3</v>
      </c>
    </row>
    <row r="114" spans="1:3" hidden="1" x14ac:dyDescent="0.25">
      <c r="A114"/>
      <c r="B114" s="217">
        <f t="shared" si="0"/>
        <v>151.80000000000004</v>
      </c>
      <c r="C114" s="72">
        <f t="shared" si="1"/>
        <v>8.5921728466034041E-3</v>
      </c>
    </row>
    <row r="115" spans="1:3" hidden="1" x14ac:dyDescent="0.25">
      <c r="A115"/>
      <c r="B115" s="217">
        <f t="shared" si="0"/>
        <v>153.60000000000005</v>
      </c>
      <c r="C115" s="72">
        <f t="shared" si="1"/>
        <v>8.3154973288076962E-3</v>
      </c>
    </row>
    <row r="116" spans="1:3" hidden="1" x14ac:dyDescent="0.25">
      <c r="A116"/>
      <c r="B116" s="217">
        <f t="shared" si="0"/>
        <v>155.40000000000006</v>
      </c>
      <c r="C116" s="72">
        <f t="shared" si="1"/>
        <v>8.0327986117471346E-3</v>
      </c>
    </row>
    <row r="117" spans="1:3" hidden="1" x14ac:dyDescent="0.25">
      <c r="A117"/>
      <c r="B117" s="217">
        <f t="shared" si="0"/>
        <v>157.20000000000007</v>
      </c>
      <c r="C117" s="72">
        <f t="shared" si="1"/>
        <v>7.7450394744025992E-3</v>
      </c>
    </row>
    <row r="118" spans="1:3" hidden="1" x14ac:dyDescent="0.25">
      <c r="A118"/>
      <c r="B118" s="217">
        <f t="shared" si="0"/>
        <v>159.00000000000009</v>
      </c>
      <c r="C118" s="72">
        <f t="shared" si="1"/>
        <v>7.4531708438111029E-3</v>
      </c>
    </row>
    <row r="119" spans="1:3" hidden="1" x14ac:dyDescent="0.25">
      <c r="A119"/>
      <c r="B119" s="217">
        <f t="shared" si="0"/>
        <v>160.8000000000001</v>
      </c>
      <c r="C119" s="72">
        <f t="shared" si="1"/>
        <v>7.1581298245016059E-3</v>
      </c>
    </row>
    <row r="120" spans="1:3" hidden="1" x14ac:dyDescent="0.25">
      <c r="A120"/>
      <c r="B120" s="217">
        <f t="shared" si="0"/>
        <v>162.60000000000011</v>
      </c>
      <c r="C120" s="72">
        <f t="shared" si="1"/>
        <v>6.8608377833526395E-3</v>
      </c>
    </row>
    <row r="121" spans="1:3" hidden="1" x14ac:dyDescent="0.25">
      <c r="A121"/>
      <c r="B121" s="217">
        <f t="shared" si="0"/>
        <v>164.40000000000012</v>
      </c>
      <c r="C121" s="72">
        <f t="shared" si="1"/>
        <v>6.5621984866539342E-3</v>
      </c>
    </row>
    <row r="122" spans="1:3" hidden="1" x14ac:dyDescent="0.25">
      <c r="A122"/>
      <c r="B122" s="217">
        <f t="shared" si="0"/>
        <v>166.20000000000013</v>
      </c>
      <c r="C122" s="72">
        <f t="shared" si="1"/>
        <v>6.2630962864105456E-3</v>
      </c>
    </row>
    <row r="123" spans="1:3" hidden="1" x14ac:dyDescent="0.25">
      <c r="A123"/>
      <c r="B123" s="217">
        <f t="shared" si="0"/>
        <v>168.00000000000014</v>
      </c>
      <c r="C123" s="72">
        <f t="shared" si="1"/>
        <v>5.9643943531594015E-3</v>
      </c>
    </row>
    <row r="124" spans="1:3" hidden="1" x14ac:dyDescent="0.25">
      <c r="A124"/>
      <c r="B124" s="217">
        <f t="shared" si="0"/>
        <v>169.80000000000015</v>
      </c>
      <c r="C124" s="72">
        <f t="shared" si="1"/>
        <v>5.666932952777131E-3</v>
      </c>
    </row>
    <row r="125" spans="1:3" hidden="1" x14ac:dyDescent="0.25">
      <c r="A125"/>
      <c r="B125" s="217">
        <f t="shared" si="0"/>
        <v>171.60000000000016</v>
      </c>
      <c r="C125" s="72">
        <f t="shared" si="1"/>
        <v>5.3715277649470953E-3</v>
      </c>
    </row>
    <row r="126" spans="1:3" hidden="1" x14ac:dyDescent="0.25">
      <c r="A126"/>
      <c r="B126" s="217">
        <f t="shared" si="0"/>
        <v>173.40000000000018</v>
      </c>
      <c r="C126" s="72">
        <f t="shared" si="1"/>
        <v>5.0789682411252054E-3</v>
      </c>
    </row>
    <row r="127" spans="1:3" hidden="1" x14ac:dyDescent="0.25">
      <c r="A127"/>
      <c r="B127" s="217">
        <f t="shared" si="0"/>
        <v>175.20000000000019</v>
      </c>
      <c r="C127" s="72">
        <f t="shared" si="1"/>
        <v>4.7900159999999742E-3</v>
      </c>
    </row>
    <row r="128" spans="1:3" hidden="1" x14ac:dyDescent="0.25">
      <c r="A128"/>
      <c r="B128" s="217">
        <f t="shared" si="0"/>
        <v>177.0000000000002</v>
      </c>
      <c r="C128" s="72">
        <f t="shared" si="1"/>
        <v>4.5054032585840655E-3</v>
      </c>
    </row>
    <row r="129" spans="1:3" hidden="1" x14ac:dyDescent="0.25">
      <c r="A129"/>
      <c r="B129" s="217">
        <f t="shared" ref="B129:B163" si="2">IF(ISNONTEXT($C$61),B128+$C$61,"")</f>
        <v>178.80000000000021</v>
      </c>
      <c r="C129" s="72">
        <f t="shared" ref="C129:C162" si="3">IF($G$19="R",_xlfn.BETA.DIST(B129,$Q$19,$R$19,FALSE,$B$5,$D$5),_xlfn.BETA.DIST(B129,$R$19,$Q$19,FALSE,$B$5,$D$5))</f>
        <v>4.225831297204231E-3</v>
      </c>
    </row>
    <row r="130" spans="1:3" hidden="1" x14ac:dyDescent="0.25">
      <c r="A130"/>
      <c r="B130" s="217">
        <f t="shared" si="2"/>
        <v>180.60000000000022</v>
      </c>
      <c r="C130" s="72">
        <f t="shared" si="3"/>
        <v>3.9519689567744038E-3</v>
      </c>
    </row>
    <row r="131" spans="1:3" hidden="1" x14ac:dyDescent="0.25">
      <c r="A131"/>
      <c r="B131" s="217">
        <f t="shared" si="2"/>
        <v>182.40000000000023</v>
      </c>
      <c r="C131" s="72">
        <f t="shared" si="3"/>
        <v>3.6844511668452486E-3</v>
      </c>
    </row>
    <row r="132" spans="1:3" hidden="1" x14ac:dyDescent="0.25">
      <c r="A132"/>
      <c r="B132" s="217">
        <f t="shared" si="2"/>
        <v>184.20000000000024</v>
      </c>
      <c r="C132" s="72">
        <f t="shared" si="3"/>
        <v>3.4238775030221579E-3</v>
      </c>
    </row>
    <row r="133" spans="1:3" hidden="1" x14ac:dyDescent="0.25">
      <c r="A133"/>
      <c r="B133" s="217">
        <f t="shared" si="2"/>
        <v>186.00000000000026</v>
      </c>
      <c r="C133" s="72">
        <f t="shared" si="3"/>
        <v>3.1708107724349659E-3</v>
      </c>
    </row>
    <row r="134" spans="1:3" hidden="1" x14ac:dyDescent="0.25">
      <c r="A134"/>
      <c r="B134" s="217">
        <f t="shared" si="2"/>
        <v>187.80000000000027</v>
      </c>
      <c r="C134" s="72">
        <f t="shared" si="3"/>
        <v>2.925775626025996E-3</v>
      </c>
    </row>
    <row r="135" spans="1:3" hidden="1" x14ac:dyDescent="0.25">
      <c r="A135"/>
      <c r="B135" s="217">
        <f t="shared" si="2"/>
        <v>189.60000000000028</v>
      </c>
      <c r="C135" s="72">
        <f t="shared" si="3"/>
        <v>2.6892571965001439E-3</v>
      </c>
    </row>
    <row r="136" spans="1:3" hidden="1" x14ac:dyDescent="0.25">
      <c r="A136"/>
      <c r="B136" s="217">
        <f t="shared" si="2"/>
        <v>191.40000000000029</v>
      </c>
      <c r="C136" s="72">
        <f t="shared" si="3"/>
        <v>2.4616997608514664E-3</v>
      </c>
    </row>
    <row r="137" spans="1:3" hidden="1" x14ac:dyDescent="0.25">
      <c r="A137"/>
      <c r="B137" s="217">
        <f t="shared" si="2"/>
        <v>193.2000000000003</v>
      </c>
      <c r="C137" s="72">
        <f t="shared" si="3"/>
        <v>2.2435054264463147E-3</v>
      </c>
    </row>
    <row r="138" spans="1:3" hidden="1" x14ac:dyDescent="0.25">
      <c r="A138"/>
      <c r="B138" s="217">
        <f t="shared" si="2"/>
        <v>195.00000000000031</v>
      </c>
      <c r="C138" s="72">
        <f t="shared" si="3"/>
        <v>2.0350328397033884E-3</v>
      </c>
    </row>
    <row r="139" spans="1:3" hidden="1" x14ac:dyDescent="0.25">
      <c r="A139"/>
      <c r="B139" s="217">
        <f t="shared" si="2"/>
        <v>196.80000000000032</v>
      </c>
      <c r="C139" s="72">
        <f t="shared" si="3"/>
        <v>1.8365959164671677E-3</v>
      </c>
    </row>
    <row r="140" spans="1:3" hidden="1" x14ac:dyDescent="0.25">
      <c r="A140"/>
      <c r="B140" s="217">
        <f t="shared" si="2"/>
        <v>198.60000000000034</v>
      </c>
      <c r="C140" s="72">
        <f t="shared" si="3"/>
        <v>1.6484625932228834E-3</v>
      </c>
    </row>
    <row r="141" spans="1:3" hidden="1" x14ac:dyDescent="0.25">
      <c r="A141"/>
      <c r="B141" s="217">
        <f t="shared" si="2"/>
        <v>200.40000000000035</v>
      </c>
      <c r="C141" s="72">
        <f t="shared" si="3"/>
        <v>1.4708535983493976E-3</v>
      </c>
    </row>
    <row r="142" spans="1:3" hidden="1" x14ac:dyDescent="0.25">
      <c r="A142"/>
      <c r="B142" s="217">
        <f t="shared" si="2"/>
        <v>202.20000000000036</v>
      </c>
      <c r="C142" s="72">
        <f t="shared" si="3"/>
        <v>1.3039412426508923E-3</v>
      </c>
    </row>
    <row r="143" spans="1:3" hidden="1" x14ac:dyDescent="0.25">
      <c r="A143"/>
      <c r="B143" s="217">
        <f t="shared" si="2"/>
        <v>204.00000000000037</v>
      </c>
      <c r="C143" s="72">
        <f t="shared" si="3"/>
        <v>1.1478482284498622E-3</v>
      </c>
    </row>
    <row r="144" spans="1:3" hidden="1" x14ac:dyDescent="0.25">
      <c r="A144"/>
      <c r="B144" s="217">
        <f t="shared" si="2"/>
        <v>205.80000000000038</v>
      </c>
      <c r="C144" s="72">
        <f t="shared" si="3"/>
        <v>1.0026464765624697E-3</v>
      </c>
    </row>
    <row r="145" spans="1:3" hidden="1" x14ac:dyDescent="0.25">
      <c r="A145"/>
      <c r="B145" s="217">
        <f t="shared" si="2"/>
        <v>207.60000000000039</v>
      </c>
      <c r="C145" s="72">
        <f t="shared" si="3"/>
        <v>8.6835597051337996E-4</v>
      </c>
    </row>
    <row r="146" spans="1:3" hidden="1" x14ac:dyDescent="0.25">
      <c r="A146"/>
      <c r="B146" s="217">
        <f t="shared" si="2"/>
        <v>209.4000000000004</v>
      </c>
      <c r="C146" s="72">
        <f t="shared" si="3"/>
        <v>7.4494361738065319E-4</v>
      </c>
    </row>
    <row r="147" spans="1:3" hidden="1" x14ac:dyDescent="0.25">
      <c r="A147"/>
      <c r="B147" s="217">
        <f t="shared" si="2"/>
        <v>211.20000000000041</v>
      </c>
      <c r="C147" s="72">
        <f t="shared" si="3"/>
        <v>6.3232212469276246E-4</v>
      </c>
    </row>
    <row r="148" spans="1:3" hidden="1" x14ac:dyDescent="0.25">
      <c r="A148"/>
      <c r="B148" s="217">
        <f t="shared" si="2"/>
        <v>213.00000000000043</v>
      </c>
      <c r="C148" s="72">
        <f t="shared" si="3"/>
        <v>5.303488928289201E-4</v>
      </c>
    </row>
    <row r="149" spans="1:3" hidden="1" x14ac:dyDescent="0.25">
      <c r="A149"/>
      <c r="B149" s="217">
        <f t="shared" si="2"/>
        <v>214.80000000000044</v>
      </c>
      <c r="C149" s="72">
        <f t="shared" si="3"/>
        <v>4.3882492240144118E-4</v>
      </c>
    </row>
    <row r="150" spans="1:3" hidden="1" x14ac:dyDescent="0.25">
      <c r="A150"/>
      <c r="B150" s="217">
        <f t="shared" si="2"/>
        <v>216.60000000000045</v>
      </c>
      <c r="C150" s="72">
        <f t="shared" si="3"/>
        <v>3.5749373612441366E-4</v>
      </c>
    </row>
    <row r="151" spans="1:3" hidden="1" x14ac:dyDescent="0.25">
      <c r="A151"/>
      <c r="B151" s="217">
        <f t="shared" si="2"/>
        <v>218.40000000000046</v>
      </c>
      <c r="C151" s="72">
        <f t="shared" si="3"/>
        <v>2.8604031469705487E-4</v>
      </c>
    </row>
    <row r="152" spans="1:3" hidden="1" x14ac:dyDescent="0.25">
      <c r="A152"/>
      <c r="B152" s="217">
        <f t="shared" si="2"/>
        <v>220.20000000000047</v>
      </c>
      <c r="C152" s="72">
        <f t="shared" si="3"/>
        <v>2.2409004625263264E-4</v>
      </c>
    </row>
    <row r="153" spans="1:3" hidden="1" x14ac:dyDescent="0.25">
      <c r="A153"/>
      <c r="B153" s="217">
        <f t="shared" si="2"/>
        <v>222.00000000000048</v>
      </c>
      <c r="C153" s="72">
        <f t="shared" si="3"/>
        <v>1.7120768894504063E-4</v>
      </c>
    </row>
    <row r="154" spans="1:3" hidden="1" x14ac:dyDescent="0.25">
      <c r="A154"/>
      <c r="B154" s="217">
        <f t="shared" si="2"/>
        <v>223.80000000000049</v>
      </c>
      <c r="C154" s="72">
        <f t="shared" si="3"/>
        <v>1.2689634626497639E-4</v>
      </c>
    </row>
    <row r="155" spans="1:3" hidden="1" x14ac:dyDescent="0.25">
      <c r="A155"/>
      <c r="B155" s="217">
        <f t="shared" si="2"/>
        <v>225.60000000000051</v>
      </c>
      <c r="C155" s="72">
        <f t="shared" si="3"/>
        <v>9.0596454696383692E-5</v>
      </c>
    </row>
    <row r="156" spans="1:3" hidden="1" x14ac:dyDescent="0.25">
      <c r="A156"/>
      <c r="B156" s="217">
        <f t="shared" si="2"/>
        <v>227.40000000000052</v>
      </c>
      <c r="C156" s="72">
        <f t="shared" si="3"/>
        <v>6.1684783341446966E-5</v>
      </c>
    </row>
    <row r="157" spans="1:3" hidden="1" x14ac:dyDescent="0.25">
      <c r="A157"/>
      <c r="B157" s="217">
        <f t="shared" si="2"/>
        <v>229.20000000000053</v>
      </c>
      <c r="C157" s="72">
        <f t="shared" si="3"/>
        <v>3.9473445158971208E-5</v>
      </c>
    </row>
    <row r="158" spans="1:3" hidden="1" x14ac:dyDescent="0.25">
      <c r="A158"/>
      <c r="B158" s="217">
        <f t="shared" si="2"/>
        <v>231.00000000000054</v>
      </c>
      <c r="C158" s="72">
        <f t="shared" si="3"/>
        <v>2.3208919476648817E-5</v>
      </c>
    </row>
    <row r="159" spans="1:3" hidden="1" x14ac:dyDescent="0.25">
      <c r="A159"/>
      <c r="B159" s="217">
        <f t="shared" si="2"/>
        <v>232.80000000000055</v>
      </c>
      <c r="C159" s="72">
        <f t="shared" si="3"/>
        <v>1.2071085452432787E-5</v>
      </c>
    </row>
    <row r="160" spans="1:3" hidden="1" x14ac:dyDescent="0.25">
      <c r="A160"/>
      <c r="B160" s="217">
        <f t="shared" si="2"/>
        <v>234.60000000000056</v>
      </c>
      <c r="C160" s="72">
        <f t="shared" si="3"/>
        <v>5.1722661741744938E-6</v>
      </c>
    </row>
    <row r="161" spans="1:4" hidden="1" x14ac:dyDescent="0.25">
      <c r="A161"/>
      <c r="B161" s="217">
        <f t="shared" si="2"/>
        <v>236.40000000000057</v>
      </c>
      <c r="C161" s="72">
        <f t="shared" si="3"/>
        <v>1.5562830998257547E-6</v>
      </c>
    </row>
    <row r="162" spans="1:4" hidden="1" x14ac:dyDescent="0.25">
      <c r="A162"/>
      <c r="B162" s="217">
        <f t="shared" si="2"/>
        <v>238.20000000000059</v>
      </c>
      <c r="C162" s="72">
        <f t="shared" si="3"/>
        <v>1.9752055294417969E-7</v>
      </c>
    </row>
    <row r="163" spans="1:4" hidden="1" x14ac:dyDescent="0.25">
      <c r="A163"/>
      <c r="B163" s="217">
        <f t="shared" si="2"/>
        <v>240.0000000000006</v>
      </c>
      <c r="C163" s="235">
        <f>IF($G$19="R",_xlfn.BETA.DIST(B163-0.001,$Q$19,$R$19,FALSE,$B$5,$D$5),_xlfn.BETA.DIST(B163-0.001,$R$19,$Q$19,FALSE,$B$5,$D$5))</f>
        <v>3.4382572354596279E-17</v>
      </c>
      <c r="D163" s="17"/>
    </row>
    <row r="164" spans="1:4" x14ac:dyDescent="0.25">
      <c r="A164"/>
      <c r="B164" s="218" t="s">
        <v>687</v>
      </c>
      <c r="C164"/>
    </row>
  </sheetData>
  <mergeCells count="14">
    <mergeCell ref="A9:E10"/>
    <mergeCell ref="B34:D34"/>
    <mergeCell ref="N9:X10"/>
    <mergeCell ref="V21:W21"/>
    <mergeCell ref="X28:AI28"/>
    <mergeCell ref="V23:V24"/>
    <mergeCell ref="W23:W24"/>
    <mergeCell ref="X29:AI29"/>
    <mergeCell ref="A15:N16"/>
    <mergeCell ref="B51:N51"/>
    <mergeCell ref="B47:N47"/>
    <mergeCell ref="B48:N48"/>
    <mergeCell ref="B49:N49"/>
    <mergeCell ref="B50:N50"/>
  </mergeCells>
  <conditionalFormatting sqref="E7">
    <cfRule type="iconSet" priority="13">
      <iconSet iconSet="3Symbols2" showValue="0">
        <cfvo type="percent" val="0"/>
        <cfvo type="percent" val="0.5"/>
        <cfvo type="num" val="1"/>
      </iconSet>
    </cfRule>
  </conditionalFormatting>
  <hyperlinks>
    <hyperlink ref="B49:N49" r:id="rId1" display="Watch Statistical PERT videos on YouTube " xr:uid="{00000000-0004-0000-0100-000004000000}"/>
    <hyperlink ref="B50" r:id="rId2" display="Follow Statistical PERT on Twitter to learn when new updates are released" xr:uid="{00000000-0004-0000-0100-000003000000}"/>
    <hyperlink ref="B49" r:id="rId3" xr:uid="{00000000-0004-0000-0100-000002000000}"/>
    <hyperlink ref="B48" r:id="rId4" display="Take a Pluralsight course on Statistical PERT" xr:uid="{00000000-0004-0000-0100-000001000000}"/>
    <hyperlink ref="B47" r:id="rId5" display="Download more FREE Statistical PERT templates at https://www.statisticalpert.com" xr:uid="{00000000-0004-0000-0100-000000000000}"/>
    <hyperlink ref="B51:N51" r:id="rId6" display="Follow Statistical PERT on Twitter to learn when new updates are released" xr:uid="{9398C2E7-3064-4E8F-B39A-753F0E92203E}"/>
    <hyperlink ref="B50:N50" r:id="rId7" display="Connect with or follow William W. Davis on LinkedIn" xr:uid="{307B6AD0-2A7B-4637-B2CE-68C3E92632EF}"/>
    <hyperlink ref="B48:N48" r:id="rId8" display="Watch a Pluralsight course on Statistical PERT® Normal Edition" xr:uid="{4FBCC89F-D398-453A-AD5C-2C834F99FF7A}"/>
  </hyperlinks>
  <pageMargins left="0.7" right="0.7" top="0.75" bottom="0.75" header="0.3" footer="0.3"/>
  <pageSetup orientation="portrait" r:id="rId9"/>
  <drawing r:id="rId10"/>
  <legacyDrawing r:id="rId11"/>
  <extLst>
    <ext xmlns:x14="http://schemas.microsoft.com/office/spreadsheetml/2009/9/main" uri="{78C0D931-6437-407d-A8EE-F0AAD7539E65}">
      <x14:conditionalFormattings>
        <x14:conditionalFormatting xmlns:xm="http://schemas.microsoft.com/office/excel/2006/main">
          <x14:cfRule type="expression" priority="14" id="{AE5E2AFF-17FB-4592-A0EE-3FD3C8196C60}">
            <xm:f>IF($B$34=VLookups!$A$33,TRUE,FALSE)</xm:f>
            <x14:dxf>
              <numFmt numFmtId="166" formatCode="&quot;$&quot;#,##0"/>
            </x14:dxf>
          </x14:cfRule>
          <xm:sqref>V25 B5:D5 S19:T19 U6 X31:AI31</xm:sqref>
        </x14:conditionalFormatting>
        <x14:conditionalFormatting xmlns:xm="http://schemas.microsoft.com/office/excel/2006/main">
          <x14:cfRule type="expression" priority="1" id="{F055332C-E7DD-4FB8-A9F3-A905F5334110}">
            <xm:f>IF($B$111=VLookups!$A$33,TRUE,FALSE)</xm:f>
            <x14:dxf>
              <numFmt numFmtId="166" formatCode="&quot;$&quot;#,##0"/>
            </x14:dxf>
          </x14:cfRule>
          <xm:sqref>B41:D41</xm:sqref>
        </x14:conditionalFormatting>
      </x14:conditionalFormattings>
    </ext>
    <ext xmlns:x14="http://schemas.microsoft.com/office/spreadsheetml/2009/9/main" uri="{CCE6A557-97BC-4b89-ADB6-D9C93CAAB3DF}">
      <x14:dataValidations xmlns:xm="http://schemas.microsoft.com/office/excel/2006/main" count="5">
        <x14:dataValidation type="list" allowBlank="1" showInputMessage="1" showErrorMessage="1" xr:uid="{00000000-0002-0000-0100-000000000000}">
          <x14:formula1>
            <xm:f>Confidence!$A$1:$A$10</xm:f>
          </x14:formula1>
          <xm:sqref>N13</xm:sqref>
        </x14:dataValidation>
        <x14:dataValidation type="list" allowBlank="1" showInputMessage="1" showErrorMessage="1" xr:uid="{00000000-0002-0000-0100-000001000000}">
          <x14:formula1>
            <xm:f>VLookups!$B$1:$B$11</xm:f>
          </x14:formula1>
          <xm:sqref>B2:B3 B39</xm:sqref>
        </x14:dataValidation>
        <x14:dataValidation type="list" allowBlank="1" showInputMessage="1" showErrorMessage="1" xr:uid="{00000000-0002-0000-0100-000002000000}">
          <x14:formula1>
            <xm:f>VLookups!$B$14:$B$24</xm:f>
          </x14:formula1>
          <xm:sqref>D2:D3 D39</xm:sqref>
        </x14:dataValidation>
        <x14:dataValidation type="list" allowBlank="1" showInputMessage="1" showErrorMessage="1" xr:uid="{00000000-0002-0000-0100-000003000000}">
          <x14:formula1>
            <xm:f>VLookups!$A$28:$A$29</xm:f>
          </x14:formula1>
          <xm:sqref>V21:W21</xm:sqref>
        </x14:dataValidation>
        <x14:dataValidation type="list" allowBlank="1" showInputMessage="1" showErrorMessage="1" xr:uid="{00000000-0002-0000-0100-000004000000}">
          <x14:formula1>
            <xm:f>VLookups!$A$33:$A$34</xm:f>
          </x14:formula1>
          <xm:sqref>B34:D34</xm:sqref>
        </x14:dataValidation>
      </x14:dataValidations>
    </ext>
    <ext xmlns:x14="http://schemas.microsoft.com/office/spreadsheetml/2009/9/main" uri="{05C60535-1F16-4fd2-B633-F4F36F0B64E0}">
      <x14:sparklineGroups xmlns:xm="http://schemas.microsoft.com/office/excel/2006/main">
        <x14:sparklineGroup displayEmptyCellsAs="gap" displayHidden="1" xr2:uid="{5C9BA663-EFB3-4074-863F-10EE5EE9DA1F}">
          <x14:colorSeries rgb="FF000000"/>
          <x14:colorNegative rgb="FF0070C0"/>
          <x14:colorAxis rgb="FF000000"/>
          <x14:colorMarkers rgb="FF0070C0"/>
          <x14:colorFirst rgb="FF0070C0"/>
          <x14:colorLast rgb="FF0070C0"/>
          <x14:colorHigh rgb="FF0070C0"/>
          <x14:colorLow rgb="FF0070C0"/>
          <x14:sparklines>
            <x14:sparkline>
              <xm:f>'SPERT® Beta for Beginners'!C63:C163</xm:f>
              <xm:sqref>O16</xm:sqref>
            </x14:sparkline>
          </x14:sparklines>
        </x14:sparklineGroup>
      </x14:sparklineGroup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H144"/>
  <sheetViews>
    <sheetView showGridLines="0" zoomScaleNormal="100" workbookViewId="0">
      <pane ySplit="3" topLeftCell="A4" activePane="bottomLeft" state="frozen"/>
      <selection pane="bottomLeft" activeCell="C4" sqref="C4"/>
    </sheetView>
  </sheetViews>
  <sheetFormatPr defaultColWidth="8.7109375" defaultRowHeight="15" x14ac:dyDescent="0.25"/>
  <cols>
    <col min="1" max="1" width="5.7109375" style="19" customWidth="1"/>
    <col min="2" max="4" width="13.7109375" style="19" customWidth="1"/>
    <col min="5" max="5" width="4.7109375" style="19" customWidth="1"/>
    <col min="6" max="6" width="8.7109375" style="19" hidden="1" customWidth="1"/>
    <col min="7" max="7" width="8.7109375" style="39" hidden="1" customWidth="1"/>
    <col min="8" max="8" width="22.7109375" style="19" customWidth="1"/>
    <col min="9" max="9" width="4.7109375" style="19" hidden="1" customWidth="1"/>
    <col min="10" max="10" width="8.5703125" style="19" hidden="1" customWidth="1"/>
    <col min="11" max="11" width="26.7109375" style="39" customWidth="1"/>
    <col min="12" max="12" width="4.7109375" style="19" hidden="1" customWidth="1"/>
    <col min="13" max="14" width="6.5703125" style="19" hidden="1" customWidth="1"/>
    <col min="15" max="16" width="11.7109375" style="19" customWidth="1"/>
    <col min="17" max="17" width="12.5703125" style="19" hidden="1" customWidth="1"/>
    <col min="18" max="18" width="13.7109375" style="19" customWidth="1"/>
    <col min="19" max="19" width="10.7109375" style="19" customWidth="1"/>
    <col min="20" max="31" width="13.7109375" style="19" customWidth="1"/>
    <col min="32" max="16384" width="8.7109375" style="19"/>
  </cols>
  <sheetData>
    <row r="1" spans="1:34" ht="24" customHeight="1" x14ac:dyDescent="0.25">
      <c r="A1" s="56"/>
      <c r="B1" s="121" t="s">
        <v>128</v>
      </c>
      <c r="C1" s="17"/>
      <c r="D1" s="17"/>
      <c r="E1" s="17"/>
      <c r="F1" s="17"/>
      <c r="G1" s="18"/>
      <c r="H1" s="17"/>
      <c r="I1" s="17"/>
      <c r="J1" s="17"/>
      <c r="K1" s="18"/>
      <c r="L1" s="17"/>
      <c r="M1" s="17"/>
      <c r="N1" s="17"/>
      <c r="O1" s="17"/>
      <c r="P1" s="17"/>
      <c r="Q1" s="17"/>
      <c r="R1" s="192" t="s">
        <v>79</v>
      </c>
      <c r="S1" s="193"/>
      <c r="T1" s="194" t="str">
        <f>VLOOKUP(R1,VLookups!A28:C29,3,FALSE)</f>
        <v>Show the likelihood that the SPERT estimates will be EQUAL TO or GREATER THAN an uncertainty</v>
      </c>
      <c r="U1" s="194"/>
      <c r="V1" s="194"/>
      <c r="W1" s="194"/>
      <c r="X1" s="194"/>
      <c r="Y1" s="194"/>
      <c r="Z1" s="194"/>
      <c r="AA1" s="194"/>
      <c r="AB1" s="194"/>
      <c r="AC1" s="194"/>
      <c r="AD1" s="194"/>
      <c r="AE1" s="194"/>
      <c r="AF1" s="17"/>
      <c r="AG1" s="17"/>
      <c r="AH1" s="17"/>
    </row>
    <row r="2" spans="1:34" ht="15" customHeight="1" x14ac:dyDescent="0.25">
      <c r="A2" s="20"/>
      <c r="B2" s="109">
        <v>-0.5</v>
      </c>
      <c r="C2" s="122" t="s">
        <v>87</v>
      </c>
      <c r="D2" s="126">
        <v>1</v>
      </c>
      <c r="E2" s="17"/>
      <c r="F2" s="17"/>
      <c r="G2" s="18"/>
      <c r="H2" s="17"/>
      <c r="I2" s="17"/>
      <c r="J2" s="17"/>
      <c r="K2" s="18"/>
      <c r="L2" s="17"/>
      <c r="M2" s="17"/>
      <c r="N2" s="17"/>
      <c r="O2" s="17"/>
      <c r="P2" s="17"/>
      <c r="Q2" s="17"/>
      <c r="R2" s="195" t="s">
        <v>15</v>
      </c>
      <c r="S2" s="195" t="s">
        <v>101</v>
      </c>
      <c r="T2" s="196" t="s">
        <v>149</v>
      </c>
      <c r="U2" s="196"/>
      <c r="V2" s="196"/>
      <c r="W2" s="196"/>
      <c r="X2" s="196"/>
      <c r="Y2" s="196"/>
      <c r="Z2" s="196"/>
      <c r="AA2" s="196"/>
      <c r="AB2" s="196"/>
      <c r="AC2" s="196"/>
      <c r="AD2" s="196"/>
      <c r="AE2" s="196"/>
      <c r="AF2" s="17"/>
      <c r="AG2" s="17"/>
      <c r="AH2" s="17"/>
    </row>
    <row r="3" spans="1:34" x14ac:dyDescent="0.25">
      <c r="A3" s="91" t="s">
        <v>18</v>
      </c>
      <c r="B3" s="91" t="s">
        <v>30</v>
      </c>
      <c r="C3" s="91" t="s">
        <v>19</v>
      </c>
      <c r="D3" s="91" t="s">
        <v>31</v>
      </c>
      <c r="E3" s="91"/>
      <c r="F3" s="91" t="s">
        <v>9</v>
      </c>
      <c r="G3" s="91" t="s">
        <v>24</v>
      </c>
      <c r="H3" s="91" t="s">
        <v>10</v>
      </c>
      <c r="I3" s="91" t="s">
        <v>13</v>
      </c>
      <c r="J3" s="91" t="s">
        <v>25</v>
      </c>
      <c r="K3" s="91" t="s">
        <v>20</v>
      </c>
      <c r="L3" s="91" t="s">
        <v>14</v>
      </c>
      <c r="M3" s="91" t="s">
        <v>11</v>
      </c>
      <c r="N3" s="92" t="s">
        <v>12</v>
      </c>
      <c r="O3" s="92" t="s">
        <v>34</v>
      </c>
      <c r="P3" s="92" t="s">
        <v>70</v>
      </c>
      <c r="Q3" s="21" t="s">
        <v>33</v>
      </c>
      <c r="R3" s="195"/>
      <c r="S3" s="195"/>
      <c r="T3" s="110">
        <v>0.05</v>
      </c>
      <c r="U3" s="110">
        <v>0.95</v>
      </c>
      <c r="V3" s="110">
        <v>0.1</v>
      </c>
      <c r="W3" s="110">
        <v>0.2</v>
      </c>
      <c r="X3" s="110">
        <v>0.3</v>
      </c>
      <c r="Y3" s="110">
        <v>0.4</v>
      </c>
      <c r="Z3" s="110">
        <v>0.5</v>
      </c>
      <c r="AA3" s="110">
        <v>0.6</v>
      </c>
      <c r="AB3" s="110">
        <v>0.7</v>
      </c>
      <c r="AC3" s="110">
        <v>0.8</v>
      </c>
      <c r="AD3" s="110">
        <v>0.9</v>
      </c>
      <c r="AE3" s="110">
        <v>0.99</v>
      </c>
      <c r="AF3" s="17"/>
      <c r="AG3" s="17"/>
      <c r="AH3" s="17"/>
    </row>
    <row r="4" spans="1:34" x14ac:dyDescent="0.25">
      <c r="A4" s="22">
        <v>1</v>
      </c>
      <c r="B4" s="117">
        <f>IF(C4&gt;0,C4*(1+$B$2),"")</f>
        <v>60</v>
      </c>
      <c r="C4" s="132">
        <v>120</v>
      </c>
      <c r="D4" s="117">
        <f>IF(C4&gt;0,C4*(1+$D$2),"")</f>
        <v>240</v>
      </c>
      <c r="E4" s="127">
        <f>IF(OR(ISBLANK(C4),ISBLANK(D4),ISBLANK(B4)),"",IF(OR(B4=0,C4=0,D4=0),-1,IF(AND(B4&gt;0,C4&gt;0,D4&gt;0),IF(OR(C4&gt;B4,C4=B4),IF(OR(D4&gt;C4,D4=C4),1,-1),-1))))</f>
        <v>1</v>
      </c>
      <c r="F4" s="23">
        <f>IF(AND(B4&gt;0,C4&gt;0,D4&gt;0),MIN(((C4-B4)/(D4-B4))*100,((D4-C4)/(D4-B4))*100),"")</f>
        <v>33.333333333333329</v>
      </c>
      <c r="G4" s="24" t="str">
        <f>IF(AND(B4&gt;0,C4&gt;0,D4&gt;0),IF((C4-B4)&gt;(D4-C4),"L",IF((C4-B4)=(D4-C4),"EQ","R")),"")</f>
        <v>R</v>
      </c>
      <c r="H4" s="25" t="str">
        <f>IF(F4="","",IF(OR($F4&lt;Skew!$B$1,$F4=Skew!$B$1),IF($F4&gt;Skew!$C$1,Skew!$A$1,IF($F4&gt;Skew!$C$2,Skew!$A$2,IF($F4&gt;Skew!$C$3,Skew!$A$3,IF($F4&gt;Skew!$C$4,Skew!$A$4,IF($F4&gt;Skew!$C$5,Skew!$A$5,IF($F4&gt;Skew!$C$6,Skew!$A$6,IF($F4&gt;Skew!$C$7,Skew!$A$7,IF($F4&gt;Skew!$C$8,Skew!$A$8,IF($F4&gt;Skew!$C$9,Skew!$A$9,IF($F4&gt;Skew!$C$10,Skew!$A$10,IF($F4&gt;Skew!$C$11,Skew!$A$11,IF($F4&gt;Skew!$C$12,Skew!$A$12,IF($F4&gt;Skew!$C$13,Skew!$A$13,IF($F4&gt;Skew!$C$14,Skew!$A$14,Skew!$A$15)
)))))))))))))))</f>
        <v>Slight skew</v>
      </c>
      <c r="I4" s="24">
        <f>IF(F4="","",MATCH(H4,Skew!$A$1:$A$15,0))</f>
        <v>3</v>
      </c>
      <c r="J4" s="24">
        <f t="shared" ref="J4" si="0">IF(AND(B4&gt;0,C4&gt;0,D4&gt;0),B4+((D4-B4)/2),"")</f>
        <v>150</v>
      </c>
      <c r="K4" s="26" t="s">
        <v>50</v>
      </c>
      <c r="L4" s="24">
        <f>IF(OR(F4="",K4=""),"",MATCH(K4,Confidence!$A$1:$A$10,0))</f>
        <v>1</v>
      </c>
      <c r="M4" s="27">
        <f t="shared" ref="M4" si="1">IF(OR(F4="",K4=""),"",INDEX(Alpha_Chart,I4,L4))</f>
        <v>13</v>
      </c>
      <c r="N4" s="27">
        <f t="shared" ref="N4" si="2">IF(OR(F4="",K4=""),"",INDEX(Beta_Chart,I4,L4))</f>
        <v>25</v>
      </c>
      <c r="O4" s="119">
        <f t="shared" ref="O4" si="3">IF(OR(F4="",K4=""),"",IF(G4="R",((D4-B4)*(INDEX(Mean_Ratios,I4,L4)))+B4,((D4-B4)*(1-INDEX(Mean_Ratios,I4,L4)))+B4))</f>
        <v>121.578</v>
      </c>
      <c r="P4" s="119">
        <f t="shared" ref="P4" si="4">IF(OR(F4="",K4=""),"",(D4-B4)*INDEX(Standard_Deviation_Ratios,I4,L4))</f>
        <v>13.68</v>
      </c>
      <c r="Q4" s="40">
        <f t="shared" ref="Q4" si="5">IF(OR(F4="",K4=""),"",P4^2)</f>
        <v>187.14239999999998</v>
      </c>
      <c r="R4" s="132">
        <v>150</v>
      </c>
      <c r="S4" s="28">
        <f>IF(AND(B4&gt;0,C4&gt;0,D4&gt;0,M4&gt;0,N4&gt;0,R4&gt;0,NOT(K4="")),ABS(VLOOKUP($R$1,VLookups!$A$28:$B$29,2,FALSE)-_xlfn.BETA.DIST(R4,IF(G4="L",N4,M4),IF(G4="L",M4,N4),TRUE,B4,D4)),"")</f>
        <v>0.97648448628024198</v>
      </c>
      <c r="T4" s="129">
        <f>IF(OR($M4="",$N4=""),"",_xlfn.BETA.INV(ABS(VLOOKUP($R$1,VLookups!$A$28:$B$29,2,FALSE)-T$3),IF($G4="L",$N4,$M4),IF($G4="L",$M4,$N4),$B4,$D4))</f>
        <v>99.943646204746429</v>
      </c>
      <c r="U4" s="130">
        <f>IF(OR($M4="",$N4=""),"",_xlfn.BETA.INV(ABS(VLOOKUP($R$1,VLookups!$A$28:$B$29,2,FALSE)-U$3),IF($G4="L",$N4,$M4),IF($G4="L",$M4,$N4),$B4,$D4))</f>
        <v>144.93746205571773</v>
      </c>
      <c r="V4" s="129">
        <f>IF(OR($M4="",$N4=""),"",_xlfn.BETA.INV(ABS(VLOOKUP($R$1,VLookups!$A$28:$B$29,2,FALSE)-V$3),IF($G4="L",$N4,$M4),IF($G4="L",$M4,$N4),$B4,$D4))</f>
        <v>104.26635312689848</v>
      </c>
      <c r="W4" s="130">
        <f>IF(OR($M4="",$N4=""),"",_xlfn.BETA.INV(ABS(VLOOKUP($R$1,VLookups!$A$28:$B$29,2,FALSE)-W$3),IF($G4="L",$N4,$M4),IF($G4="L",$M4,$N4),$B4,$D4))</f>
        <v>109.78261561041265</v>
      </c>
      <c r="X4" s="129">
        <f>IF(OR($M4="",$N4=""),"",_xlfn.BETA.INV(ABS(VLOOKUP($R$1,VLookups!$A$28:$B$29,2,FALSE)-X$3),IF($G4="L",$N4,$M4),IF($G4="L",$M4,$N4),$B4,$D4))</f>
        <v>113.93438050146428</v>
      </c>
      <c r="Y4" s="130">
        <f>IF(OR($M4="",$N4=""),"",_xlfn.BETA.INV(ABS(VLOOKUP($R$1,VLookups!$A$28:$B$29,2,FALSE)-Y$3),IF($G4="L",$N4,$M4),IF($G4="L",$M4,$N4),$B4,$D4))</f>
        <v>117.58552267583816</v>
      </c>
      <c r="Z4" s="129">
        <f>IF(OR($M4="",$N4=""),"",_xlfn.BETA.INV(ABS(VLOOKUP($R$1,VLookups!$A$28:$B$29,2,FALSE)-Z$3),IF($G4="L",$N4,$M4),IF($G4="L",$M4,$N4),$B4,$D4))</f>
        <v>121.07550464406154</v>
      </c>
      <c r="AA4" s="130">
        <f>IF(OR($M4="",$N4=""),"",_xlfn.BETA.INV(ABS(VLOOKUP($R$1,VLookups!$A$28:$B$29,2,FALSE)-AA$3),IF($G4="L",$N4,$M4),IF($G4="L",$M4,$N4),$B4,$D4))</f>
        <v>124.63166923999299</v>
      </c>
      <c r="AB4" s="129">
        <f>IF(OR($M4="",$N4=""),"",_xlfn.BETA.INV(ABS(VLOOKUP($R$1,VLookups!$A$28:$B$29,2,FALSE)-AB$3),IF($G4="L",$N4,$M4),IF($G4="L",$M4,$N4),$B4,$D4))</f>
        <v>128.49969484413137</v>
      </c>
      <c r="AC4" s="130">
        <f>IF(OR($M4="",$N4=""),"",_xlfn.BETA.INV(ABS(VLOOKUP($R$1,VLookups!$A$28:$B$29,2,FALSE)-AC$3),IF($G4="L",$N4,$M4),IF($G4="L",$M4,$N4),$B4,$D4))</f>
        <v>133.09492252036921</v>
      </c>
      <c r="AD4" s="129">
        <f>IF(OR($M4="",$N4=""),"",_xlfn.BETA.INV(ABS(VLOOKUP($R$1,VLookups!$A$28:$B$29,2,FALSE)-AD$3),IF($G4="L",$N4,$M4),IF($G4="L",$M4,$N4),$B4,$D4))</f>
        <v>139.55640405151203</v>
      </c>
      <c r="AE4" s="130">
        <f>IF(OR($M4="",$N4=""),"",_xlfn.BETA.INV(ABS(VLOOKUP($R$1,VLookups!$A$28:$B$29,2,FALSE)-AE$3),IF($G4="L",$N4,$M4),IF($G4="L",$M4,$N4),$B4,$D4))</f>
        <v>155.03470565199729</v>
      </c>
      <c r="AF4" s="17"/>
      <c r="AG4" s="17"/>
      <c r="AH4" s="17"/>
    </row>
    <row r="5" spans="1:34" x14ac:dyDescent="0.25">
      <c r="A5" s="22">
        <v>2</v>
      </c>
      <c r="B5" s="117">
        <f t="shared" ref="B5:B68" si="6">IF(C5&gt;0,C5*(1+$B$2),"")</f>
        <v>60</v>
      </c>
      <c r="C5" s="132">
        <v>120</v>
      </c>
      <c r="D5" s="117">
        <f t="shared" ref="D5:D68" si="7">IF(C5&gt;0,C5*(1+$D$2),"")</f>
        <v>240</v>
      </c>
      <c r="E5" s="127">
        <f t="shared" ref="E5:E68" si="8">IF(OR(ISBLANK(C5),ISBLANK(D5),ISBLANK(B5)),"",IF(OR(B5=0,C5=0,D5=0),-1,IF(AND(B5&gt;0,C5&gt;0,D5&gt;0),IF(OR(C5&gt;B5,C5=B5),IF(OR(D5&gt;C5,D5=C5),1,-1),-1))))</f>
        <v>1</v>
      </c>
      <c r="F5" s="23">
        <f t="shared" ref="F5:F68" si="9">IF(AND(B5&gt;0,C5&gt;0,D5&gt;0),MIN(((C5-B5)/(D5-B5))*100,((D5-C5)/(D5-B5))*100),"")</f>
        <v>33.333333333333329</v>
      </c>
      <c r="G5" s="24" t="str">
        <f t="shared" ref="G5:G68" si="10">IF(AND(B5&gt;0,C5&gt;0,D5&gt;0),IF((C5-B5)&gt;(D5-C5),"L",IF((C5-B5)=(D5-C5),"EQ","R")),"")</f>
        <v>R</v>
      </c>
      <c r="H5" s="25" t="str">
        <f>IF(F5="","",IF(OR($F5&lt;Skew!$B$1,$F5=Skew!$B$1),IF($F5&gt;Skew!$C$1,Skew!$A$1,IF($F5&gt;Skew!$C$2,Skew!$A$2,IF($F5&gt;Skew!$C$3,Skew!$A$3,IF($F5&gt;Skew!$C$4,Skew!$A$4,IF($F5&gt;Skew!$C$5,Skew!$A$5,IF($F5&gt;Skew!$C$6,Skew!$A$6,IF($F5&gt;Skew!$C$7,Skew!$A$7,IF($F5&gt;Skew!$C$8,Skew!$A$8,IF($F5&gt;Skew!$C$9,Skew!$A$9,IF($F5&gt;Skew!$C$10,Skew!$A$10,IF($F5&gt;Skew!$C$11,Skew!$A$11,IF($F5&gt;Skew!$C$12,Skew!$A$12,IF($F5&gt;Skew!$C$13,Skew!$A$13,IF($F5&gt;Skew!$C$14,Skew!$A$14,Skew!$A$15)
)))))))))))))))</f>
        <v>Slight skew</v>
      </c>
      <c r="I5" s="24">
        <f>IF(F5="","",MATCH(H5,Skew!$A$1:$A$15,0))</f>
        <v>3</v>
      </c>
      <c r="J5" s="24">
        <f t="shared" ref="J5:J68" si="11">IF(AND(B5&gt;0,C5&gt;0,D5&gt;0),B5+((D5-B5)/2),"")</f>
        <v>150</v>
      </c>
      <c r="K5" s="26" t="s">
        <v>55</v>
      </c>
      <c r="L5" s="24">
        <f>IF(OR(F5="",K5=""),"",MATCH(K5,Confidence!$A$1:$A$10,0))</f>
        <v>2</v>
      </c>
      <c r="M5" s="27">
        <f t="shared" ref="M5:M68" si="12">IF(OR(F5="",K5=""),"",INDEX(Alpha_Chart,I5,L5))</f>
        <v>8</v>
      </c>
      <c r="N5" s="27">
        <f t="shared" ref="N5:N68" si="13">IF(OR(F5="",K5=""),"",INDEX(Beta_Chart,I5,L5))</f>
        <v>15</v>
      </c>
      <c r="O5" s="119">
        <f t="shared" ref="O5:O68" si="14">IF(OR(F5="",K5=""),"",IF(G5="R",((D5-B5)*(INDEX(Mean_Ratios,I5,L5)))+B5,((D5-B5)*(1-INDEX(Mean_Ratios,I5,L5)))+B5))</f>
        <v>122.604</v>
      </c>
      <c r="P5" s="119">
        <f t="shared" ref="P5:P68" si="15">IF(OR(F5="",K5=""),"",(D5-B5)*INDEX(Standard_Deviation_Ratios,I5,L5))</f>
        <v>17.495999999999999</v>
      </c>
      <c r="Q5" s="40">
        <f t="shared" ref="Q5:Q68" si="16">IF(OR(F5="",K5=""),"",P5^2)</f>
        <v>306.11001599999997</v>
      </c>
      <c r="R5" s="132">
        <v>150</v>
      </c>
      <c r="S5" s="28">
        <f>IF(AND(B5&gt;0,C5&gt;0,D5&gt;0,M5&gt;0,N5&gt;0,R5&gt;0,NOT(K5="")),ABS(VLOOKUP($R$1,VLookups!$A$28:$B$29,2,FALSE)-_xlfn.BETA.DIST(R5,IF(G5="L",N5,M5),IF(G5="L",M5,N5),TRUE,B5,D5)),"")</f>
        <v>0.93309974670410156</v>
      </c>
      <c r="T5" s="129">
        <f>IF(OR($M5="",$N5=""),"",_xlfn.BETA.INV(ABS(VLOOKUP($R$1,VLookups!$A$28:$B$29,2,FALSE)-T$3),IF($G5="L",$N5,$M5),IF($G5="L",$M5,$N5),$B5,$D5))</f>
        <v>95.201270978667964</v>
      </c>
      <c r="U5" s="130">
        <f>IF(OR($M5="",$N5=""),"",_xlfn.BETA.INV(ABS(VLOOKUP($R$1,VLookups!$A$28:$B$29,2,FALSE)-U$3),IF($G5="L",$N5,$M5),IF($G5="L",$M5,$N5),$B5,$D5))</f>
        <v>152.78221366951715</v>
      </c>
      <c r="V5" s="129">
        <f>IF(OR($M5="",$N5=""),"",_xlfn.BETA.INV(ABS(VLOOKUP($R$1,VLookups!$A$28:$B$29,2,FALSE)-V$3),IF($G5="L",$N5,$M5),IF($G5="L",$M5,$N5),$B5,$D5))</f>
        <v>100.4700391827996</v>
      </c>
      <c r="W5" s="130">
        <f>IF(OR($M5="",$N5=""),"",_xlfn.BETA.INV(ABS(VLOOKUP($R$1,VLookups!$A$28:$B$29,2,FALSE)-W$3),IF($G5="L",$N5,$M5),IF($G5="L",$M5,$N5),$B5,$D5))</f>
        <v>107.34981510054132</v>
      </c>
      <c r="X5" s="129">
        <f>IF(OR($M5="",$N5=""),"",_xlfn.BETA.INV(ABS(VLOOKUP($R$1,VLookups!$A$28:$B$29,2,FALSE)-X$3),IF($G5="L",$N5,$M5),IF($G5="L",$M5,$N5),$B5,$D5))</f>
        <v>112.61721533634409</v>
      </c>
      <c r="Y5" s="130">
        <f>IF(OR($M5="",$N5=""),"",_xlfn.BETA.INV(ABS(VLOOKUP($R$1,VLookups!$A$28:$B$29,2,FALSE)-Y$3),IF($G5="L",$N5,$M5),IF($G5="L",$M5,$N5),$B5,$D5))</f>
        <v>117.29727531339105</v>
      </c>
      <c r="Z5" s="129">
        <f>IF(OR($M5="",$N5=""),"",_xlfn.BETA.INV(ABS(VLOOKUP($R$1,VLookups!$A$28:$B$29,2,FALSE)-Z$3),IF($G5="L",$N5,$M5),IF($G5="L",$M5,$N5),$B5,$D5))</f>
        <v>121.80209921791996</v>
      </c>
      <c r="AA5" s="130">
        <f>IF(OR($M5="",$N5=""),"",_xlfn.BETA.INV(ABS(VLOOKUP($R$1,VLookups!$A$28:$B$29,2,FALSE)-AA$3),IF($G5="L",$N5,$M5),IF($G5="L",$M5,$N5),$B5,$D5))</f>
        <v>126.41463678294049</v>
      </c>
      <c r="AB5" s="129">
        <f>IF(OR($M5="",$N5=""),"",_xlfn.BETA.INV(ABS(VLOOKUP($R$1,VLookups!$A$28:$B$29,2,FALSE)-AB$3),IF($G5="L",$N5,$M5),IF($G5="L",$M5,$N5),$B5,$D5))</f>
        <v>131.44714348435019</v>
      </c>
      <c r="AC5" s="130">
        <f>IF(OR($M5="",$N5=""),"",_xlfn.BETA.INV(ABS(VLOOKUP($R$1,VLookups!$A$28:$B$29,2,FALSE)-AC$3),IF($G5="L",$N5,$M5),IF($G5="L",$M5,$N5),$B5,$D5))</f>
        <v>137.4326316097264</v>
      </c>
      <c r="AD5" s="129">
        <f>IF(OR($M5="",$N5=""),"",_xlfn.BETA.INV(ABS(VLOOKUP($R$1,VLookups!$A$28:$B$29,2,FALSE)-AD$3),IF($G5="L",$N5,$M5),IF($G5="L",$M5,$N5),$B5,$D5))</f>
        <v>145.83142893346945</v>
      </c>
      <c r="AE5" s="130">
        <f>IF(OR($M5="",$N5=""),"",_xlfn.BETA.INV(ABS(VLOOKUP($R$1,VLookups!$A$28:$B$29,2,FALSE)-AE$3),IF($G5="L",$N5,$M5),IF($G5="L",$M5,$N5),$B5,$D5))</f>
        <v>165.63111284481965</v>
      </c>
      <c r="AF5" s="17"/>
      <c r="AG5" s="17"/>
      <c r="AH5" s="17"/>
    </row>
    <row r="6" spans="1:34" x14ac:dyDescent="0.25">
      <c r="A6" s="22">
        <v>3</v>
      </c>
      <c r="B6" s="117">
        <f t="shared" si="6"/>
        <v>60</v>
      </c>
      <c r="C6" s="132">
        <v>120</v>
      </c>
      <c r="D6" s="117">
        <f t="shared" si="7"/>
        <v>240</v>
      </c>
      <c r="E6" s="127">
        <f t="shared" si="8"/>
        <v>1</v>
      </c>
      <c r="F6" s="23">
        <f t="shared" si="9"/>
        <v>33.333333333333329</v>
      </c>
      <c r="G6" s="24" t="str">
        <f t="shared" si="10"/>
        <v>R</v>
      </c>
      <c r="H6" s="25" t="str">
        <f>IF(F6="","",IF(OR($F6&lt;Skew!$B$1,$F6=Skew!$B$1),IF($F6&gt;Skew!$C$1,Skew!$A$1,IF($F6&gt;Skew!$C$2,Skew!$A$2,IF($F6&gt;Skew!$C$3,Skew!$A$3,IF($F6&gt;Skew!$C$4,Skew!$A$4,IF($F6&gt;Skew!$C$5,Skew!$A$5,IF($F6&gt;Skew!$C$6,Skew!$A$6,IF($F6&gt;Skew!$C$7,Skew!$A$7,IF($F6&gt;Skew!$C$8,Skew!$A$8,IF($F6&gt;Skew!$C$9,Skew!$A$9,IF($F6&gt;Skew!$C$10,Skew!$A$10,IF($F6&gt;Skew!$C$11,Skew!$A$11,IF($F6&gt;Skew!$C$12,Skew!$A$12,IF($F6&gt;Skew!$C$13,Skew!$A$13,IF($F6&gt;Skew!$C$14,Skew!$A$14,Skew!$A$15)
)))))))))))))))</f>
        <v>Slight skew</v>
      </c>
      <c r="I6" s="24">
        <f>IF(F6="","",MATCH(H6,Skew!$A$1:$A$15,0))</f>
        <v>3</v>
      </c>
      <c r="J6" s="24">
        <f t="shared" si="11"/>
        <v>150</v>
      </c>
      <c r="K6" s="26" t="s">
        <v>51</v>
      </c>
      <c r="L6" s="24">
        <f>IF(OR(F6="",K6=""),"",MATCH(K6,Confidence!$A$1:$A$10,0))</f>
        <v>3</v>
      </c>
      <c r="M6" s="27">
        <f t="shared" si="12"/>
        <v>5.5</v>
      </c>
      <c r="N6" s="27">
        <f t="shared" si="13"/>
        <v>10</v>
      </c>
      <c r="O6" s="119">
        <f t="shared" si="14"/>
        <v>123.864</v>
      </c>
      <c r="P6" s="119">
        <f t="shared" si="15"/>
        <v>21.204000000000001</v>
      </c>
      <c r="Q6" s="40">
        <f t="shared" si="16"/>
        <v>449.60961600000002</v>
      </c>
      <c r="R6" s="132">
        <v>150</v>
      </c>
      <c r="S6" s="28">
        <f>IF(AND(B6&gt;0,C6&gt;0,D6&gt;0,M6&gt;0,N6&gt;0,R6&gt;0,NOT(K6="")),ABS(VLOOKUP($R$1,VLookups!$A$28:$B$29,2,FALSE)-_xlfn.BETA.DIST(R6,IF(G6="L",N6,M6),IF(G6="L",M6,N6),TRUE,B6,D6)),"")</f>
        <v>0.88177702243418099</v>
      </c>
      <c r="T6" s="129">
        <f>IF(OR($M6="",$N6=""),"",_xlfn.BETA.INV(ABS(VLOOKUP($R$1,VLookups!$A$28:$B$29,2,FALSE)-T$3),IF($G6="L",$N6,$M6),IF($G6="L",$M6,$N6),$B6,$D6))</f>
        <v>90.971906364313924</v>
      </c>
      <c r="U6" s="130">
        <f>IF(OR($M6="",$N6=""),"",_xlfn.BETA.INV(ABS(VLOOKUP($R$1,VLookups!$A$28:$B$29,2,FALSE)-U$3),IF($G6="L",$N6,$M6),IF($G6="L",$M6,$N6),$B6,$D6))</f>
        <v>160.72213906389902</v>
      </c>
      <c r="V6" s="129">
        <f>IF(OR($M6="",$N6=""),"",_xlfn.BETA.INV(ABS(VLOOKUP($R$1,VLookups!$A$28:$B$29,2,FALSE)-V$3),IF($G6="L",$N6,$M6),IF($G6="L",$M6,$N6),$B6,$D6))</f>
        <v>97.036400121737103</v>
      </c>
      <c r="W6" s="130">
        <f>IF(OR($M6="",$N6=""),"",_xlfn.BETA.INV(ABS(VLOOKUP($R$1,VLookups!$A$28:$B$29,2,FALSE)-W$3),IF($G6="L",$N6,$M6),IF($G6="L",$M6,$N6),$B6,$D6))</f>
        <v>105.16414707623944</v>
      </c>
      <c r="X6" s="129">
        <f>IF(OR($M6="",$N6=""),"",_xlfn.BETA.INV(ABS(VLOOKUP($R$1,VLookups!$A$28:$B$29,2,FALSE)-X$3),IF($G6="L",$N6,$M6),IF($G6="L",$M6,$N6),$B6,$D6))</f>
        <v>111.50517922738426</v>
      </c>
      <c r="Y6" s="130">
        <f>IF(OR($M6="",$N6=""),"",_xlfn.BETA.INV(ABS(VLOOKUP($R$1,VLookups!$A$28:$B$29,2,FALSE)-Y$3),IF($G6="L",$N6,$M6),IF($G6="L",$M6,$N6),$B6,$D6))</f>
        <v>117.20047249381531</v>
      </c>
      <c r="Z6" s="129">
        <f>IF(OR($M6="",$N6=""),"",_xlfn.BETA.INV(ABS(VLOOKUP($R$1,VLookups!$A$28:$B$29,2,FALSE)-Z$3),IF($G6="L",$N6,$M6),IF($G6="L",$M6,$N6),$B6,$D6))</f>
        <v>122.72071931788261</v>
      </c>
      <c r="AA6" s="130">
        <f>IF(OR($M6="",$N6=""),"",_xlfn.BETA.INV(ABS(VLOOKUP($R$1,VLookups!$A$28:$B$29,2,FALSE)-AA$3),IF($G6="L",$N6,$M6),IF($G6="L",$M6,$N6),$B6,$D6))</f>
        <v>128.39758684409776</v>
      </c>
      <c r="AB6" s="129">
        <f>IF(OR($M6="",$N6=""),"",_xlfn.BETA.INV(ABS(VLOOKUP($R$1,VLookups!$A$28:$B$29,2,FALSE)-AB$3),IF($G6="L",$N6,$M6),IF($G6="L",$M6,$N6),$B6,$D6))</f>
        <v>134.60437320108977</v>
      </c>
      <c r="AC6" s="130">
        <f>IF(OR($M6="",$N6=""),"",_xlfn.BETA.INV(ABS(VLOOKUP($R$1,VLookups!$A$28:$B$29,2,FALSE)-AC$3),IF($G6="L",$N6,$M6),IF($G6="L",$M6,$N6),$B6,$D6))</f>
        <v>141.98286713115343</v>
      </c>
      <c r="AD6" s="129">
        <f>IF(OR($M6="",$N6=""),"",_xlfn.BETA.INV(ABS(VLOOKUP($R$1,VLookups!$A$28:$B$29,2,FALSE)-AD$3),IF($G6="L",$N6,$M6),IF($G6="L",$M6,$N6),$B6,$D6))</f>
        <v>152.28434062539679</v>
      </c>
      <c r="AE6" s="130">
        <f>IF(OR($M6="",$N6=""),"",_xlfn.BETA.INV(ABS(VLOOKUP($R$1,VLookups!$A$28:$B$29,2,FALSE)-AE$3),IF($G6="L",$N6,$M6),IF($G6="L",$M6,$N6),$B6,$D6))</f>
        <v>175.98314816516046</v>
      </c>
      <c r="AF6" s="17"/>
      <c r="AG6" s="17"/>
      <c r="AH6" s="17"/>
    </row>
    <row r="7" spans="1:34" x14ac:dyDescent="0.25">
      <c r="A7" s="22">
        <v>4</v>
      </c>
      <c r="B7" s="117">
        <f t="shared" si="6"/>
        <v>60</v>
      </c>
      <c r="C7" s="132">
        <v>120</v>
      </c>
      <c r="D7" s="117">
        <f t="shared" si="7"/>
        <v>240</v>
      </c>
      <c r="E7" s="127">
        <f t="shared" si="8"/>
        <v>1</v>
      </c>
      <c r="F7" s="23">
        <f t="shared" si="9"/>
        <v>33.333333333333329</v>
      </c>
      <c r="G7" s="24" t="str">
        <f t="shared" si="10"/>
        <v>R</v>
      </c>
      <c r="H7" s="25" t="str">
        <f>IF(F7="","",IF(OR($F7&lt;Skew!$B$1,$F7=Skew!$B$1),IF($F7&gt;Skew!$C$1,Skew!$A$1,IF($F7&gt;Skew!$C$2,Skew!$A$2,IF($F7&gt;Skew!$C$3,Skew!$A$3,IF($F7&gt;Skew!$C$4,Skew!$A$4,IF($F7&gt;Skew!$C$5,Skew!$A$5,IF($F7&gt;Skew!$C$6,Skew!$A$6,IF($F7&gt;Skew!$C$7,Skew!$A$7,IF($F7&gt;Skew!$C$8,Skew!$A$8,IF($F7&gt;Skew!$C$9,Skew!$A$9,IF($F7&gt;Skew!$C$10,Skew!$A$10,IF($F7&gt;Skew!$C$11,Skew!$A$11,IF($F7&gt;Skew!$C$12,Skew!$A$12,IF($F7&gt;Skew!$C$13,Skew!$A$13,IF($F7&gt;Skew!$C$14,Skew!$A$14,Skew!$A$15)
)))))))))))))))</f>
        <v>Slight skew</v>
      </c>
      <c r="I7" s="24">
        <f>IF(F7="","",MATCH(H7,Skew!$A$1:$A$15,0))</f>
        <v>3</v>
      </c>
      <c r="J7" s="24">
        <f t="shared" si="11"/>
        <v>150</v>
      </c>
      <c r="K7" s="26" t="s">
        <v>26</v>
      </c>
      <c r="L7" s="24">
        <f>IF(OR(F7="",K7=""),"",MATCH(K7,Confidence!$A$1:$A$10,0))</f>
        <v>4</v>
      </c>
      <c r="M7" s="27">
        <f t="shared" si="12"/>
        <v>4</v>
      </c>
      <c r="N7" s="27">
        <f t="shared" si="13"/>
        <v>7</v>
      </c>
      <c r="O7" s="119">
        <f t="shared" si="14"/>
        <v>125.44799999999999</v>
      </c>
      <c r="P7" s="119">
        <f t="shared" si="15"/>
        <v>25.001999999999999</v>
      </c>
      <c r="Q7" s="40">
        <f t="shared" si="16"/>
        <v>625.1000039999999</v>
      </c>
      <c r="R7" s="132">
        <v>150</v>
      </c>
      <c r="S7" s="28">
        <f>IF(AND(B7&gt;0,C7&gt;0,D7&gt;0,M7&gt;0,N7&gt;0,R7&gt;0,NOT(K7="")),ABS(VLOOKUP($R$1,VLookups!$A$28:$B$29,2,FALSE)-_xlfn.BETA.DIST(R7,IF(G7="L",N7,M7),IF(G7="L",M7,N7),TRUE,B7,D7)),"")</f>
        <v>0.828125</v>
      </c>
      <c r="T7" s="129">
        <f>IF(OR($M7="",$N7=""),"",_xlfn.BETA.INV(ABS(VLOOKUP($R$1,VLookups!$A$28:$B$29,2,FALSE)-T$3),IF($G7="L",$N7,$M7),IF($G7="L",$M7,$N7),$B7,$D7))</f>
        <v>87.005083345202394</v>
      </c>
      <c r="U7" s="130">
        <f>IF(OR($M7="",$N7=""),"",_xlfn.BETA.INV(ABS(VLOOKUP($R$1,VLookups!$A$28:$B$29,2,FALSE)-U$3),IF($G7="L",$N7,$M7),IF($G7="L",$M7,$N7),$B7,$D7))</f>
        <v>169.19235889897439</v>
      </c>
      <c r="V7" s="129">
        <f>IF(OR($M7="",$N7=""),"",_xlfn.BETA.INV(ABS(VLOOKUP($R$1,VLookups!$A$28:$B$29,2,FALSE)-V$3),IF($G7="L",$N7,$M7),IF($G7="L",$M7,$N7),$B7,$D7))</f>
        <v>93.761213396520859</v>
      </c>
      <c r="W7" s="130">
        <f>IF(OR($M7="",$N7=""),"",_xlfn.BETA.INV(ABS(VLOOKUP($R$1,VLookups!$A$28:$B$29,2,FALSE)-W$3),IF($G7="L",$N7,$M7),IF($G7="L",$M7,$N7),$B7,$D7))</f>
        <v>103.0994199787645</v>
      </c>
      <c r="X7" s="129">
        <f>IF(OR($M7="",$N7=""),"",_xlfn.BETA.INV(ABS(VLOOKUP($R$1,VLookups!$A$28:$B$29,2,FALSE)-X$3),IF($G7="L",$N7,$M7),IF($G7="L",$M7,$N7),$B7,$D7))</f>
        <v>110.54416662601456</v>
      </c>
      <c r="Y7" s="130">
        <f>IF(OR($M7="",$N7=""),"",_xlfn.BETA.INV(ABS(VLOOKUP($R$1,VLookups!$A$28:$B$29,2,FALSE)-Y$3),IF($G7="L",$N7,$M7),IF($G7="L",$M7,$N7),$B7,$D7))</f>
        <v>117.31131086579957</v>
      </c>
      <c r="Z7" s="129">
        <f>IF(OR($M7="",$N7=""),"",_xlfn.BETA.INV(ABS(VLOOKUP($R$1,VLookups!$A$28:$B$29,2,FALSE)-Z$3),IF($G7="L",$N7,$M7),IF($G7="L",$M7,$N7),$B7,$D7))</f>
        <v>123.91799422424795</v>
      </c>
      <c r="AA7" s="130">
        <f>IF(OR($M7="",$N7=""),"",_xlfn.BETA.INV(ABS(VLOOKUP($R$1,VLookups!$A$28:$B$29,2,FALSE)-AA$3),IF($G7="L",$N7,$M7),IF($G7="L",$M7,$N7),$B7,$D7))</f>
        <v>130.73912215306711</v>
      </c>
      <c r="AB7" s="129">
        <f>IF(OR($M7="",$N7=""),"",_xlfn.BETA.INV(ABS(VLOOKUP($R$1,VLookups!$A$28:$B$29,2,FALSE)-AB$3),IF($G7="L",$N7,$M7),IF($G7="L",$M7,$N7),$B7,$D7))</f>
        <v>138.20485885986596</v>
      </c>
      <c r="AC7" s="130">
        <f>IF(OR($M7="",$N7=""),"",_xlfn.BETA.INV(ABS(VLOOKUP($R$1,VLookups!$A$28:$B$29,2,FALSE)-AC$3),IF($G7="L",$N7,$M7),IF($G7="L",$M7,$N7),$B7,$D7))</f>
        <v>147.0583027346733</v>
      </c>
      <c r="AD7" s="129">
        <f>IF(OR($M7="",$N7=""),"",_xlfn.BETA.INV(ABS(VLOOKUP($R$1,VLookups!$A$28:$B$29,2,FALSE)-AD$3),IF($G7="L",$N7,$M7),IF($G7="L",$M7,$N7),$B7,$D7))</f>
        <v>159.31154982904781</v>
      </c>
      <c r="AE7" s="130">
        <f>IF(OR($M7="",$N7=""),"",_xlfn.BETA.INV(ABS(VLOOKUP($R$1,VLookups!$A$28:$B$29,2,FALSE)-AE$3),IF($G7="L",$N7,$M7),IF($G7="L",$M7,$N7),$B7,$D7))</f>
        <v>186.51903498230325</v>
      </c>
      <c r="AF7" s="17"/>
      <c r="AG7" s="17"/>
      <c r="AH7" s="17"/>
    </row>
    <row r="8" spans="1:34" x14ac:dyDescent="0.25">
      <c r="A8" s="22">
        <v>5</v>
      </c>
      <c r="B8" s="117">
        <f t="shared" si="6"/>
        <v>60</v>
      </c>
      <c r="C8" s="132">
        <v>120</v>
      </c>
      <c r="D8" s="117">
        <f t="shared" si="7"/>
        <v>240</v>
      </c>
      <c r="E8" s="127">
        <f t="shared" si="8"/>
        <v>1</v>
      </c>
      <c r="F8" s="23">
        <f t="shared" si="9"/>
        <v>33.333333333333329</v>
      </c>
      <c r="G8" s="24" t="str">
        <f t="shared" si="10"/>
        <v>R</v>
      </c>
      <c r="H8" s="25" t="str">
        <f>IF(F8="","",IF(OR($F8&lt;Skew!$B$1,$F8=Skew!$B$1),IF($F8&gt;Skew!$C$1,Skew!$A$1,IF($F8&gt;Skew!$C$2,Skew!$A$2,IF($F8&gt;Skew!$C$3,Skew!$A$3,IF($F8&gt;Skew!$C$4,Skew!$A$4,IF($F8&gt;Skew!$C$5,Skew!$A$5,IF($F8&gt;Skew!$C$6,Skew!$A$6,IF($F8&gt;Skew!$C$7,Skew!$A$7,IF($F8&gt;Skew!$C$8,Skew!$A$8,IF($F8&gt;Skew!$C$9,Skew!$A$9,IF($F8&gt;Skew!$C$10,Skew!$A$10,IF($F8&gt;Skew!$C$11,Skew!$A$11,IF($F8&gt;Skew!$C$12,Skew!$A$12,IF($F8&gt;Skew!$C$13,Skew!$A$13,IF($F8&gt;Skew!$C$14,Skew!$A$14,Skew!$A$15)
)))))))))))))))</f>
        <v>Slight skew</v>
      </c>
      <c r="I8" s="24">
        <f>IF(F8="","",MATCH(H8,Skew!$A$1:$A$15,0))</f>
        <v>3</v>
      </c>
      <c r="J8" s="24">
        <f t="shared" si="11"/>
        <v>150</v>
      </c>
      <c r="K8" s="26" t="s">
        <v>27</v>
      </c>
      <c r="L8" s="24">
        <f>IF(OR(F8="",K8=""),"",MATCH(K8,Confidence!$A$1:$A$10,0))</f>
        <v>5</v>
      </c>
      <c r="M8" s="27">
        <f t="shared" si="12"/>
        <v>3</v>
      </c>
      <c r="N8" s="27">
        <f t="shared" si="13"/>
        <v>5</v>
      </c>
      <c r="O8" s="119">
        <f t="shared" si="14"/>
        <v>127.5</v>
      </c>
      <c r="P8" s="119">
        <f t="shared" si="15"/>
        <v>29.052</v>
      </c>
      <c r="Q8" s="40">
        <f t="shared" si="16"/>
        <v>844.01870399999996</v>
      </c>
      <c r="R8" s="132">
        <v>150</v>
      </c>
      <c r="S8" s="28">
        <f>IF(AND(B8&gt;0,C8&gt;0,D8&gt;0,M8&gt;0,N8&gt;0,R8&gt;0,NOT(K8="")),ABS(VLOOKUP($R$1,VLookups!$A$28:$B$29,2,FALSE)-_xlfn.BETA.DIST(R8,IF(G8="L",N8,M8),IF(G8="L",M8,N8),TRUE,B8,D8)),"")</f>
        <v>0.7734375</v>
      </c>
      <c r="T8" s="129">
        <f>IF(OR($M8="",$N8=""),"",_xlfn.BETA.INV(ABS(VLOOKUP($R$1,VLookups!$A$28:$B$29,2,FALSE)-T$3),IF($G8="L",$N8,$M8),IF($G8="L",$M8,$N8),$B8,$D8))</f>
        <v>83.1761507047637</v>
      </c>
      <c r="U8" s="130">
        <f>IF(OR($M8="",$N8=""),"",_xlfn.BETA.INV(ABS(VLOOKUP($R$1,VLookups!$A$28:$B$29,2,FALSE)-U$3),IF($G8="L",$N8,$M8),IF($G8="L",$M8,$N8),$B8,$D8))</f>
        <v>178.57294149203952</v>
      </c>
      <c r="V8" s="129">
        <f>IF(OR($M8="",$N8=""),"",_xlfn.BETA.INV(ABS(VLOOKUP($R$1,VLookups!$A$28:$B$29,2,FALSE)-V$3),IF($G8="L",$N8,$M8),IF($G8="L",$M8,$N8),$B8,$D8))</f>
        <v>90.534915131496092</v>
      </c>
      <c r="W8" s="130">
        <f>IF(OR($M8="",$N8=""),"",_xlfn.BETA.INV(ABS(VLOOKUP($R$1,VLookups!$A$28:$B$29,2,FALSE)-W$3),IF($G8="L",$N8,$M8),IF($G8="L",$M8,$N8),$B8,$D8))</f>
        <v>101.09876358297106</v>
      </c>
      <c r="X8" s="129">
        <f>IF(OR($M8="",$N8=""),"",_xlfn.BETA.INV(ABS(VLOOKUP($R$1,VLookups!$A$28:$B$29,2,FALSE)-X$3),IF($G8="L",$N8,$M8),IF($G8="L",$M8,$N8),$B8,$D8))</f>
        <v>109.74114490288321</v>
      </c>
      <c r="Y8" s="130">
        <f>IF(OR($M8="",$N8=""),"",_xlfn.BETA.INV(ABS(VLOOKUP($R$1,VLookups!$A$28:$B$29,2,FALSE)-Y$3),IF($G8="L",$N8,$M8),IF($G8="L",$M8,$N8),$B8,$D8))</f>
        <v>117.70544950155609</v>
      </c>
      <c r="Z8" s="129">
        <f>IF(OR($M8="",$N8=""),"",_xlfn.BETA.INV(ABS(VLOOKUP($R$1,VLookups!$A$28:$B$29,2,FALSE)-Z$3),IF($G8="L",$N8,$M8),IF($G8="L",$M8,$N8),$B8,$D8))</f>
        <v>125.54089556065487</v>
      </c>
      <c r="AA8" s="130">
        <f>IF(OR($M8="",$N8=""),"",_xlfn.BETA.INV(ABS(VLOOKUP($R$1,VLookups!$A$28:$B$29,2,FALSE)-AA$3),IF($G8="L",$N8,$M8),IF($G8="L",$M8,$N8),$B8,$D8))</f>
        <v>133.65872194371991</v>
      </c>
      <c r="AB8" s="129">
        <f>IF(OR($M8="",$N8=""),"",_xlfn.BETA.INV(ABS(VLOOKUP($R$1,VLookups!$A$28:$B$29,2,FALSE)-AB$3),IF($G8="L",$N8,$M8),IF($G8="L",$M8,$N8),$B8,$D8))</f>
        <v>142.53983975711532</v>
      </c>
      <c r="AC8" s="130">
        <f>IF(OR($M8="",$N8=""),"",_xlfn.BETA.INV(ABS(VLOOKUP($R$1,VLookups!$A$28:$B$29,2,FALSE)-AC$3),IF($G8="L",$N8,$M8),IF($G8="L",$M8,$N8),$B8,$D8))</f>
        <v>153.01639861756411</v>
      </c>
      <c r="AD8" s="129">
        <f>IF(OR($M8="",$N8=""),"",_xlfn.BETA.INV(ABS(VLOOKUP($R$1,VLookups!$A$28:$B$29,2,FALSE)-AD$3),IF($G8="L",$N8,$M8),IF($G8="L",$M8,$N8),$B8,$D8))</f>
        <v>167.31235101264792</v>
      </c>
      <c r="AE8" s="130">
        <f>IF(OR($M8="",$N8=""),"",_xlfn.BETA.INV(ABS(VLOOKUP($R$1,VLookups!$A$28:$B$29,2,FALSE)-AE$3),IF($G8="L",$N8,$M8),IF($G8="L",$M8,$N8),$B8,$D8))</f>
        <v>197.46175850931365</v>
      </c>
      <c r="AF8" s="17"/>
      <c r="AG8" s="17"/>
      <c r="AH8" s="17"/>
    </row>
    <row r="9" spans="1:34" x14ac:dyDescent="0.25">
      <c r="A9" s="22">
        <v>6</v>
      </c>
      <c r="B9" s="117">
        <f t="shared" si="6"/>
        <v>60</v>
      </c>
      <c r="C9" s="132">
        <v>120</v>
      </c>
      <c r="D9" s="117">
        <f t="shared" si="7"/>
        <v>240</v>
      </c>
      <c r="E9" s="127">
        <f t="shared" si="8"/>
        <v>1</v>
      </c>
      <c r="F9" s="23">
        <f t="shared" si="9"/>
        <v>33.333333333333329</v>
      </c>
      <c r="G9" s="24" t="str">
        <f t="shared" si="10"/>
        <v>R</v>
      </c>
      <c r="H9" s="25" t="str">
        <f>IF(F9="","",IF(OR($F9&lt;Skew!$B$1,$F9=Skew!$B$1),IF($F9&gt;Skew!$C$1,Skew!$A$1,IF($F9&gt;Skew!$C$2,Skew!$A$2,IF($F9&gt;Skew!$C$3,Skew!$A$3,IF($F9&gt;Skew!$C$4,Skew!$A$4,IF($F9&gt;Skew!$C$5,Skew!$A$5,IF($F9&gt;Skew!$C$6,Skew!$A$6,IF($F9&gt;Skew!$C$7,Skew!$A$7,IF($F9&gt;Skew!$C$8,Skew!$A$8,IF($F9&gt;Skew!$C$9,Skew!$A$9,IF($F9&gt;Skew!$C$10,Skew!$A$10,IF($F9&gt;Skew!$C$11,Skew!$A$11,IF($F9&gt;Skew!$C$12,Skew!$A$12,IF($F9&gt;Skew!$C$13,Skew!$A$13,IF($F9&gt;Skew!$C$14,Skew!$A$14,Skew!$A$15)
)))))))))))))))</f>
        <v>Slight skew</v>
      </c>
      <c r="I9" s="24">
        <f>IF(F9="","",MATCH(H9,Skew!$A$1:$A$15,0))</f>
        <v>3</v>
      </c>
      <c r="J9" s="24">
        <f t="shared" si="11"/>
        <v>150</v>
      </c>
      <c r="K9" s="26" t="s">
        <v>37</v>
      </c>
      <c r="L9" s="24">
        <f>IF(OR(F9="",K9=""),"",MATCH(K9,Confidence!$A$1:$A$10,0))</f>
        <v>6</v>
      </c>
      <c r="M9" s="27">
        <f t="shared" si="12"/>
        <v>2.5</v>
      </c>
      <c r="N9" s="27">
        <f t="shared" si="13"/>
        <v>4</v>
      </c>
      <c r="O9" s="119">
        <f t="shared" si="14"/>
        <v>129.22800000000001</v>
      </c>
      <c r="P9" s="119">
        <f t="shared" si="15"/>
        <v>31.968</v>
      </c>
      <c r="Q9" s="40">
        <f t="shared" si="16"/>
        <v>1021.953024</v>
      </c>
      <c r="R9" s="132">
        <v>150</v>
      </c>
      <c r="S9" s="28">
        <f>IF(AND(B9&gt;0,C9&gt;0,D9&gt;0,M9&gt;0,N9&gt;0,R9&gt;0,NOT(K9="")),ABS(VLOOKUP($R$1,VLookups!$A$28:$B$29,2,FALSE)-_xlfn.BETA.DIST(R9,IF(G9="L",N9,M9),IF(G9="L",M9,N9),TRUE,B9,D9)),"")</f>
        <v>0.73610920775865196</v>
      </c>
      <c r="T9" s="129">
        <f>IF(OR($M9="",$N9=""),"",_xlfn.BETA.INV(ABS(VLOOKUP($R$1,VLookups!$A$28:$B$29,2,FALSE)-T$3),IF($G9="L",$N9,$M9),IF($G9="L",$M9,$N9),$B9,$D9))</f>
        <v>80.667535547575412</v>
      </c>
      <c r="U9" s="130">
        <f>IF(OR($M9="",$N9=""),"",_xlfn.BETA.INV(ABS(VLOOKUP($R$1,VLookups!$A$28:$B$29,2,FALSE)-U$3),IF($G9="L",$N9,$M9),IF($G9="L",$M9,$N9),$B9,$D9))</f>
        <v>185.53190115519183</v>
      </c>
      <c r="V9" s="129">
        <f>IF(OR($M9="",$N9=""),"",_xlfn.BETA.INV(ABS(VLOOKUP($R$1,VLookups!$A$28:$B$29,2,FALSE)-V$3),IF($G9="L",$N9,$M9),IF($G9="L",$M9,$N9),$B9,$D9))</f>
        <v>88.37844998607369</v>
      </c>
      <c r="W9" s="130">
        <f>IF(OR($M9="",$N9=""),"",_xlfn.BETA.INV(ABS(VLOOKUP($R$1,VLookups!$A$28:$B$29,2,FALSE)-W$3),IF($G9="L",$N9,$M9),IF($G9="L",$M9,$N9),$B9,$D9))</f>
        <v>99.793778379062246</v>
      </c>
      <c r="X9" s="129">
        <f>IF(OR($M9="",$N9=""),"",_xlfn.BETA.INV(ABS(VLOOKUP($R$1,VLookups!$A$28:$B$29,2,FALSE)-X$3),IF($G9="L",$N9,$M9),IF($G9="L",$M9,$N9),$B9,$D9))</f>
        <v>109.32616444218004</v>
      </c>
      <c r="Y9" s="130">
        <f>IF(OR($M9="",$N9=""),"",_xlfn.BETA.INV(ABS(VLOOKUP($R$1,VLookups!$A$28:$B$29,2,FALSE)-Y$3),IF($G9="L",$N9,$M9),IF($G9="L",$M9,$N9),$B9,$D9))</f>
        <v>118.20309786864193</v>
      </c>
      <c r="Z9" s="129">
        <f>IF(OR($M9="",$N9=""),"",_xlfn.BETA.INV(ABS(VLOOKUP($R$1,VLookups!$A$28:$B$29,2,FALSE)-Z$3),IF($G9="L",$N9,$M9),IF($G9="L",$M9,$N9),$B9,$D9))</f>
        <v>126.98383761016913</v>
      </c>
      <c r="AA9" s="130">
        <f>IF(OR($M9="",$N9=""),"",_xlfn.BETA.INV(ABS(VLOOKUP($R$1,VLookups!$A$28:$B$29,2,FALSE)-AA$3),IF($G9="L",$N9,$M9),IF($G9="L",$M9,$N9),$B9,$D9))</f>
        <v>136.09750901724996</v>
      </c>
      <c r="AB9" s="129">
        <f>IF(OR($M9="",$N9=""),"",_xlfn.BETA.INV(ABS(VLOOKUP($R$1,VLookups!$A$28:$B$29,2,FALSE)-AB$3),IF($G9="L",$N9,$M9),IF($G9="L",$M9,$N9),$B9,$D9))</f>
        <v>146.05215784544049</v>
      </c>
      <c r="AC9" s="130">
        <f>IF(OR($M9="",$N9=""),"",_xlfn.BETA.INV(ABS(VLOOKUP($R$1,VLookups!$A$28:$B$29,2,FALSE)-AC$3),IF($G9="L",$N9,$M9),IF($G9="L",$M9,$N9),$B9,$D9))</f>
        <v>157.72555006081433</v>
      </c>
      <c r="AD9" s="129">
        <f>IF(OR($M9="",$N9=""),"",_xlfn.BETA.INV(ABS(VLOOKUP($R$1,VLookups!$A$28:$B$29,2,FALSE)-AD$3),IF($G9="L",$N9,$M9),IF($G9="L",$M9,$N9),$B9,$D9))</f>
        <v>173.43267451739814</v>
      </c>
      <c r="AE9" s="130">
        <f>IF(OR($M9="",$N9=""),"",_xlfn.BETA.INV(ABS(VLOOKUP($R$1,VLookups!$A$28:$B$29,2,FALSE)-AE$3),IF($G9="L",$N9,$M9),IF($G9="L",$M9,$N9),$B9,$D9))</f>
        <v>205.01383420511974</v>
      </c>
      <c r="AF9" s="17"/>
      <c r="AG9" s="17"/>
      <c r="AH9" s="17"/>
    </row>
    <row r="10" spans="1:34" x14ac:dyDescent="0.25">
      <c r="A10" s="22">
        <v>7</v>
      </c>
      <c r="B10" s="117">
        <f t="shared" si="6"/>
        <v>60</v>
      </c>
      <c r="C10" s="132">
        <v>120</v>
      </c>
      <c r="D10" s="117">
        <f t="shared" si="7"/>
        <v>240</v>
      </c>
      <c r="E10" s="127">
        <f t="shared" si="8"/>
        <v>1</v>
      </c>
      <c r="F10" s="23">
        <f t="shared" si="9"/>
        <v>33.333333333333329</v>
      </c>
      <c r="G10" s="24" t="str">
        <f t="shared" si="10"/>
        <v>R</v>
      </c>
      <c r="H10" s="25" t="str">
        <f>IF(F10="","",IF(OR($F10&lt;Skew!$B$1,$F10=Skew!$B$1),IF($F10&gt;Skew!$C$1,Skew!$A$1,IF($F10&gt;Skew!$C$2,Skew!$A$2,IF($F10&gt;Skew!$C$3,Skew!$A$3,IF($F10&gt;Skew!$C$4,Skew!$A$4,IF($F10&gt;Skew!$C$5,Skew!$A$5,IF($F10&gt;Skew!$C$6,Skew!$A$6,IF($F10&gt;Skew!$C$7,Skew!$A$7,IF($F10&gt;Skew!$C$8,Skew!$A$8,IF($F10&gt;Skew!$C$9,Skew!$A$9,IF($F10&gt;Skew!$C$10,Skew!$A$10,IF($F10&gt;Skew!$C$11,Skew!$A$11,IF($F10&gt;Skew!$C$12,Skew!$A$12,IF($F10&gt;Skew!$C$13,Skew!$A$13,IF($F10&gt;Skew!$C$14,Skew!$A$14,Skew!$A$15)
)))))))))))))))</f>
        <v>Slight skew</v>
      </c>
      <c r="I10" s="24">
        <f>IF(F10="","",MATCH(H10,Skew!$A$1:$A$15,0))</f>
        <v>3</v>
      </c>
      <c r="J10" s="24">
        <f t="shared" si="11"/>
        <v>150</v>
      </c>
      <c r="K10" s="26" t="s">
        <v>29</v>
      </c>
      <c r="L10" s="24">
        <f>IF(OR(F10="",K10=""),"",MATCH(K10,Confidence!$A$1:$A$10,0))</f>
        <v>7</v>
      </c>
      <c r="M10" s="27">
        <f t="shared" si="12"/>
        <v>2</v>
      </c>
      <c r="N10" s="27">
        <f t="shared" si="13"/>
        <v>3</v>
      </c>
      <c r="O10" s="119">
        <f t="shared" si="14"/>
        <v>132</v>
      </c>
      <c r="P10" s="119">
        <f t="shared" si="15"/>
        <v>36</v>
      </c>
      <c r="Q10" s="40">
        <f t="shared" si="16"/>
        <v>1296</v>
      </c>
      <c r="R10" s="132">
        <v>150</v>
      </c>
      <c r="S10" s="28">
        <f>IF(AND(B10&gt;0,C10&gt;0,D10&gt;0,M10&gt;0,N10&gt;0,R10&gt;0,NOT(K10="")),ABS(VLOOKUP($R$1,VLookups!$A$28:$B$29,2,FALSE)-_xlfn.BETA.DIST(R10,IF(G10="L",N10,M10),IF(G10="L",M10,N10),TRUE,B10,D10)),"")</f>
        <v>0.6875</v>
      </c>
      <c r="T10" s="129">
        <f>IF(OR($M10="",$N10=""),"",_xlfn.BETA.INV(ABS(VLOOKUP($R$1,VLookups!$A$28:$B$29,2,FALSE)-T$3),IF($G10="L",$N10,$M10),IF($G10="L",$M10,$N10),$B10,$D10))</f>
        <v>77.570063319554578</v>
      </c>
      <c r="U10" s="130">
        <f>IF(OR($M10="",$N10=""),"",_xlfn.BETA.INV(ABS(VLOOKUP($R$1,VLookups!$A$28:$B$29,2,FALSE)-U$3),IF($G10="L",$N10,$M10),IF($G10="L",$M10,$N10),$B10,$D10))</f>
        <v>195.25116736856731</v>
      </c>
      <c r="V10" s="129">
        <f>IF(OR($M10="",$N10=""),"",_xlfn.BETA.INV(ABS(VLOOKUP($R$1,VLookups!$A$28:$B$29,2,FALSE)-V$3),IF($G10="L",$N10,$M10),IF($G10="L",$M10,$N10),$B10,$D10))</f>
        <v>85.660677007805532</v>
      </c>
      <c r="W10" s="130">
        <f>IF(OR($M10="",$N10=""),"",_xlfn.BETA.INV(ABS(VLOOKUP($R$1,VLookups!$A$28:$B$29,2,FALSE)-W$3),IF($G10="L",$N10,$M10),IF($G10="L",$M10,$N10),$B10,$D10))</f>
        <v>98.217083090031224</v>
      </c>
      <c r="X10" s="129">
        <f>IF(OR($M10="",$N10=""),"",_xlfn.BETA.INV(ABS(VLOOKUP($R$1,VLookups!$A$28:$B$29,2,FALSE)-X$3),IF($G10="L",$N10,$M10),IF($G10="L",$M10,$N10),$B10,$D10))</f>
        <v>109.02910957351898</v>
      </c>
      <c r="Y10" s="130">
        <f>IF(OR($M10="",$N10=""),"",_xlfn.BETA.INV(ABS(VLOOKUP($R$1,VLookups!$A$28:$B$29,2,FALSE)-Y$3),IF($G10="L",$N10,$M10),IF($G10="L",$M10,$N10),$B10,$D10))</f>
        <v>119.24997060811344</v>
      </c>
      <c r="Z10" s="129">
        <f>IF(OR($M10="",$N10=""),"",_xlfn.BETA.INV(ABS(VLOOKUP($R$1,VLookups!$A$28:$B$29,2,FALSE)-Z$3),IF($G10="L",$N10,$M10),IF($G10="L",$M10,$N10),$B10,$D10))</f>
        <v>129.43096226383011</v>
      </c>
      <c r="AA10" s="130">
        <f>IF(OR($M10="",$N10=""),"",_xlfn.BETA.INV(ABS(VLOOKUP($R$1,VLookups!$A$28:$B$29,2,FALSE)-AA$3),IF($G10="L",$N10,$M10),IF($G10="L",$M10,$N10),$B10,$D10))</f>
        <v>140.01000037507814</v>
      </c>
      <c r="AB10" s="129">
        <f>IF(OR($M10="",$N10=""),"",_xlfn.BETA.INV(ABS(VLOOKUP($R$1,VLookups!$A$28:$B$29,2,FALSE)-AB$3),IF($G10="L",$N10,$M10),IF($G10="L",$M10,$N10),$B10,$D10))</f>
        <v>151.51285587706519</v>
      </c>
      <c r="AC10" s="130">
        <f>IF(OR($M10="",$N10=""),"",_xlfn.BETA.INV(ABS(VLOOKUP($R$1,VLookups!$A$28:$B$29,2,FALSE)-AC$3),IF($G10="L",$N10,$M10),IF($G10="L",$M10,$N10),$B10,$D10))</f>
        <v>164.84164341438</v>
      </c>
      <c r="AD10" s="129">
        <f>IF(OR($M10="",$N10=""),"",_xlfn.BETA.INV(ABS(VLOOKUP($R$1,VLookups!$A$28:$B$29,2,FALSE)-AD$3),IF($G10="L",$N10,$M10),IF($G10="L",$M10,$N10),$B10,$D10))</f>
        <v>182.3170949300727</v>
      </c>
      <c r="AE10" s="130">
        <f>IF(OR($M10="",$N10=""),"",_xlfn.BETA.INV(ABS(VLOOKUP($R$1,VLookups!$A$28:$B$29,2,FALSE)-AE$3),IF($G10="L",$N10,$M10),IF($G10="L",$M10,$N10),$B10,$D10))</f>
        <v>214.64384231498173</v>
      </c>
      <c r="AF10" s="17"/>
      <c r="AG10" s="17"/>
      <c r="AH10" s="17"/>
    </row>
    <row r="11" spans="1:34" x14ac:dyDescent="0.25">
      <c r="A11" s="22">
        <v>8</v>
      </c>
      <c r="B11" s="117">
        <f t="shared" si="6"/>
        <v>60</v>
      </c>
      <c r="C11" s="132">
        <v>120</v>
      </c>
      <c r="D11" s="117">
        <f t="shared" si="7"/>
        <v>240</v>
      </c>
      <c r="E11" s="127">
        <f t="shared" si="8"/>
        <v>1</v>
      </c>
      <c r="F11" s="23">
        <f t="shared" si="9"/>
        <v>33.333333333333329</v>
      </c>
      <c r="G11" s="24" t="str">
        <f t="shared" si="10"/>
        <v>R</v>
      </c>
      <c r="H11" s="25" t="str">
        <f>IF(F11="","",IF(OR($F11&lt;Skew!$B$1,$F11=Skew!$B$1),IF($F11&gt;Skew!$C$1,Skew!$A$1,IF($F11&gt;Skew!$C$2,Skew!$A$2,IF($F11&gt;Skew!$C$3,Skew!$A$3,IF($F11&gt;Skew!$C$4,Skew!$A$4,IF($F11&gt;Skew!$C$5,Skew!$A$5,IF($F11&gt;Skew!$C$6,Skew!$A$6,IF($F11&gt;Skew!$C$7,Skew!$A$7,IF($F11&gt;Skew!$C$8,Skew!$A$8,IF($F11&gt;Skew!$C$9,Skew!$A$9,IF($F11&gt;Skew!$C$10,Skew!$A$10,IF($F11&gt;Skew!$C$11,Skew!$A$11,IF($F11&gt;Skew!$C$12,Skew!$A$12,IF($F11&gt;Skew!$C$13,Skew!$A$13,IF($F11&gt;Skew!$C$14,Skew!$A$14,Skew!$A$15)
)))))))))))))))</f>
        <v>Slight skew</v>
      </c>
      <c r="I11" s="24">
        <f>IF(F11="","",MATCH(H11,Skew!$A$1:$A$15,0))</f>
        <v>3</v>
      </c>
      <c r="J11" s="24">
        <f t="shared" si="11"/>
        <v>150</v>
      </c>
      <c r="K11" s="26" t="s">
        <v>28</v>
      </c>
      <c r="L11" s="24">
        <f>IF(OR(F11="",K11=""),"",MATCH(K11,Confidence!$A$1:$A$10,0))</f>
        <v>8</v>
      </c>
      <c r="M11" s="27">
        <f t="shared" si="12"/>
        <v>1.5</v>
      </c>
      <c r="N11" s="27">
        <f t="shared" si="13"/>
        <v>2</v>
      </c>
      <c r="O11" s="119">
        <f t="shared" si="14"/>
        <v>137.13</v>
      </c>
      <c r="P11" s="119">
        <f t="shared" si="15"/>
        <v>41.994</v>
      </c>
      <c r="Q11" s="40">
        <f t="shared" si="16"/>
        <v>1763.496036</v>
      </c>
      <c r="R11" s="132">
        <v>150</v>
      </c>
      <c r="S11" s="28">
        <f>IF(AND(B11&gt;0,C11&gt;0,D11&gt;0,M11&gt;0,N11&gt;0,R11&gt;0,NOT(K11="")),ABS(VLOOKUP($R$1,VLookups!$A$28:$B$29,2,FALSE)-_xlfn.BETA.DIST(R11,IF(G11="L",N11,M11),IF(G11="L",M11,N11),TRUE,B11,D11)),"")</f>
        <v>0.61871843353822908</v>
      </c>
      <c r="T11" s="129">
        <f>IF(OR($M11="",$N11=""),"",_xlfn.BETA.INV(ABS(VLOOKUP($R$1,VLookups!$A$28:$B$29,2,FALSE)-T$3),IF($G11="L",$N11,$M11),IF($G11="L",$M11,$N11),$B11,$D11))</f>
        <v>73.681717488858922</v>
      </c>
      <c r="U11" s="130">
        <f>IF(OR($M11="",$N11=""),"",_xlfn.BETA.INV(ABS(VLOOKUP($R$1,VLookups!$A$28:$B$29,2,FALSE)-U$3),IF($G11="L",$N11,$M11),IF($G11="L",$M11,$N11),$B11,$D11))</f>
        <v>209.71500093327623</v>
      </c>
      <c r="V11" s="129">
        <f>IF(OR($M11="",$N11=""),"",_xlfn.BETA.INV(ABS(VLOOKUP($R$1,VLookups!$A$28:$B$29,2,FALSE)-V$3),IF($G11="L",$N11,$M11),IF($G11="L",$M11,$N11),$B11,$D11))</f>
        <v>82.157866009875477</v>
      </c>
      <c r="W11" s="130">
        <f>IF(OR($M11="",$N11=""),"",_xlfn.BETA.INV(ABS(VLOOKUP($R$1,VLookups!$A$28:$B$29,2,FALSE)-W$3),IF($G11="L",$N11,$M11),IF($G11="L",$M11,$N11),$B11,$D11))</f>
        <v>96.432172385519664</v>
      </c>
      <c r="X11" s="129">
        <f>IF(OR($M11="",$N11=""),"",_xlfn.BETA.INV(ABS(VLOOKUP($R$1,VLookups!$A$28:$B$29,2,FALSE)-X$3),IF($G11="L",$N11,$M11),IF($G11="L",$M11,$N11),$B11,$D11))</f>
        <v>109.36856169729293</v>
      </c>
      <c r="Y11" s="130">
        <f>IF(OR($M11="",$N11=""),"",_xlfn.BETA.INV(ABS(VLOOKUP($R$1,VLookups!$A$28:$B$29,2,FALSE)-Y$3),IF($G11="L",$N11,$M11),IF($G11="L",$M11,$N11),$B11,$D11))</f>
        <v>121.88329339568574</v>
      </c>
      <c r="Z11" s="129">
        <f>IF(OR($M11="",$N11=""),"",_xlfn.BETA.INV(ABS(VLOOKUP($R$1,VLookups!$A$28:$B$29,2,FALSE)-Z$3),IF($G11="L",$N11,$M11),IF($G11="L",$M11,$N11),$B11,$D11))</f>
        <v>134.45294876206117</v>
      </c>
      <c r="AA11" s="130">
        <f>IF(OR($M11="",$N11=""),"",_xlfn.BETA.INV(ABS(VLOOKUP($R$1,VLookups!$A$28:$B$29,2,FALSE)-AA$3),IF($G11="L",$N11,$M11),IF($G11="L",$M11,$N11),$B11,$D11))</f>
        <v>147.47598128537601</v>
      </c>
      <c r="AB11" s="129">
        <f>IF(OR($M11="",$N11=""),"",_xlfn.BETA.INV(ABS(VLOOKUP($R$1,VLookups!$A$28:$B$29,2,FALSE)-AB$3),IF($G11="L",$N11,$M11),IF($G11="L",$M11,$N11),$B11,$D11))</f>
        <v>161.43584846220006</v>
      </c>
      <c r="AC11" s="130">
        <f>IF(OR($M11="",$N11=""),"",_xlfn.BETA.INV(ABS(VLOOKUP($R$1,VLookups!$A$28:$B$29,2,FALSE)-AC$3),IF($G11="L",$N11,$M11),IF($G11="L",$M11,$N11),$B11,$D11))</f>
        <v>177.14108145953912</v>
      </c>
      <c r="AD11" s="129">
        <f>IF(OR($M11="",$N11=""),"",_xlfn.BETA.INV(ABS(VLOOKUP($R$1,VLookups!$A$28:$B$29,2,FALSE)-AD$3),IF($G11="L",$N11,$M11),IF($G11="L",$M11,$N11),$B11,$D11))</f>
        <v>196.55474628577736</v>
      </c>
      <c r="AE11" s="130">
        <f>IF(OR($M11="",$N11=""),"",_xlfn.BETA.INV(ABS(VLOOKUP($R$1,VLookups!$A$28:$B$29,2,FALSE)-AE$3),IF($G11="L",$N11,$M11),IF($G11="L",$M11,$N11),$B11,$D11))</f>
        <v>226.68715555621509</v>
      </c>
      <c r="AF11" s="17"/>
      <c r="AG11" s="17"/>
      <c r="AH11" s="17"/>
    </row>
    <row r="12" spans="1:34" x14ac:dyDescent="0.25">
      <c r="A12" s="22">
        <v>9</v>
      </c>
      <c r="B12" s="117">
        <f t="shared" si="6"/>
        <v>60</v>
      </c>
      <c r="C12" s="132">
        <v>120</v>
      </c>
      <c r="D12" s="117">
        <f t="shared" si="7"/>
        <v>240</v>
      </c>
      <c r="E12" s="127">
        <f t="shared" si="8"/>
        <v>1</v>
      </c>
      <c r="F12" s="23">
        <f t="shared" si="9"/>
        <v>33.333333333333329</v>
      </c>
      <c r="G12" s="24" t="str">
        <f t="shared" si="10"/>
        <v>R</v>
      </c>
      <c r="H12" s="25" t="str">
        <f>IF(F12="","",IF(OR($F12&lt;Skew!$B$1,$F12=Skew!$B$1),IF($F12&gt;Skew!$C$1,Skew!$A$1,IF($F12&gt;Skew!$C$2,Skew!$A$2,IF($F12&gt;Skew!$C$3,Skew!$A$3,IF($F12&gt;Skew!$C$4,Skew!$A$4,IF($F12&gt;Skew!$C$5,Skew!$A$5,IF($F12&gt;Skew!$C$6,Skew!$A$6,IF($F12&gt;Skew!$C$7,Skew!$A$7,IF($F12&gt;Skew!$C$8,Skew!$A$8,IF($F12&gt;Skew!$C$9,Skew!$A$9,IF($F12&gt;Skew!$C$10,Skew!$A$10,IF($F12&gt;Skew!$C$11,Skew!$A$11,IF($F12&gt;Skew!$C$12,Skew!$A$12,IF($F12&gt;Skew!$C$13,Skew!$A$13,IF($F12&gt;Skew!$C$14,Skew!$A$14,Skew!$A$15)
)))))))))))))))</f>
        <v>Slight skew</v>
      </c>
      <c r="I12" s="24">
        <f>IF(F12="","",MATCH(H12,Skew!$A$1:$A$15,0))</f>
        <v>3</v>
      </c>
      <c r="J12" s="24">
        <f t="shared" si="11"/>
        <v>150</v>
      </c>
      <c r="K12" s="26" t="s">
        <v>54</v>
      </c>
      <c r="L12" s="24">
        <f>IF(OR(F12="",K12=""),"",MATCH(K12,Confidence!$A$1:$A$10,0))</f>
        <v>9</v>
      </c>
      <c r="M12" s="27">
        <f t="shared" si="12"/>
        <v>1.25</v>
      </c>
      <c r="N12" s="27">
        <f t="shared" si="13"/>
        <v>1.5</v>
      </c>
      <c r="O12" s="119">
        <f t="shared" si="14"/>
        <v>141.81</v>
      </c>
      <c r="P12" s="119">
        <f t="shared" si="15"/>
        <v>46.277999999999999</v>
      </c>
      <c r="Q12" s="40">
        <f t="shared" si="16"/>
        <v>2141.653284</v>
      </c>
      <c r="R12" s="132">
        <v>150</v>
      </c>
      <c r="S12" s="28">
        <f>IF(AND(B12&gt;0,C12&gt;0,D12&gt;0,M12&gt;0,N12&gt;0,R12&gt;0,NOT(K12="")),ABS(VLOOKUP($R$1,VLookups!$A$28:$B$29,2,FALSE)-_xlfn.BETA.DIST(R12,IF(G12="L",N12,M12),IF(G12="L",M12,N12),TRUE,B12,D12)),"")</f>
        <v>0.56972798210136988</v>
      </c>
      <c r="T12" s="129">
        <f>IF(OR($M12="",$N12=""),"",_xlfn.BETA.INV(ABS(VLOOKUP($R$1,VLookups!$A$28:$B$29,2,FALSE)-T$3),IF($G12="L",$N12,$M12),IF($G12="L",$M12,$N12),$B12,$D12))</f>
        <v>71.402520731020957</v>
      </c>
      <c r="U12" s="130">
        <f>IF(OR($M12="",$N12=""),"",_xlfn.BETA.INV(ABS(VLOOKUP($R$1,VLookups!$A$28:$B$29,2,FALSE)-U$3),IF($G12="L",$N12,$M12),IF($G12="L",$M12,$N12),$B12,$D12))</f>
        <v>219.60967504264823</v>
      </c>
      <c r="V12" s="129">
        <f>IF(OR($M12="",$N12=""),"",_xlfn.BETA.INV(ABS(VLOOKUP($R$1,VLookups!$A$28:$B$29,2,FALSE)-V$3),IF($G12="L",$N12,$M12),IF($G12="L",$M12,$N12),$B12,$D12))</f>
        <v>80.079239306960403</v>
      </c>
      <c r="W12" s="130">
        <f>IF(OR($M12="",$N12=""),"",_xlfn.BETA.INV(ABS(VLOOKUP($R$1,VLookups!$A$28:$B$29,2,FALSE)-W$3),IF($G12="L",$N12,$M12),IF($G12="L",$M12,$N12),$B12,$D12))</f>
        <v>95.716117040680643</v>
      </c>
      <c r="X12" s="129">
        <f>IF(OR($M12="",$N12=""),"",_xlfn.BETA.INV(ABS(VLOOKUP($R$1,VLookups!$A$28:$B$29,2,FALSE)-X$3),IF($G12="L",$N12,$M12),IF($G12="L",$M12,$N12),$B12,$D12))</f>
        <v>110.47368760130865</v>
      </c>
      <c r="Y12" s="130">
        <f>IF(OR($M12="",$N12=""),"",_xlfn.BETA.INV(ABS(VLOOKUP($R$1,VLookups!$A$28:$B$29,2,FALSE)-Y$3),IF($G12="L",$N12,$M12),IF($G12="L",$M12,$N12),$B12,$D12))</f>
        <v>124.98190010150024</v>
      </c>
      <c r="Z12" s="129">
        <f>IF(OR($M12="",$N12=""),"",_xlfn.BETA.INV(ABS(VLOOKUP($R$1,VLookups!$A$28:$B$29,2,FALSE)-Z$3),IF($G12="L",$N12,$M12),IF($G12="L",$M12,$N12),$B12,$D12))</f>
        <v>139.59213737679863</v>
      </c>
      <c r="AA12" s="130">
        <f>IF(OR($M12="",$N12=""),"",_xlfn.BETA.INV(ABS(VLOOKUP($R$1,VLookups!$A$28:$B$29,2,FALSE)-AA$3),IF($G12="L",$N12,$M12),IF($G12="L",$M12,$N12),$B12,$D12))</f>
        <v>154.60774886915686</v>
      </c>
      <c r="AB12" s="129">
        <f>IF(OR($M12="",$N12=""),"",_xlfn.BETA.INV(ABS(VLOOKUP($R$1,VLookups!$A$28:$B$29,2,FALSE)-AB$3),IF($G12="L",$N12,$M12),IF($G12="L",$M12,$N12),$B12,$D12))</f>
        <v>170.39443028035504</v>
      </c>
      <c r="AC12" s="130">
        <f>IF(OR($M12="",$N12=""),"",_xlfn.BETA.INV(ABS(VLOOKUP($R$1,VLookups!$A$28:$B$29,2,FALSE)-AC$3),IF($G12="L",$N12,$M12),IF($G12="L",$M12,$N12),$B12,$D12))</f>
        <v>187.54134804875224</v>
      </c>
      <c r="AD12" s="129">
        <f>IF(OR($M12="",$N12=""),"",_xlfn.BETA.INV(ABS(VLOOKUP($R$1,VLookups!$A$28:$B$29,2,FALSE)-AD$3),IF($G12="L",$N12,$M12),IF($G12="L",$M12,$N12),$B12,$D12))</f>
        <v>207.38666869251068</v>
      </c>
      <c r="AE12" s="130">
        <f>IF(OR($M12="",$N12=""),"",_xlfn.BETA.INV(ABS(VLOOKUP($R$1,VLookups!$A$28:$B$29,2,FALSE)-AE$3),IF($G12="L",$N12,$M12),IF($G12="L",$M12,$N12),$B12,$D12))</f>
        <v>233.08147290594661</v>
      </c>
      <c r="AF12" s="17"/>
      <c r="AG12" s="17"/>
      <c r="AH12" s="17"/>
    </row>
    <row r="13" spans="1:34" x14ac:dyDescent="0.25">
      <c r="A13" s="22">
        <v>10</v>
      </c>
      <c r="B13" s="117">
        <f t="shared" si="6"/>
        <v>60</v>
      </c>
      <c r="C13" s="132">
        <v>120</v>
      </c>
      <c r="D13" s="117">
        <f t="shared" si="7"/>
        <v>240</v>
      </c>
      <c r="E13" s="127">
        <f t="shared" si="8"/>
        <v>1</v>
      </c>
      <c r="F13" s="23">
        <f t="shared" si="9"/>
        <v>33.333333333333329</v>
      </c>
      <c r="G13" s="24" t="str">
        <f t="shared" si="10"/>
        <v>R</v>
      </c>
      <c r="H13" s="25" t="str">
        <f>IF(F13="","",IF(OR($F13&lt;Skew!$B$1,$F13=Skew!$B$1),IF($F13&gt;Skew!$C$1,Skew!$A$1,IF($F13&gt;Skew!$C$2,Skew!$A$2,IF($F13&gt;Skew!$C$3,Skew!$A$3,IF($F13&gt;Skew!$C$4,Skew!$A$4,IF($F13&gt;Skew!$C$5,Skew!$A$5,IF($F13&gt;Skew!$C$6,Skew!$A$6,IF($F13&gt;Skew!$C$7,Skew!$A$7,IF($F13&gt;Skew!$C$8,Skew!$A$8,IF($F13&gt;Skew!$C$9,Skew!$A$9,IF($F13&gt;Skew!$C$10,Skew!$A$10,IF($F13&gt;Skew!$C$11,Skew!$A$11,IF($F13&gt;Skew!$C$12,Skew!$A$12,IF($F13&gt;Skew!$C$13,Skew!$A$13,IF($F13&gt;Skew!$C$14,Skew!$A$14,Skew!$A$15)
)))))))))))))))</f>
        <v>Slight skew</v>
      </c>
      <c r="I13" s="24">
        <f>IF(F13="","",MATCH(H13,Skew!$A$1:$A$15,0))</f>
        <v>3</v>
      </c>
      <c r="J13" s="24">
        <f t="shared" si="11"/>
        <v>150</v>
      </c>
      <c r="K13" s="26" t="s">
        <v>35</v>
      </c>
      <c r="L13" s="24">
        <f>IF(OR(F13="",K13=""),"",MATCH(K13,Confidence!$A$1:$A$10,0))</f>
        <v>10</v>
      </c>
      <c r="M13" s="27">
        <f t="shared" si="12"/>
        <v>1.125</v>
      </c>
      <c r="N13" s="27">
        <f t="shared" si="13"/>
        <v>1.25</v>
      </c>
      <c r="O13" s="119">
        <f t="shared" si="14"/>
        <v>145.24799999999999</v>
      </c>
      <c r="P13" s="119">
        <f t="shared" si="15"/>
        <v>48.923999999999999</v>
      </c>
      <c r="Q13" s="40">
        <f t="shared" si="16"/>
        <v>2393.5577760000001</v>
      </c>
      <c r="R13" s="132">
        <v>150</v>
      </c>
      <c r="S13" s="28">
        <f>IF(AND(B13&gt;0,C13&gt;0,D13&gt;0,M13&gt;0,N13&gt;0,R13&gt;0,NOT(K13="")),ABS(VLOOKUP($R$1,VLookups!$A$28:$B$29,2,FALSE)-_xlfn.BETA.DIST(R13,IF(G13="L",N13,M13),IF(G13="L",M13,N13),TRUE,B13,D13)),"")</f>
        <v>0.538498967318216</v>
      </c>
      <c r="T13" s="129">
        <f>IF(OR($M13="",$N13=""),"",_xlfn.BETA.INV(ABS(VLOOKUP($R$1,VLookups!$A$28:$B$29,2,FALSE)-T$3),IF($G13="L",$N13,$M13),IF($G13="L",$M13,$N13),$B13,$D13))</f>
        <v>70.200802025405807</v>
      </c>
      <c r="U13" s="130">
        <f>IF(OR($M13="",$N13=""),"",_xlfn.BETA.INV(ABS(VLOOKUP($R$1,VLookups!$A$28:$B$29,2,FALSE)-U$3),IF($G13="L",$N13,$M13),IF($G13="L",$M13,$N13),$B13,$D13))</f>
        <v>225.23321551500979</v>
      </c>
      <c r="V13" s="129">
        <f>IF(OR($M13="",$N13=""),"",_xlfn.BETA.INV(ABS(VLOOKUP($R$1,VLookups!$A$28:$B$29,2,FALSE)-V$3),IF($G13="L",$N13,$M13),IF($G13="L",$M13,$N13),$B13,$D13))</f>
        <v>79.004391304328038</v>
      </c>
      <c r="W13" s="130">
        <f>IF(OR($M13="",$N13=""),"",_xlfn.BETA.INV(ABS(VLOOKUP($R$1,VLookups!$A$28:$B$29,2,FALSE)-W$3),IF($G13="L",$N13,$M13),IF($G13="L",$M13,$N13),$B13,$D13))</f>
        <v>95.61803344515539</v>
      </c>
      <c r="X13" s="129">
        <f>IF(OR($M13="",$N13=""),"",_xlfn.BETA.INV(ABS(VLOOKUP($R$1,VLookups!$A$28:$B$29,2,FALSE)-X$3),IF($G13="L",$N13,$M13),IF($G13="L",$M13,$N13),$B13,$D13))</f>
        <v>111.71669316136908</v>
      </c>
      <c r="Y13" s="130">
        <f>IF(OR($M13="",$N13=""),"",_xlfn.BETA.INV(ABS(VLOOKUP($R$1,VLookups!$A$28:$B$29,2,FALSE)-Y$3),IF($G13="L",$N13,$M13),IF($G13="L",$M13,$N13),$B13,$D13))</f>
        <v>127.68541181870187</v>
      </c>
      <c r="Z13" s="129">
        <f>IF(OR($M13="",$N13=""),"",_xlfn.BETA.INV(ABS(VLOOKUP($R$1,VLookups!$A$28:$B$29,2,FALSE)-Z$3),IF($G13="L",$N13,$M13),IF($G13="L",$M13,$N13),$B13,$D13))</f>
        <v>143.74910465976262</v>
      </c>
      <c r="AA13" s="130">
        <f>IF(OR($M13="",$N13=""),"",_xlfn.BETA.INV(ABS(VLOOKUP($R$1,VLookups!$A$28:$B$29,2,FALSE)-AA$3),IF($G13="L",$N13,$M13),IF($G13="L",$M13,$N13),$B13,$D13))</f>
        <v>160.10473153405127</v>
      </c>
      <c r="AB13" s="129">
        <f>IF(OR($M13="",$N13=""),"",_xlfn.BETA.INV(ABS(VLOOKUP($R$1,VLookups!$A$28:$B$29,2,FALSE)-AB$3),IF($G13="L",$N13,$M13),IF($G13="L",$M13,$N13),$B13,$D13))</f>
        <v>176.98625452566864</v>
      </c>
      <c r="AC13" s="130">
        <f>IF(OR($M13="",$N13=""),"",_xlfn.BETA.INV(ABS(VLOOKUP($R$1,VLookups!$A$28:$B$29,2,FALSE)-AC$3),IF($G13="L",$N13,$M13),IF($G13="L",$M13,$N13),$B13,$D13))</f>
        <v>194.75693146630476</v>
      </c>
      <c r="AD13" s="129">
        <f>IF(OR($M13="",$N13=""),"",_xlfn.BETA.INV(ABS(VLOOKUP($R$1,VLookups!$A$28:$B$29,2,FALSE)-AD$3),IF($G13="L",$N13,$M13),IF($G13="L",$M13,$N13),$B13,$D13))</f>
        <v>214.19446586982747</v>
      </c>
      <c r="AE13" s="130">
        <f>IF(OR($M13="",$N13=""),"",_xlfn.BETA.INV(ABS(VLOOKUP($R$1,VLookups!$A$28:$B$29,2,FALSE)-AE$3),IF($G13="L",$N13,$M13),IF($G13="L",$M13,$N13),$B13,$D13))</f>
        <v>235.93910344277126</v>
      </c>
      <c r="AF13" s="17"/>
      <c r="AG13" s="17"/>
      <c r="AH13" s="17"/>
    </row>
    <row r="14" spans="1:34" hidden="1" x14ac:dyDescent="0.25">
      <c r="A14" s="22">
        <v>11</v>
      </c>
      <c r="B14" s="117" t="str">
        <f t="shared" si="6"/>
        <v/>
      </c>
      <c r="C14" s="132"/>
      <c r="D14" s="117" t="str">
        <f t="shared" si="7"/>
        <v/>
      </c>
      <c r="E14" s="127" t="str">
        <f t="shared" si="8"/>
        <v/>
      </c>
      <c r="F14" s="23" t="str">
        <f t="shared" si="9"/>
        <v/>
      </c>
      <c r="G14" s="24" t="str">
        <f t="shared" si="10"/>
        <v/>
      </c>
      <c r="H14" s="25" t="str">
        <f>IF(F14="","",IF(OR($F14&lt;Skew!$B$1,$F14=Skew!$B$1),IF($F14&gt;Skew!$C$1,Skew!$A$1,IF($F14&gt;Skew!$C$2,Skew!$A$2,IF($F14&gt;Skew!$C$3,Skew!$A$3,IF($F14&gt;Skew!$C$4,Skew!$A$4,IF($F14&gt;Skew!$C$5,Skew!$A$5,IF($F14&gt;Skew!$C$6,Skew!$A$6,IF($F14&gt;Skew!$C$7,Skew!$A$7,IF($F14&gt;Skew!$C$8,Skew!$A$8,IF($F14&gt;Skew!$C$9,Skew!$A$9,IF($F14&gt;Skew!$C$10,Skew!$A$10,IF($F14&gt;Skew!$C$11,Skew!$A$11,IF($F14&gt;Skew!$C$12,Skew!$A$12,IF($F14&gt;Skew!$C$13,Skew!$A$13,IF($F14&gt;Skew!$C$14,Skew!$A$14,Skew!$A$15)
)))))))))))))))</f>
        <v/>
      </c>
      <c r="I14" s="24" t="str">
        <f>IF(F14="","",MATCH(H14,Skew!$A$1:$A$15,0))</f>
        <v/>
      </c>
      <c r="J14" s="24" t="str">
        <f t="shared" si="11"/>
        <v/>
      </c>
      <c r="K14" s="26"/>
      <c r="L14" s="24" t="str">
        <f>IF(OR(F14="",K14=""),"",MATCH(K14,Confidence!$A$1:$A$10,0))</f>
        <v/>
      </c>
      <c r="M14" s="27" t="str">
        <f t="shared" si="12"/>
        <v/>
      </c>
      <c r="N14" s="27" t="str">
        <f t="shared" si="13"/>
        <v/>
      </c>
      <c r="O14" s="119" t="str">
        <f t="shared" si="14"/>
        <v/>
      </c>
      <c r="P14" s="119" t="str">
        <f t="shared" si="15"/>
        <v/>
      </c>
      <c r="Q14" s="40" t="str">
        <f t="shared" si="16"/>
        <v/>
      </c>
      <c r="R14" s="132"/>
      <c r="S14" s="28" t="str">
        <f>IF(AND(B14&gt;0,C14&gt;0,D14&gt;0,M14&gt;0,N14&gt;0,R14&gt;0,NOT(K14="")),ABS(VLOOKUP($R$1,VLookups!$A$28:$B$29,2,FALSE)-_xlfn.BETA.DIST(R14,IF(G14="L",N14,M14),IF(G14="L",M14,N14),TRUE,B14,D14)),"")</f>
        <v/>
      </c>
      <c r="T14" s="129" t="str">
        <f>IF(OR($M14="",$N14=""),"",_xlfn.BETA.INV(ABS(VLOOKUP($R$1,VLookups!$A$28:$B$29,2,FALSE)-T$3),IF($G14="L",$N14,$M14),IF($G14="L",$M14,$N14),$B14,$D14))</f>
        <v/>
      </c>
      <c r="U14" s="130" t="str">
        <f>IF(OR($M14="",$N14=""),"",_xlfn.BETA.INV(ABS(VLOOKUP($R$1,VLookups!$A$28:$B$29,2,FALSE)-U$3),IF($G14="L",$N14,$M14),IF($G14="L",$M14,$N14),$B14,$D14))</f>
        <v/>
      </c>
      <c r="V14" s="129" t="str">
        <f>IF(OR($M14="",$N14=""),"",_xlfn.BETA.INV(ABS(VLOOKUP($R$1,VLookups!$A$28:$B$29,2,FALSE)-V$3),IF($G14="L",$N14,$M14),IF($G14="L",$M14,$N14),$B14,$D14))</f>
        <v/>
      </c>
      <c r="W14" s="130" t="str">
        <f>IF(OR($M14="",$N14=""),"",_xlfn.BETA.INV(ABS(VLOOKUP($R$1,VLookups!$A$28:$B$29,2,FALSE)-W$3),IF($G14="L",$N14,$M14),IF($G14="L",$M14,$N14),$B14,$D14))</f>
        <v/>
      </c>
      <c r="X14" s="129" t="str">
        <f>IF(OR($M14="",$N14=""),"",_xlfn.BETA.INV(ABS(VLOOKUP($R$1,VLookups!$A$28:$B$29,2,FALSE)-X$3),IF($G14="L",$N14,$M14),IF($G14="L",$M14,$N14),$B14,$D14))</f>
        <v/>
      </c>
      <c r="Y14" s="130" t="str">
        <f>IF(OR($M14="",$N14=""),"",_xlfn.BETA.INV(ABS(VLOOKUP($R$1,VLookups!$A$28:$B$29,2,FALSE)-Y$3),IF($G14="L",$N14,$M14),IF($G14="L",$M14,$N14),$B14,$D14))</f>
        <v/>
      </c>
      <c r="Z14" s="129" t="str">
        <f>IF(OR($M14="",$N14=""),"",_xlfn.BETA.INV(ABS(VLOOKUP($R$1,VLookups!$A$28:$B$29,2,FALSE)-Z$3),IF($G14="L",$N14,$M14),IF($G14="L",$M14,$N14),$B14,$D14))</f>
        <v/>
      </c>
      <c r="AA14" s="130" t="str">
        <f>IF(OR($M14="",$N14=""),"",_xlfn.BETA.INV(ABS(VLOOKUP($R$1,VLookups!$A$28:$B$29,2,FALSE)-AA$3),IF($G14="L",$N14,$M14),IF($G14="L",$M14,$N14),$B14,$D14))</f>
        <v/>
      </c>
      <c r="AB14" s="129" t="str">
        <f>IF(OR($M14="",$N14=""),"",_xlfn.BETA.INV(ABS(VLOOKUP($R$1,VLookups!$A$28:$B$29,2,FALSE)-AB$3),IF($G14="L",$N14,$M14),IF($G14="L",$M14,$N14),$B14,$D14))</f>
        <v/>
      </c>
      <c r="AC14" s="130" t="str">
        <f>IF(OR($M14="",$N14=""),"",_xlfn.BETA.INV(ABS(VLOOKUP($R$1,VLookups!$A$28:$B$29,2,FALSE)-AC$3),IF($G14="L",$N14,$M14),IF($G14="L",$M14,$N14),$B14,$D14))</f>
        <v/>
      </c>
      <c r="AD14" s="129" t="str">
        <f>IF(OR($M14="",$N14=""),"",_xlfn.BETA.INV(ABS(VLOOKUP($R$1,VLookups!$A$28:$B$29,2,FALSE)-AD$3),IF($G14="L",$N14,$M14),IF($G14="L",$M14,$N14),$B14,$D14))</f>
        <v/>
      </c>
      <c r="AE14" s="130" t="str">
        <f>IF(OR($M14="",$N14=""),"",_xlfn.BETA.INV(ABS(VLOOKUP($R$1,VLookups!$A$28:$B$29,2,FALSE)-AE$3),IF($G14="L",$N14,$M14),IF($G14="L",$M14,$N14),$B14,$D14))</f>
        <v/>
      </c>
      <c r="AF14" s="17"/>
      <c r="AG14" s="17"/>
      <c r="AH14" s="17"/>
    </row>
    <row r="15" spans="1:34" hidden="1" x14ac:dyDescent="0.25">
      <c r="A15" s="22">
        <v>12</v>
      </c>
      <c r="B15" s="117" t="str">
        <f t="shared" si="6"/>
        <v/>
      </c>
      <c r="C15" s="132"/>
      <c r="D15" s="117" t="str">
        <f t="shared" si="7"/>
        <v/>
      </c>
      <c r="E15" s="127" t="str">
        <f t="shared" si="8"/>
        <v/>
      </c>
      <c r="F15" s="23" t="str">
        <f t="shared" si="9"/>
        <v/>
      </c>
      <c r="G15" s="24" t="str">
        <f t="shared" si="10"/>
        <v/>
      </c>
      <c r="H15" s="25" t="str">
        <f>IF(F15="","",IF(OR($F15&lt;Skew!$B$1,$F15=Skew!$B$1),IF($F15&gt;Skew!$C$1,Skew!$A$1,IF($F15&gt;Skew!$C$2,Skew!$A$2,IF($F15&gt;Skew!$C$3,Skew!$A$3,IF($F15&gt;Skew!$C$4,Skew!$A$4,IF($F15&gt;Skew!$C$5,Skew!$A$5,IF($F15&gt;Skew!$C$6,Skew!$A$6,IF($F15&gt;Skew!$C$7,Skew!$A$7,IF($F15&gt;Skew!$C$8,Skew!$A$8,IF($F15&gt;Skew!$C$9,Skew!$A$9,IF($F15&gt;Skew!$C$10,Skew!$A$10,IF($F15&gt;Skew!$C$11,Skew!$A$11,IF($F15&gt;Skew!$C$12,Skew!$A$12,IF($F15&gt;Skew!$C$13,Skew!$A$13,IF($F15&gt;Skew!$C$14,Skew!$A$14,Skew!$A$15)
)))))))))))))))</f>
        <v/>
      </c>
      <c r="I15" s="24" t="str">
        <f>IF(F15="","",MATCH(H15,Skew!$A$1:$A$15,0))</f>
        <v/>
      </c>
      <c r="J15" s="24" t="str">
        <f t="shared" si="11"/>
        <v/>
      </c>
      <c r="K15" s="26"/>
      <c r="L15" s="24" t="str">
        <f>IF(OR(F15="",K15=""),"",MATCH(K15,Confidence!$A$1:$A$10,0))</f>
        <v/>
      </c>
      <c r="M15" s="27" t="str">
        <f t="shared" si="12"/>
        <v/>
      </c>
      <c r="N15" s="27" t="str">
        <f t="shared" si="13"/>
        <v/>
      </c>
      <c r="O15" s="119" t="str">
        <f t="shared" si="14"/>
        <v/>
      </c>
      <c r="P15" s="119" t="str">
        <f t="shared" si="15"/>
        <v/>
      </c>
      <c r="Q15" s="40" t="str">
        <f t="shared" si="16"/>
        <v/>
      </c>
      <c r="R15" s="132"/>
      <c r="S15" s="28" t="str">
        <f>IF(AND(B15&gt;0,C15&gt;0,D15&gt;0,M15&gt;0,N15&gt;0,R15&gt;0,NOT(K15="")),ABS(VLOOKUP($R$1,VLookups!$A$28:$B$29,2,FALSE)-_xlfn.BETA.DIST(R15,IF(G15="L",N15,M15),IF(G15="L",M15,N15),TRUE,B15,D15)),"")</f>
        <v/>
      </c>
      <c r="T15" s="129" t="str">
        <f>IF(OR($M15="",$N15=""),"",_xlfn.BETA.INV(ABS(VLOOKUP($R$1,VLookups!$A$28:$B$29,2,FALSE)-T$3),IF($G15="L",$N15,$M15),IF($G15="L",$M15,$N15),$B15,$D15))</f>
        <v/>
      </c>
      <c r="U15" s="130" t="str">
        <f>IF(OR($M15="",$N15=""),"",_xlfn.BETA.INV(ABS(VLOOKUP($R$1,VLookups!$A$28:$B$29,2,FALSE)-U$3),IF($G15="L",$N15,$M15),IF($G15="L",$M15,$N15),$B15,$D15))</f>
        <v/>
      </c>
      <c r="V15" s="129" t="str">
        <f>IF(OR($M15="",$N15=""),"",_xlfn.BETA.INV(ABS(VLOOKUP($R$1,VLookups!$A$28:$B$29,2,FALSE)-V$3),IF($G15="L",$N15,$M15),IF($G15="L",$M15,$N15),$B15,$D15))</f>
        <v/>
      </c>
      <c r="W15" s="130" t="str">
        <f>IF(OR($M15="",$N15=""),"",_xlfn.BETA.INV(ABS(VLOOKUP($R$1,VLookups!$A$28:$B$29,2,FALSE)-W$3),IF($G15="L",$N15,$M15),IF($G15="L",$M15,$N15),$B15,$D15))</f>
        <v/>
      </c>
      <c r="X15" s="129" t="str">
        <f>IF(OR($M15="",$N15=""),"",_xlfn.BETA.INV(ABS(VLOOKUP($R$1,VLookups!$A$28:$B$29,2,FALSE)-X$3),IF($G15="L",$N15,$M15),IF($G15="L",$M15,$N15),$B15,$D15))</f>
        <v/>
      </c>
      <c r="Y15" s="130" t="str">
        <f>IF(OR($M15="",$N15=""),"",_xlfn.BETA.INV(ABS(VLOOKUP($R$1,VLookups!$A$28:$B$29,2,FALSE)-Y$3),IF($G15="L",$N15,$M15),IF($G15="L",$M15,$N15),$B15,$D15))</f>
        <v/>
      </c>
      <c r="Z15" s="129" t="str">
        <f>IF(OR($M15="",$N15=""),"",_xlfn.BETA.INV(ABS(VLOOKUP($R$1,VLookups!$A$28:$B$29,2,FALSE)-Z$3),IF($G15="L",$N15,$M15),IF($G15="L",$M15,$N15),$B15,$D15))</f>
        <v/>
      </c>
      <c r="AA15" s="130" t="str">
        <f>IF(OR($M15="",$N15=""),"",_xlfn.BETA.INV(ABS(VLOOKUP($R$1,VLookups!$A$28:$B$29,2,FALSE)-AA$3),IF($G15="L",$N15,$M15),IF($G15="L",$M15,$N15),$B15,$D15))</f>
        <v/>
      </c>
      <c r="AB15" s="129" t="str">
        <f>IF(OR($M15="",$N15=""),"",_xlfn.BETA.INV(ABS(VLOOKUP($R$1,VLookups!$A$28:$B$29,2,FALSE)-AB$3),IF($G15="L",$N15,$M15),IF($G15="L",$M15,$N15),$B15,$D15))</f>
        <v/>
      </c>
      <c r="AC15" s="130" t="str">
        <f>IF(OR($M15="",$N15=""),"",_xlfn.BETA.INV(ABS(VLOOKUP($R$1,VLookups!$A$28:$B$29,2,FALSE)-AC$3),IF($G15="L",$N15,$M15),IF($G15="L",$M15,$N15),$B15,$D15))</f>
        <v/>
      </c>
      <c r="AD15" s="129" t="str">
        <f>IF(OR($M15="",$N15=""),"",_xlfn.BETA.INV(ABS(VLOOKUP($R$1,VLookups!$A$28:$B$29,2,FALSE)-AD$3),IF($G15="L",$N15,$M15),IF($G15="L",$M15,$N15),$B15,$D15))</f>
        <v/>
      </c>
      <c r="AE15" s="130" t="str">
        <f>IF(OR($M15="",$N15=""),"",_xlfn.BETA.INV(ABS(VLOOKUP($R$1,VLookups!$A$28:$B$29,2,FALSE)-AE$3),IF($G15="L",$N15,$M15),IF($G15="L",$M15,$N15),$B15,$D15))</f>
        <v/>
      </c>
      <c r="AF15" s="17"/>
      <c r="AG15" s="17"/>
      <c r="AH15" s="17"/>
    </row>
    <row r="16" spans="1:34" hidden="1" x14ac:dyDescent="0.25">
      <c r="A16" s="22">
        <v>13</v>
      </c>
      <c r="B16" s="117" t="str">
        <f t="shared" si="6"/>
        <v/>
      </c>
      <c r="C16" s="132"/>
      <c r="D16" s="117" t="str">
        <f t="shared" si="7"/>
        <v/>
      </c>
      <c r="E16" s="127" t="str">
        <f t="shared" si="8"/>
        <v/>
      </c>
      <c r="F16" s="23" t="str">
        <f t="shared" si="9"/>
        <v/>
      </c>
      <c r="G16" s="24" t="str">
        <f t="shared" si="10"/>
        <v/>
      </c>
      <c r="H16" s="25" t="str">
        <f>IF(F16="","",IF(OR($F16&lt;Skew!$B$1,$F16=Skew!$B$1),IF($F16&gt;Skew!$C$1,Skew!$A$1,IF($F16&gt;Skew!$C$2,Skew!$A$2,IF($F16&gt;Skew!$C$3,Skew!$A$3,IF($F16&gt;Skew!$C$4,Skew!$A$4,IF($F16&gt;Skew!$C$5,Skew!$A$5,IF($F16&gt;Skew!$C$6,Skew!$A$6,IF($F16&gt;Skew!$C$7,Skew!$A$7,IF($F16&gt;Skew!$C$8,Skew!$A$8,IF($F16&gt;Skew!$C$9,Skew!$A$9,IF($F16&gt;Skew!$C$10,Skew!$A$10,IF($F16&gt;Skew!$C$11,Skew!$A$11,IF($F16&gt;Skew!$C$12,Skew!$A$12,IF($F16&gt;Skew!$C$13,Skew!$A$13,IF($F16&gt;Skew!$C$14,Skew!$A$14,Skew!$A$15)
)))))))))))))))</f>
        <v/>
      </c>
      <c r="I16" s="24" t="str">
        <f>IF(F16="","",MATCH(H16,Skew!$A$1:$A$15,0))</f>
        <v/>
      </c>
      <c r="J16" s="24" t="str">
        <f t="shared" si="11"/>
        <v/>
      </c>
      <c r="K16" s="26"/>
      <c r="L16" s="24" t="str">
        <f>IF(OR(F16="",K16=""),"",MATCH(K16,Confidence!$A$1:$A$10,0))</f>
        <v/>
      </c>
      <c r="M16" s="27" t="str">
        <f t="shared" si="12"/>
        <v/>
      </c>
      <c r="N16" s="27" t="str">
        <f t="shared" si="13"/>
        <v/>
      </c>
      <c r="O16" s="119" t="str">
        <f t="shared" si="14"/>
        <v/>
      </c>
      <c r="P16" s="119" t="str">
        <f t="shared" si="15"/>
        <v/>
      </c>
      <c r="Q16" s="40" t="str">
        <f t="shared" si="16"/>
        <v/>
      </c>
      <c r="R16" s="132"/>
      <c r="S16" s="28" t="str">
        <f>IF(AND(B16&gt;0,C16&gt;0,D16&gt;0,M16&gt;0,N16&gt;0,R16&gt;0,NOT(K16="")),ABS(VLOOKUP($R$1,VLookups!$A$28:$B$29,2,FALSE)-_xlfn.BETA.DIST(R16,IF(G16="L",N16,M16),IF(G16="L",M16,N16),TRUE,B16,D16)),"")</f>
        <v/>
      </c>
      <c r="T16" s="129" t="str">
        <f>IF(OR($M16="",$N16=""),"",_xlfn.BETA.INV(ABS(VLOOKUP($R$1,VLookups!$A$28:$B$29,2,FALSE)-T$3),IF($G16="L",$N16,$M16),IF($G16="L",$M16,$N16),$B16,$D16))</f>
        <v/>
      </c>
      <c r="U16" s="130" t="str">
        <f>IF(OR($M16="",$N16=""),"",_xlfn.BETA.INV(ABS(VLOOKUP($R$1,VLookups!$A$28:$B$29,2,FALSE)-U$3),IF($G16="L",$N16,$M16),IF($G16="L",$M16,$N16),$B16,$D16))</f>
        <v/>
      </c>
      <c r="V16" s="129" t="str">
        <f>IF(OR($M16="",$N16=""),"",_xlfn.BETA.INV(ABS(VLOOKUP($R$1,VLookups!$A$28:$B$29,2,FALSE)-V$3),IF($G16="L",$N16,$M16),IF($G16="L",$M16,$N16),$B16,$D16))</f>
        <v/>
      </c>
      <c r="W16" s="130" t="str">
        <f>IF(OR($M16="",$N16=""),"",_xlfn.BETA.INV(ABS(VLOOKUP($R$1,VLookups!$A$28:$B$29,2,FALSE)-W$3),IF($G16="L",$N16,$M16),IF($G16="L",$M16,$N16),$B16,$D16))</f>
        <v/>
      </c>
      <c r="X16" s="129" t="str">
        <f>IF(OR($M16="",$N16=""),"",_xlfn.BETA.INV(ABS(VLOOKUP($R$1,VLookups!$A$28:$B$29,2,FALSE)-X$3),IF($G16="L",$N16,$M16),IF($G16="L",$M16,$N16),$B16,$D16))</f>
        <v/>
      </c>
      <c r="Y16" s="130" t="str">
        <f>IF(OR($M16="",$N16=""),"",_xlfn.BETA.INV(ABS(VLOOKUP($R$1,VLookups!$A$28:$B$29,2,FALSE)-Y$3),IF($G16="L",$N16,$M16),IF($G16="L",$M16,$N16),$B16,$D16))</f>
        <v/>
      </c>
      <c r="Z16" s="129" t="str">
        <f>IF(OR($M16="",$N16=""),"",_xlfn.BETA.INV(ABS(VLOOKUP($R$1,VLookups!$A$28:$B$29,2,FALSE)-Z$3),IF($G16="L",$N16,$M16),IF($G16="L",$M16,$N16),$B16,$D16))</f>
        <v/>
      </c>
      <c r="AA16" s="130" t="str">
        <f>IF(OR($M16="",$N16=""),"",_xlfn.BETA.INV(ABS(VLOOKUP($R$1,VLookups!$A$28:$B$29,2,FALSE)-AA$3),IF($G16="L",$N16,$M16),IF($G16="L",$M16,$N16),$B16,$D16))</f>
        <v/>
      </c>
      <c r="AB16" s="129" t="str">
        <f>IF(OR($M16="",$N16=""),"",_xlfn.BETA.INV(ABS(VLOOKUP($R$1,VLookups!$A$28:$B$29,2,FALSE)-AB$3),IF($G16="L",$N16,$M16),IF($G16="L",$M16,$N16),$B16,$D16))</f>
        <v/>
      </c>
      <c r="AC16" s="130" t="str">
        <f>IF(OR($M16="",$N16=""),"",_xlfn.BETA.INV(ABS(VLOOKUP($R$1,VLookups!$A$28:$B$29,2,FALSE)-AC$3),IF($G16="L",$N16,$M16),IF($G16="L",$M16,$N16),$B16,$D16))</f>
        <v/>
      </c>
      <c r="AD16" s="129" t="str">
        <f>IF(OR($M16="",$N16=""),"",_xlfn.BETA.INV(ABS(VLOOKUP($R$1,VLookups!$A$28:$B$29,2,FALSE)-AD$3),IF($G16="L",$N16,$M16),IF($G16="L",$M16,$N16),$B16,$D16))</f>
        <v/>
      </c>
      <c r="AE16" s="130" t="str">
        <f>IF(OR($M16="",$N16=""),"",_xlfn.BETA.INV(ABS(VLOOKUP($R$1,VLookups!$A$28:$B$29,2,FALSE)-AE$3),IF($G16="L",$N16,$M16),IF($G16="L",$M16,$N16),$B16,$D16))</f>
        <v/>
      </c>
      <c r="AF16" s="17"/>
      <c r="AG16" s="17"/>
      <c r="AH16" s="17"/>
    </row>
    <row r="17" spans="1:34" hidden="1" x14ac:dyDescent="0.25">
      <c r="A17" s="22">
        <v>14</v>
      </c>
      <c r="B17" s="117" t="str">
        <f t="shared" si="6"/>
        <v/>
      </c>
      <c r="C17" s="132"/>
      <c r="D17" s="117" t="str">
        <f t="shared" si="7"/>
        <v/>
      </c>
      <c r="E17" s="127" t="str">
        <f t="shared" si="8"/>
        <v/>
      </c>
      <c r="F17" s="23" t="str">
        <f t="shared" si="9"/>
        <v/>
      </c>
      <c r="G17" s="24" t="str">
        <f t="shared" si="10"/>
        <v/>
      </c>
      <c r="H17" s="25" t="str">
        <f>IF(F17="","",IF(OR($F17&lt;Skew!$B$1,$F17=Skew!$B$1),IF($F17&gt;Skew!$C$1,Skew!$A$1,IF($F17&gt;Skew!$C$2,Skew!$A$2,IF($F17&gt;Skew!$C$3,Skew!$A$3,IF($F17&gt;Skew!$C$4,Skew!$A$4,IF($F17&gt;Skew!$C$5,Skew!$A$5,IF($F17&gt;Skew!$C$6,Skew!$A$6,IF($F17&gt;Skew!$C$7,Skew!$A$7,IF($F17&gt;Skew!$C$8,Skew!$A$8,IF($F17&gt;Skew!$C$9,Skew!$A$9,IF($F17&gt;Skew!$C$10,Skew!$A$10,IF($F17&gt;Skew!$C$11,Skew!$A$11,IF($F17&gt;Skew!$C$12,Skew!$A$12,IF($F17&gt;Skew!$C$13,Skew!$A$13,IF($F17&gt;Skew!$C$14,Skew!$A$14,Skew!$A$15)
)))))))))))))))</f>
        <v/>
      </c>
      <c r="I17" s="24" t="str">
        <f>IF(F17="","",MATCH(H17,Skew!$A$1:$A$15,0))</f>
        <v/>
      </c>
      <c r="J17" s="24" t="str">
        <f t="shared" si="11"/>
        <v/>
      </c>
      <c r="K17" s="26"/>
      <c r="L17" s="24" t="str">
        <f>IF(OR(F17="",K17=""),"",MATCH(K17,Confidence!$A$1:$A$10,0))</f>
        <v/>
      </c>
      <c r="M17" s="27" t="str">
        <f t="shared" si="12"/>
        <v/>
      </c>
      <c r="N17" s="27" t="str">
        <f t="shared" si="13"/>
        <v/>
      </c>
      <c r="O17" s="119" t="str">
        <f t="shared" si="14"/>
        <v/>
      </c>
      <c r="P17" s="119" t="str">
        <f t="shared" si="15"/>
        <v/>
      </c>
      <c r="Q17" s="40" t="str">
        <f t="shared" si="16"/>
        <v/>
      </c>
      <c r="R17" s="132"/>
      <c r="S17" s="28" t="str">
        <f>IF(AND(B17&gt;0,C17&gt;0,D17&gt;0,M17&gt;0,N17&gt;0,R17&gt;0,NOT(K17="")),ABS(VLOOKUP($R$1,VLookups!$A$28:$B$29,2,FALSE)-_xlfn.BETA.DIST(R17,IF(G17="L",N17,M17),IF(G17="L",M17,N17),TRUE,B17,D17)),"")</f>
        <v/>
      </c>
      <c r="T17" s="129" t="str">
        <f>IF(OR($M17="",$N17=""),"",_xlfn.BETA.INV(ABS(VLOOKUP($R$1,VLookups!$A$28:$B$29,2,FALSE)-T$3),IF($G17="L",$N17,$M17),IF($G17="L",$M17,$N17),$B17,$D17))</f>
        <v/>
      </c>
      <c r="U17" s="130" t="str">
        <f>IF(OR($M17="",$N17=""),"",_xlfn.BETA.INV(ABS(VLOOKUP($R$1,VLookups!$A$28:$B$29,2,FALSE)-U$3),IF($G17="L",$N17,$M17),IF($G17="L",$M17,$N17),$B17,$D17))</f>
        <v/>
      </c>
      <c r="V17" s="129" t="str">
        <f>IF(OR($M17="",$N17=""),"",_xlfn.BETA.INV(ABS(VLOOKUP($R$1,VLookups!$A$28:$B$29,2,FALSE)-V$3),IF($G17="L",$N17,$M17),IF($G17="L",$M17,$N17),$B17,$D17))</f>
        <v/>
      </c>
      <c r="W17" s="130" t="str">
        <f>IF(OR($M17="",$N17=""),"",_xlfn.BETA.INV(ABS(VLOOKUP($R$1,VLookups!$A$28:$B$29,2,FALSE)-W$3),IF($G17="L",$N17,$M17),IF($G17="L",$M17,$N17),$B17,$D17))</f>
        <v/>
      </c>
      <c r="X17" s="129" t="str">
        <f>IF(OR($M17="",$N17=""),"",_xlfn.BETA.INV(ABS(VLOOKUP($R$1,VLookups!$A$28:$B$29,2,FALSE)-X$3),IF($G17="L",$N17,$M17),IF($G17="L",$M17,$N17),$B17,$D17))</f>
        <v/>
      </c>
      <c r="Y17" s="130" t="str">
        <f>IF(OR($M17="",$N17=""),"",_xlfn.BETA.INV(ABS(VLOOKUP($R$1,VLookups!$A$28:$B$29,2,FALSE)-Y$3),IF($G17="L",$N17,$M17),IF($G17="L",$M17,$N17),$B17,$D17))</f>
        <v/>
      </c>
      <c r="Z17" s="129" t="str">
        <f>IF(OR($M17="",$N17=""),"",_xlfn.BETA.INV(ABS(VLOOKUP($R$1,VLookups!$A$28:$B$29,2,FALSE)-Z$3),IF($G17="L",$N17,$M17),IF($G17="L",$M17,$N17),$B17,$D17))</f>
        <v/>
      </c>
      <c r="AA17" s="130" t="str">
        <f>IF(OR($M17="",$N17=""),"",_xlfn.BETA.INV(ABS(VLOOKUP($R$1,VLookups!$A$28:$B$29,2,FALSE)-AA$3),IF($G17="L",$N17,$M17),IF($G17="L",$M17,$N17),$B17,$D17))</f>
        <v/>
      </c>
      <c r="AB17" s="129" t="str">
        <f>IF(OR($M17="",$N17=""),"",_xlfn.BETA.INV(ABS(VLOOKUP($R$1,VLookups!$A$28:$B$29,2,FALSE)-AB$3),IF($G17="L",$N17,$M17),IF($G17="L",$M17,$N17),$B17,$D17))</f>
        <v/>
      </c>
      <c r="AC17" s="130" t="str">
        <f>IF(OR($M17="",$N17=""),"",_xlfn.BETA.INV(ABS(VLOOKUP($R$1,VLookups!$A$28:$B$29,2,FALSE)-AC$3),IF($G17="L",$N17,$M17),IF($G17="L",$M17,$N17),$B17,$D17))</f>
        <v/>
      </c>
      <c r="AD17" s="129" t="str">
        <f>IF(OR($M17="",$N17=""),"",_xlfn.BETA.INV(ABS(VLOOKUP($R$1,VLookups!$A$28:$B$29,2,FALSE)-AD$3),IF($G17="L",$N17,$M17),IF($G17="L",$M17,$N17),$B17,$D17))</f>
        <v/>
      </c>
      <c r="AE17" s="130" t="str">
        <f>IF(OR($M17="",$N17=""),"",_xlfn.BETA.INV(ABS(VLOOKUP($R$1,VLookups!$A$28:$B$29,2,FALSE)-AE$3),IF($G17="L",$N17,$M17),IF($G17="L",$M17,$N17),$B17,$D17))</f>
        <v/>
      </c>
      <c r="AF17" s="17"/>
      <c r="AG17" s="17"/>
      <c r="AH17" s="17"/>
    </row>
    <row r="18" spans="1:34" hidden="1" x14ac:dyDescent="0.25">
      <c r="A18" s="22">
        <v>15</v>
      </c>
      <c r="B18" s="117" t="str">
        <f t="shared" si="6"/>
        <v/>
      </c>
      <c r="C18" s="132"/>
      <c r="D18" s="117" t="str">
        <f t="shared" si="7"/>
        <v/>
      </c>
      <c r="E18" s="127" t="str">
        <f t="shared" si="8"/>
        <v/>
      </c>
      <c r="F18" s="23" t="str">
        <f t="shared" si="9"/>
        <v/>
      </c>
      <c r="G18" s="24" t="str">
        <f t="shared" si="10"/>
        <v/>
      </c>
      <c r="H18" s="25" t="str">
        <f>IF(F18="","",IF(OR($F18&lt;Skew!$B$1,$F18=Skew!$B$1),IF($F18&gt;Skew!$C$1,Skew!$A$1,IF($F18&gt;Skew!$C$2,Skew!$A$2,IF($F18&gt;Skew!$C$3,Skew!$A$3,IF($F18&gt;Skew!$C$4,Skew!$A$4,IF($F18&gt;Skew!$C$5,Skew!$A$5,IF($F18&gt;Skew!$C$6,Skew!$A$6,IF($F18&gt;Skew!$C$7,Skew!$A$7,IF($F18&gt;Skew!$C$8,Skew!$A$8,IF($F18&gt;Skew!$C$9,Skew!$A$9,IF($F18&gt;Skew!$C$10,Skew!$A$10,IF($F18&gt;Skew!$C$11,Skew!$A$11,IF($F18&gt;Skew!$C$12,Skew!$A$12,IF($F18&gt;Skew!$C$13,Skew!$A$13,IF($F18&gt;Skew!$C$14,Skew!$A$14,Skew!$A$15)
)))))))))))))))</f>
        <v/>
      </c>
      <c r="I18" s="24" t="str">
        <f>IF(F18="","",MATCH(H18,Skew!$A$1:$A$15,0))</f>
        <v/>
      </c>
      <c r="J18" s="24" t="str">
        <f t="shared" si="11"/>
        <v/>
      </c>
      <c r="K18" s="26"/>
      <c r="L18" s="24" t="str">
        <f>IF(OR(F18="",K18=""),"",MATCH(K18,Confidence!$A$1:$A$10,0))</f>
        <v/>
      </c>
      <c r="M18" s="27" t="str">
        <f t="shared" si="12"/>
        <v/>
      </c>
      <c r="N18" s="27" t="str">
        <f t="shared" si="13"/>
        <v/>
      </c>
      <c r="O18" s="119" t="str">
        <f t="shared" si="14"/>
        <v/>
      </c>
      <c r="P18" s="119" t="str">
        <f t="shared" si="15"/>
        <v/>
      </c>
      <c r="Q18" s="40" t="str">
        <f t="shared" si="16"/>
        <v/>
      </c>
      <c r="R18" s="132"/>
      <c r="S18" s="28" t="str">
        <f>IF(AND(B18&gt;0,C18&gt;0,D18&gt;0,M18&gt;0,N18&gt;0,R18&gt;0,NOT(K18="")),ABS(VLOOKUP($R$1,VLookups!$A$28:$B$29,2,FALSE)-_xlfn.BETA.DIST(R18,IF(G18="L",N18,M18),IF(G18="L",M18,N18),TRUE,B18,D18)),"")</f>
        <v/>
      </c>
      <c r="T18" s="129" t="str">
        <f>IF(OR($M18="",$N18=""),"",_xlfn.BETA.INV(ABS(VLOOKUP($R$1,VLookups!$A$28:$B$29,2,FALSE)-T$3),IF($G18="L",$N18,$M18),IF($G18="L",$M18,$N18),$B18,$D18))</f>
        <v/>
      </c>
      <c r="U18" s="130" t="str">
        <f>IF(OR($M18="",$N18=""),"",_xlfn.BETA.INV(ABS(VLOOKUP($R$1,VLookups!$A$28:$B$29,2,FALSE)-U$3),IF($G18="L",$N18,$M18),IF($G18="L",$M18,$N18),$B18,$D18))</f>
        <v/>
      </c>
      <c r="V18" s="129" t="str">
        <f>IF(OR($M18="",$N18=""),"",_xlfn.BETA.INV(ABS(VLOOKUP($R$1,VLookups!$A$28:$B$29,2,FALSE)-V$3),IF($G18="L",$N18,$M18),IF($G18="L",$M18,$N18),$B18,$D18))</f>
        <v/>
      </c>
      <c r="W18" s="130" t="str">
        <f>IF(OR($M18="",$N18=""),"",_xlfn.BETA.INV(ABS(VLOOKUP($R$1,VLookups!$A$28:$B$29,2,FALSE)-W$3),IF($G18="L",$N18,$M18),IF($G18="L",$M18,$N18),$B18,$D18))</f>
        <v/>
      </c>
      <c r="X18" s="129" t="str">
        <f>IF(OR($M18="",$N18=""),"",_xlfn.BETA.INV(ABS(VLOOKUP($R$1,VLookups!$A$28:$B$29,2,FALSE)-X$3),IF($G18="L",$N18,$M18),IF($G18="L",$M18,$N18),$B18,$D18))</f>
        <v/>
      </c>
      <c r="Y18" s="130" t="str">
        <f>IF(OR($M18="",$N18=""),"",_xlfn.BETA.INV(ABS(VLOOKUP($R$1,VLookups!$A$28:$B$29,2,FALSE)-Y$3),IF($G18="L",$N18,$M18),IF($G18="L",$M18,$N18),$B18,$D18))</f>
        <v/>
      </c>
      <c r="Z18" s="129" t="str">
        <f>IF(OR($M18="",$N18=""),"",_xlfn.BETA.INV(ABS(VLOOKUP($R$1,VLookups!$A$28:$B$29,2,FALSE)-Z$3),IF($G18="L",$N18,$M18),IF($G18="L",$M18,$N18),$B18,$D18))</f>
        <v/>
      </c>
      <c r="AA18" s="130" t="str">
        <f>IF(OR($M18="",$N18=""),"",_xlfn.BETA.INV(ABS(VLOOKUP($R$1,VLookups!$A$28:$B$29,2,FALSE)-AA$3),IF($G18="L",$N18,$M18),IF($G18="L",$M18,$N18),$B18,$D18))</f>
        <v/>
      </c>
      <c r="AB18" s="129" t="str">
        <f>IF(OR($M18="",$N18=""),"",_xlfn.BETA.INV(ABS(VLOOKUP($R$1,VLookups!$A$28:$B$29,2,FALSE)-AB$3),IF($G18="L",$N18,$M18),IF($G18="L",$M18,$N18),$B18,$D18))</f>
        <v/>
      </c>
      <c r="AC18" s="130" t="str">
        <f>IF(OR($M18="",$N18=""),"",_xlfn.BETA.INV(ABS(VLOOKUP($R$1,VLookups!$A$28:$B$29,2,FALSE)-AC$3),IF($G18="L",$N18,$M18),IF($G18="L",$M18,$N18),$B18,$D18))</f>
        <v/>
      </c>
      <c r="AD18" s="129" t="str">
        <f>IF(OR($M18="",$N18=""),"",_xlfn.BETA.INV(ABS(VLOOKUP($R$1,VLookups!$A$28:$B$29,2,FALSE)-AD$3),IF($G18="L",$N18,$M18),IF($G18="L",$M18,$N18),$B18,$D18))</f>
        <v/>
      </c>
      <c r="AE18" s="130" t="str">
        <f>IF(OR($M18="",$N18=""),"",_xlfn.BETA.INV(ABS(VLOOKUP($R$1,VLookups!$A$28:$B$29,2,FALSE)-AE$3),IF($G18="L",$N18,$M18),IF($G18="L",$M18,$N18),$B18,$D18))</f>
        <v/>
      </c>
      <c r="AF18" s="17"/>
      <c r="AG18" s="17"/>
      <c r="AH18" s="17"/>
    </row>
    <row r="19" spans="1:34" hidden="1" x14ac:dyDescent="0.25">
      <c r="A19" s="22">
        <v>16</v>
      </c>
      <c r="B19" s="117" t="str">
        <f t="shared" si="6"/>
        <v/>
      </c>
      <c r="C19" s="132"/>
      <c r="D19" s="117" t="str">
        <f t="shared" si="7"/>
        <v/>
      </c>
      <c r="E19" s="127" t="str">
        <f t="shared" si="8"/>
        <v/>
      </c>
      <c r="F19" s="23" t="str">
        <f t="shared" si="9"/>
        <v/>
      </c>
      <c r="G19" s="24" t="str">
        <f t="shared" si="10"/>
        <v/>
      </c>
      <c r="H19" s="25" t="str">
        <f>IF(F19="","",IF(OR($F19&lt;Skew!$B$1,$F19=Skew!$B$1),IF($F19&gt;Skew!$C$1,Skew!$A$1,IF($F19&gt;Skew!$C$2,Skew!$A$2,IF($F19&gt;Skew!$C$3,Skew!$A$3,IF($F19&gt;Skew!$C$4,Skew!$A$4,IF($F19&gt;Skew!$C$5,Skew!$A$5,IF($F19&gt;Skew!$C$6,Skew!$A$6,IF($F19&gt;Skew!$C$7,Skew!$A$7,IF($F19&gt;Skew!$C$8,Skew!$A$8,IF($F19&gt;Skew!$C$9,Skew!$A$9,IF($F19&gt;Skew!$C$10,Skew!$A$10,IF($F19&gt;Skew!$C$11,Skew!$A$11,IF($F19&gt;Skew!$C$12,Skew!$A$12,IF($F19&gt;Skew!$C$13,Skew!$A$13,IF($F19&gt;Skew!$C$14,Skew!$A$14,Skew!$A$15)
)))))))))))))))</f>
        <v/>
      </c>
      <c r="I19" s="24" t="str">
        <f>IF(F19="","",MATCH(H19,Skew!$A$1:$A$15,0))</f>
        <v/>
      </c>
      <c r="J19" s="24" t="str">
        <f t="shared" si="11"/>
        <v/>
      </c>
      <c r="K19" s="26"/>
      <c r="L19" s="24" t="str">
        <f>IF(OR(F19="",K19=""),"",MATCH(K19,Confidence!$A$1:$A$10,0))</f>
        <v/>
      </c>
      <c r="M19" s="27" t="str">
        <f t="shared" si="12"/>
        <v/>
      </c>
      <c r="N19" s="27" t="str">
        <f t="shared" si="13"/>
        <v/>
      </c>
      <c r="O19" s="119" t="str">
        <f t="shared" si="14"/>
        <v/>
      </c>
      <c r="P19" s="119" t="str">
        <f t="shared" si="15"/>
        <v/>
      </c>
      <c r="Q19" s="40" t="str">
        <f t="shared" si="16"/>
        <v/>
      </c>
      <c r="R19" s="132"/>
      <c r="S19" s="28" t="str">
        <f>IF(AND(B19&gt;0,C19&gt;0,D19&gt;0,M19&gt;0,N19&gt;0,R19&gt;0,NOT(K19="")),ABS(VLOOKUP($R$1,VLookups!$A$28:$B$29,2,FALSE)-_xlfn.BETA.DIST(R19,IF(G19="L",N19,M19),IF(G19="L",M19,N19),TRUE,B19,D19)),"")</f>
        <v/>
      </c>
      <c r="T19" s="129" t="str">
        <f>IF(OR($M19="",$N19=""),"",_xlfn.BETA.INV(ABS(VLOOKUP($R$1,VLookups!$A$28:$B$29,2,FALSE)-T$3),IF($G19="L",$N19,$M19),IF($G19="L",$M19,$N19),$B19,$D19))</f>
        <v/>
      </c>
      <c r="U19" s="130" t="str">
        <f>IF(OR($M19="",$N19=""),"",_xlfn.BETA.INV(ABS(VLOOKUP($R$1,VLookups!$A$28:$B$29,2,FALSE)-U$3),IF($G19="L",$N19,$M19),IF($G19="L",$M19,$N19),$B19,$D19))</f>
        <v/>
      </c>
      <c r="V19" s="129" t="str">
        <f>IF(OR($M19="",$N19=""),"",_xlfn.BETA.INV(ABS(VLOOKUP($R$1,VLookups!$A$28:$B$29,2,FALSE)-V$3),IF($G19="L",$N19,$M19),IF($G19="L",$M19,$N19),$B19,$D19))</f>
        <v/>
      </c>
      <c r="W19" s="130" t="str">
        <f>IF(OR($M19="",$N19=""),"",_xlfn.BETA.INV(ABS(VLOOKUP($R$1,VLookups!$A$28:$B$29,2,FALSE)-W$3),IF($G19="L",$N19,$M19),IF($G19="L",$M19,$N19),$B19,$D19))</f>
        <v/>
      </c>
      <c r="X19" s="129" t="str">
        <f>IF(OR($M19="",$N19=""),"",_xlfn.BETA.INV(ABS(VLOOKUP($R$1,VLookups!$A$28:$B$29,2,FALSE)-X$3),IF($G19="L",$N19,$M19),IF($G19="L",$M19,$N19),$B19,$D19))</f>
        <v/>
      </c>
      <c r="Y19" s="130" t="str">
        <f>IF(OR($M19="",$N19=""),"",_xlfn.BETA.INV(ABS(VLOOKUP($R$1,VLookups!$A$28:$B$29,2,FALSE)-Y$3),IF($G19="L",$N19,$M19),IF($G19="L",$M19,$N19),$B19,$D19))</f>
        <v/>
      </c>
      <c r="Z19" s="129" t="str">
        <f>IF(OR($M19="",$N19=""),"",_xlfn.BETA.INV(ABS(VLOOKUP($R$1,VLookups!$A$28:$B$29,2,FALSE)-Z$3),IF($G19="L",$N19,$M19),IF($G19="L",$M19,$N19),$B19,$D19))</f>
        <v/>
      </c>
      <c r="AA19" s="130" t="str">
        <f>IF(OR($M19="",$N19=""),"",_xlfn.BETA.INV(ABS(VLOOKUP($R$1,VLookups!$A$28:$B$29,2,FALSE)-AA$3),IF($G19="L",$N19,$M19),IF($G19="L",$M19,$N19),$B19,$D19))</f>
        <v/>
      </c>
      <c r="AB19" s="129" t="str">
        <f>IF(OR($M19="",$N19=""),"",_xlfn.BETA.INV(ABS(VLOOKUP($R$1,VLookups!$A$28:$B$29,2,FALSE)-AB$3),IF($G19="L",$N19,$M19),IF($G19="L",$M19,$N19),$B19,$D19))</f>
        <v/>
      </c>
      <c r="AC19" s="130" t="str">
        <f>IF(OR($M19="",$N19=""),"",_xlfn.BETA.INV(ABS(VLOOKUP($R$1,VLookups!$A$28:$B$29,2,FALSE)-AC$3),IF($G19="L",$N19,$M19),IF($G19="L",$M19,$N19),$B19,$D19))</f>
        <v/>
      </c>
      <c r="AD19" s="129" t="str">
        <f>IF(OR($M19="",$N19=""),"",_xlfn.BETA.INV(ABS(VLOOKUP($R$1,VLookups!$A$28:$B$29,2,FALSE)-AD$3),IF($G19="L",$N19,$M19),IF($G19="L",$M19,$N19),$B19,$D19))</f>
        <v/>
      </c>
      <c r="AE19" s="130" t="str">
        <f>IF(OR($M19="",$N19=""),"",_xlfn.BETA.INV(ABS(VLOOKUP($R$1,VLookups!$A$28:$B$29,2,FALSE)-AE$3),IF($G19="L",$N19,$M19),IF($G19="L",$M19,$N19),$B19,$D19))</f>
        <v/>
      </c>
      <c r="AF19" s="17"/>
      <c r="AG19" s="17"/>
      <c r="AH19" s="17"/>
    </row>
    <row r="20" spans="1:34" hidden="1" x14ac:dyDescent="0.25">
      <c r="A20" s="22">
        <v>17</v>
      </c>
      <c r="B20" s="117" t="str">
        <f t="shared" si="6"/>
        <v/>
      </c>
      <c r="C20" s="132"/>
      <c r="D20" s="117" t="str">
        <f t="shared" si="7"/>
        <v/>
      </c>
      <c r="E20" s="127" t="str">
        <f t="shared" si="8"/>
        <v/>
      </c>
      <c r="F20" s="23" t="str">
        <f t="shared" si="9"/>
        <v/>
      </c>
      <c r="G20" s="24" t="str">
        <f t="shared" si="10"/>
        <v/>
      </c>
      <c r="H20" s="25" t="str">
        <f>IF(F20="","",IF(OR($F20&lt;Skew!$B$1,$F20=Skew!$B$1),IF($F20&gt;Skew!$C$1,Skew!$A$1,IF($F20&gt;Skew!$C$2,Skew!$A$2,IF($F20&gt;Skew!$C$3,Skew!$A$3,IF($F20&gt;Skew!$C$4,Skew!$A$4,IF($F20&gt;Skew!$C$5,Skew!$A$5,IF($F20&gt;Skew!$C$6,Skew!$A$6,IF($F20&gt;Skew!$C$7,Skew!$A$7,IF($F20&gt;Skew!$C$8,Skew!$A$8,IF($F20&gt;Skew!$C$9,Skew!$A$9,IF($F20&gt;Skew!$C$10,Skew!$A$10,IF($F20&gt;Skew!$C$11,Skew!$A$11,IF($F20&gt;Skew!$C$12,Skew!$A$12,IF($F20&gt;Skew!$C$13,Skew!$A$13,IF($F20&gt;Skew!$C$14,Skew!$A$14,Skew!$A$15)
)))))))))))))))</f>
        <v/>
      </c>
      <c r="I20" s="24" t="str">
        <f>IF(F20="","",MATCH(H20,Skew!$A$1:$A$15,0))</f>
        <v/>
      </c>
      <c r="J20" s="24" t="str">
        <f t="shared" si="11"/>
        <v/>
      </c>
      <c r="K20" s="26"/>
      <c r="L20" s="24" t="str">
        <f>IF(OR(F20="",K20=""),"",MATCH(K20,Confidence!$A$1:$A$10,0))</f>
        <v/>
      </c>
      <c r="M20" s="27" t="str">
        <f t="shared" si="12"/>
        <v/>
      </c>
      <c r="N20" s="27" t="str">
        <f t="shared" si="13"/>
        <v/>
      </c>
      <c r="O20" s="119" t="str">
        <f t="shared" si="14"/>
        <v/>
      </c>
      <c r="P20" s="119" t="str">
        <f t="shared" si="15"/>
        <v/>
      </c>
      <c r="Q20" s="40" t="str">
        <f t="shared" si="16"/>
        <v/>
      </c>
      <c r="R20" s="132"/>
      <c r="S20" s="28" t="str">
        <f>IF(AND(B20&gt;0,C20&gt;0,D20&gt;0,M20&gt;0,N20&gt;0,R20&gt;0,NOT(K20="")),ABS(VLOOKUP($R$1,VLookups!$A$28:$B$29,2,FALSE)-_xlfn.BETA.DIST(R20,IF(G20="L",N20,M20),IF(G20="L",M20,N20),TRUE,B20,D20)),"")</f>
        <v/>
      </c>
      <c r="T20" s="129" t="str">
        <f>IF(OR($M20="",$N20=""),"",_xlfn.BETA.INV(ABS(VLOOKUP($R$1,VLookups!$A$28:$B$29,2,FALSE)-T$3),IF($G20="L",$N20,$M20),IF($G20="L",$M20,$N20),$B20,$D20))</f>
        <v/>
      </c>
      <c r="U20" s="130" t="str">
        <f>IF(OR($M20="",$N20=""),"",_xlfn.BETA.INV(ABS(VLOOKUP($R$1,VLookups!$A$28:$B$29,2,FALSE)-U$3),IF($G20="L",$N20,$M20),IF($G20="L",$M20,$N20),$B20,$D20))</f>
        <v/>
      </c>
      <c r="V20" s="129" t="str">
        <f>IF(OR($M20="",$N20=""),"",_xlfn.BETA.INV(ABS(VLOOKUP($R$1,VLookups!$A$28:$B$29,2,FALSE)-V$3),IF($G20="L",$N20,$M20),IF($G20="L",$M20,$N20),$B20,$D20))</f>
        <v/>
      </c>
      <c r="W20" s="130" t="str">
        <f>IF(OR($M20="",$N20=""),"",_xlfn.BETA.INV(ABS(VLOOKUP($R$1,VLookups!$A$28:$B$29,2,FALSE)-W$3),IF($G20="L",$N20,$M20),IF($G20="L",$M20,$N20),$B20,$D20))</f>
        <v/>
      </c>
      <c r="X20" s="129" t="str">
        <f>IF(OR($M20="",$N20=""),"",_xlfn.BETA.INV(ABS(VLOOKUP($R$1,VLookups!$A$28:$B$29,2,FALSE)-X$3),IF($G20="L",$N20,$M20),IF($G20="L",$M20,$N20),$B20,$D20))</f>
        <v/>
      </c>
      <c r="Y20" s="130" t="str">
        <f>IF(OR($M20="",$N20=""),"",_xlfn.BETA.INV(ABS(VLOOKUP($R$1,VLookups!$A$28:$B$29,2,FALSE)-Y$3),IF($G20="L",$N20,$M20),IF($G20="L",$M20,$N20),$B20,$D20))</f>
        <v/>
      </c>
      <c r="Z20" s="129" t="str">
        <f>IF(OR($M20="",$N20=""),"",_xlfn.BETA.INV(ABS(VLOOKUP($R$1,VLookups!$A$28:$B$29,2,FALSE)-Z$3),IF($G20="L",$N20,$M20),IF($G20="L",$M20,$N20),$B20,$D20))</f>
        <v/>
      </c>
      <c r="AA20" s="130" t="str">
        <f>IF(OR($M20="",$N20=""),"",_xlfn.BETA.INV(ABS(VLOOKUP($R$1,VLookups!$A$28:$B$29,2,FALSE)-AA$3),IF($G20="L",$N20,$M20),IF($G20="L",$M20,$N20),$B20,$D20))</f>
        <v/>
      </c>
      <c r="AB20" s="129" t="str">
        <f>IF(OR($M20="",$N20=""),"",_xlfn.BETA.INV(ABS(VLOOKUP($R$1,VLookups!$A$28:$B$29,2,FALSE)-AB$3),IF($G20="L",$N20,$M20),IF($G20="L",$M20,$N20),$B20,$D20))</f>
        <v/>
      </c>
      <c r="AC20" s="130" t="str">
        <f>IF(OR($M20="",$N20=""),"",_xlfn.BETA.INV(ABS(VLOOKUP($R$1,VLookups!$A$28:$B$29,2,FALSE)-AC$3),IF($G20="L",$N20,$M20),IF($G20="L",$M20,$N20),$B20,$D20))</f>
        <v/>
      </c>
      <c r="AD20" s="129" t="str">
        <f>IF(OR($M20="",$N20=""),"",_xlfn.BETA.INV(ABS(VLOOKUP($R$1,VLookups!$A$28:$B$29,2,FALSE)-AD$3),IF($G20="L",$N20,$M20),IF($G20="L",$M20,$N20),$B20,$D20))</f>
        <v/>
      </c>
      <c r="AE20" s="130" t="str">
        <f>IF(OR($M20="",$N20=""),"",_xlfn.BETA.INV(ABS(VLOOKUP($R$1,VLookups!$A$28:$B$29,2,FALSE)-AE$3),IF($G20="L",$N20,$M20),IF($G20="L",$M20,$N20),$B20,$D20))</f>
        <v/>
      </c>
      <c r="AF20" s="17"/>
      <c r="AG20" s="17"/>
      <c r="AH20" s="17"/>
    </row>
    <row r="21" spans="1:34" hidden="1" x14ac:dyDescent="0.25">
      <c r="A21" s="22">
        <v>18</v>
      </c>
      <c r="B21" s="117" t="str">
        <f t="shared" si="6"/>
        <v/>
      </c>
      <c r="C21" s="132"/>
      <c r="D21" s="117" t="str">
        <f t="shared" si="7"/>
        <v/>
      </c>
      <c r="E21" s="127" t="str">
        <f t="shared" si="8"/>
        <v/>
      </c>
      <c r="F21" s="23" t="str">
        <f t="shared" si="9"/>
        <v/>
      </c>
      <c r="G21" s="24" t="str">
        <f t="shared" si="10"/>
        <v/>
      </c>
      <c r="H21" s="25" t="str">
        <f>IF(F21="","",IF(OR($F21&lt;Skew!$B$1,$F21=Skew!$B$1),IF($F21&gt;Skew!$C$1,Skew!$A$1,IF($F21&gt;Skew!$C$2,Skew!$A$2,IF($F21&gt;Skew!$C$3,Skew!$A$3,IF($F21&gt;Skew!$C$4,Skew!$A$4,IF($F21&gt;Skew!$C$5,Skew!$A$5,IF($F21&gt;Skew!$C$6,Skew!$A$6,IF($F21&gt;Skew!$C$7,Skew!$A$7,IF($F21&gt;Skew!$C$8,Skew!$A$8,IF($F21&gt;Skew!$C$9,Skew!$A$9,IF($F21&gt;Skew!$C$10,Skew!$A$10,IF($F21&gt;Skew!$C$11,Skew!$A$11,IF($F21&gt;Skew!$C$12,Skew!$A$12,IF($F21&gt;Skew!$C$13,Skew!$A$13,IF($F21&gt;Skew!$C$14,Skew!$A$14,Skew!$A$15)
)))))))))))))))</f>
        <v/>
      </c>
      <c r="I21" s="24" t="str">
        <f>IF(F21="","",MATCH(H21,Skew!$A$1:$A$15,0))</f>
        <v/>
      </c>
      <c r="J21" s="24" t="str">
        <f t="shared" si="11"/>
        <v/>
      </c>
      <c r="K21" s="26"/>
      <c r="L21" s="24" t="str">
        <f>IF(OR(F21="",K21=""),"",MATCH(K21,Confidence!$A$1:$A$10,0))</f>
        <v/>
      </c>
      <c r="M21" s="27" t="str">
        <f t="shared" si="12"/>
        <v/>
      </c>
      <c r="N21" s="27" t="str">
        <f t="shared" si="13"/>
        <v/>
      </c>
      <c r="O21" s="119" t="str">
        <f t="shared" si="14"/>
        <v/>
      </c>
      <c r="P21" s="119" t="str">
        <f t="shared" si="15"/>
        <v/>
      </c>
      <c r="Q21" s="40" t="str">
        <f t="shared" si="16"/>
        <v/>
      </c>
      <c r="R21" s="132"/>
      <c r="S21" s="28" t="str">
        <f>IF(AND(B21&gt;0,C21&gt;0,D21&gt;0,M21&gt;0,N21&gt;0,R21&gt;0,NOT(K21="")),ABS(VLOOKUP($R$1,VLookups!$A$28:$B$29,2,FALSE)-_xlfn.BETA.DIST(R21,IF(G21="L",N21,M21),IF(G21="L",M21,N21),TRUE,B21,D21)),"")</f>
        <v/>
      </c>
      <c r="T21" s="129" t="str">
        <f>IF(OR($M21="",$N21=""),"",_xlfn.BETA.INV(ABS(VLOOKUP($R$1,VLookups!$A$28:$B$29,2,FALSE)-T$3),IF($G21="L",$N21,$M21),IF($G21="L",$M21,$N21),$B21,$D21))</f>
        <v/>
      </c>
      <c r="U21" s="130" t="str">
        <f>IF(OR($M21="",$N21=""),"",_xlfn.BETA.INV(ABS(VLOOKUP($R$1,VLookups!$A$28:$B$29,2,FALSE)-U$3),IF($G21="L",$N21,$M21),IF($G21="L",$M21,$N21),$B21,$D21))</f>
        <v/>
      </c>
      <c r="V21" s="129" t="str">
        <f>IF(OR($M21="",$N21=""),"",_xlfn.BETA.INV(ABS(VLOOKUP($R$1,VLookups!$A$28:$B$29,2,FALSE)-V$3),IF($G21="L",$N21,$M21),IF($G21="L",$M21,$N21),$B21,$D21))</f>
        <v/>
      </c>
      <c r="W21" s="130" t="str">
        <f>IF(OR($M21="",$N21=""),"",_xlfn.BETA.INV(ABS(VLOOKUP($R$1,VLookups!$A$28:$B$29,2,FALSE)-W$3),IF($G21="L",$N21,$M21),IF($G21="L",$M21,$N21),$B21,$D21))</f>
        <v/>
      </c>
      <c r="X21" s="129" t="str">
        <f>IF(OR($M21="",$N21=""),"",_xlfn.BETA.INV(ABS(VLOOKUP($R$1,VLookups!$A$28:$B$29,2,FALSE)-X$3),IF($G21="L",$N21,$M21),IF($G21="L",$M21,$N21),$B21,$D21))</f>
        <v/>
      </c>
      <c r="Y21" s="130" t="str">
        <f>IF(OR($M21="",$N21=""),"",_xlfn.BETA.INV(ABS(VLOOKUP($R$1,VLookups!$A$28:$B$29,2,FALSE)-Y$3),IF($G21="L",$N21,$M21),IF($G21="L",$M21,$N21),$B21,$D21))</f>
        <v/>
      </c>
      <c r="Z21" s="129" t="str">
        <f>IF(OR($M21="",$N21=""),"",_xlfn.BETA.INV(ABS(VLOOKUP($R$1,VLookups!$A$28:$B$29,2,FALSE)-Z$3),IF($G21="L",$N21,$M21),IF($G21="L",$M21,$N21),$B21,$D21))</f>
        <v/>
      </c>
      <c r="AA21" s="130" t="str">
        <f>IF(OR($M21="",$N21=""),"",_xlfn.BETA.INV(ABS(VLOOKUP($R$1,VLookups!$A$28:$B$29,2,FALSE)-AA$3),IF($G21="L",$N21,$M21),IF($G21="L",$M21,$N21),$B21,$D21))</f>
        <v/>
      </c>
      <c r="AB21" s="129" t="str">
        <f>IF(OR($M21="",$N21=""),"",_xlfn.BETA.INV(ABS(VLOOKUP($R$1,VLookups!$A$28:$B$29,2,FALSE)-AB$3),IF($G21="L",$N21,$M21),IF($G21="L",$M21,$N21),$B21,$D21))</f>
        <v/>
      </c>
      <c r="AC21" s="130" t="str">
        <f>IF(OR($M21="",$N21=""),"",_xlfn.BETA.INV(ABS(VLOOKUP($R$1,VLookups!$A$28:$B$29,2,FALSE)-AC$3),IF($G21="L",$N21,$M21),IF($G21="L",$M21,$N21),$B21,$D21))</f>
        <v/>
      </c>
      <c r="AD21" s="129" t="str">
        <f>IF(OR($M21="",$N21=""),"",_xlfn.BETA.INV(ABS(VLOOKUP($R$1,VLookups!$A$28:$B$29,2,FALSE)-AD$3),IF($G21="L",$N21,$M21),IF($G21="L",$M21,$N21),$B21,$D21))</f>
        <v/>
      </c>
      <c r="AE21" s="130" t="str">
        <f>IF(OR($M21="",$N21=""),"",_xlfn.BETA.INV(ABS(VLOOKUP($R$1,VLookups!$A$28:$B$29,2,FALSE)-AE$3),IF($G21="L",$N21,$M21),IF($G21="L",$M21,$N21),$B21,$D21))</f>
        <v/>
      </c>
      <c r="AF21" s="17"/>
      <c r="AG21" s="17"/>
      <c r="AH21" s="17"/>
    </row>
    <row r="22" spans="1:34" hidden="1" x14ac:dyDescent="0.25">
      <c r="A22" s="22">
        <v>19</v>
      </c>
      <c r="B22" s="117" t="str">
        <f t="shared" si="6"/>
        <v/>
      </c>
      <c r="C22" s="132"/>
      <c r="D22" s="117" t="str">
        <f t="shared" si="7"/>
        <v/>
      </c>
      <c r="E22" s="127" t="str">
        <f t="shared" si="8"/>
        <v/>
      </c>
      <c r="F22" s="23" t="str">
        <f t="shared" si="9"/>
        <v/>
      </c>
      <c r="G22" s="24" t="str">
        <f t="shared" si="10"/>
        <v/>
      </c>
      <c r="H22" s="25" t="str">
        <f>IF(F22="","",IF(OR($F22&lt;Skew!$B$1,$F22=Skew!$B$1),IF($F22&gt;Skew!$C$1,Skew!$A$1,IF($F22&gt;Skew!$C$2,Skew!$A$2,IF($F22&gt;Skew!$C$3,Skew!$A$3,IF($F22&gt;Skew!$C$4,Skew!$A$4,IF($F22&gt;Skew!$C$5,Skew!$A$5,IF($F22&gt;Skew!$C$6,Skew!$A$6,IF($F22&gt;Skew!$C$7,Skew!$A$7,IF($F22&gt;Skew!$C$8,Skew!$A$8,IF($F22&gt;Skew!$C$9,Skew!$A$9,IF($F22&gt;Skew!$C$10,Skew!$A$10,IF($F22&gt;Skew!$C$11,Skew!$A$11,IF($F22&gt;Skew!$C$12,Skew!$A$12,IF($F22&gt;Skew!$C$13,Skew!$A$13,IF($F22&gt;Skew!$C$14,Skew!$A$14,Skew!$A$15)
)))))))))))))))</f>
        <v/>
      </c>
      <c r="I22" s="24" t="str">
        <f>IF(F22="","",MATCH(H22,Skew!$A$1:$A$15,0))</f>
        <v/>
      </c>
      <c r="J22" s="24" t="str">
        <f t="shared" si="11"/>
        <v/>
      </c>
      <c r="K22" s="26"/>
      <c r="L22" s="24" t="str">
        <f>IF(OR(F22="",K22=""),"",MATCH(K22,Confidence!$A$1:$A$10,0))</f>
        <v/>
      </c>
      <c r="M22" s="27" t="str">
        <f t="shared" si="12"/>
        <v/>
      </c>
      <c r="N22" s="27" t="str">
        <f t="shared" si="13"/>
        <v/>
      </c>
      <c r="O22" s="119" t="str">
        <f t="shared" si="14"/>
        <v/>
      </c>
      <c r="P22" s="119" t="str">
        <f t="shared" si="15"/>
        <v/>
      </c>
      <c r="Q22" s="40" t="str">
        <f t="shared" si="16"/>
        <v/>
      </c>
      <c r="R22" s="132"/>
      <c r="S22" s="28" t="str">
        <f>IF(AND(B22&gt;0,C22&gt;0,D22&gt;0,M22&gt;0,N22&gt;0,R22&gt;0,NOT(K22="")),ABS(VLOOKUP($R$1,VLookups!$A$28:$B$29,2,FALSE)-_xlfn.BETA.DIST(R22,IF(G22="L",N22,M22),IF(G22="L",M22,N22),TRUE,B22,D22)),"")</f>
        <v/>
      </c>
      <c r="T22" s="129" t="str">
        <f>IF(OR($M22="",$N22=""),"",_xlfn.BETA.INV(ABS(VLOOKUP($R$1,VLookups!$A$28:$B$29,2,FALSE)-T$3),IF($G22="L",$N22,$M22),IF($G22="L",$M22,$N22),$B22,$D22))</f>
        <v/>
      </c>
      <c r="U22" s="130" t="str">
        <f>IF(OR($M22="",$N22=""),"",_xlfn.BETA.INV(ABS(VLOOKUP($R$1,VLookups!$A$28:$B$29,2,FALSE)-U$3),IF($G22="L",$N22,$M22),IF($G22="L",$M22,$N22),$B22,$D22))</f>
        <v/>
      </c>
      <c r="V22" s="129" t="str">
        <f>IF(OR($M22="",$N22=""),"",_xlfn.BETA.INV(ABS(VLOOKUP($R$1,VLookups!$A$28:$B$29,2,FALSE)-V$3),IF($G22="L",$N22,$M22),IF($G22="L",$M22,$N22),$B22,$D22))</f>
        <v/>
      </c>
      <c r="W22" s="130" t="str">
        <f>IF(OR($M22="",$N22=""),"",_xlfn.BETA.INV(ABS(VLOOKUP($R$1,VLookups!$A$28:$B$29,2,FALSE)-W$3),IF($G22="L",$N22,$M22),IF($G22="L",$M22,$N22),$B22,$D22))</f>
        <v/>
      </c>
      <c r="X22" s="129" t="str">
        <f>IF(OR($M22="",$N22=""),"",_xlfn.BETA.INV(ABS(VLOOKUP($R$1,VLookups!$A$28:$B$29,2,FALSE)-X$3),IF($G22="L",$N22,$M22),IF($G22="L",$M22,$N22),$B22,$D22))</f>
        <v/>
      </c>
      <c r="Y22" s="130" t="str">
        <f>IF(OR($M22="",$N22=""),"",_xlfn.BETA.INV(ABS(VLOOKUP($R$1,VLookups!$A$28:$B$29,2,FALSE)-Y$3),IF($G22="L",$N22,$M22),IF($G22="L",$M22,$N22),$B22,$D22))</f>
        <v/>
      </c>
      <c r="Z22" s="129" t="str">
        <f>IF(OR($M22="",$N22=""),"",_xlfn.BETA.INV(ABS(VLOOKUP($R$1,VLookups!$A$28:$B$29,2,FALSE)-Z$3),IF($G22="L",$N22,$M22),IF($G22="L",$M22,$N22),$B22,$D22))</f>
        <v/>
      </c>
      <c r="AA22" s="130" t="str">
        <f>IF(OR($M22="",$N22=""),"",_xlfn.BETA.INV(ABS(VLOOKUP($R$1,VLookups!$A$28:$B$29,2,FALSE)-AA$3),IF($G22="L",$N22,$M22),IF($G22="L",$M22,$N22),$B22,$D22))</f>
        <v/>
      </c>
      <c r="AB22" s="129" t="str">
        <f>IF(OR($M22="",$N22=""),"",_xlfn.BETA.INV(ABS(VLOOKUP($R$1,VLookups!$A$28:$B$29,2,FALSE)-AB$3),IF($G22="L",$N22,$M22),IF($G22="L",$M22,$N22),$B22,$D22))</f>
        <v/>
      </c>
      <c r="AC22" s="130" t="str">
        <f>IF(OR($M22="",$N22=""),"",_xlfn.BETA.INV(ABS(VLOOKUP($R$1,VLookups!$A$28:$B$29,2,FALSE)-AC$3),IF($G22="L",$N22,$M22),IF($G22="L",$M22,$N22),$B22,$D22))</f>
        <v/>
      </c>
      <c r="AD22" s="129" t="str">
        <f>IF(OR($M22="",$N22=""),"",_xlfn.BETA.INV(ABS(VLOOKUP($R$1,VLookups!$A$28:$B$29,2,FALSE)-AD$3),IF($G22="L",$N22,$M22),IF($G22="L",$M22,$N22),$B22,$D22))</f>
        <v/>
      </c>
      <c r="AE22" s="130" t="str">
        <f>IF(OR($M22="",$N22=""),"",_xlfn.BETA.INV(ABS(VLOOKUP($R$1,VLookups!$A$28:$B$29,2,FALSE)-AE$3),IF($G22="L",$N22,$M22),IF($G22="L",$M22,$N22),$B22,$D22))</f>
        <v/>
      </c>
      <c r="AF22" s="17"/>
      <c r="AG22" s="17"/>
      <c r="AH22" s="17"/>
    </row>
    <row r="23" spans="1:34" hidden="1" x14ac:dyDescent="0.25">
      <c r="A23" s="22">
        <v>20</v>
      </c>
      <c r="B23" s="117" t="str">
        <f t="shared" si="6"/>
        <v/>
      </c>
      <c r="C23" s="132"/>
      <c r="D23" s="117" t="str">
        <f t="shared" si="7"/>
        <v/>
      </c>
      <c r="E23" s="127" t="str">
        <f t="shared" si="8"/>
        <v/>
      </c>
      <c r="F23" s="23" t="str">
        <f t="shared" si="9"/>
        <v/>
      </c>
      <c r="G23" s="24" t="str">
        <f t="shared" si="10"/>
        <v/>
      </c>
      <c r="H23" s="25" t="str">
        <f>IF(F23="","",IF(OR($F23&lt;Skew!$B$1,$F23=Skew!$B$1),IF($F23&gt;Skew!$C$1,Skew!$A$1,IF($F23&gt;Skew!$C$2,Skew!$A$2,IF($F23&gt;Skew!$C$3,Skew!$A$3,IF($F23&gt;Skew!$C$4,Skew!$A$4,IF($F23&gt;Skew!$C$5,Skew!$A$5,IF($F23&gt;Skew!$C$6,Skew!$A$6,IF($F23&gt;Skew!$C$7,Skew!$A$7,IF($F23&gt;Skew!$C$8,Skew!$A$8,IF($F23&gt;Skew!$C$9,Skew!$A$9,IF($F23&gt;Skew!$C$10,Skew!$A$10,IF($F23&gt;Skew!$C$11,Skew!$A$11,IF($F23&gt;Skew!$C$12,Skew!$A$12,IF($F23&gt;Skew!$C$13,Skew!$A$13,IF($F23&gt;Skew!$C$14,Skew!$A$14,Skew!$A$15)
)))))))))))))))</f>
        <v/>
      </c>
      <c r="I23" s="24" t="str">
        <f>IF(F23="","",MATCH(H23,Skew!$A$1:$A$15,0))</f>
        <v/>
      </c>
      <c r="J23" s="24" t="str">
        <f t="shared" si="11"/>
        <v/>
      </c>
      <c r="K23" s="26"/>
      <c r="L23" s="24" t="str">
        <f>IF(OR(F23="",K23=""),"",MATCH(K23,Confidence!$A$1:$A$10,0))</f>
        <v/>
      </c>
      <c r="M23" s="27" t="str">
        <f t="shared" si="12"/>
        <v/>
      </c>
      <c r="N23" s="27" t="str">
        <f t="shared" si="13"/>
        <v/>
      </c>
      <c r="O23" s="119" t="str">
        <f t="shared" si="14"/>
        <v/>
      </c>
      <c r="P23" s="119" t="str">
        <f t="shared" si="15"/>
        <v/>
      </c>
      <c r="Q23" s="40" t="str">
        <f t="shared" si="16"/>
        <v/>
      </c>
      <c r="R23" s="132"/>
      <c r="S23" s="28" t="str">
        <f>IF(AND(B23&gt;0,C23&gt;0,D23&gt;0,M23&gt;0,N23&gt;0,R23&gt;0,NOT(K23="")),ABS(VLOOKUP($R$1,VLookups!$A$28:$B$29,2,FALSE)-_xlfn.BETA.DIST(R23,IF(G23="L",N23,M23),IF(G23="L",M23,N23),TRUE,B23,D23)),"")</f>
        <v/>
      </c>
      <c r="T23" s="129" t="str">
        <f>IF(OR($M23="",$N23=""),"",_xlfn.BETA.INV(ABS(VLOOKUP($R$1,VLookups!$A$28:$B$29,2,FALSE)-T$3),IF($G23="L",$N23,$M23),IF($G23="L",$M23,$N23),$B23,$D23))</f>
        <v/>
      </c>
      <c r="U23" s="130" t="str">
        <f>IF(OR($M23="",$N23=""),"",_xlfn.BETA.INV(ABS(VLOOKUP($R$1,VLookups!$A$28:$B$29,2,FALSE)-U$3),IF($G23="L",$N23,$M23),IF($G23="L",$M23,$N23),$B23,$D23))</f>
        <v/>
      </c>
      <c r="V23" s="129" t="str">
        <f>IF(OR($M23="",$N23=""),"",_xlfn.BETA.INV(ABS(VLOOKUP($R$1,VLookups!$A$28:$B$29,2,FALSE)-V$3),IF($G23="L",$N23,$M23),IF($G23="L",$M23,$N23),$B23,$D23))</f>
        <v/>
      </c>
      <c r="W23" s="130" t="str">
        <f>IF(OR($M23="",$N23=""),"",_xlfn.BETA.INV(ABS(VLOOKUP($R$1,VLookups!$A$28:$B$29,2,FALSE)-W$3),IF($G23="L",$N23,$M23),IF($G23="L",$M23,$N23),$B23,$D23))</f>
        <v/>
      </c>
      <c r="X23" s="129" t="str">
        <f>IF(OR($M23="",$N23=""),"",_xlfn.BETA.INV(ABS(VLOOKUP($R$1,VLookups!$A$28:$B$29,2,FALSE)-X$3),IF($G23="L",$N23,$M23),IF($G23="L",$M23,$N23),$B23,$D23))</f>
        <v/>
      </c>
      <c r="Y23" s="130" t="str">
        <f>IF(OR($M23="",$N23=""),"",_xlfn.BETA.INV(ABS(VLOOKUP($R$1,VLookups!$A$28:$B$29,2,FALSE)-Y$3),IF($G23="L",$N23,$M23),IF($G23="L",$M23,$N23),$B23,$D23))</f>
        <v/>
      </c>
      <c r="Z23" s="129" t="str">
        <f>IF(OR($M23="",$N23=""),"",_xlfn.BETA.INV(ABS(VLOOKUP($R$1,VLookups!$A$28:$B$29,2,FALSE)-Z$3),IF($G23="L",$N23,$M23),IF($G23="L",$M23,$N23),$B23,$D23))</f>
        <v/>
      </c>
      <c r="AA23" s="130" t="str">
        <f>IF(OR($M23="",$N23=""),"",_xlfn.BETA.INV(ABS(VLOOKUP($R$1,VLookups!$A$28:$B$29,2,FALSE)-AA$3),IF($G23="L",$N23,$M23),IF($G23="L",$M23,$N23),$B23,$D23))</f>
        <v/>
      </c>
      <c r="AB23" s="129" t="str">
        <f>IF(OR($M23="",$N23=""),"",_xlfn.BETA.INV(ABS(VLOOKUP($R$1,VLookups!$A$28:$B$29,2,FALSE)-AB$3),IF($G23="L",$N23,$M23),IF($G23="L",$M23,$N23),$B23,$D23))</f>
        <v/>
      </c>
      <c r="AC23" s="130" t="str">
        <f>IF(OR($M23="",$N23=""),"",_xlfn.BETA.INV(ABS(VLOOKUP($R$1,VLookups!$A$28:$B$29,2,FALSE)-AC$3),IF($G23="L",$N23,$M23),IF($G23="L",$M23,$N23),$B23,$D23))</f>
        <v/>
      </c>
      <c r="AD23" s="129" t="str">
        <f>IF(OR($M23="",$N23=""),"",_xlfn.BETA.INV(ABS(VLOOKUP($R$1,VLookups!$A$28:$B$29,2,FALSE)-AD$3),IF($G23="L",$N23,$M23),IF($G23="L",$M23,$N23),$B23,$D23))</f>
        <v/>
      </c>
      <c r="AE23" s="130" t="str">
        <f>IF(OR($M23="",$N23=""),"",_xlfn.BETA.INV(ABS(VLOOKUP($R$1,VLookups!$A$28:$B$29,2,FALSE)-AE$3),IF($G23="L",$N23,$M23),IF($G23="L",$M23,$N23),$B23,$D23))</f>
        <v/>
      </c>
      <c r="AF23" s="17"/>
      <c r="AG23" s="17"/>
      <c r="AH23" s="17"/>
    </row>
    <row r="24" spans="1:34" hidden="1" x14ac:dyDescent="0.25">
      <c r="A24" s="22">
        <v>21</v>
      </c>
      <c r="B24" s="117" t="str">
        <f t="shared" si="6"/>
        <v/>
      </c>
      <c r="C24" s="132"/>
      <c r="D24" s="117" t="str">
        <f t="shared" si="7"/>
        <v/>
      </c>
      <c r="E24" s="127" t="str">
        <f t="shared" si="8"/>
        <v/>
      </c>
      <c r="F24" s="23" t="str">
        <f t="shared" si="9"/>
        <v/>
      </c>
      <c r="G24" s="24" t="str">
        <f t="shared" si="10"/>
        <v/>
      </c>
      <c r="H24" s="25" t="str">
        <f>IF(F24="","",IF(OR($F24&lt;Skew!$B$1,$F24=Skew!$B$1),IF($F24&gt;Skew!$C$1,Skew!$A$1,IF($F24&gt;Skew!$C$2,Skew!$A$2,IF($F24&gt;Skew!$C$3,Skew!$A$3,IF($F24&gt;Skew!$C$4,Skew!$A$4,IF($F24&gt;Skew!$C$5,Skew!$A$5,IF($F24&gt;Skew!$C$6,Skew!$A$6,IF($F24&gt;Skew!$C$7,Skew!$A$7,IF($F24&gt;Skew!$C$8,Skew!$A$8,IF($F24&gt;Skew!$C$9,Skew!$A$9,IF($F24&gt;Skew!$C$10,Skew!$A$10,IF($F24&gt;Skew!$C$11,Skew!$A$11,IF($F24&gt;Skew!$C$12,Skew!$A$12,IF($F24&gt;Skew!$C$13,Skew!$A$13,IF($F24&gt;Skew!$C$14,Skew!$A$14,Skew!$A$15)
)))))))))))))))</f>
        <v/>
      </c>
      <c r="I24" s="24" t="str">
        <f>IF(F24="","",MATCH(H24,Skew!$A$1:$A$15,0))</f>
        <v/>
      </c>
      <c r="J24" s="24" t="str">
        <f t="shared" si="11"/>
        <v/>
      </c>
      <c r="K24" s="26"/>
      <c r="L24" s="24" t="str">
        <f>IF(OR(F24="",K24=""),"",MATCH(K24,Confidence!$A$1:$A$10,0))</f>
        <v/>
      </c>
      <c r="M24" s="27" t="str">
        <f t="shared" si="12"/>
        <v/>
      </c>
      <c r="N24" s="27" t="str">
        <f t="shared" si="13"/>
        <v/>
      </c>
      <c r="O24" s="119" t="str">
        <f t="shared" si="14"/>
        <v/>
      </c>
      <c r="P24" s="119" t="str">
        <f t="shared" si="15"/>
        <v/>
      </c>
      <c r="Q24" s="40" t="str">
        <f t="shared" si="16"/>
        <v/>
      </c>
      <c r="R24" s="132"/>
      <c r="S24" s="28" t="str">
        <f>IF(AND(B24&gt;0,C24&gt;0,D24&gt;0,M24&gt;0,N24&gt;0,R24&gt;0,NOT(K24="")),ABS(VLOOKUP($R$1,VLookups!$A$28:$B$29,2,FALSE)-_xlfn.BETA.DIST(R24,IF(G24="L",N24,M24),IF(G24="L",M24,N24),TRUE,B24,D24)),"")</f>
        <v/>
      </c>
      <c r="T24" s="129" t="str">
        <f>IF(OR($M24="",$N24=""),"",_xlfn.BETA.INV(ABS(VLOOKUP($R$1,VLookups!$A$28:$B$29,2,FALSE)-T$3),IF($G24="L",$N24,$M24),IF($G24="L",$M24,$N24),$B24,$D24))</f>
        <v/>
      </c>
      <c r="U24" s="130" t="str">
        <f>IF(OR($M24="",$N24=""),"",_xlfn.BETA.INV(ABS(VLOOKUP($R$1,VLookups!$A$28:$B$29,2,FALSE)-U$3),IF($G24="L",$N24,$M24),IF($G24="L",$M24,$N24),$B24,$D24))</f>
        <v/>
      </c>
      <c r="V24" s="129" t="str">
        <f>IF(OR($M24="",$N24=""),"",_xlfn.BETA.INV(ABS(VLOOKUP($R$1,VLookups!$A$28:$B$29,2,FALSE)-V$3),IF($G24="L",$N24,$M24),IF($G24="L",$M24,$N24),$B24,$D24))</f>
        <v/>
      </c>
      <c r="W24" s="130" t="str">
        <f>IF(OR($M24="",$N24=""),"",_xlfn.BETA.INV(ABS(VLOOKUP($R$1,VLookups!$A$28:$B$29,2,FALSE)-W$3),IF($G24="L",$N24,$M24),IF($G24="L",$M24,$N24),$B24,$D24))</f>
        <v/>
      </c>
      <c r="X24" s="129" t="str">
        <f>IF(OR($M24="",$N24=""),"",_xlfn.BETA.INV(ABS(VLOOKUP($R$1,VLookups!$A$28:$B$29,2,FALSE)-X$3),IF($G24="L",$N24,$M24),IF($G24="L",$M24,$N24),$B24,$D24))</f>
        <v/>
      </c>
      <c r="Y24" s="130" t="str">
        <f>IF(OR($M24="",$N24=""),"",_xlfn.BETA.INV(ABS(VLOOKUP($R$1,VLookups!$A$28:$B$29,2,FALSE)-Y$3),IF($G24="L",$N24,$M24),IF($G24="L",$M24,$N24),$B24,$D24))</f>
        <v/>
      </c>
      <c r="Z24" s="129" t="str">
        <f>IF(OR($M24="",$N24=""),"",_xlfn.BETA.INV(ABS(VLOOKUP($R$1,VLookups!$A$28:$B$29,2,FALSE)-Z$3),IF($G24="L",$N24,$M24),IF($G24="L",$M24,$N24),$B24,$D24))</f>
        <v/>
      </c>
      <c r="AA24" s="130" t="str">
        <f>IF(OR($M24="",$N24=""),"",_xlfn.BETA.INV(ABS(VLOOKUP($R$1,VLookups!$A$28:$B$29,2,FALSE)-AA$3),IF($G24="L",$N24,$M24),IF($G24="L",$M24,$N24),$B24,$D24))</f>
        <v/>
      </c>
      <c r="AB24" s="129" t="str">
        <f>IF(OR($M24="",$N24=""),"",_xlfn.BETA.INV(ABS(VLOOKUP($R$1,VLookups!$A$28:$B$29,2,FALSE)-AB$3),IF($G24="L",$N24,$M24),IF($G24="L",$M24,$N24),$B24,$D24))</f>
        <v/>
      </c>
      <c r="AC24" s="130" t="str">
        <f>IF(OR($M24="",$N24=""),"",_xlfn.BETA.INV(ABS(VLOOKUP($R$1,VLookups!$A$28:$B$29,2,FALSE)-AC$3),IF($G24="L",$N24,$M24),IF($G24="L",$M24,$N24),$B24,$D24))</f>
        <v/>
      </c>
      <c r="AD24" s="129" t="str">
        <f>IF(OR($M24="",$N24=""),"",_xlfn.BETA.INV(ABS(VLOOKUP($R$1,VLookups!$A$28:$B$29,2,FALSE)-AD$3),IF($G24="L",$N24,$M24),IF($G24="L",$M24,$N24),$B24,$D24))</f>
        <v/>
      </c>
      <c r="AE24" s="130" t="str">
        <f>IF(OR($M24="",$N24=""),"",_xlfn.BETA.INV(ABS(VLOOKUP($R$1,VLookups!$A$28:$B$29,2,FALSE)-AE$3),IF($G24="L",$N24,$M24),IF($G24="L",$M24,$N24),$B24,$D24))</f>
        <v/>
      </c>
      <c r="AF24" s="17"/>
      <c r="AG24" s="17"/>
      <c r="AH24" s="17"/>
    </row>
    <row r="25" spans="1:34" hidden="1" x14ac:dyDescent="0.25">
      <c r="A25" s="22">
        <v>22</v>
      </c>
      <c r="B25" s="117" t="str">
        <f t="shared" si="6"/>
        <v/>
      </c>
      <c r="C25" s="132"/>
      <c r="D25" s="117" t="str">
        <f t="shared" si="7"/>
        <v/>
      </c>
      <c r="E25" s="127" t="str">
        <f t="shared" si="8"/>
        <v/>
      </c>
      <c r="F25" s="23" t="str">
        <f t="shared" si="9"/>
        <v/>
      </c>
      <c r="G25" s="24" t="str">
        <f t="shared" si="10"/>
        <v/>
      </c>
      <c r="H25" s="25" t="str">
        <f>IF(F25="","",IF(OR($F25&lt;Skew!$B$1,$F25=Skew!$B$1),IF($F25&gt;Skew!$C$1,Skew!$A$1,IF($F25&gt;Skew!$C$2,Skew!$A$2,IF($F25&gt;Skew!$C$3,Skew!$A$3,IF($F25&gt;Skew!$C$4,Skew!$A$4,IF($F25&gt;Skew!$C$5,Skew!$A$5,IF($F25&gt;Skew!$C$6,Skew!$A$6,IF($F25&gt;Skew!$C$7,Skew!$A$7,IF($F25&gt;Skew!$C$8,Skew!$A$8,IF($F25&gt;Skew!$C$9,Skew!$A$9,IF($F25&gt;Skew!$C$10,Skew!$A$10,IF($F25&gt;Skew!$C$11,Skew!$A$11,IF($F25&gt;Skew!$C$12,Skew!$A$12,IF($F25&gt;Skew!$C$13,Skew!$A$13,IF($F25&gt;Skew!$C$14,Skew!$A$14,Skew!$A$15)
)))))))))))))))</f>
        <v/>
      </c>
      <c r="I25" s="24" t="str">
        <f>IF(F25="","",MATCH(H25,Skew!$A$1:$A$15,0))</f>
        <v/>
      </c>
      <c r="J25" s="24" t="str">
        <f t="shared" si="11"/>
        <v/>
      </c>
      <c r="K25" s="26"/>
      <c r="L25" s="24" t="str">
        <f>IF(OR(F25="",K25=""),"",MATCH(K25,Confidence!$A$1:$A$10,0))</f>
        <v/>
      </c>
      <c r="M25" s="27" t="str">
        <f t="shared" si="12"/>
        <v/>
      </c>
      <c r="N25" s="27" t="str">
        <f t="shared" si="13"/>
        <v/>
      </c>
      <c r="O25" s="119" t="str">
        <f t="shared" si="14"/>
        <v/>
      </c>
      <c r="P25" s="119" t="str">
        <f t="shared" si="15"/>
        <v/>
      </c>
      <c r="Q25" s="40" t="str">
        <f t="shared" si="16"/>
        <v/>
      </c>
      <c r="R25" s="132"/>
      <c r="S25" s="28" t="str">
        <f>IF(AND(B25&gt;0,C25&gt;0,D25&gt;0,M25&gt;0,N25&gt;0,R25&gt;0,NOT(K25="")),ABS(VLOOKUP($R$1,VLookups!$A$28:$B$29,2,FALSE)-_xlfn.BETA.DIST(R25,IF(G25="L",N25,M25),IF(G25="L",M25,N25),TRUE,B25,D25)),"")</f>
        <v/>
      </c>
      <c r="T25" s="129" t="str">
        <f>IF(OR($M25="",$N25=""),"",_xlfn.BETA.INV(ABS(VLOOKUP($R$1,VLookups!$A$28:$B$29,2,FALSE)-T$3),IF($G25="L",$N25,$M25),IF($G25="L",$M25,$N25),$B25,$D25))</f>
        <v/>
      </c>
      <c r="U25" s="130" t="str">
        <f>IF(OR($M25="",$N25=""),"",_xlfn.BETA.INV(ABS(VLOOKUP($R$1,VLookups!$A$28:$B$29,2,FALSE)-U$3),IF($G25="L",$N25,$M25),IF($G25="L",$M25,$N25),$B25,$D25))</f>
        <v/>
      </c>
      <c r="V25" s="129" t="str">
        <f>IF(OR($M25="",$N25=""),"",_xlfn.BETA.INV(ABS(VLOOKUP($R$1,VLookups!$A$28:$B$29,2,FALSE)-V$3),IF($G25="L",$N25,$M25),IF($G25="L",$M25,$N25),$B25,$D25))</f>
        <v/>
      </c>
      <c r="W25" s="130" t="str">
        <f>IF(OR($M25="",$N25=""),"",_xlfn.BETA.INV(ABS(VLOOKUP($R$1,VLookups!$A$28:$B$29,2,FALSE)-W$3),IF($G25="L",$N25,$M25),IF($G25="L",$M25,$N25),$B25,$D25))</f>
        <v/>
      </c>
      <c r="X25" s="129" t="str">
        <f>IF(OR($M25="",$N25=""),"",_xlfn.BETA.INV(ABS(VLOOKUP($R$1,VLookups!$A$28:$B$29,2,FALSE)-X$3),IF($G25="L",$N25,$M25),IF($G25="L",$M25,$N25),$B25,$D25))</f>
        <v/>
      </c>
      <c r="Y25" s="130" t="str">
        <f>IF(OR($M25="",$N25=""),"",_xlfn.BETA.INV(ABS(VLOOKUP($R$1,VLookups!$A$28:$B$29,2,FALSE)-Y$3),IF($G25="L",$N25,$M25),IF($G25="L",$M25,$N25),$B25,$D25))</f>
        <v/>
      </c>
      <c r="Z25" s="129" t="str">
        <f>IF(OR($M25="",$N25=""),"",_xlfn.BETA.INV(ABS(VLOOKUP($R$1,VLookups!$A$28:$B$29,2,FALSE)-Z$3),IF($G25="L",$N25,$M25),IF($G25="L",$M25,$N25),$B25,$D25))</f>
        <v/>
      </c>
      <c r="AA25" s="130" t="str">
        <f>IF(OR($M25="",$N25=""),"",_xlfn.BETA.INV(ABS(VLOOKUP($R$1,VLookups!$A$28:$B$29,2,FALSE)-AA$3),IF($G25="L",$N25,$M25),IF($G25="L",$M25,$N25),$B25,$D25))</f>
        <v/>
      </c>
      <c r="AB25" s="129" t="str">
        <f>IF(OR($M25="",$N25=""),"",_xlfn.BETA.INV(ABS(VLOOKUP($R$1,VLookups!$A$28:$B$29,2,FALSE)-AB$3),IF($G25="L",$N25,$M25),IF($G25="L",$M25,$N25),$B25,$D25))</f>
        <v/>
      </c>
      <c r="AC25" s="130" t="str">
        <f>IF(OR($M25="",$N25=""),"",_xlfn.BETA.INV(ABS(VLOOKUP($R$1,VLookups!$A$28:$B$29,2,FALSE)-AC$3),IF($G25="L",$N25,$M25),IF($G25="L",$M25,$N25),$B25,$D25))</f>
        <v/>
      </c>
      <c r="AD25" s="129" t="str">
        <f>IF(OR($M25="",$N25=""),"",_xlfn.BETA.INV(ABS(VLOOKUP($R$1,VLookups!$A$28:$B$29,2,FALSE)-AD$3),IF($G25="L",$N25,$M25),IF($G25="L",$M25,$N25),$B25,$D25))</f>
        <v/>
      </c>
      <c r="AE25" s="130" t="str">
        <f>IF(OR($M25="",$N25=""),"",_xlfn.BETA.INV(ABS(VLOOKUP($R$1,VLookups!$A$28:$B$29,2,FALSE)-AE$3),IF($G25="L",$N25,$M25),IF($G25="L",$M25,$N25),$B25,$D25))</f>
        <v/>
      </c>
      <c r="AF25" s="17"/>
      <c r="AG25" s="17"/>
      <c r="AH25" s="17"/>
    </row>
    <row r="26" spans="1:34" hidden="1" x14ac:dyDescent="0.25">
      <c r="A26" s="22">
        <v>23</v>
      </c>
      <c r="B26" s="117" t="str">
        <f t="shared" si="6"/>
        <v/>
      </c>
      <c r="C26" s="132"/>
      <c r="D26" s="117" t="str">
        <f t="shared" si="7"/>
        <v/>
      </c>
      <c r="E26" s="127" t="str">
        <f t="shared" si="8"/>
        <v/>
      </c>
      <c r="F26" s="23" t="str">
        <f t="shared" si="9"/>
        <v/>
      </c>
      <c r="G26" s="24" t="str">
        <f t="shared" si="10"/>
        <v/>
      </c>
      <c r="H26" s="25" t="str">
        <f>IF(F26="","",IF(OR($F26&lt;Skew!$B$1,$F26=Skew!$B$1),IF($F26&gt;Skew!$C$1,Skew!$A$1,IF($F26&gt;Skew!$C$2,Skew!$A$2,IF($F26&gt;Skew!$C$3,Skew!$A$3,IF($F26&gt;Skew!$C$4,Skew!$A$4,IF($F26&gt;Skew!$C$5,Skew!$A$5,IF($F26&gt;Skew!$C$6,Skew!$A$6,IF($F26&gt;Skew!$C$7,Skew!$A$7,IF($F26&gt;Skew!$C$8,Skew!$A$8,IF($F26&gt;Skew!$C$9,Skew!$A$9,IF($F26&gt;Skew!$C$10,Skew!$A$10,IF($F26&gt;Skew!$C$11,Skew!$A$11,IF($F26&gt;Skew!$C$12,Skew!$A$12,IF($F26&gt;Skew!$C$13,Skew!$A$13,IF($F26&gt;Skew!$C$14,Skew!$A$14,Skew!$A$15)
)))))))))))))))</f>
        <v/>
      </c>
      <c r="I26" s="24" t="str">
        <f>IF(F26="","",MATCH(H26,Skew!$A$1:$A$15,0))</f>
        <v/>
      </c>
      <c r="J26" s="24" t="str">
        <f t="shared" si="11"/>
        <v/>
      </c>
      <c r="K26" s="26"/>
      <c r="L26" s="24" t="str">
        <f>IF(OR(F26="",K26=""),"",MATCH(K26,Confidence!$A$1:$A$10,0))</f>
        <v/>
      </c>
      <c r="M26" s="27" t="str">
        <f t="shared" si="12"/>
        <v/>
      </c>
      <c r="N26" s="27" t="str">
        <f t="shared" si="13"/>
        <v/>
      </c>
      <c r="O26" s="119" t="str">
        <f t="shared" si="14"/>
        <v/>
      </c>
      <c r="P26" s="119" t="str">
        <f t="shared" si="15"/>
        <v/>
      </c>
      <c r="Q26" s="40" t="str">
        <f t="shared" si="16"/>
        <v/>
      </c>
      <c r="R26" s="132"/>
      <c r="S26" s="28" t="str">
        <f>IF(AND(B26&gt;0,C26&gt;0,D26&gt;0,M26&gt;0,N26&gt;0,R26&gt;0,NOT(K26="")),ABS(VLOOKUP($R$1,VLookups!$A$28:$B$29,2,FALSE)-_xlfn.BETA.DIST(R26,IF(G26="L",N26,M26),IF(G26="L",M26,N26),TRUE,B26,D26)),"")</f>
        <v/>
      </c>
      <c r="T26" s="129" t="str">
        <f>IF(OR($M26="",$N26=""),"",_xlfn.BETA.INV(ABS(VLOOKUP($R$1,VLookups!$A$28:$B$29,2,FALSE)-T$3),IF($G26="L",$N26,$M26),IF($G26="L",$M26,$N26),$B26,$D26))</f>
        <v/>
      </c>
      <c r="U26" s="130" t="str">
        <f>IF(OR($M26="",$N26=""),"",_xlfn.BETA.INV(ABS(VLOOKUP($R$1,VLookups!$A$28:$B$29,2,FALSE)-U$3),IF($G26="L",$N26,$M26),IF($G26="L",$M26,$N26),$B26,$D26))</f>
        <v/>
      </c>
      <c r="V26" s="129" t="str">
        <f>IF(OR($M26="",$N26=""),"",_xlfn.BETA.INV(ABS(VLOOKUP($R$1,VLookups!$A$28:$B$29,2,FALSE)-V$3),IF($G26="L",$N26,$M26),IF($G26="L",$M26,$N26),$B26,$D26))</f>
        <v/>
      </c>
      <c r="W26" s="130" t="str">
        <f>IF(OR($M26="",$N26=""),"",_xlfn.BETA.INV(ABS(VLOOKUP($R$1,VLookups!$A$28:$B$29,2,FALSE)-W$3),IF($G26="L",$N26,$M26),IF($G26="L",$M26,$N26),$B26,$D26))</f>
        <v/>
      </c>
      <c r="X26" s="129" t="str">
        <f>IF(OR($M26="",$N26=""),"",_xlfn.BETA.INV(ABS(VLOOKUP($R$1,VLookups!$A$28:$B$29,2,FALSE)-X$3),IF($G26="L",$N26,$M26),IF($G26="L",$M26,$N26),$B26,$D26))</f>
        <v/>
      </c>
      <c r="Y26" s="130" t="str">
        <f>IF(OR($M26="",$N26=""),"",_xlfn.BETA.INV(ABS(VLOOKUP($R$1,VLookups!$A$28:$B$29,2,FALSE)-Y$3),IF($G26="L",$N26,$M26),IF($G26="L",$M26,$N26),$B26,$D26))</f>
        <v/>
      </c>
      <c r="Z26" s="129" t="str">
        <f>IF(OR($M26="",$N26=""),"",_xlfn.BETA.INV(ABS(VLOOKUP($R$1,VLookups!$A$28:$B$29,2,FALSE)-Z$3),IF($G26="L",$N26,$M26),IF($G26="L",$M26,$N26),$B26,$D26))</f>
        <v/>
      </c>
      <c r="AA26" s="130" t="str">
        <f>IF(OR($M26="",$N26=""),"",_xlfn.BETA.INV(ABS(VLOOKUP($R$1,VLookups!$A$28:$B$29,2,FALSE)-AA$3),IF($G26="L",$N26,$M26),IF($G26="L",$M26,$N26),$B26,$D26))</f>
        <v/>
      </c>
      <c r="AB26" s="129" t="str">
        <f>IF(OR($M26="",$N26=""),"",_xlfn.BETA.INV(ABS(VLOOKUP($R$1,VLookups!$A$28:$B$29,2,FALSE)-AB$3),IF($G26="L",$N26,$M26),IF($G26="L",$M26,$N26),$B26,$D26))</f>
        <v/>
      </c>
      <c r="AC26" s="130" t="str">
        <f>IF(OR($M26="",$N26=""),"",_xlfn.BETA.INV(ABS(VLOOKUP($R$1,VLookups!$A$28:$B$29,2,FALSE)-AC$3),IF($G26="L",$N26,$M26),IF($G26="L",$M26,$N26),$B26,$D26))</f>
        <v/>
      </c>
      <c r="AD26" s="129" t="str">
        <f>IF(OR($M26="",$N26=""),"",_xlfn.BETA.INV(ABS(VLOOKUP($R$1,VLookups!$A$28:$B$29,2,FALSE)-AD$3),IF($G26="L",$N26,$M26),IF($G26="L",$M26,$N26),$B26,$D26))</f>
        <v/>
      </c>
      <c r="AE26" s="130" t="str">
        <f>IF(OR($M26="",$N26=""),"",_xlfn.BETA.INV(ABS(VLOOKUP($R$1,VLookups!$A$28:$B$29,2,FALSE)-AE$3),IF($G26="L",$N26,$M26),IF($G26="L",$M26,$N26),$B26,$D26))</f>
        <v/>
      </c>
      <c r="AF26" s="17"/>
      <c r="AG26" s="17"/>
      <c r="AH26" s="17"/>
    </row>
    <row r="27" spans="1:34" hidden="1" x14ac:dyDescent="0.25">
      <c r="A27" s="22">
        <v>24</v>
      </c>
      <c r="B27" s="117" t="str">
        <f t="shared" si="6"/>
        <v/>
      </c>
      <c r="C27" s="132"/>
      <c r="D27" s="117" t="str">
        <f t="shared" si="7"/>
        <v/>
      </c>
      <c r="E27" s="127" t="str">
        <f t="shared" si="8"/>
        <v/>
      </c>
      <c r="F27" s="23" t="str">
        <f t="shared" si="9"/>
        <v/>
      </c>
      <c r="G27" s="24" t="str">
        <f t="shared" si="10"/>
        <v/>
      </c>
      <c r="H27" s="25" t="str">
        <f>IF(F27="","",IF(OR($F27&lt;Skew!$B$1,$F27=Skew!$B$1),IF($F27&gt;Skew!$C$1,Skew!$A$1,IF($F27&gt;Skew!$C$2,Skew!$A$2,IF($F27&gt;Skew!$C$3,Skew!$A$3,IF($F27&gt;Skew!$C$4,Skew!$A$4,IF($F27&gt;Skew!$C$5,Skew!$A$5,IF($F27&gt;Skew!$C$6,Skew!$A$6,IF($F27&gt;Skew!$C$7,Skew!$A$7,IF($F27&gt;Skew!$C$8,Skew!$A$8,IF($F27&gt;Skew!$C$9,Skew!$A$9,IF($F27&gt;Skew!$C$10,Skew!$A$10,IF($F27&gt;Skew!$C$11,Skew!$A$11,IF($F27&gt;Skew!$C$12,Skew!$A$12,IF($F27&gt;Skew!$C$13,Skew!$A$13,IF($F27&gt;Skew!$C$14,Skew!$A$14,Skew!$A$15)
)))))))))))))))</f>
        <v/>
      </c>
      <c r="I27" s="24" t="str">
        <f>IF(F27="","",MATCH(H27,Skew!$A$1:$A$15,0))</f>
        <v/>
      </c>
      <c r="J27" s="24" t="str">
        <f t="shared" si="11"/>
        <v/>
      </c>
      <c r="K27" s="26"/>
      <c r="L27" s="24" t="str">
        <f>IF(OR(F27="",K27=""),"",MATCH(K27,Confidence!$A$1:$A$10,0))</f>
        <v/>
      </c>
      <c r="M27" s="27" t="str">
        <f t="shared" si="12"/>
        <v/>
      </c>
      <c r="N27" s="27" t="str">
        <f t="shared" si="13"/>
        <v/>
      </c>
      <c r="O27" s="119" t="str">
        <f t="shared" si="14"/>
        <v/>
      </c>
      <c r="P27" s="119" t="str">
        <f t="shared" si="15"/>
        <v/>
      </c>
      <c r="Q27" s="40" t="str">
        <f t="shared" si="16"/>
        <v/>
      </c>
      <c r="R27" s="132"/>
      <c r="S27" s="28" t="str">
        <f>IF(AND(B27&gt;0,C27&gt;0,D27&gt;0,M27&gt;0,N27&gt;0,R27&gt;0,NOT(K27="")),ABS(VLOOKUP($R$1,VLookups!$A$28:$B$29,2,FALSE)-_xlfn.BETA.DIST(R27,IF(G27="L",N27,M27),IF(G27="L",M27,N27),TRUE,B27,D27)),"")</f>
        <v/>
      </c>
      <c r="T27" s="129" t="str">
        <f>IF(OR($M27="",$N27=""),"",_xlfn.BETA.INV(ABS(VLOOKUP($R$1,VLookups!$A$28:$B$29,2,FALSE)-T$3),IF($G27="L",$N27,$M27),IF($G27="L",$M27,$N27),$B27,$D27))</f>
        <v/>
      </c>
      <c r="U27" s="130" t="str">
        <f>IF(OR($M27="",$N27=""),"",_xlfn.BETA.INV(ABS(VLOOKUP($R$1,VLookups!$A$28:$B$29,2,FALSE)-U$3),IF($G27="L",$N27,$M27),IF($G27="L",$M27,$N27),$B27,$D27))</f>
        <v/>
      </c>
      <c r="V27" s="129" t="str">
        <f>IF(OR($M27="",$N27=""),"",_xlfn.BETA.INV(ABS(VLOOKUP($R$1,VLookups!$A$28:$B$29,2,FALSE)-V$3),IF($G27="L",$N27,$M27),IF($G27="L",$M27,$N27),$B27,$D27))</f>
        <v/>
      </c>
      <c r="W27" s="130" t="str">
        <f>IF(OR($M27="",$N27=""),"",_xlfn.BETA.INV(ABS(VLOOKUP($R$1,VLookups!$A$28:$B$29,2,FALSE)-W$3),IF($G27="L",$N27,$M27),IF($G27="L",$M27,$N27),$B27,$D27))</f>
        <v/>
      </c>
      <c r="X27" s="129" t="str">
        <f>IF(OR($M27="",$N27=""),"",_xlfn.BETA.INV(ABS(VLOOKUP($R$1,VLookups!$A$28:$B$29,2,FALSE)-X$3),IF($G27="L",$N27,$M27),IF($G27="L",$M27,$N27),$B27,$D27))</f>
        <v/>
      </c>
      <c r="Y27" s="130" t="str">
        <f>IF(OR($M27="",$N27=""),"",_xlfn.BETA.INV(ABS(VLOOKUP($R$1,VLookups!$A$28:$B$29,2,FALSE)-Y$3),IF($G27="L",$N27,$M27),IF($G27="L",$M27,$N27),$B27,$D27))</f>
        <v/>
      </c>
      <c r="Z27" s="129" t="str">
        <f>IF(OR($M27="",$N27=""),"",_xlfn.BETA.INV(ABS(VLOOKUP($R$1,VLookups!$A$28:$B$29,2,FALSE)-Z$3),IF($G27="L",$N27,$M27),IF($G27="L",$M27,$N27),$B27,$D27))</f>
        <v/>
      </c>
      <c r="AA27" s="130" t="str">
        <f>IF(OR($M27="",$N27=""),"",_xlfn.BETA.INV(ABS(VLOOKUP($R$1,VLookups!$A$28:$B$29,2,FALSE)-AA$3),IF($G27="L",$N27,$M27),IF($G27="L",$M27,$N27),$B27,$D27))</f>
        <v/>
      </c>
      <c r="AB27" s="129" t="str">
        <f>IF(OR($M27="",$N27=""),"",_xlfn.BETA.INV(ABS(VLOOKUP($R$1,VLookups!$A$28:$B$29,2,FALSE)-AB$3),IF($G27="L",$N27,$M27),IF($G27="L",$M27,$N27),$B27,$D27))</f>
        <v/>
      </c>
      <c r="AC27" s="130" t="str">
        <f>IF(OR($M27="",$N27=""),"",_xlfn.BETA.INV(ABS(VLOOKUP($R$1,VLookups!$A$28:$B$29,2,FALSE)-AC$3),IF($G27="L",$N27,$M27),IF($G27="L",$M27,$N27),$B27,$D27))</f>
        <v/>
      </c>
      <c r="AD27" s="129" t="str">
        <f>IF(OR($M27="",$N27=""),"",_xlfn.BETA.INV(ABS(VLOOKUP($R$1,VLookups!$A$28:$B$29,2,FALSE)-AD$3),IF($G27="L",$N27,$M27),IF($G27="L",$M27,$N27),$B27,$D27))</f>
        <v/>
      </c>
      <c r="AE27" s="130" t="str">
        <f>IF(OR($M27="",$N27=""),"",_xlfn.BETA.INV(ABS(VLOOKUP($R$1,VLookups!$A$28:$B$29,2,FALSE)-AE$3),IF($G27="L",$N27,$M27),IF($G27="L",$M27,$N27),$B27,$D27))</f>
        <v/>
      </c>
      <c r="AF27" s="17"/>
      <c r="AG27" s="17"/>
      <c r="AH27" s="17"/>
    </row>
    <row r="28" spans="1:34" hidden="1" x14ac:dyDescent="0.25">
      <c r="A28" s="22">
        <v>25</v>
      </c>
      <c r="B28" s="117" t="str">
        <f t="shared" si="6"/>
        <v/>
      </c>
      <c r="C28" s="132"/>
      <c r="D28" s="117" t="str">
        <f t="shared" si="7"/>
        <v/>
      </c>
      <c r="E28" s="127" t="str">
        <f t="shared" si="8"/>
        <v/>
      </c>
      <c r="F28" s="23" t="str">
        <f t="shared" si="9"/>
        <v/>
      </c>
      <c r="G28" s="24" t="str">
        <f t="shared" si="10"/>
        <v/>
      </c>
      <c r="H28" s="25" t="str">
        <f>IF(F28="","",IF(OR($F28&lt;Skew!$B$1,$F28=Skew!$B$1),IF($F28&gt;Skew!$C$1,Skew!$A$1,IF($F28&gt;Skew!$C$2,Skew!$A$2,IF($F28&gt;Skew!$C$3,Skew!$A$3,IF($F28&gt;Skew!$C$4,Skew!$A$4,IF($F28&gt;Skew!$C$5,Skew!$A$5,IF($F28&gt;Skew!$C$6,Skew!$A$6,IF($F28&gt;Skew!$C$7,Skew!$A$7,IF($F28&gt;Skew!$C$8,Skew!$A$8,IF($F28&gt;Skew!$C$9,Skew!$A$9,IF($F28&gt;Skew!$C$10,Skew!$A$10,IF($F28&gt;Skew!$C$11,Skew!$A$11,IF($F28&gt;Skew!$C$12,Skew!$A$12,IF($F28&gt;Skew!$C$13,Skew!$A$13,IF($F28&gt;Skew!$C$14,Skew!$A$14,Skew!$A$15)
)))))))))))))))</f>
        <v/>
      </c>
      <c r="I28" s="24" t="str">
        <f>IF(F28="","",MATCH(H28,Skew!$A$1:$A$15,0))</f>
        <v/>
      </c>
      <c r="J28" s="24" t="str">
        <f t="shared" si="11"/>
        <v/>
      </c>
      <c r="K28" s="26"/>
      <c r="L28" s="24" t="str">
        <f>IF(OR(F28="",K28=""),"",MATCH(K28,Confidence!$A$1:$A$10,0))</f>
        <v/>
      </c>
      <c r="M28" s="27" t="str">
        <f t="shared" si="12"/>
        <v/>
      </c>
      <c r="N28" s="27" t="str">
        <f t="shared" si="13"/>
        <v/>
      </c>
      <c r="O28" s="119" t="str">
        <f t="shared" si="14"/>
        <v/>
      </c>
      <c r="P28" s="119" t="str">
        <f t="shared" si="15"/>
        <v/>
      </c>
      <c r="Q28" s="40" t="str">
        <f t="shared" si="16"/>
        <v/>
      </c>
      <c r="R28" s="132"/>
      <c r="S28" s="28" t="str">
        <f>IF(AND(B28&gt;0,C28&gt;0,D28&gt;0,M28&gt;0,N28&gt;0,R28&gt;0,NOT(K28="")),ABS(VLOOKUP($R$1,VLookups!$A$28:$B$29,2,FALSE)-_xlfn.BETA.DIST(R28,IF(G28="L",N28,M28),IF(G28="L",M28,N28),TRUE,B28,D28)),"")</f>
        <v/>
      </c>
      <c r="T28" s="129" t="str">
        <f>IF(OR($M28="",$N28=""),"",_xlfn.BETA.INV(ABS(VLOOKUP($R$1,VLookups!$A$28:$B$29,2,FALSE)-T$3),IF($G28="L",$N28,$M28),IF($G28="L",$M28,$N28),$B28,$D28))</f>
        <v/>
      </c>
      <c r="U28" s="130" t="str">
        <f>IF(OR($M28="",$N28=""),"",_xlfn.BETA.INV(ABS(VLOOKUP($R$1,VLookups!$A$28:$B$29,2,FALSE)-U$3),IF($G28="L",$N28,$M28),IF($G28="L",$M28,$N28),$B28,$D28))</f>
        <v/>
      </c>
      <c r="V28" s="129" t="str">
        <f>IF(OR($M28="",$N28=""),"",_xlfn.BETA.INV(ABS(VLOOKUP($R$1,VLookups!$A$28:$B$29,2,FALSE)-V$3),IF($G28="L",$N28,$M28),IF($G28="L",$M28,$N28),$B28,$D28))</f>
        <v/>
      </c>
      <c r="W28" s="130" t="str">
        <f>IF(OR($M28="",$N28=""),"",_xlfn.BETA.INV(ABS(VLOOKUP($R$1,VLookups!$A$28:$B$29,2,FALSE)-W$3),IF($G28="L",$N28,$M28),IF($G28="L",$M28,$N28),$B28,$D28))</f>
        <v/>
      </c>
      <c r="X28" s="129" t="str">
        <f>IF(OR($M28="",$N28=""),"",_xlfn.BETA.INV(ABS(VLOOKUP($R$1,VLookups!$A$28:$B$29,2,FALSE)-X$3),IF($G28="L",$N28,$M28),IF($G28="L",$M28,$N28),$B28,$D28))</f>
        <v/>
      </c>
      <c r="Y28" s="130" t="str">
        <f>IF(OR($M28="",$N28=""),"",_xlfn.BETA.INV(ABS(VLOOKUP($R$1,VLookups!$A$28:$B$29,2,FALSE)-Y$3),IF($G28="L",$N28,$M28),IF($G28="L",$M28,$N28),$B28,$D28))</f>
        <v/>
      </c>
      <c r="Z28" s="129" t="str">
        <f>IF(OR($M28="",$N28=""),"",_xlfn.BETA.INV(ABS(VLOOKUP($R$1,VLookups!$A$28:$B$29,2,FALSE)-Z$3),IF($G28="L",$N28,$M28),IF($G28="L",$M28,$N28),$B28,$D28))</f>
        <v/>
      </c>
      <c r="AA28" s="130" t="str">
        <f>IF(OR($M28="",$N28=""),"",_xlfn.BETA.INV(ABS(VLOOKUP($R$1,VLookups!$A$28:$B$29,2,FALSE)-AA$3),IF($G28="L",$N28,$M28),IF($G28="L",$M28,$N28),$B28,$D28))</f>
        <v/>
      </c>
      <c r="AB28" s="129" t="str">
        <f>IF(OR($M28="",$N28=""),"",_xlfn.BETA.INV(ABS(VLOOKUP($R$1,VLookups!$A$28:$B$29,2,FALSE)-AB$3),IF($G28="L",$N28,$M28),IF($G28="L",$M28,$N28),$B28,$D28))</f>
        <v/>
      </c>
      <c r="AC28" s="130" t="str">
        <f>IF(OR($M28="",$N28=""),"",_xlfn.BETA.INV(ABS(VLOOKUP($R$1,VLookups!$A$28:$B$29,2,FALSE)-AC$3),IF($G28="L",$N28,$M28),IF($G28="L",$M28,$N28),$B28,$D28))</f>
        <v/>
      </c>
      <c r="AD28" s="129" t="str">
        <f>IF(OR($M28="",$N28=""),"",_xlfn.BETA.INV(ABS(VLOOKUP($R$1,VLookups!$A$28:$B$29,2,FALSE)-AD$3),IF($G28="L",$N28,$M28),IF($G28="L",$M28,$N28),$B28,$D28))</f>
        <v/>
      </c>
      <c r="AE28" s="130" t="str">
        <f>IF(OR($M28="",$N28=""),"",_xlfn.BETA.INV(ABS(VLOOKUP($R$1,VLookups!$A$28:$B$29,2,FALSE)-AE$3),IF($G28="L",$N28,$M28),IF($G28="L",$M28,$N28),$B28,$D28))</f>
        <v/>
      </c>
      <c r="AF28" s="17"/>
      <c r="AG28" s="17"/>
      <c r="AH28" s="17"/>
    </row>
    <row r="29" spans="1:34" hidden="1" x14ac:dyDescent="0.25">
      <c r="A29" s="22">
        <v>26</v>
      </c>
      <c r="B29" s="117" t="str">
        <f t="shared" si="6"/>
        <v/>
      </c>
      <c r="C29" s="132"/>
      <c r="D29" s="117" t="str">
        <f t="shared" si="7"/>
        <v/>
      </c>
      <c r="E29" s="127" t="str">
        <f t="shared" si="8"/>
        <v/>
      </c>
      <c r="F29" s="23" t="str">
        <f t="shared" si="9"/>
        <v/>
      </c>
      <c r="G29" s="24" t="str">
        <f t="shared" si="10"/>
        <v/>
      </c>
      <c r="H29" s="25" t="str">
        <f>IF(F29="","",IF(OR($F29&lt;Skew!$B$1,$F29=Skew!$B$1),IF($F29&gt;Skew!$C$1,Skew!$A$1,IF($F29&gt;Skew!$C$2,Skew!$A$2,IF($F29&gt;Skew!$C$3,Skew!$A$3,IF($F29&gt;Skew!$C$4,Skew!$A$4,IF($F29&gt;Skew!$C$5,Skew!$A$5,IF($F29&gt;Skew!$C$6,Skew!$A$6,IF($F29&gt;Skew!$C$7,Skew!$A$7,IF($F29&gt;Skew!$C$8,Skew!$A$8,IF($F29&gt;Skew!$C$9,Skew!$A$9,IF($F29&gt;Skew!$C$10,Skew!$A$10,IF($F29&gt;Skew!$C$11,Skew!$A$11,IF($F29&gt;Skew!$C$12,Skew!$A$12,IF($F29&gt;Skew!$C$13,Skew!$A$13,IF($F29&gt;Skew!$C$14,Skew!$A$14,Skew!$A$15)
)))))))))))))))</f>
        <v/>
      </c>
      <c r="I29" s="24" t="str">
        <f>IF(F29="","",MATCH(H29,Skew!$A$1:$A$15,0))</f>
        <v/>
      </c>
      <c r="J29" s="24" t="str">
        <f t="shared" si="11"/>
        <v/>
      </c>
      <c r="K29" s="26"/>
      <c r="L29" s="24" t="str">
        <f>IF(OR(F29="",K29=""),"",MATCH(K29,Confidence!$A$1:$A$10,0))</f>
        <v/>
      </c>
      <c r="M29" s="27" t="str">
        <f t="shared" si="12"/>
        <v/>
      </c>
      <c r="N29" s="27" t="str">
        <f t="shared" si="13"/>
        <v/>
      </c>
      <c r="O29" s="119" t="str">
        <f t="shared" si="14"/>
        <v/>
      </c>
      <c r="P29" s="119" t="str">
        <f t="shared" si="15"/>
        <v/>
      </c>
      <c r="Q29" s="40" t="str">
        <f t="shared" si="16"/>
        <v/>
      </c>
      <c r="R29" s="132"/>
      <c r="S29" s="28" t="str">
        <f>IF(AND(B29&gt;0,C29&gt;0,D29&gt;0,M29&gt;0,N29&gt;0,R29&gt;0,NOT(K29="")),ABS(VLOOKUP($R$1,VLookups!$A$28:$B$29,2,FALSE)-_xlfn.BETA.DIST(R29,IF(G29="L",N29,M29),IF(G29="L",M29,N29),TRUE,B29,D29)),"")</f>
        <v/>
      </c>
      <c r="T29" s="129" t="str">
        <f>IF(OR($M29="",$N29=""),"",_xlfn.BETA.INV(ABS(VLOOKUP($R$1,VLookups!$A$28:$B$29,2,FALSE)-T$3),IF($G29="L",$N29,$M29),IF($G29="L",$M29,$N29),$B29,$D29))</f>
        <v/>
      </c>
      <c r="U29" s="130" t="str">
        <f>IF(OR($M29="",$N29=""),"",_xlfn.BETA.INV(ABS(VLOOKUP($R$1,VLookups!$A$28:$B$29,2,FALSE)-U$3),IF($G29="L",$N29,$M29),IF($G29="L",$M29,$N29),$B29,$D29))</f>
        <v/>
      </c>
      <c r="V29" s="129" t="str">
        <f>IF(OR($M29="",$N29=""),"",_xlfn.BETA.INV(ABS(VLOOKUP($R$1,VLookups!$A$28:$B$29,2,FALSE)-V$3),IF($G29="L",$N29,$M29),IF($G29="L",$M29,$N29),$B29,$D29))</f>
        <v/>
      </c>
      <c r="W29" s="130" t="str">
        <f>IF(OR($M29="",$N29=""),"",_xlfn.BETA.INV(ABS(VLOOKUP($R$1,VLookups!$A$28:$B$29,2,FALSE)-W$3),IF($G29="L",$N29,$M29),IF($G29="L",$M29,$N29),$B29,$D29))</f>
        <v/>
      </c>
      <c r="X29" s="129" t="str">
        <f>IF(OR($M29="",$N29=""),"",_xlfn.BETA.INV(ABS(VLOOKUP($R$1,VLookups!$A$28:$B$29,2,FALSE)-X$3),IF($G29="L",$N29,$M29),IF($G29="L",$M29,$N29),$B29,$D29))</f>
        <v/>
      </c>
      <c r="Y29" s="130" t="str">
        <f>IF(OR($M29="",$N29=""),"",_xlfn.BETA.INV(ABS(VLOOKUP($R$1,VLookups!$A$28:$B$29,2,FALSE)-Y$3),IF($G29="L",$N29,$M29),IF($G29="L",$M29,$N29),$B29,$D29))</f>
        <v/>
      </c>
      <c r="Z29" s="129" t="str">
        <f>IF(OR($M29="",$N29=""),"",_xlfn.BETA.INV(ABS(VLOOKUP($R$1,VLookups!$A$28:$B$29,2,FALSE)-Z$3),IF($G29="L",$N29,$M29),IF($G29="L",$M29,$N29),$B29,$D29))</f>
        <v/>
      </c>
      <c r="AA29" s="130" t="str">
        <f>IF(OR($M29="",$N29=""),"",_xlfn.BETA.INV(ABS(VLOOKUP($R$1,VLookups!$A$28:$B$29,2,FALSE)-AA$3),IF($G29="L",$N29,$M29),IF($G29="L",$M29,$N29),$B29,$D29))</f>
        <v/>
      </c>
      <c r="AB29" s="129" t="str">
        <f>IF(OR($M29="",$N29=""),"",_xlfn.BETA.INV(ABS(VLOOKUP($R$1,VLookups!$A$28:$B$29,2,FALSE)-AB$3),IF($G29="L",$N29,$M29),IF($G29="L",$M29,$N29),$B29,$D29))</f>
        <v/>
      </c>
      <c r="AC29" s="130" t="str">
        <f>IF(OR($M29="",$N29=""),"",_xlfn.BETA.INV(ABS(VLOOKUP($R$1,VLookups!$A$28:$B$29,2,FALSE)-AC$3),IF($G29="L",$N29,$M29),IF($G29="L",$M29,$N29),$B29,$D29))</f>
        <v/>
      </c>
      <c r="AD29" s="129" t="str">
        <f>IF(OR($M29="",$N29=""),"",_xlfn.BETA.INV(ABS(VLOOKUP($R$1,VLookups!$A$28:$B$29,2,FALSE)-AD$3),IF($G29="L",$N29,$M29),IF($G29="L",$M29,$N29),$B29,$D29))</f>
        <v/>
      </c>
      <c r="AE29" s="130" t="str">
        <f>IF(OR($M29="",$N29=""),"",_xlfn.BETA.INV(ABS(VLOOKUP($R$1,VLookups!$A$28:$B$29,2,FALSE)-AE$3),IF($G29="L",$N29,$M29),IF($G29="L",$M29,$N29),$B29,$D29))</f>
        <v/>
      </c>
      <c r="AF29" s="17"/>
      <c r="AG29" s="17"/>
      <c r="AH29" s="17"/>
    </row>
    <row r="30" spans="1:34" hidden="1" x14ac:dyDescent="0.25">
      <c r="A30" s="22">
        <v>27</v>
      </c>
      <c r="B30" s="117" t="str">
        <f t="shared" si="6"/>
        <v/>
      </c>
      <c r="C30" s="132"/>
      <c r="D30" s="117" t="str">
        <f t="shared" si="7"/>
        <v/>
      </c>
      <c r="E30" s="127" t="str">
        <f t="shared" si="8"/>
        <v/>
      </c>
      <c r="F30" s="23" t="str">
        <f t="shared" si="9"/>
        <v/>
      </c>
      <c r="G30" s="24" t="str">
        <f t="shared" si="10"/>
        <v/>
      </c>
      <c r="H30" s="25" t="str">
        <f>IF(F30="","",IF(OR($F30&lt;Skew!$B$1,$F30=Skew!$B$1),IF($F30&gt;Skew!$C$1,Skew!$A$1,IF($F30&gt;Skew!$C$2,Skew!$A$2,IF($F30&gt;Skew!$C$3,Skew!$A$3,IF($F30&gt;Skew!$C$4,Skew!$A$4,IF($F30&gt;Skew!$C$5,Skew!$A$5,IF($F30&gt;Skew!$C$6,Skew!$A$6,IF($F30&gt;Skew!$C$7,Skew!$A$7,IF($F30&gt;Skew!$C$8,Skew!$A$8,IF($F30&gt;Skew!$C$9,Skew!$A$9,IF($F30&gt;Skew!$C$10,Skew!$A$10,IF($F30&gt;Skew!$C$11,Skew!$A$11,IF($F30&gt;Skew!$C$12,Skew!$A$12,IF($F30&gt;Skew!$C$13,Skew!$A$13,IF($F30&gt;Skew!$C$14,Skew!$A$14,Skew!$A$15)
)))))))))))))))</f>
        <v/>
      </c>
      <c r="I30" s="24" t="str">
        <f>IF(F30="","",MATCH(H30,Skew!$A$1:$A$15,0))</f>
        <v/>
      </c>
      <c r="J30" s="24" t="str">
        <f t="shared" si="11"/>
        <v/>
      </c>
      <c r="K30" s="26"/>
      <c r="L30" s="24" t="str">
        <f>IF(OR(F30="",K30=""),"",MATCH(K30,Confidence!$A$1:$A$10,0))</f>
        <v/>
      </c>
      <c r="M30" s="27" t="str">
        <f t="shared" si="12"/>
        <v/>
      </c>
      <c r="N30" s="27" t="str">
        <f t="shared" si="13"/>
        <v/>
      </c>
      <c r="O30" s="119" t="str">
        <f t="shared" si="14"/>
        <v/>
      </c>
      <c r="P30" s="119" t="str">
        <f t="shared" si="15"/>
        <v/>
      </c>
      <c r="Q30" s="40" t="str">
        <f t="shared" si="16"/>
        <v/>
      </c>
      <c r="R30" s="132"/>
      <c r="S30" s="28" t="str">
        <f>IF(AND(B30&gt;0,C30&gt;0,D30&gt;0,M30&gt;0,N30&gt;0,R30&gt;0,NOT(K30="")),ABS(VLOOKUP($R$1,VLookups!$A$28:$B$29,2,FALSE)-_xlfn.BETA.DIST(R30,IF(G30="L",N30,M30),IF(G30="L",M30,N30),TRUE,B30,D30)),"")</f>
        <v/>
      </c>
      <c r="T30" s="129" t="str">
        <f>IF(OR($M30="",$N30=""),"",_xlfn.BETA.INV(ABS(VLOOKUP($R$1,VLookups!$A$28:$B$29,2,FALSE)-T$3),IF($G30="L",$N30,$M30),IF($G30="L",$M30,$N30),$B30,$D30))</f>
        <v/>
      </c>
      <c r="U30" s="130" t="str">
        <f>IF(OR($M30="",$N30=""),"",_xlfn.BETA.INV(ABS(VLOOKUP($R$1,VLookups!$A$28:$B$29,2,FALSE)-U$3),IF($G30="L",$N30,$M30),IF($G30="L",$M30,$N30),$B30,$D30))</f>
        <v/>
      </c>
      <c r="V30" s="129" t="str">
        <f>IF(OR($M30="",$N30=""),"",_xlfn.BETA.INV(ABS(VLOOKUP($R$1,VLookups!$A$28:$B$29,2,FALSE)-V$3),IF($G30="L",$N30,$M30),IF($G30="L",$M30,$N30),$B30,$D30))</f>
        <v/>
      </c>
      <c r="W30" s="130" t="str">
        <f>IF(OR($M30="",$N30=""),"",_xlfn.BETA.INV(ABS(VLOOKUP($R$1,VLookups!$A$28:$B$29,2,FALSE)-W$3),IF($G30="L",$N30,$M30),IF($G30="L",$M30,$N30),$B30,$D30))</f>
        <v/>
      </c>
      <c r="X30" s="129" t="str">
        <f>IF(OR($M30="",$N30=""),"",_xlfn.BETA.INV(ABS(VLOOKUP($R$1,VLookups!$A$28:$B$29,2,FALSE)-X$3),IF($G30="L",$N30,$M30),IF($G30="L",$M30,$N30),$B30,$D30))</f>
        <v/>
      </c>
      <c r="Y30" s="130" t="str">
        <f>IF(OR($M30="",$N30=""),"",_xlfn.BETA.INV(ABS(VLOOKUP($R$1,VLookups!$A$28:$B$29,2,FALSE)-Y$3),IF($G30="L",$N30,$M30),IF($G30="L",$M30,$N30),$B30,$D30))</f>
        <v/>
      </c>
      <c r="Z30" s="129" t="str">
        <f>IF(OR($M30="",$N30=""),"",_xlfn.BETA.INV(ABS(VLOOKUP($R$1,VLookups!$A$28:$B$29,2,FALSE)-Z$3),IF($G30="L",$N30,$M30),IF($G30="L",$M30,$N30),$B30,$D30))</f>
        <v/>
      </c>
      <c r="AA30" s="130" t="str">
        <f>IF(OR($M30="",$N30=""),"",_xlfn.BETA.INV(ABS(VLOOKUP($R$1,VLookups!$A$28:$B$29,2,FALSE)-AA$3),IF($G30="L",$N30,$M30),IF($G30="L",$M30,$N30),$B30,$D30))</f>
        <v/>
      </c>
      <c r="AB30" s="129" t="str">
        <f>IF(OR($M30="",$N30=""),"",_xlfn.BETA.INV(ABS(VLOOKUP($R$1,VLookups!$A$28:$B$29,2,FALSE)-AB$3),IF($G30="L",$N30,$M30),IF($G30="L",$M30,$N30),$B30,$D30))</f>
        <v/>
      </c>
      <c r="AC30" s="130" t="str">
        <f>IF(OR($M30="",$N30=""),"",_xlfn.BETA.INV(ABS(VLOOKUP($R$1,VLookups!$A$28:$B$29,2,FALSE)-AC$3),IF($G30="L",$N30,$M30),IF($G30="L",$M30,$N30),$B30,$D30))</f>
        <v/>
      </c>
      <c r="AD30" s="129" t="str">
        <f>IF(OR($M30="",$N30=""),"",_xlfn.BETA.INV(ABS(VLOOKUP($R$1,VLookups!$A$28:$B$29,2,FALSE)-AD$3),IF($G30="L",$N30,$M30),IF($G30="L",$M30,$N30),$B30,$D30))</f>
        <v/>
      </c>
      <c r="AE30" s="130" t="str">
        <f>IF(OR($M30="",$N30=""),"",_xlfn.BETA.INV(ABS(VLOOKUP($R$1,VLookups!$A$28:$B$29,2,FALSE)-AE$3),IF($G30="L",$N30,$M30),IF($G30="L",$M30,$N30),$B30,$D30))</f>
        <v/>
      </c>
      <c r="AF30" s="17"/>
      <c r="AG30" s="17"/>
      <c r="AH30" s="17"/>
    </row>
    <row r="31" spans="1:34" hidden="1" x14ac:dyDescent="0.25">
      <c r="A31" s="22">
        <v>28</v>
      </c>
      <c r="B31" s="117" t="str">
        <f t="shared" si="6"/>
        <v/>
      </c>
      <c r="C31" s="132"/>
      <c r="D31" s="117" t="str">
        <f t="shared" si="7"/>
        <v/>
      </c>
      <c r="E31" s="127" t="str">
        <f t="shared" si="8"/>
        <v/>
      </c>
      <c r="F31" s="23" t="str">
        <f t="shared" si="9"/>
        <v/>
      </c>
      <c r="G31" s="24" t="str">
        <f t="shared" si="10"/>
        <v/>
      </c>
      <c r="H31" s="25" t="str">
        <f>IF(F31="","",IF(OR($F31&lt;Skew!$B$1,$F31=Skew!$B$1),IF($F31&gt;Skew!$C$1,Skew!$A$1,IF($F31&gt;Skew!$C$2,Skew!$A$2,IF($F31&gt;Skew!$C$3,Skew!$A$3,IF($F31&gt;Skew!$C$4,Skew!$A$4,IF($F31&gt;Skew!$C$5,Skew!$A$5,IF($F31&gt;Skew!$C$6,Skew!$A$6,IF($F31&gt;Skew!$C$7,Skew!$A$7,IF($F31&gt;Skew!$C$8,Skew!$A$8,IF($F31&gt;Skew!$C$9,Skew!$A$9,IF($F31&gt;Skew!$C$10,Skew!$A$10,IF($F31&gt;Skew!$C$11,Skew!$A$11,IF($F31&gt;Skew!$C$12,Skew!$A$12,IF($F31&gt;Skew!$C$13,Skew!$A$13,IF($F31&gt;Skew!$C$14,Skew!$A$14,Skew!$A$15)
)))))))))))))))</f>
        <v/>
      </c>
      <c r="I31" s="24" t="str">
        <f>IF(F31="","",MATCH(H31,Skew!$A$1:$A$15,0))</f>
        <v/>
      </c>
      <c r="J31" s="24" t="str">
        <f t="shared" si="11"/>
        <v/>
      </c>
      <c r="K31" s="26"/>
      <c r="L31" s="24" t="str">
        <f>IF(OR(F31="",K31=""),"",MATCH(K31,Confidence!$A$1:$A$10,0))</f>
        <v/>
      </c>
      <c r="M31" s="27" t="str">
        <f t="shared" si="12"/>
        <v/>
      </c>
      <c r="N31" s="27" t="str">
        <f t="shared" si="13"/>
        <v/>
      </c>
      <c r="O31" s="119" t="str">
        <f t="shared" si="14"/>
        <v/>
      </c>
      <c r="P31" s="119" t="str">
        <f t="shared" si="15"/>
        <v/>
      </c>
      <c r="Q31" s="40" t="str">
        <f t="shared" si="16"/>
        <v/>
      </c>
      <c r="R31" s="132"/>
      <c r="S31" s="28" t="str">
        <f>IF(AND(B31&gt;0,C31&gt;0,D31&gt;0,M31&gt;0,N31&gt;0,R31&gt;0,NOT(K31="")),ABS(VLOOKUP($R$1,VLookups!$A$28:$B$29,2,FALSE)-_xlfn.BETA.DIST(R31,IF(G31="L",N31,M31),IF(G31="L",M31,N31),TRUE,B31,D31)),"")</f>
        <v/>
      </c>
      <c r="T31" s="129" t="str">
        <f>IF(OR($M31="",$N31=""),"",_xlfn.BETA.INV(ABS(VLOOKUP($R$1,VLookups!$A$28:$B$29,2,FALSE)-T$3),IF($G31="L",$N31,$M31),IF($G31="L",$M31,$N31),$B31,$D31))</f>
        <v/>
      </c>
      <c r="U31" s="130" t="str">
        <f>IF(OR($M31="",$N31=""),"",_xlfn.BETA.INV(ABS(VLOOKUP($R$1,VLookups!$A$28:$B$29,2,FALSE)-U$3),IF($G31="L",$N31,$M31),IF($G31="L",$M31,$N31),$B31,$D31))</f>
        <v/>
      </c>
      <c r="V31" s="129" t="str">
        <f>IF(OR($M31="",$N31=""),"",_xlfn.BETA.INV(ABS(VLOOKUP($R$1,VLookups!$A$28:$B$29,2,FALSE)-V$3),IF($G31="L",$N31,$M31),IF($G31="L",$M31,$N31),$B31,$D31))</f>
        <v/>
      </c>
      <c r="W31" s="130" t="str">
        <f>IF(OR($M31="",$N31=""),"",_xlfn.BETA.INV(ABS(VLOOKUP($R$1,VLookups!$A$28:$B$29,2,FALSE)-W$3),IF($G31="L",$N31,$M31),IF($G31="L",$M31,$N31),$B31,$D31))</f>
        <v/>
      </c>
      <c r="X31" s="129" t="str">
        <f>IF(OR($M31="",$N31=""),"",_xlfn.BETA.INV(ABS(VLOOKUP($R$1,VLookups!$A$28:$B$29,2,FALSE)-X$3),IF($G31="L",$N31,$M31),IF($G31="L",$M31,$N31),$B31,$D31))</f>
        <v/>
      </c>
      <c r="Y31" s="130" t="str">
        <f>IF(OR($M31="",$N31=""),"",_xlfn.BETA.INV(ABS(VLOOKUP($R$1,VLookups!$A$28:$B$29,2,FALSE)-Y$3),IF($G31="L",$N31,$M31),IF($G31="L",$M31,$N31),$B31,$D31))</f>
        <v/>
      </c>
      <c r="Z31" s="129" t="str">
        <f>IF(OR($M31="",$N31=""),"",_xlfn.BETA.INV(ABS(VLOOKUP($R$1,VLookups!$A$28:$B$29,2,FALSE)-Z$3),IF($G31="L",$N31,$M31),IF($G31="L",$M31,$N31),$B31,$D31))</f>
        <v/>
      </c>
      <c r="AA31" s="130" t="str">
        <f>IF(OR($M31="",$N31=""),"",_xlfn.BETA.INV(ABS(VLOOKUP($R$1,VLookups!$A$28:$B$29,2,FALSE)-AA$3),IF($G31="L",$N31,$M31),IF($G31="L",$M31,$N31),$B31,$D31))</f>
        <v/>
      </c>
      <c r="AB31" s="129" t="str">
        <f>IF(OR($M31="",$N31=""),"",_xlfn.BETA.INV(ABS(VLOOKUP($R$1,VLookups!$A$28:$B$29,2,FALSE)-AB$3),IF($G31="L",$N31,$M31),IF($G31="L",$M31,$N31),$B31,$D31))</f>
        <v/>
      </c>
      <c r="AC31" s="130" t="str">
        <f>IF(OR($M31="",$N31=""),"",_xlfn.BETA.INV(ABS(VLOOKUP($R$1,VLookups!$A$28:$B$29,2,FALSE)-AC$3),IF($G31="L",$N31,$M31),IF($G31="L",$M31,$N31),$B31,$D31))</f>
        <v/>
      </c>
      <c r="AD31" s="129" t="str">
        <f>IF(OR($M31="",$N31=""),"",_xlfn.BETA.INV(ABS(VLOOKUP($R$1,VLookups!$A$28:$B$29,2,FALSE)-AD$3),IF($G31="L",$N31,$M31),IF($G31="L",$M31,$N31),$B31,$D31))</f>
        <v/>
      </c>
      <c r="AE31" s="130" t="str">
        <f>IF(OR($M31="",$N31=""),"",_xlfn.BETA.INV(ABS(VLOOKUP($R$1,VLookups!$A$28:$B$29,2,FALSE)-AE$3),IF($G31="L",$N31,$M31),IF($G31="L",$M31,$N31),$B31,$D31))</f>
        <v/>
      </c>
      <c r="AF31" s="17"/>
      <c r="AG31" s="17"/>
      <c r="AH31" s="17"/>
    </row>
    <row r="32" spans="1:34" hidden="1" x14ac:dyDescent="0.25">
      <c r="A32" s="22">
        <v>29</v>
      </c>
      <c r="B32" s="117" t="str">
        <f t="shared" si="6"/>
        <v/>
      </c>
      <c r="C32" s="132"/>
      <c r="D32" s="117" t="str">
        <f t="shared" si="7"/>
        <v/>
      </c>
      <c r="E32" s="127" t="str">
        <f t="shared" si="8"/>
        <v/>
      </c>
      <c r="F32" s="23" t="str">
        <f t="shared" si="9"/>
        <v/>
      </c>
      <c r="G32" s="24" t="str">
        <f t="shared" si="10"/>
        <v/>
      </c>
      <c r="H32" s="25" t="str">
        <f>IF(F32="","",IF(OR($F32&lt;Skew!$B$1,$F32=Skew!$B$1),IF($F32&gt;Skew!$C$1,Skew!$A$1,IF($F32&gt;Skew!$C$2,Skew!$A$2,IF($F32&gt;Skew!$C$3,Skew!$A$3,IF($F32&gt;Skew!$C$4,Skew!$A$4,IF($F32&gt;Skew!$C$5,Skew!$A$5,IF($F32&gt;Skew!$C$6,Skew!$A$6,IF($F32&gt;Skew!$C$7,Skew!$A$7,IF($F32&gt;Skew!$C$8,Skew!$A$8,IF($F32&gt;Skew!$C$9,Skew!$A$9,IF($F32&gt;Skew!$C$10,Skew!$A$10,IF($F32&gt;Skew!$C$11,Skew!$A$11,IF($F32&gt;Skew!$C$12,Skew!$A$12,IF($F32&gt;Skew!$C$13,Skew!$A$13,IF($F32&gt;Skew!$C$14,Skew!$A$14,Skew!$A$15)
)))))))))))))))</f>
        <v/>
      </c>
      <c r="I32" s="24" t="str">
        <f>IF(F32="","",MATCH(H32,Skew!$A$1:$A$15,0))</f>
        <v/>
      </c>
      <c r="J32" s="24" t="str">
        <f t="shared" si="11"/>
        <v/>
      </c>
      <c r="K32" s="26"/>
      <c r="L32" s="24" t="str">
        <f>IF(OR(F32="",K32=""),"",MATCH(K32,Confidence!$A$1:$A$10,0))</f>
        <v/>
      </c>
      <c r="M32" s="27" t="str">
        <f t="shared" si="12"/>
        <v/>
      </c>
      <c r="N32" s="27" t="str">
        <f t="shared" si="13"/>
        <v/>
      </c>
      <c r="O32" s="119" t="str">
        <f t="shared" si="14"/>
        <v/>
      </c>
      <c r="P32" s="119" t="str">
        <f t="shared" si="15"/>
        <v/>
      </c>
      <c r="Q32" s="40" t="str">
        <f t="shared" si="16"/>
        <v/>
      </c>
      <c r="R32" s="132"/>
      <c r="S32" s="28" t="str">
        <f>IF(AND(B32&gt;0,C32&gt;0,D32&gt;0,M32&gt;0,N32&gt;0,R32&gt;0,NOT(K32="")),ABS(VLOOKUP($R$1,VLookups!$A$28:$B$29,2,FALSE)-_xlfn.BETA.DIST(R32,IF(G32="L",N32,M32),IF(G32="L",M32,N32),TRUE,B32,D32)),"")</f>
        <v/>
      </c>
      <c r="T32" s="129" t="str">
        <f>IF(OR($M32="",$N32=""),"",_xlfn.BETA.INV(ABS(VLOOKUP($R$1,VLookups!$A$28:$B$29,2,FALSE)-T$3),IF($G32="L",$N32,$M32),IF($G32="L",$M32,$N32),$B32,$D32))</f>
        <v/>
      </c>
      <c r="U32" s="130" t="str">
        <f>IF(OR($M32="",$N32=""),"",_xlfn.BETA.INV(ABS(VLOOKUP($R$1,VLookups!$A$28:$B$29,2,FALSE)-U$3),IF($G32="L",$N32,$M32),IF($G32="L",$M32,$N32),$B32,$D32))</f>
        <v/>
      </c>
      <c r="V32" s="129" t="str">
        <f>IF(OR($M32="",$N32=""),"",_xlfn.BETA.INV(ABS(VLOOKUP($R$1,VLookups!$A$28:$B$29,2,FALSE)-V$3),IF($G32="L",$N32,$M32),IF($G32="L",$M32,$N32),$B32,$D32))</f>
        <v/>
      </c>
      <c r="W32" s="130" t="str">
        <f>IF(OR($M32="",$N32=""),"",_xlfn.BETA.INV(ABS(VLOOKUP($R$1,VLookups!$A$28:$B$29,2,FALSE)-W$3),IF($G32="L",$N32,$M32),IF($G32="L",$M32,$N32),$B32,$D32))</f>
        <v/>
      </c>
      <c r="X32" s="129" t="str">
        <f>IF(OR($M32="",$N32=""),"",_xlfn.BETA.INV(ABS(VLOOKUP($R$1,VLookups!$A$28:$B$29,2,FALSE)-X$3),IF($G32="L",$N32,$M32),IF($G32="L",$M32,$N32),$B32,$D32))</f>
        <v/>
      </c>
      <c r="Y32" s="130" t="str">
        <f>IF(OR($M32="",$N32=""),"",_xlfn.BETA.INV(ABS(VLOOKUP($R$1,VLookups!$A$28:$B$29,2,FALSE)-Y$3),IF($G32="L",$N32,$M32),IF($G32="L",$M32,$N32),$B32,$D32))</f>
        <v/>
      </c>
      <c r="Z32" s="129" t="str">
        <f>IF(OR($M32="",$N32=""),"",_xlfn.BETA.INV(ABS(VLOOKUP($R$1,VLookups!$A$28:$B$29,2,FALSE)-Z$3),IF($G32="L",$N32,$M32),IF($G32="L",$M32,$N32),$B32,$D32))</f>
        <v/>
      </c>
      <c r="AA32" s="130" t="str">
        <f>IF(OR($M32="",$N32=""),"",_xlfn.BETA.INV(ABS(VLOOKUP($R$1,VLookups!$A$28:$B$29,2,FALSE)-AA$3),IF($G32="L",$N32,$M32),IF($G32="L",$M32,$N32),$B32,$D32))</f>
        <v/>
      </c>
      <c r="AB32" s="129" t="str">
        <f>IF(OR($M32="",$N32=""),"",_xlfn.BETA.INV(ABS(VLOOKUP($R$1,VLookups!$A$28:$B$29,2,FALSE)-AB$3),IF($G32="L",$N32,$M32),IF($G32="L",$M32,$N32),$B32,$D32))</f>
        <v/>
      </c>
      <c r="AC32" s="130" t="str">
        <f>IF(OR($M32="",$N32=""),"",_xlfn.BETA.INV(ABS(VLOOKUP($R$1,VLookups!$A$28:$B$29,2,FALSE)-AC$3),IF($G32="L",$N32,$M32),IF($G32="L",$M32,$N32),$B32,$D32))</f>
        <v/>
      </c>
      <c r="AD32" s="129" t="str">
        <f>IF(OR($M32="",$N32=""),"",_xlfn.BETA.INV(ABS(VLOOKUP($R$1,VLookups!$A$28:$B$29,2,FALSE)-AD$3),IF($G32="L",$N32,$M32),IF($G32="L",$M32,$N32),$B32,$D32))</f>
        <v/>
      </c>
      <c r="AE32" s="130" t="str">
        <f>IF(OR($M32="",$N32=""),"",_xlfn.BETA.INV(ABS(VLOOKUP($R$1,VLookups!$A$28:$B$29,2,FALSE)-AE$3),IF($G32="L",$N32,$M32),IF($G32="L",$M32,$N32),$B32,$D32))</f>
        <v/>
      </c>
      <c r="AF32" s="17"/>
      <c r="AG32" s="17"/>
      <c r="AH32" s="17"/>
    </row>
    <row r="33" spans="1:34" hidden="1" x14ac:dyDescent="0.25">
      <c r="A33" s="22">
        <v>30</v>
      </c>
      <c r="B33" s="117" t="str">
        <f t="shared" si="6"/>
        <v/>
      </c>
      <c r="C33" s="132"/>
      <c r="D33" s="117" t="str">
        <f t="shared" si="7"/>
        <v/>
      </c>
      <c r="E33" s="127" t="str">
        <f t="shared" si="8"/>
        <v/>
      </c>
      <c r="F33" s="23" t="str">
        <f t="shared" si="9"/>
        <v/>
      </c>
      <c r="G33" s="24" t="str">
        <f t="shared" si="10"/>
        <v/>
      </c>
      <c r="H33" s="25" t="str">
        <f>IF(F33="","",IF(OR($F33&lt;Skew!$B$1,$F33=Skew!$B$1),IF($F33&gt;Skew!$C$1,Skew!$A$1,IF($F33&gt;Skew!$C$2,Skew!$A$2,IF($F33&gt;Skew!$C$3,Skew!$A$3,IF($F33&gt;Skew!$C$4,Skew!$A$4,IF($F33&gt;Skew!$C$5,Skew!$A$5,IF($F33&gt;Skew!$C$6,Skew!$A$6,IF($F33&gt;Skew!$C$7,Skew!$A$7,IF($F33&gt;Skew!$C$8,Skew!$A$8,IF($F33&gt;Skew!$C$9,Skew!$A$9,IF($F33&gt;Skew!$C$10,Skew!$A$10,IF($F33&gt;Skew!$C$11,Skew!$A$11,IF($F33&gt;Skew!$C$12,Skew!$A$12,IF($F33&gt;Skew!$C$13,Skew!$A$13,IF($F33&gt;Skew!$C$14,Skew!$A$14,Skew!$A$15)
)))))))))))))))</f>
        <v/>
      </c>
      <c r="I33" s="24" t="str">
        <f>IF(F33="","",MATCH(H33,Skew!$A$1:$A$15,0))</f>
        <v/>
      </c>
      <c r="J33" s="24" t="str">
        <f t="shared" si="11"/>
        <v/>
      </c>
      <c r="K33" s="26"/>
      <c r="L33" s="24" t="str">
        <f>IF(OR(F33="",K33=""),"",MATCH(K33,Confidence!$A$1:$A$10,0))</f>
        <v/>
      </c>
      <c r="M33" s="27" t="str">
        <f t="shared" si="12"/>
        <v/>
      </c>
      <c r="N33" s="27" t="str">
        <f t="shared" si="13"/>
        <v/>
      </c>
      <c r="O33" s="119" t="str">
        <f t="shared" si="14"/>
        <v/>
      </c>
      <c r="P33" s="119" t="str">
        <f t="shared" si="15"/>
        <v/>
      </c>
      <c r="Q33" s="40" t="str">
        <f t="shared" si="16"/>
        <v/>
      </c>
      <c r="R33" s="132"/>
      <c r="S33" s="28" t="str">
        <f>IF(AND(B33&gt;0,C33&gt;0,D33&gt;0,M33&gt;0,N33&gt;0,R33&gt;0,NOT(K33="")),ABS(VLOOKUP($R$1,VLookups!$A$28:$B$29,2,FALSE)-_xlfn.BETA.DIST(R33,IF(G33="L",N33,M33),IF(G33="L",M33,N33),TRUE,B33,D33)),"")</f>
        <v/>
      </c>
      <c r="T33" s="129" t="str">
        <f>IF(OR($M33="",$N33=""),"",_xlfn.BETA.INV(ABS(VLOOKUP($R$1,VLookups!$A$28:$B$29,2,FALSE)-T$3),IF($G33="L",$N33,$M33),IF($G33="L",$M33,$N33),$B33,$D33))</f>
        <v/>
      </c>
      <c r="U33" s="130" t="str">
        <f>IF(OR($M33="",$N33=""),"",_xlfn.BETA.INV(ABS(VLOOKUP($R$1,VLookups!$A$28:$B$29,2,FALSE)-U$3),IF($G33="L",$N33,$M33),IF($G33="L",$M33,$N33),$B33,$D33))</f>
        <v/>
      </c>
      <c r="V33" s="129" t="str">
        <f>IF(OR($M33="",$N33=""),"",_xlfn.BETA.INV(ABS(VLOOKUP($R$1,VLookups!$A$28:$B$29,2,FALSE)-V$3),IF($G33="L",$N33,$M33),IF($G33="L",$M33,$N33),$B33,$D33))</f>
        <v/>
      </c>
      <c r="W33" s="130" t="str">
        <f>IF(OR($M33="",$N33=""),"",_xlfn.BETA.INV(ABS(VLOOKUP($R$1,VLookups!$A$28:$B$29,2,FALSE)-W$3),IF($G33="L",$N33,$M33),IF($G33="L",$M33,$N33),$B33,$D33))</f>
        <v/>
      </c>
      <c r="X33" s="129" t="str">
        <f>IF(OR($M33="",$N33=""),"",_xlfn.BETA.INV(ABS(VLOOKUP($R$1,VLookups!$A$28:$B$29,2,FALSE)-X$3),IF($G33="L",$N33,$M33),IF($G33="L",$M33,$N33),$B33,$D33))</f>
        <v/>
      </c>
      <c r="Y33" s="130" t="str">
        <f>IF(OR($M33="",$N33=""),"",_xlfn.BETA.INV(ABS(VLOOKUP($R$1,VLookups!$A$28:$B$29,2,FALSE)-Y$3),IF($G33="L",$N33,$M33),IF($G33="L",$M33,$N33),$B33,$D33))</f>
        <v/>
      </c>
      <c r="Z33" s="129" t="str">
        <f>IF(OR($M33="",$N33=""),"",_xlfn.BETA.INV(ABS(VLOOKUP($R$1,VLookups!$A$28:$B$29,2,FALSE)-Z$3),IF($G33="L",$N33,$M33),IF($G33="L",$M33,$N33),$B33,$D33))</f>
        <v/>
      </c>
      <c r="AA33" s="130" t="str">
        <f>IF(OR($M33="",$N33=""),"",_xlfn.BETA.INV(ABS(VLOOKUP($R$1,VLookups!$A$28:$B$29,2,FALSE)-AA$3),IF($G33="L",$N33,$M33),IF($G33="L",$M33,$N33),$B33,$D33))</f>
        <v/>
      </c>
      <c r="AB33" s="129" t="str">
        <f>IF(OR($M33="",$N33=""),"",_xlfn.BETA.INV(ABS(VLOOKUP($R$1,VLookups!$A$28:$B$29,2,FALSE)-AB$3),IF($G33="L",$N33,$M33),IF($G33="L",$M33,$N33),$B33,$D33))</f>
        <v/>
      </c>
      <c r="AC33" s="130" t="str">
        <f>IF(OR($M33="",$N33=""),"",_xlfn.BETA.INV(ABS(VLOOKUP($R$1,VLookups!$A$28:$B$29,2,FALSE)-AC$3),IF($G33="L",$N33,$M33),IF($G33="L",$M33,$N33),$B33,$D33))</f>
        <v/>
      </c>
      <c r="AD33" s="129" t="str">
        <f>IF(OR($M33="",$N33=""),"",_xlfn.BETA.INV(ABS(VLOOKUP($R$1,VLookups!$A$28:$B$29,2,FALSE)-AD$3),IF($G33="L",$N33,$M33),IF($G33="L",$M33,$N33),$B33,$D33))</f>
        <v/>
      </c>
      <c r="AE33" s="130" t="str">
        <f>IF(OR($M33="",$N33=""),"",_xlfn.BETA.INV(ABS(VLOOKUP($R$1,VLookups!$A$28:$B$29,2,FALSE)-AE$3),IF($G33="L",$N33,$M33),IF($G33="L",$M33,$N33),$B33,$D33))</f>
        <v/>
      </c>
      <c r="AF33" s="17"/>
      <c r="AG33" s="17"/>
      <c r="AH33" s="17"/>
    </row>
    <row r="34" spans="1:34" hidden="1" x14ac:dyDescent="0.25">
      <c r="A34" s="22">
        <v>31</v>
      </c>
      <c r="B34" s="117" t="str">
        <f t="shared" si="6"/>
        <v/>
      </c>
      <c r="C34" s="132"/>
      <c r="D34" s="117" t="str">
        <f t="shared" si="7"/>
        <v/>
      </c>
      <c r="E34" s="127" t="str">
        <f t="shared" si="8"/>
        <v/>
      </c>
      <c r="F34" s="23" t="str">
        <f t="shared" si="9"/>
        <v/>
      </c>
      <c r="G34" s="24" t="str">
        <f t="shared" si="10"/>
        <v/>
      </c>
      <c r="H34" s="25" t="str">
        <f>IF(F34="","",IF(OR($F34&lt;Skew!$B$1,$F34=Skew!$B$1),IF($F34&gt;Skew!$C$1,Skew!$A$1,IF($F34&gt;Skew!$C$2,Skew!$A$2,IF($F34&gt;Skew!$C$3,Skew!$A$3,IF($F34&gt;Skew!$C$4,Skew!$A$4,IF($F34&gt;Skew!$C$5,Skew!$A$5,IF($F34&gt;Skew!$C$6,Skew!$A$6,IF($F34&gt;Skew!$C$7,Skew!$A$7,IF($F34&gt;Skew!$C$8,Skew!$A$8,IF($F34&gt;Skew!$C$9,Skew!$A$9,IF($F34&gt;Skew!$C$10,Skew!$A$10,IF($F34&gt;Skew!$C$11,Skew!$A$11,IF($F34&gt;Skew!$C$12,Skew!$A$12,IF($F34&gt;Skew!$C$13,Skew!$A$13,IF($F34&gt;Skew!$C$14,Skew!$A$14,Skew!$A$15)
)))))))))))))))</f>
        <v/>
      </c>
      <c r="I34" s="24" t="str">
        <f>IF(F34="","",MATCH(H34,Skew!$A$1:$A$15,0))</f>
        <v/>
      </c>
      <c r="J34" s="24" t="str">
        <f t="shared" si="11"/>
        <v/>
      </c>
      <c r="K34" s="26"/>
      <c r="L34" s="24" t="str">
        <f>IF(OR(F34="",K34=""),"",MATCH(K34,Confidence!$A$1:$A$10,0))</f>
        <v/>
      </c>
      <c r="M34" s="27" t="str">
        <f t="shared" si="12"/>
        <v/>
      </c>
      <c r="N34" s="27" t="str">
        <f t="shared" si="13"/>
        <v/>
      </c>
      <c r="O34" s="119" t="str">
        <f t="shared" si="14"/>
        <v/>
      </c>
      <c r="P34" s="119" t="str">
        <f t="shared" si="15"/>
        <v/>
      </c>
      <c r="Q34" s="40" t="str">
        <f t="shared" si="16"/>
        <v/>
      </c>
      <c r="R34" s="132"/>
      <c r="S34" s="28" t="str">
        <f>IF(AND(B34&gt;0,C34&gt;0,D34&gt;0,M34&gt;0,N34&gt;0,R34&gt;0,NOT(K34="")),ABS(VLOOKUP($R$1,VLookups!$A$28:$B$29,2,FALSE)-_xlfn.BETA.DIST(R34,IF(G34="L",N34,M34),IF(G34="L",M34,N34),TRUE,B34,D34)),"")</f>
        <v/>
      </c>
      <c r="T34" s="129" t="str">
        <f>IF(OR($M34="",$N34=""),"",_xlfn.BETA.INV(ABS(VLOOKUP($R$1,VLookups!$A$28:$B$29,2,FALSE)-T$3),IF($G34="L",$N34,$M34),IF($G34="L",$M34,$N34),$B34,$D34))</f>
        <v/>
      </c>
      <c r="U34" s="130" t="str">
        <f>IF(OR($M34="",$N34=""),"",_xlfn.BETA.INV(ABS(VLOOKUP($R$1,VLookups!$A$28:$B$29,2,FALSE)-U$3),IF($G34="L",$N34,$M34),IF($G34="L",$M34,$N34),$B34,$D34))</f>
        <v/>
      </c>
      <c r="V34" s="129" t="str">
        <f>IF(OR($M34="",$N34=""),"",_xlfn.BETA.INV(ABS(VLOOKUP($R$1,VLookups!$A$28:$B$29,2,FALSE)-V$3),IF($G34="L",$N34,$M34),IF($G34="L",$M34,$N34),$B34,$D34))</f>
        <v/>
      </c>
      <c r="W34" s="130" t="str">
        <f>IF(OR($M34="",$N34=""),"",_xlfn.BETA.INV(ABS(VLOOKUP($R$1,VLookups!$A$28:$B$29,2,FALSE)-W$3),IF($G34="L",$N34,$M34),IF($G34="L",$M34,$N34),$B34,$D34))</f>
        <v/>
      </c>
      <c r="X34" s="129" t="str">
        <f>IF(OR($M34="",$N34=""),"",_xlfn.BETA.INV(ABS(VLOOKUP($R$1,VLookups!$A$28:$B$29,2,FALSE)-X$3),IF($G34="L",$N34,$M34),IF($G34="L",$M34,$N34),$B34,$D34))</f>
        <v/>
      </c>
      <c r="Y34" s="130" t="str">
        <f>IF(OR($M34="",$N34=""),"",_xlfn.BETA.INV(ABS(VLOOKUP($R$1,VLookups!$A$28:$B$29,2,FALSE)-Y$3),IF($G34="L",$N34,$M34),IF($G34="L",$M34,$N34),$B34,$D34))</f>
        <v/>
      </c>
      <c r="Z34" s="129" t="str">
        <f>IF(OR($M34="",$N34=""),"",_xlfn.BETA.INV(ABS(VLOOKUP($R$1,VLookups!$A$28:$B$29,2,FALSE)-Z$3),IF($G34="L",$N34,$M34),IF($G34="L",$M34,$N34),$B34,$D34))</f>
        <v/>
      </c>
      <c r="AA34" s="130" t="str">
        <f>IF(OR($M34="",$N34=""),"",_xlfn.BETA.INV(ABS(VLOOKUP($R$1,VLookups!$A$28:$B$29,2,FALSE)-AA$3),IF($G34="L",$N34,$M34),IF($G34="L",$M34,$N34),$B34,$D34))</f>
        <v/>
      </c>
      <c r="AB34" s="129" t="str">
        <f>IF(OR($M34="",$N34=""),"",_xlfn.BETA.INV(ABS(VLOOKUP($R$1,VLookups!$A$28:$B$29,2,FALSE)-AB$3),IF($G34="L",$N34,$M34),IF($G34="L",$M34,$N34),$B34,$D34))</f>
        <v/>
      </c>
      <c r="AC34" s="130" t="str">
        <f>IF(OR($M34="",$N34=""),"",_xlfn.BETA.INV(ABS(VLOOKUP($R$1,VLookups!$A$28:$B$29,2,FALSE)-AC$3),IF($G34="L",$N34,$M34),IF($G34="L",$M34,$N34),$B34,$D34))</f>
        <v/>
      </c>
      <c r="AD34" s="129" t="str">
        <f>IF(OR($M34="",$N34=""),"",_xlfn.BETA.INV(ABS(VLOOKUP($R$1,VLookups!$A$28:$B$29,2,FALSE)-AD$3),IF($G34="L",$N34,$M34),IF($G34="L",$M34,$N34),$B34,$D34))</f>
        <v/>
      </c>
      <c r="AE34" s="130" t="str">
        <f>IF(OR($M34="",$N34=""),"",_xlfn.BETA.INV(ABS(VLOOKUP($R$1,VLookups!$A$28:$B$29,2,FALSE)-AE$3),IF($G34="L",$N34,$M34),IF($G34="L",$M34,$N34),$B34,$D34))</f>
        <v/>
      </c>
      <c r="AF34" s="17"/>
      <c r="AG34" s="17"/>
      <c r="AH34" s="17"/>
    </row>
    <row r="35" spans="1:34" hidden="1" x14ac:dyDescent="0.25">
      <c r="A35" s="22">
        <v>32</v>
      </c>
      <c r="B35" s="117" t="str">
        <f t="shared" si="6"/>
        <v/>
      </c>
      <c r="C35" s="132"/>
      <c r="D35" s="117" t="str">
        <f t="shared" si="7"/>
        <v/>
      </c>
      <c r="E35" s="127" t="str">
        <f t="shared" si="8"/>
        <v/>
      </c>
      <c r="F35" s="23" t="str">
        <f t="shared" si="9"/>
        <v/>
      </c>
      <c r="G35" s="24" t="str">
        <f t="shared" si="10"/>
        <v/>
      </c>
      <c r="H35" s="25" t="str">
        <f>IF(F35="","",IF(OR($F35&lt;Skew!$B$1,$F35=Skew!$B$1),IF($F35&gt;Skew!$C$1,Skew!$A$1,IF($F35&gt;Skew!$C$2,Skew!$A$2,IF($F35&gt;Skew!$C$3,Skew!$A$3,IF($F35&gt;Skew!$C$4,Skew!$A$4,IF($F35&gt;Skew!$C$5,Skew!$A$5,IF($F35&gt;Skew!$C$6,Skew!$A$6,IF($F35&gt;Skew!$C$7,Skew!$A$7,IF($F35&gt;Skew!$C$8,Skew!$A$8,IF($F35&gt;Skew!$C$9,Skew!$A$9,IF($F35&gt;Skew!$C$10,Skew!$A$10,IF($F35&gt;Skew!$C$11,Skew!$A$11,IF($F35&gt;Skew!$C$12,Skew!$A$12,IF($F35&gt;Skew!$C$13,Skew!$A$13,IF($F35&gt;Skew!$C$14,Skew!$A$14,Skew!$A$15)
)))))))))))))))</f>
        <v/>
      </c>
      <c r="I35" s="24" t="str">
        <f>IF(F35="","",MATCH(H35,Skew!$A$1:$A$15,0))</f>
        <v/>
      </c>
      <c r="J35" s="24" t="str">
        <f t="shared" si="11"/>
        <v/>
      </c>
      <c r="K35" s="26"/>
      <c r="L35" s="24" t="str">
        <f>IF(OR(F35="",K35=""),"",MATCH(K35,Confidence!$A$1:$A$10,0))</f>
        <v/>
      </c>
      <c r="M35" s="27" t="str">
        <f t="shared" si="12"/>
        <v/>
      </c>
      <c r="N35" s="27" t="str">
        <f t="shared" si="13"/>
        <v/>
      </c>
      <c r="O35" s="119" t="str">
        <f t="shared" si="14"/>
        <v/>
      </c>
      <c r="P35" s="119" t="str">
        <f t="shared" si="15"/>
        <v/>
      </c>
      <c r="Q35" s="40" t="str">
        <f t="shared" si="16"/>
        <v/>
      </c>
      <c r="R35" s="132"/>
      <c r="S35" s="28" t="str">
        <f>IF(AND(B35&gt;0,C35&gt;0,D35&gt;0,M35&gt;0,N35&gt;0,R35&gt;0,NOT(K35="")),ABS(VLOOKUP($R$1,VLookups!$A$28:$B$29,2,FALSE)-_xlfn.BETA.DIST(R35,IF(G35="L",N35,M35),IF(G35="L",M35,N35),TRUE,B35,D35)),"")</f>
        <v/>
      </c>
      <c r="T35" s="129" t="str">
        <f>IF(OR($M35="",$N35=""),"",_xlfn.BETA.INV(ABS(VLOOKUP($R$1,VLookups!$A$28:$B$29,2,FALSE)-T$3),IF($G35="L",$N35,$M35),IF($G35="L",$M35,$N35),$B35,$D35))</f>
        <v/>
      </c>
      <c r="U35" s="130" t="str">
        <f>IF(OR($M35="",$N35=""),"",_xlfn.BETA.INV(ABS(VLOOKUP($R$1,VLookups!$A$28:$B$29,2,FALSE)-U$3),IF($G35="L",$N35,$M35),IF($G35="L",$M35,$N35),$B35,$D35))</f>
        <v/>
      </c>
      <c r="V35" s="129" t="str">
        <f>IF(OR($M35="",$N35=""),"",_xlfn.BETA.INV(ABS(VLOOKUP($R$1,VLookups!$A$28:$B$29,2,FALSE)-V$3),IF($G35="L",$N35,$M35),IF($G35="L",$M35,$N35),$B35,$D35))</f>
        <v/>
      </c>
      <c r="W35" s="130" t="str">
        <f>IF(OR($M35="",$N35=""),"",_xlfn.BETA.INV(ABS(VLOOKUP($R$1,VLookups!$A$28:$B$29,2,FALSE)-W$3),IF($G35="L",$N35,$M35),IF($G35="L",$M35,$N35),$B35,$D35))</f>
        <v/>
      </c>
      <c r="X35" s="129" t="str">
        <f>IF(OR($M35="",$N35=""),"",_xlfn.BETA.INV(ABS(VLOOKUP($R$1,VLookups!$A$28:$B$29,2,FALSE)-X$3),IF($G35="L",$N35,$M35),IF($G35="L",$M35,$N35),$B35,$D35))</f>
        <v/>
      </c>
      <c r="Y35" s="130" t="str">
        <f>IF(OR($M35="",$N35=""),"",_xlfn.BETA.INV(ABS(VLOOKUP($R$1,VLookups!$A$28:$B$29,2,FALSE)-Y$3),IF($G35="L",$N35,$M35),IF($G35="L",$M35,$N35),$B35,$D35))</f>
        <v/>
      </c>
      <c r="Z35" s="129" t="str">
        <f>IF(OR($M35="",$N35=""),"",_xlfn.BETA.INV(ABS(VLOOKUP($R$1,VLookups!$A$28:$B$29,2,FALSE)-Z$3),IF($G35="L",$N35,$M35),IF($G35="L",$M35,$N35),$B35,$D35))</f>
        <v/>
      </c>
      <c r="AA35" s="130" t="str">
        <f>IF(OR($M35="",$N35=""),"",_xlfn.BETA.INV(ABS(VLOOKUP($R$1,VLookups!$A$28:$B$29,2,FALSE)-AA$3),IF($G35="L",$N35,$M35),IF($G35="L",$M35,$N35),$B35,$D35))</f>
        <v/>
      </c>
      <c r="AB35" s="129" t="str">
        <f>IF(OR($M35="",$N35=""),"",_xlfn.BETA.INV(ABS(VLOOKUP($R$1,VLookups!$A$28:$B$29,2,FALSE)-AB$3),IF($G35="L",$N35,$M35),IF($G35="L",$M35,$N35),$B35,$D35))</f>
        <v/>
      </c>
      <c r="AC35" s="130" t="str">
        <f>IF(OR($M35="",$N35=""),"",_xlfn.BETA.INV(ABS(VLOOKUP($R$1,VLookups!$A$28:$B$29,2,FALSE)-AC$3),IF($G35="L",$N35,$M35),IF($G35="L",$M35,$N35),$B35,$D35))</f>
        <v/>
      </c>
      <c r="AD35" s="129" t="str">
        <f>IF(OR($M35="",$N35=""),"",_xlfn.BETA.INV(ABS(VLOOKUP($R$1,VLookups!$A$28:$B$29,2,FALSE)-AD$3),IF($G35="L",$N35,$M35),IF($G35="L",$M35,$N35),$B35,$D35))</f>
        <v/>
      </c>
      <c r="AE35" s="130" t="str">
        <f>IF(OR($M35="",$N35=""),"",_xlfn.BETA.INV(ABS(VLOOKUP($R$1,VLookups!$A$28:$B$29,2,FALSE)-AE$3),IF($G35="L",$N35,$M35),IF($G35="L",$M35,$N35),$B35,$D35))</f>
        <v/>
      </c>
      <c r="AF35" s="17"/>
      <c r="AG35" s="17"/>
      <c r="AH35" s="17"/>
    </row>
    <row r="36" spans="1:34" hidden="1" x14ac:dyDescent="0.25">
      <c r="A36" s="22">
        <v>33</v>
      </c>
      <c r="B36" s="117" t="str">
        <f t="shared" si="6"/>
        <v/>
      </c>
      <c r="C36" s="132"/>
      <c r="D36" s="117" t="str">
        <f t="shared" si="7"/>
        <v/>
      </c>
      <c r="E36" s="127" t="str">
        <f t="shared" si="8"/>
        <v/>
      </c>
      <c r="F36" s="23" t="str">
        <f t="shared" si="9"/>
        <v/>
      </c>
      <c r="G36" s="24" t="str">
        <f t="shared" si="10"/>
        <v/>
      </c>
      <c r="H36" s="25" t="str">
        <f>IF(F36="","",IF(OR($F36&lt;Skew!$B$1,$F36=Skew!$B$1),IF($F36&gt;Skew!$C$1,Skew!$A$1,IF($F36&gt;Skew!$C$2,Skew!$A$2,IF($F36&gt;Skew!$C$3,Skew!$A$3,IF($F36&gt;Skew!$C$4,Skew!$A$4,IF($F36&gt;Skew!$C$5,Skew!$A$5,IF($F36&gt;Skew!$C$6,Skew!$A$6,IF($F36&gt;Skew!$C$7,Skew!$A$7,IF($F36&gt;Skew!$C$8,Skew!$A$8,IF($F36&gt;Skew!$C$9,Skew!$A$9,IF($F36&gt;Skew!$C$10,Skew!$A$10,IF($F36&gt;Skew!$C$11,Skew!$A$11,IF($F36&gt;Skew!$C$12,Skew!$A$12,IF($F36&gt;Skew!$C$13,Skew!$A$13,IF($F36&gt;Skew!$C$14,Skew!$A$14,Skew!$A$15)
)))))))))))))))</f>
        <v/>
      </c>
      <c r="I36" s="24" t="str">
        <f>IF(F36="","",MATCH(H36,Skew!$A$1:$A$15,0))</f>
        <v/>
      </c>
      <c r="J36" s="24" t="str">
        <f t="shared" si="11"/>
        <v/>
      </c>
      <c r="K36" s="26"/>
      <c r="L36" s="24" t="str">
        <f>IF(OR(F36="",K36=""),"",MATCH(K36,Confidence!$A$1:$A$10,0))</f>
        <v/>
      </c>
      <c r="M36" s="27" t="str">
        <f t="shared" si="12"/>
        <v/>
      </c>
      <c r="N36" s="27" t="str">
        <f t="shared" si="13"/>
        <v/>
      </c>
      <c r="O36" s="119" t="str">
        <f t="shared" si="14"/>
        <v/>
      </c>
      <c r="P36" s="119" t="str">
        <f t="shared" si="15"/>
        <v/>
      </c>
      <c r="Q36" s="40" t="str">
        <f t="shared" si="16"/>
        <v/>
      </c>
      <c r="R36" s="132"/>
      <c r="S36" s="28" t="str">
        <f>IF(AND(B36&gt;0,C36&gt;0,D36&gt;0,M36&gt;0,N36&gt;0,R36&gt;0,NOT(K36="")),ABS(VLOOKUP($R$1,VLookups!$A$28:$B$29,2,FALSE)-_xlfn.BETA.DIST(R36,IF(G36="L",N36,M36),IF(G36="L",M36,N36),TRUE,B36,D36)),"")</f>
        <v/>
      </c>
      <c r="T36" s="129" t="str">
        <f>IF(OR($M36="",$N36=""),"",_xlfn.BETA.INV(ABS(VLOOKUP($R$1,VLookups!$A$28:$B$29,2,FALSE)-T$3),IF($G36="L",$N36,$M36),IF($G36="L",$M36,$N36),$B36,$D36))</f>
        <v/>
      </c>
      <c r="U36" s="130" t="str">
        <f>IF(OR($M36="",$N36=""),"",_xlfn.BETA.INV(ABS(VLOOKUP($R$1,VLookups!$A$28:$B$29,2,FALSE)-U$3),IF($G36="L",$N36,$M36),IF($G36="L",$M36,$N36),$B36,$D36))</f>
        <v/>
      </c>
      <c r="V36" s="129" t="str">
        <f>IF(OR($M36="",$N36=""),"",_xlfn.BETA.INV(ABS(VLOOKUP($R$1,VLookups!$A$28:$B$29,2,FALSE)-V$3),IF($G36="L",$N36,$M36),IF($G36="L",$M36,$N36),$B36,$D36))</f>
        <v/>
      </c>
      <c r="W36" s="130" t="str">
        <f>IF(OR($M36="",$N36=""),"",_xlfn.BETA.INV(ABS(VLOOKUP($R$1,VLookups!$A$28:$B$29,2,FALSE)-W$3),IF($G36="L",$N36,$M36),IF($G36="L",$M36,$N36),$B36,$D36))</f>
        <v/>
      </c>
      <c r="X36" s="129" t="str">
        <f>IF(OR($M36="",$N36=""),"",_xlfn.BETA.INV(ABS(VLOOKUP($R$1,VLookups!$A$28:$B$29,2,FALSE)-X$3),IF($G36="L",$N36,$M36),IF($G36="L",$M36,$N36),$B36,$D36))</f>
        <v/>
      </c>
      <c r="Y36" s="130" t="str">
        <f>IF(OR($M36="",$N36=""),"",_xlfn.BETA.INV(ABS(VLOOKUP($R$1,VLookups!$A$28:$B$29,2,FALSE)-Y$3),IF($G36="L",$N36,$M36),IF($G36="L",$M36,$N36),$B36,$D36))</f>
        <v/>
      </c>
      <c r="Z36" s="129" t="str">
        <f>IF(OR($M36="",$N36=""),"",_xlfn.BETA.INV(ABS(VLOOKUP($R$1,VLookups!$A$28:$B$29,2,FALSE)-Z$3),IF($G36="L",$N36,$M36),IF($G36="L",$M36,$N36),$B36,$D36))</f>
        <v/>
      </c>
      <c r="AA36" s="130" t="str">
        <f>IF(OR($M36="",$N36=""),"",_xlfn.BETA.INV(ABS(VLOOKUP($R$1,VLookups!$A$28:$B$29,2,FALSE)-AA$3),IF($G36="L",$N36,$M36),IF($G36="L",$M36,$N36),$B36,$D36))</f>
        <v/>
      </c>
      <c r="AB36" s="129" t="str">
        <f>IF(OR($M36="",$N36=""),"",_xlfn.BETA.INV(ABS(VLOOKUP($R$1,VLookups!$A$28:$B$29,2,FALSE)-AB$3),IF($G36="L",$N36,$M36),IF($G36="L",$M36,$N36),$B36,$D36))</f>
        <v/>
      </c>
      <c r="AC36" s="130" t="str">
        <f>IF(OR($M36="",$N36=""),"",_xlfn.BETA.INV(ABS(VLOOKUP($R$1,VLookups!$A$28:$B$29,2,FALSE)-AC$3),IF($G36="L",$N36,$M36),IF($G36="L",$M36,$N36),$B36,$D36))</f>
        <v/>
      </c>
      <c r="AD36" s="129" t="str">
        <f>IF(OR($M36="",$N36=""),"",_xlfn.BETA.INV(ABS(VLOOKUP($R$1,VLookups!$A$28:$B$29,2,FALSE)-AD$3),IF($G36="L",$N36,$M36),IF($G36="L",$M36,$N36),$B36,$D36))</f>
        <v/>
      </c>
      <c r="AE36" s="130" t="str">
        <f>IF(OR($M36="",$N36=""),"",_xlfn.BETA.INV(ABS(VLOOKUP($R$1,VLookups!$A$28:$B$29,2,FALSE)-AE$3),IF($G36="L",$N36,$M36),IF($G36="L",$M36,$N36),$B36,$D36))</f>
        <v/>
      </c>
      <c r="AF36" s="17"/>
      <c r="AG36" s="17"/>
      <c r="AH36" s="17"/>
    </row>
    <row r="37" spans="1:34" hidden="1" x14ac:dyDescent="0.25">
      <c r="A37" s="22">
        <v>34</v>
      </c>
      <c r="B37" s="117" t="str">
        <f t="shared" si="6"/>
        <v/>
      </c>
      <c r="C37" s="132"/>
      <c r="D37" s="117" t="str">
        <f t="shared" si="7"/>
        <v/>
      </c>
      <c r="E37" s="127" t="str">
        <f t="shared" si="8"/>
        <v/>
      </c>
      <c r="F37" s="23" t="str">
        <f t="shared" si="9"/>
        <v/>
      </c>
      <c r="G37" s="24" t="str">
        <f t="shared" si="10"/>
        <v/>
      </c>
      <c r="H37" s="25" t="str">
        <f>IF(F37="","",IF(OR($F37&lt;Skew!$B$1,$F37=Skew!$B$1),IF($F37&gt;Skew!$C$1,Skew!$A$1,IF($F37&gt;Skew!$C$2,Skew!$A$2,IF($F37&gt;Skew!$C$3,Skew!$A$3,IF($F37&gt;Skew!$C$4,Skew!$A$4,IF($F37&gt;Skew!$C$5,Skew!$A$5,IF($F37&gt;Skew!$C$6,Skew!$A$6,IF($F37&gt;Skew!$C$7,Skew!$A$7,IF($F37&gt;Skew!$C$8,Skew!$A$8,IF($F37&gt;Skew!$C$9,Skew!$A$9,IF($F37&gt;Skew!$C$10,Skew!$A$10,IF($F37&gt;Skew!$C$11,Skew!$A$11,IF($F37&gt;Skew!$C$12,Skew!$A$12,IF($F37&gt;Skew!$C$13,Skew!$A$13,IF($F37&gt;Skew!$C$14,Skew!$A$14,Skew!$A$15)
)))))))))))))))</f>
        <v/>
      </c>
      <c r="I37" s="24" t="str">
        <f>IF(F37="","",MATCH(H37,Skew!$A$1:$A$15,0))</f>
        <v/>
      </c>
      <c r="J37" s="24" t="str">
        <f t="shared" si="11"/>
        <v/>
      </c>
      <c r="K37" s="26"/>
      <c r="L37" s="24" t="str">
        <f>IF(OR(F37="",K37=""),"",MATCH(K37,Confidence!$A$1:$A$10,0))</f>
        <v/>
      </c>
      <c r="M37" s="27" t="str">
        <f t="shared" si="12"/>
        <v/>
      </c>
      <c r="N37" s="27" t="str">
        <f t="shared" si="13"/>
        <v/>
      </c>
      <c r="O37" s="119" t="str">
        <f t="shared" si="14"/>
        <v/>
      </c>
      <c r="P37" s="119" t="str">
        <f t="shared" si="15"/>
        <v/>
      </c>
      <c r="Q37" s="40" t="str">
        <f t="shared" si="16"/>
        <v/>
      </c>
      <c r="R37" s="132"/>
      <c r="S37" s="28" t="str">
        <f>IF(AND(B37&gt;0,C37&gt;0,D37&gt;0,M37&gt;0,N37&gt;0,R37&gt;0,NOT(K37="")),ABS(VLOOKUP($R$1,VLookups!$A$28:$B$29,2,FALSE)-_xlfn.BETA.DIST(R37,IF(G37="L",N37,M37),IF(G37="L",M37,N37),TRUE,B37,D37)),"")</f>
        <v/>
      </c>
      <c r="T37" s="129" t="str">
        <f>IF(OR($M37="",$N37=""),"",_xlfn.BETA.INV(ABS(VLOOKUP($R$1,VLookups!$A$28:$B$29,2,FALSE)-T$3),IF($G37="L",$N37,$M37),IF($G37="L",$M37,$N37),$B37,$D37))</f>
        <v/>
      </c>
      <c r="U37" s="130" t="str">
        <f>IF(OR($M37="",$N37=""),"",_xlfn.BETA.INV(ABS(VLOOKUP($R$1,VLookups!$A$28:$B$29,2,FALSE)-U$3),IF($G37="L",$N37,$M37),IF($G37="L",$M37,$N37),$B37,$D37))</f>
        <v/>
      </c>
      <c r="V37" s="129" t="str">
        <f>IF(OR($M37="",$N37=""),"",_xlfn.BETA.INV(ABS(VLOOKUP($R$1,VLookups!$A$28:$B$29,2,FALSE)-V$3),IF($G37="L",$N37,$M37),IF($G37="L",$M37,$N37),$B37,$D37))</f>
        <v/>
      </c>
      <c r="W37" s="130" t="str">
        <f>IF(OR($M37="",$N37=""),"",_xlfn.BETA.INV(ABS(VLOOKUP($R$1,VLookups!$A$28:$B$29,2,FALSE)-W$3),IF($G37="L",$N37,$M37),IF($G37="L",$M37,$N37),$B37,$D37))</f>
        <v/>
      </c>
      <c r="X37" s="129" t="str">
        <f>IF(OR($M37="",$N37=""),"",_xlfn.BETA.INV(ABS(VLOOKUP($R$1,VLookups!$A$28:$B$29,2,FALSE)-X$3),IF($G37="L",$N37,$M37),IF($G37="L",$M37,$N37),$B37,$D37))</f>
        <v/>
      </c>
      <c r="Y37" s="130" t="str">
        <f>IF(OR($M37="",$N37=""),"",_xlfn.BETA.INV(ABS(VLOOKUP($R$1,VLookups!$A$28:$B$29,2,FALSE)-Y$3),IF($G37="L",$N37,$M37),IF($G37="L",$M37,$N37),$B37,$D37))</f>
        <v/>
      </c>
      <c r="Z37" s="129" t="str">
        <f>IF(OR($M37="",$N37=""),"",_xlfn.BETA.INV(ABS(VLOOKUP($R$1,VLookups!$A$28:$B$29,2,FALSE)-Z$3),IF($G37="L",$N37,$M37),IF($G37="L",$M37,$N37),$B37,$D37))</f>
        <v/>
      </c>
      <c r="AA37" s="130" t="str">
        <f>IF(OR($M37="",$N37=""),"",_xlfn.BETA.INV(ABS(VLOOKUP($R$1,VLookups!$A$28:$B$29,2,FALSE)-AA$3),IF($G37="L",$N37,$M37),IF($G37="L",$M37,$N37),$B37,$D37))</f>
        <v/>
      </c>
      <c r="AB37" s="129" t="str">
        <f>IF(OR($M37="",$N37=""),"",_xlfn.BETA.INV(ABS(VLOOKUP($R$1,VLookups!$A$28:$B$29,2,FALSE)-AB$3),IF($G37="L",$N37,$M37),IF($G37="L",$M37,$N37),$B37,$D37))</f>
        <v/>
      </c>
      <c r="AC37" s="130" t="str">
        <f>IF(OR($M37="",$N37=""),"",_xlfn.BETA.INV(ABS(VLOOKUP($R$1,VLookups!$A$28:$B$29,2,FALSE)-AC$3),IF($G37="L",$N37,$M37),IF($G37="L",$M37,$N37),$B37,$D37))</f>
        <v/>
      </c>
      <c r="AD37" s="129" t="str">
        <f>IF(OR($M37="",$N37=""),"",_xlfn.BETA.INV(ABS(VLOOKUP($R$1,VLookups!$A$28:$B$29,2,FALSE)-AD$3),IF($G37="L",$N37,$M37),IF($G37="L",$M37,$N37),$B37,$D37))</f>
        <v/>
      </c>
      <c r="AE37" s="130" t="str">
        <f>IF(OR($M37="",$N37=""),"",_xlfn.BETA.INV(ABS(VLOOKUP($R$1,VLookups!$A$28:$B$29,2,FALSE)-AE$3),IF($G37="L",$N37,$M37),IF($G37="L",$M37,$N37),$B37,$D37))</f>
        <v/>
      </c>
      <c r="AF37" s="17"/>
      <c r="AG37" s="17"/>
      <c r="AH37" s="17"/>
    </row>
    <row r="38" spans="1:34" hidden="1" x14ac:dyDescent="0.25">
      <c r="A38" s="22">
        <v>35</v>
      </c>
      <c r="B38" s="117" t="str">
        <f t="shared" si="6"/>
        <v/>
      </c>
      <c r="C38" s="132"/>
      <c r="D38" s="117" t="str">
        <f t="shared" si="7"/>
        <v/>
      </c>
      <c r="E38" s="127" t="str">
        <f t="shared" si="8"/>
        <v/>
      </c>
      <c r="F38" s="23" t="str">
        <f t="shared" si="9"/>
        <v/>
      </c>
      <c r="G38" s="24" t="str">
        <f t="shared" si="10"/>
        <v/>
      </c>
      <c r="H38" s="25" t="str">
        <f>IF(F38="","",IF(OR($F38&lt;Skew!$B$1,$F38=Skew!$B$1),IF($F38&gt;Skew!$C$1,Skew!$A$1,IF($F38&gt;Skew!$C$2,Skew!$A$2,IF($F38&gt;Skew!$C$3,Skew!$A$3,IF($F38&gt;Skew!$C$4,Skew!$A$4,IF($F38&gt;Skew!$C$5,Skew!$A$5,IF($F38&gt;Skew!$C$6,Skew!$A$6,IF($F38&gt;Skew!$C$7,Skew!$A$7,IF($F38&gt;Skew!$C$8,Skew!$A$8,IF($F38&gt;Skew!$C$9,Skew!$A$9,IF($F38&gt;Skew!$C$10,Skew!$A$10,IF($F38&gt;Skew!$C$11,Skew!$A$11,IF($F38&gt;Skew!$C$12,Skew!$A$12,IF($F38&gt;Skew!$C$13,Skew!$A$13,IF($F38&gt;Skew!$C$14,Skew!$A$14,Skew!$A$15)
)))))))))))))))</f>
        <v/>
      </c>
      <c r="I38" s="24" t="str">
        <f>IF(F38="","",MATCH(H38,Skew!$A$1:$A$15,0))</f>
        <v/>
      </c>
      <c r="J38" s="24" t="str">
        <f t="shared" si="11"/>
        <v/>
      </c>
      <c r="K38" s="26"/>
      <c r="L38" s="24" t="str">
        <f>IF(OR(F38="",K38=""),"",MATCH(K38,Confidence!$A$1:$A$10,0))</f>
        <v/>
      </c>
      <c r="M38" s="27" t="str">
        <f t="shared" si="12"/>
        <v/>
      </c>
      <c r="N38" s="27" t="str">
        <f t="shared" si="13"/>
        <v/>
      </c>
      <c r="O38" s="119" t="str">
        <f t="shared" si="14"/>
        <v/>
      </c>
      <c r="P38" s="119" t="str">
        <f t="shared" si="15"/>
        <v/>
      </c>
      <c r="Q38" s="40" t="str">
        <f t="shared" si="16"/>
        <v/>
      </c>
      <c r="R38" s="132"/>
      <c r="S38" s="28" t="str">
        <f>IF(AND(B38&gt;0,C38&gt;0,D38&gt;0,M38&gt;0,N38&gt;0,R38&gt;0,NOT(K38="")),ABS(VLOOKUP($R$1,VLookups!$A$28:$B$29,2,FALSE)-_xlfn.BETA.DIST(R38,IF(G38="L",N38,M38),IF(G38="L",M38,N38),TRUE,B38,D38)),"")</f>
        <v/>
      </c>
      <c r="T38" s="129" t="str">
        <f>IF(OR($M38="",$N38=""),"",_xlfn.BETA.INV(ABS(VLOOKUP($R$1,VLookups!$A$28:$B$29,2,FALSE)-T$3),IF($G38="L",$N38,$M38),IF($G38="L",$M38,$N38),$B38,$D38))</f>
        <v/>
      </c>
      <c r="U38" s="130" t="str">
        <f>IF(OR($M38="",$N38=""),"",_xlfn.BETA.INV(ABS(VLOOKUP($R$1,VLookups!$A$28:$B$29,2,FALSE)-U$3),IF($G38="L",$N38,$M38),IF($G38="L",$M38,$N38),$B38,$D38))</f>
        <v/>
      </c>
      <c r="V38" s="129" t="str">
        <f>IF(OR($M38="",$N38=""),"",_xlfn.BETA.INV(ABS(VLOOKUP($R$1,VLookups!$A$28:$B$29,2,FALSE)-V$3),IF($G38="L",$N38,$M38),IF($G38="L",$M38,$N38),$B38,$D38))</f>
        <v/>
      </c>
      <c r="W38" s="130" t="str">
        <f>IF(OR($M38="",$N38=""),"",_xlfn.BETA.INV(ABS(VLOOKUP($R$1,VLookups!$A$28:$B$29,2,FALSE)-W$3),IF($G38="L",$N38,$M38),IF($G38="L",$M38,$N38),$B38,$D38))</f>
        <v/>
      </c>
      <c r="X38" s="129" t="str">
        <f>IF(OR($M38="",$N38=""),"",_xlfn.BETA.INV(ABS(VLOOKUP($R$1,VLookups!$A$28:$B$29,2,FALSE)-X$3),IF($G38="L",$N38,$M38),IF($G38="L",$M38,$N38),$B38,$D38))</f>
        <v/>
      </c>
      <c r="Y38" s="130" t="str">
        <f>IF(OR($M38="",$N38=""),"",_xlfn.BETA.INV(ABS(VLOOKUP($R$1,VLookups!$A$28:$B$29,2,FALSE)-Y$3),IF($G38="L",$N38,$M38),IF($G38="L",$M38,$N38),$B38,$D38))</f>
        <v/>
      </c>
      <c r="Z38" s="129" t="str">
        <f>IF(OR($M38="",$N38=""),"",_xlfn.BETA.INV(ABS(VLOOKUP($R$1,VLookups!$A$28:$B$29,2,FALSE)-Z$3),IF($G38="L",$N38,$M38),IF($G38="L",$M38,$N38),$B38,$D38))</f>
        <v/>
      </c>
      <c r="AA38" s="130" t="str">
        <f>IF(OR($M38="",$N38=""),"",_xlfn.BETA.INV(ABS(VLOOKUP($R$1,VLookups!$A$28:$B$29,2,FALSE)-AA$3),IF($G38="L",$N38,$M38),IF($G38="L",$M38,$N38),$B38,$D38))</f>
        <v/>
      </c>
      <c r="AB38" s="129" t="str">
        <f>IF(OR($M38="",$N38=""),"",_xlfn.BETA.INV(ABS(VLOOKUP($R$1,VLookups!$A$28:$B$29,2,FALSE)-AB$3),IF($G38="L",$N38,$M38),IF($G38="L",$M38,$N38),$B38,$D38))</f>
        <v/>
      </c>
      <c r="AC38" s="130" t="str">
        <f>IF(OR($M38="",$N38=""),"",_xlfn.BETA.INV(ABS(VLOOKUP($R$1,VLookups!$A$28:$B$29,2,FALSE)-AC$3),IF($G38="L",$N38,$M38),IF($G38="L",$M38,$N38),$B38,$D38))</f>
        <v/>
      </c>
      <c r="AD38" s="129" t="str">
        <f>IF(OR($M38="",$N38=""),"",_xlfn.BETA.INV(ABS(VLOOKUP($R$1,VLookups!$A$28:$B$29,2,FALSE)-AD$3),IF($G38="L",$N38,$M38),IF($G38="L",$M38,$N38),$B38,$D38))</f>
        <v/>
      </c>
      <c r="AE38" s="130" t="str">
        <f>IF(OR($M38="",$N38=""),"",_xlfn.BETA.INV(ABS(VLOOKUP($R$1,VLookups!$A$28:$B$29,2,FALSE)-AE$3),IF($G38="L",$N38,$M38),IF($G38="L",$M38,$N38),$B38,$D38))</f>
        <v/>
      </c>
      <c r="AF38" s="17"/>
      <c r="AG38" s="17"/>
      <c r="AH38" s="17"/>
    </row>
    <row r="39" spans="1:34" hidden="1" x14ac:dyDescent="0.25">
      <c r="A39" s="22">
        <v>36</v>
      </c>
      <c r="B39" s="117" t="str">
        <f t="shared" si="6"/>
        <v/>
      </c>
      <c r="C39" s="132"/>
      <c r="D39" s="117" t="str">
        <f t="shared" si="7"/>
        <v/>
      </c>
      <c r="E39" s="127" t="str">
        <f t="shared" si="8"/>
        <v/>
      </c>
      <c r="F39" s="23" t="str">
        <f t="shared" si="9"/>
        <v/>
      </c>
      <c r="G39" s="24" t="str">
        <f t="shared" si="10"/>
        <v/>
      </c>
      <c r="H39" s="25" t="str">
        <f>IF(F39="","",IF(OR($F39&lt;Skew!$B$1,$F39=Skew!$B$1),IF($F39&gt;Skew!$C$1,Skew!$A$1,IF($F39&gt;Skew!$C$2,Skew!$A$2,IF($F39&gt;Skew!$C$3,Skew!$A$3,IF($F39&gt;Skew!$C$4,Skew!$A$4,IF($F39&gt;Skew!$C$5,Skew!$A$5,IF($F39&gt;Skew!$C$6,Skew!$A$6,IF($F39&gt;Skew!$C$7,Skew!$A$7,IF($F39&gt;Skew!$C$8,Skew!$A$8,IF($F39&gt;Skew!$C$9,Skew!$A$9,IF($F39&gt;Skew!$C$10,Skew!$A$10,IF($F39&gt;Skew!$C$11,Skew!$A$11,IF($F39&gt;Skew!$C$12,Skew!$A$12,IF($F39&gt;Skew!$C$13,Skew!$A$13,IF($F39&gt;Skew!$C$14,Skew!$A$14,Skew!$A$15)
)))))))))))))))</f>
        <v/>
      </c>
      <c r="I39" s="24" t="str">
        <f>IF(F39="","",MATCH(H39,Skew!$A$1:$A$15,0))</f>
        <v/>
      </c>
      <c r="J39" s="24" t="str">
        <f t="shared" si="11"/>
        <v/>
      </c>
      <c r="K39" s="26"/>
      <c r="L39" s="24" t="str">
        <f>IF(OR(F39="",K39=""),"",MATCH(K39,Confidence!$A$1:$A$10,0))</f>
        <v/>
      </c>
      <c r="M39" s="27" t="str">
        <f t="shared" si="12"/>
        <v/>
      </c>
      <c r="N39" s="27" t="str">
        <f t="shared" si="13"/>
        <v/>
      </c>
      <c r="O39" s="119" t="str">
        <f t="shared" si="14"/>
        <v/>
      </c>
      <c r="P39" s="119" t="str">
        <f t="shared" si="15"/>
        <v/>
      </c>
      <c r="Q39" s="40" t="str">
        <f t="shared" si="16"/>
        <v/>
      </c>
      <c r="R39" s="132"/>
      <c r="S39" s="28" t="str">
        <f>IF(AND(B39&gt;0,C39&gt;0,D39&gt;0,M39&gt;0,N39&gt;0,R39&gt;0,NOT(K39="")),ABS(VLOOKUP($R$1,VLookups!$A$28:$B$29,2,FALSE)-_xlfn.BETA.DIST(R39,IF(G39="L",N39,M39),IF(G39="L",M39,N39),TRUE,B39,D39)),"")</f>
        <v/>
      </c>
      <c r="T39" s="129" t="str">
        <f>IF(OR($M39="",$N39=""),"",_xlfn.BETA.INV(ABS(VLOOKUP($R$1,VLookups!$A$28:$B$29,2,FALSE)-T$3),IF($G39="L",$N39,$M39),IF($G39="L",$M39,$N39),$B39,$D39))</f>
        <v/>
      </c>
      <c r="U39" s="130" t="str">
        <f>IF(OR($M39="",$N39=""),"",_xlfn.BETA.INV(ABS(VLOOKUP($R$1,VLookups!$A$28:$B$29,2,FALSE)-U$3),IF($G39="L",$N39,$M39),IF($G39="L",$M39,$N39),$B39,$D39))</f>
        <v/>
      </c>
      <c r="V39" s="129" t="str">
        <f>IF(OR($M39="",$N39=""),"",_xlfn.BETA.INV(ABS(VLOOKUP($R$1,VLookups!$A$28:$B$29,2,FALSE)-V$3),IF($G39="L",$N39,$M39),IF($G39="L",$M39,$N39),$B39,$D39))</f>
        <v/>
      </c>
      <c r="W39" s="130" t="str">
        <f>IF(OR($M39="",$N39=""),"",_xlfn.BETA.INV(ABS(VLOOKUP($R$1,VLookups!$A$28:$B$29,2,FALSE)-W$3),IF($G39="L",$N39,$M39),IF($G39="L",$M39,$N39),$B39,$D39))</f>
        <v/>
      </c>
      <c r="X39" s="129" t="str">
        <f>IF(OR($M39="",$N39=""),"",_xlfn.BETA.INV(ABS(VLOOKUP($R$1,VLookups!$A$28:$B$29,2,FALSE)-X$3),IF($G39="L",$N39,$M39),IF($G39="L",$M39,$N39),$B39,$D39))</f>
        <v/>
      </c>
      <c r="Y39" s="130" t="str">
        <f>IF(OR($M39="",$N39=""),"",_xlfn.BETA.INV(ABS(VLOOKUP($R$1,VLookups!$A$28:$B$29,2,FALSE)-Y$3),IF($G39="L",$N39,$M39),IF($G39="L",$M39,$N39),$B39,$D39))</f>
        <v/>
      </c>
      <c r="Z39" s="129" t="str">
        <f>IF(OR($M39="",$N39=""),"",_xlfn.BETA.INV(ABS(VLOOKUP($R$1,VLookups!$A$28:$B$29,2,FALSE)-Z$3),IF($G39="L",$N39,$M39),IF($G39="L",$M39,$N39),$B39,$D39))</f>
        <v/>
      </c>
      <c r="AA39" s="130" t="str">
        <f>IF(OR($M39="",$N39=""),"",_xlfn.BETA.INV(ABS(VLOOKUP($R$1,VLookups!$A$28:$B$29,2,FALSE)-AA$3),IF($G39="L",$N39,$M39),IF($G39="L",$M39,$N39),$B39,$D39))</f>
        <v/>
      </c>
      <c r="AB39" s="129" t="str">
        <f>IF(OR($M39="",$N39=""),"",_xlfn.BETA.INV(ABS(VLOOKUP($R$1,VLookups!$A$28:$B$29,2,FALSE)-AB$3),IF($G39="L",$N39,$M39),IF($G39="L",$M39,$N39),$B39,$D39))</f>
        <v/>
      </c>
      <c r="AC39" s="130" t="str">
        <f>IF(OR($M39="",$N39=""),"",_xlfn.BETA.INV(ABS(VLOOKUP($R$1,VLookups!$A$28:$B$29,2,FALSE)-AC$3),IF($G39="L",$N39,$M39),IF($G39="L",$M39,$N39),$B39,$D39))</f>
        <v/>
      </c>
      <c r="AD39" s="129" t="str">
        <f>IF(OR($M39="",$N39=""),"",_xlfn.BETA.INV(ABS(VLOOKUP($R$1,VLookups!$A$28:$B$29,2,FALSE)-AD$3),IF($G39="L",$N39,$M39),IF($G39="L",$M39,$N39),$B39,$D39))</f>
        <v/>
      </c>
      <c r="AE39" s="130" t="str">
        <f>IF(OR($M39="",$N39=""),"",_xlfn.BETA.INV(ABS(VLOOKUP($R$1,VLookups!$A$28:$B$29,2,FALSE)-AE$3),IF($G39="L",$N39,$M39),IF($G39="L",$M39,$N39),$B39,$D39))</f>
        <v/>
      </c>
      <c r="AF39" s="17"/>
      <c r="AG39" s="17"/>
      <c r="AH39" s="17"/>
    </row>
    <row r="40" spans="1:34" hidden="1" x14ac:dyDescent="0.25">
      <c r="A40" s="22">
        <v>37</v>
      </c>
      <c r="B40" s="117" t="str">
        <f t="shared" si="6"/>
        <v/>
      </c>
      <c r="C40" s="132"/>
      <c r="D40" s="117" t="str">
        <f t="shared" si="7"/>
        <v/>
      </c>
      <c r="E40" s="127" t="str">
        <f t="shared" si="8"/>
        <v/>
      </c>
      <c r="F40" s="23" t="str">
        <f t="shared" si="9"/>
        <v/>
      </c>
      <c r="G40" s="24" t="str">
        <f t="shared" si="10"/>
        <v/>
      </c>
      <c r="H40" s="25" t="str">
        <f>IF(F40="","",IF(OR($F40&lt;Skew!$B$1,$F40=Skew!$B$1),IF($F40&gt;Skew!$C$1,Skew!$A$1,IF($F40&gt;Skew!$C$2,Skew!$A$2,IF($F40&gt;Skew!$C$3,Skew!$A$3,IF($F40&gt;Skew!$C$4,Skew!$A$4,IF($F40&gt;Skew!$C$5,Skew!$A$5,IF($F40&gt;Skew!$C$6,Skew!$A$6,IF($F40&gt;Skew!$C$7,Skew!$A$7,IF($F40&gt;Skew!$C$8,Skew!$A$8,IF($F40&gt;Skew!$C$9,Skew!$A$9,IF($F40&gt;Skew!$C$10,Skew!$A$10,IF($F40&gt;Skew!$C$11,Skew!$A$11,IF($F40&gt;Skew!$C$12,Skew!$A$12,IF($F40&gt;Skew!$C$13,Skew!$A$13,IF($F40&gt;Skew!$C$14,Skew!$A$14,Skew!$A$15)
)))))))))))))))</f>
        <v/>
      </c>
      <c r="I40" s="24" t="str">
        <f>IF(F40="","",MATCH(H40,Skew!$A$1:$A$15,0))</f>
        <v/>
      </c>
      <c r="J40" s="24" t="str">
        <f t="shared" si="11"/>
        <v/>
      </c>
      <c r="K40" s="26"/>
      <c r="L40" s="24" t="str">
        <f>IF(OR(F40="",K40=""),"",MATCH(K40,Confidence!$A$1:$A$10,0))</f>
        <v/>
      </c>
      <c r="M40" s="27" t="str">
        <f t="shared" si="12"/>
        <v/>
      </c>
      <c r="N40" s="27" t="str">
        <f t="shared" si="13"/>
        <v/>
      </c>
      <c r="O40" s="119" t="str">
        <f t="shared" si="14"/>
        <v/>
      </c>
      <c r="P40" s="119" t="str">
        <f t="shared" si="15"/>
        <v/>
      </c>
      <c r="Q40" s="40" t="str">
        <f t="shared" si="16"/>
        <v/>
      </c>
      <c r="R40" s="132"/>
      <c r="S40" s="28" t="str">
        <f>IF(AND(B40&gt;0,C40&gt;0,D40&gt;0,M40&gt;0,N40&gt;0,R40&gt;0,NOT(K40="")),ABS(VLOOKUP($R$1,VLookups!$A$28:$B$29,2,FALSE)-_xlfn.BETA.DIST(R40,IF(G40="L",N40,M40),IF(G40="L",M40,N40),TRUE,B40,D40)),"")</f>
        <v/>
      </c>
      <c r="T40" s="129" t="str">
        <f>IF(OR($M40="",$N40=""),"",_xlfn.BETA.INV(ABS(VLOOKUP($R$1,VLookups!$A$28:$B$29,2,FALSE)-T$3),IF($G40="L",$N40,$M40),IF($G40="L",$M40,$N40),$B40,$D40))</f>
        <v/>
      </c>
      <c r="U40" s="130" t="str">
        <f>IF(OR($M40="",$N40=""),"",_xlfn.BETA.INV(ABS(VLOOKUP($R$1,VLookups!$A$28:$B$29,2,FALSE)-U$3),IF($G40="L",$N40,$M40),IF($G40="L",$M40,$N40),$B40,$D40))</f>
        <v/>
      </c>
      <c r="V40" s="129" t="str">
        <f>IF(OR($M40="",$N40=""),"",_xlfn.BETA.INV(ABS(VLOOKUP($R$1,VLookups!$A$28:$B$29,2,FALSE)-V$3),IF($G40="L",$N40,$M40),IF($G40="L",$M40,$N40),$B40,$D40))</f>
        <v/>
      </c>
      <c r="W40" s="130" t="str">
        <f>IF(OR($M40="",$N40=""),"",_xlfn.BETA.INV(ABS(VLOOKUP($R$1,VLookups!$A$28:$B$29,2,FALSE)-W$3),IF($G40="L",$N40,$M40),IF($G40="L",$M40,$N40),$B40,$D40))</f>
        <v/>
      </c>
      <c r="X40" s="129" t="str">
        <f>IF(OR($M40="",$N40=""),"",_xlfn.BETA.INV(ABS(VLOOKUP($R$1,VLookups!$A$28:$B$29,2,FALSE)-X$3),IF($G40="L",$N40,$M40),IF($G40="L",$M40,$N40),$B40,$D40))</f>
        <v/>
      </c>
      <c r="Y40" s="130" t="str">
        <f>IF(OR($M40="",$N40=""),"",_xlfn.BETA.INV(ABS(VLOOKUP($R$1,VLookups!$A$28:$B$29,2,FALSE)-Y$3),IF($G40="L",$N40,$M40),IF($G40="L",$M40,$N40),$B40,$D40))</f>
        <v/>
      </c>
      <c r="Z40" s="129" t="str">
        <f>IF(OR($M40="",$N40=""),"",_xlfn.BETA.INV(ABS(VLOOKUP($R$1,VLookups!$A$28:$B$29,2,FALSE)-Z$3),IF($G40="L",$N40,$M40),IF($G40="L",$M40,$N40),$B40,$D40))</f>
        <v/>
      </c>
      <c r="AA40" s="130" t="str">
        <f>IF(OR($M40="",$N40=""),"",_xlfn.BETA.INV(ABS(VLOOKUP($R$1,VLookups!$A$28:$B$29,2,FALSE)-AA$3),IF($G40="L",$N40,$M40),IF($G40="L",$M40,$N40),$B40,$D40))</f>
        <v/>
      </c>
      <c r="AB40" s="129" t="str">
        <f>IF(OR($M40="",$N40=""),"",_xlfn.BETA.INV(ABS(VLOOKUP($R$1,VLookups!$A$28:$B$29,2,FALSE)-AB$3),IF($G40="L",$N40,$M40),IF($G40="L",$M40,$N40),$B40,$D40))</f>
        <v/>
      </c>
      <c r="AC40" s="130" t="str">
        <f>IF(OR($M40="",$N40=""),"",_xlfn.BETA.INV(ABS(VLOOKUP($R$1,VLookups!$A$28:$B$29,2,FALSE)-AC$3),IF($G40="L",$N40,$M40),IF($G40="L",$M40,$N40),$B40,$D40))</f>
        <v/>
      </c>
      <c r="AD40" s="129" t="str">
        <f>IF(OR($M40="",$N40=""),"",_xlfn.BETA.INV(ABS(VLOOKUP($R$1,VLookups!$A$28:$B$29,2,FALSE)-AD$3),IF($G40="L",$N40,$M40),IF($G40="L",$M40,$N40),$B40,$D40))</f>
        <v/>
      </c>
      <c r="AE40" s="130" t="str">
        <f>IF(OR($M40="",$N40=""),"",_xlfn.BETA.INV(ABS(VLOOKUP($R$1,VLookups!$A$28:$B$29,2,FALSE)-AE$3),IF($G40="L",$N40,$M40),IF($G40="L",$M40,$N40),$B40,$D40))</f>
        <v/>
      </c>
      <c r="AF40" s="17"/>
      <c r="AG40" s="17"/>
      <c r="AH40" s="17"/>
    </row>
    <row r="41" spans="1:34" hidden="1" x14ac:dyDescent="0.25">
      <c r="A41" s="22">
        <v>38</v>
      </c>
      <c r="B41" s="117" t="str">
        <f t="shared" si="6"/>
        <v/>
      </c>
      <c r="C41" s="132"/>
      <c r="D41" s="117" t="str">
        <f t="shared" si="7"/>
        <v/>
      </c>
      <c r="E41" s="127" t="str">
        <f t="shared" si="8"/>
        <v/>
      </c>
      <c r="F41" s="23" t="str">
        <f t="shared" si="9"/>
        <v/>
      </c>
      <c r="G41" s="24" t="str">
        <f t="shared" si="10"/>
        <v/>
      </c>
      <c r="H41" s="25" t="str">
        <f>IF(F41="","",IF(OR($F41&lt;Skew!$B$1,$F41=Skew!$B$1),IF($F41&gt;Skew!$C$1,Skew!$A$1,IF($F41&gt;Skew!$C$2,Skew!$A$2,IF($F41&gt;Skew!$C$3,Skew!$A$3,IF($F41&gt;Skew!$C$4,Skew!$A$4,IF($F41&gt;Skew!$C$5,Skew!$A$5,IF($F41&gt;Skew!$C$6,Skew!$A$6,IF($F41&gt;Skew!$C$7,Skew!$A$7,IF($F41&gt;Skew!$C$8,Skew!$A$8,IF($F41&gt;Skew!$C$9,Skew!$A$9,IF($F41&gt;Skew!$C$10,Skew!$A$10,IF($F41&gt;Skew!$C$11,Skew!$A$11,IF($F41&gt;Skew!$C$12,Skew!$A$12,IF($F41&gt;Skew!$C$13,Skew!$A$13,IF($F41&gt;Skew!$C$14,Skew!$A$14,Skew!$A$15)
)))))))))))))))</f>
        <v/>
      </c>
      <c r="I41" s="24" t="str">
        <f>IF(F41="","",MATCH(H41,Skew!$A$1:$A$15,0))</f>
        <v/>
      </c>
      <c r="J41" s="24" t="str">
        <f t="shared" si="11"/>
        <v/>
      </c>
      <c r="K41" s="26"/>
      <c r="L41" s="24" t="str">
        <f>IF(OR(F41="",K41=""),"",MATCH(K41,Confidence!$A$1:$A$10,0))</f>
        <v/>
      </c>
      <c r="M41" s="27" t="str">
        <f t="shared" si="12"/>
        <v/>
      </c>
      <c r="N41" s="27" t="str">
        <f t="shared" si="13"/>
        <v/>
      </c>
      <c r="O41" s="119" t="str">
        <f t="shared" si="14"/>
        <v/>
      </c>
      <c r="P41" s="119" t="str">
        <f t="shared" si="15"/>
        <v/>
      </c>
      <c r="Q41" s="40" t="str">
        <f t="shared" si="16"/>
        <v/>
      </c>
      <c r="R41" s="132"/>
      <c r="S41" s="28" t="str">
        <f>IF(AND(B41&gt;0,C41&gt;0,D41&gt;0,M41&gt;0,N41&gt;0,R41&gt;0,NOT(K41="")),ABS(VLOOKUP($R$1,VLookups!$A$28:$B$29,2,FALSE)-_xlfn.BETA.DIST(R41,IF(G41="L",N41,M41),IF(G41="L",M41,N41),TRUE,B41,D41)),"")</f>
        <v/>
      </c>
      <c r="T41" s="129" t="str">
        <f>IF(OR($M41="",$N41=""),"",_xlfn.BETA.INV(ABS(VLOOKUP($R$1,VLookups!$A$28:$B$29,2,FALSE)-T$3),IF($G41="L",$N41,$M41),IF($G41="L",$M41,$N41),$B41,$D41))</f>
        <v/>
      </c>
      <c r="U41" s="130" t="str">
        <f>IF(OR($M41="",$N41=""),"",_xlfn.BETA.INV(ABS(VLOOKUP($R$1,VLookups!$A$28:$B$29,2,FALSE)-U$3),IF($G41="L",$N41,$M41),IF($G41="L",$M41,$N41),$B41,$D41))</f>
        <v/>
      </c>
      <c r="V41" s="129" t="str">
        <f>IF(OR($M41="",$N41=""),"",_xlfn.BETA.INV(ABS(VLOOKUP($R$1,VLookups!$A$28:$B$29,2,FALSE)-V$3),IF($G41="L",$N41,$M41),IF($G41="L",$M41,$N41),$B41,$D41))</f>
        <v/>
      </c>
      <c r="W41" s="130" t="str">
        <f>IF(OR($M41="",$N41=""),"",_xlfn.BETA.INV(ABS(VLOOKUP($R$1,VLookups!$A$28:$B$29,2,FALSE)-W$3),IF($G41="L",$N41,$M41),IF($G41="L",$M41,$N41),$B41,$D41))</f>
        <v/>
      </c>
      <c r="X41" s="129" t="str">
        <f>IF(OR($M41="",$N41=""),"",_xlfn.BETA.INV(ABS(VLOOKUP($R$1,VLookups!$A$28:$B$29,2,FALSE)-X$3),IF($G41="L",$N41,$M41),IF($G41="L",$M41,$N41),$B41,$D41))</f>
        <v/>
      </c>
      <c r="Y41" s="130" t="str">
        <f>IF(OR($M41="",$N41=""),"",_xlfn.BETA.INV(ABS(VLOOKUP($R$1,VLookups!$A$28:$B$29,2,FALSE)-Y$3),IF($G41="L",$N41,$M41),IF($G41="L",$M41,$N41),$B41,$D41))</f>
        <v/>
      </c>
      <c r="Z41" s="129" t="str">
        <f>IF(OR($M41="",$N41=""),"",_xlfn.BETA.INV(ABS(VLOOKUP($R$1,VLookups!$A$28:$B$29,2,FALSE)-Z$3),IF($G41="L",$N41,$M41),IF($G41="L",$M41,$N41),$B41,$D41))</f>
        <v/>
      </c>
      <c r="AA41" s="130" t="str">
        <f>IF(OR($M41="",$N41=""),"",_xlfn.BETA.INV(ABS(VLOOKUP($R$1,VLookups!$A$28:$B$29,2,FALSE)-AA$3),IF($G41="L",$N41,$M41),IF($G41="L",$M41,$N41),$B41,$D41))</f>
        <v/>
      </c>
      <c r="AB41" s="129" t="str">
        <f>IF(OR($M41="",$N41=""),"",_xlfn.BETA.INV(ABS(VLOOKUP($R$1,VLookups!$A$28:$B$29,2,FALSE)-AB$3),IF($G41="L",$N41,$M41),IF($G41="L",$M41,$N41),$B41,$D41))</f>
        <v/>
      </c>
      <c r="AC41" s="130" t="str">
        <f>IF(OR($M41="",$N41=""),"",_xlfn.BETA.INV(ABS(VLOOKUP($R$1,VLookups!$A$28:$B$29,2,FALSE)-AC$3),IF($G41="L",$N41,$M41),IF($G41="L",$M41,$N41),$B41,$D41))</f>
        <v/>
      </c>
      <c r="AD41" s="129" t="str">
        <f>IF(OR($M41="",$N41=""),"",_xlfn.BETA.INV(ABS(VLOOKUP($R$1,VLookups!$A$28:$B$29,2,FALSE)-AD$3),IF($G41="L",$N41,$M41),IF($G41="L",$M41,$N41),$B41,$D41))</f>
        <v/>
      </c>
      <c r="AE41" s="130" t="str">
        <f>IF(OR($M41="",$N41=""),"",_xlfn.BETA.INV(ABS(VLOOKUP($R$1,VLookups!$A$28:$B$29,2,FALSE)-AE$3),IF($G41="L",$N41,$M41),IF($G41="L",$M41,$N41),$B41,$D41))</f>
        <v/>
      </c>
      <c r="AF41" s="17"/>
      <c r="AG41" s="17"/>
      <c r="AH41" s="17"/>
    </row>
    <row r="42" spans="1:34" hidden="1" x14ac:dyDescent="0.25">
      <c r="A42" s="22">
        <v>39</v>
      </c>
      <c r="B42" s="117" t="str">
        <f t="shared" si="6"/>
        <v/>
      </c>
      <c r="C42" s="132"/>
      <c r="D42" s="117" t="str">
        <f t="shared" si="7"/>
        <v/>
      </c>
      <c r="E42" s="127" t="str">
        <f t="shared" si="8"/>
        <v/>
      </c>
      <c r="F42" s="23" t="str">
        <f t="shared" si="9"/>
        <v/>
      </c>
      <c r="G42" s="24" t="str">
        <f t="shared" si="10"/>
        <v/>
      </c>
      <c r="H42" s="25" t="str">
        <f>IF(F42="","",IF(OR($F42&lt;Skew!$B$1,$F42=Skew!$B$1),IF($F42&gt;Skew!$C$1,Skew!$A$1,IF($F42&gt;Skew!$C$2,Skew!$A$2,IF($F42&gt;Skew!$C$3,Skew!$A$3,IF($F42&gt;Skew!$C$4,Skew!$A$4,IF($F42&gt;Skew!$C$5,Skew!$A$5,IF($F42&gt;Skew!$C$6,Skew!$A$6,IF($F42&gt;Skew!$C$7,Skew!$A$7,IF($F42&gt;Skew!$C$8,Skew!$A$8,IF($F42&gt;Skew!$C$9,Skew!$A$9,IF($F42&gt;Skew!$C$10,Skew!$A$10,IF($F42&gt;Skew!$C$11,Skew!$A$11,IF($F42&gt;Skew!$C$12,Skew!$A$12,IF($F42&gt;Skew!$C$13,Skew!$A$13,IF($F42&gt;Skew!$C$14,Skew!$A$14,Skew!$A$15)
)))))))))))))))</f>
        <v/>
      </c>
      <c r="I42" s="24" t="str">
        <f>IF(F42="","",MATCH(H42,Skew!$A$1:$A$15,0))</f>
        <v/>
      </c>
      <c r="J42" s="24" t="str">
        <f t="shared" si="11"/>
        <v/>
      </c>
      <c r="K42" s="26"/>
      <c r="L42" s="24" t="str">
        <f>IF(OR(F42="",K42=""),"",MATCH(K42,Confidence!$A$1:$A$10,0))</f>
        <v/>
      </c>
      <c r="M42" s="27" t="str">
        <f t="shared" si="12"/>
        <v/>
      </c>
      <c r="N42" s="27" t="str">
        <f t="shared" si="13"/>
        <v/>
      </c>
      <c r="O42" s="119" t="str">
        <f t="shared" si="14"/>
        <v/>
      </c>
      <c r="P42" s="119" t="str">
        <f t="shared" si="15"/>
        <v/>
      </c>
      <c r="Q42" s="40" t="str">
        <f t="shared" si="16"/>
        <v/>
      </c>
      <c r="R42" s="132"/>
      <c r="S42" s="28" t="str">
        <f>IF(AND(B42&gt;0,C42&gt;0,D42&gt;0,M42&gt;0,N42&gt;0,R42&gt;0,NOT(K42="")),ABS(VLOOKUP($R$1,VLookups!$A$28:$B$29,2,FALSE)-_xlfn.BETA.DIST(R42,IF(G42="L",N42,M42),IF(G42="L",M42,N42),TRUE,B42,D42)),"")</f>
        <v/>
      </c>
      <c r="T42" s="129" t="str">
        <f>IF(OR($M42="",$N42=""),"",_xlfn.BETA.INV(ABS(VLOOKUP($R$1,VLookups!$A$28:$B$29,2,FALSE)-T$3),IF($G42="L",$N42,$M42),IF($G42="L",$M42,$N42),$B42,$D42))</f>
        <v/>
      </c>
      <c r="U42" s="130" t="str">
        <f>IF(OR($M42="",$N42=""),"",_xlfn.BETA.INV(ABS(VLOOKUP($R$1,VLookups!$A$28:$B$29,2,FALSE)-U$3),IF($G42="L",$N42,$M42),IF($G42="L",$M42,$N42),$B42,$D42))</f>
        <v/>
      </c>
      <c r="V42" s="129" t="str">
        <f>IF(OR($M42="",$N42=""),"",_xlfn.BETA.INV(ABS(VLOOKUP($R$1,VLookups!$A$28:$B$29,2,FALSE)-V$3),IF($G42="L",$N42,$M42),IF($G42="L",$M42,$N42),$B42,$D42))</f>
        <v/>
      </c>
      <c r="W42" s="130" t="str">
        <f>IF(OR($M42="",$N42=""),"",_xlfn.BETA.INV(ABS(VLOOKUP($R$1,VLookups!$A$28:$B$29,2,FALSE)-W$3),IF($G42="L",$N42,$M42),IF($G42="L",$M42,$N42),$B42,$D42))</f>
        <v/>
      </c>
      <c r="X42" s="129" t="str">
        <f>IF(OR($M42="",$N42=""),"",_xlfn.BETA.INV(ABS(VLOOKUP($R$1,VLookups!$A$28:$B$29,2,FALSE)-X$3),IF($G42="L",$N42,$M42),IF($G42="L",$M42,$N42),$B42,$D42))</f>
        <v/>
      </c>
      <c r="Y42" s="130" t="str">
        <f>IF(OR($M42="",$N42=""),"",_xlfn.BETA.INV(ABS(VLOOKUP($R$1,VLookups!$A$28:$B$29,2,FALSE)-Y$3),IF($G42="L",$N42,$M42),IF($G42="L",$M42,$N42),$B42,$D42))</f>
        <v/>
      </c>
      <c r="Z42" s="129" t="str">
        <f>IF(OR($M42="",$N42=""),"",_xlfn.BETA.INV(ABS(VLOOKUP($R$1,VLookups!$A$28:$B$29,2,FALSE)-Z$3),IF($G42="L",$N42,$M42),IF($G42="L",$M42,$N42),$B42,$D42))</f>
        <v/>
      </c>
      <c r="AA42" s="130" t="str">
        <f>IF(OR($M42="",$N42=""),"",_xlfn.BETA.INV(ABS(VLOOKUP($R$1,VLookups!$A$28:$B$29,2,FALSE)-AA$3),IF($G42="L",$N42,$M42),IF($G42="L",$M42,$N42),$B42,$D42))</f>
        <v/>
      </c>
      <c r="AB42" s="129" t="str">
        <f>IF(OR($M42="",$N42=""),"",_xlfn.BETA.INV(ABS(VLOOKUP($R$1,VLookups!$A$28:$B$29,2,FALSE)-AB$3),IF($G42="L",$N42,$M42),IF($G42="L",$M42,$N42),$B42,$D42))</f>
        <v/>
      </c>
      <c r="AC42" s="130" t="str">
        <f>IF(OR($M42="",$N42=""),"",_xlfn.BETA.INV(ABS(VLOOKUP($R$1,VLookups!$A$28:$B$29,2,FALSE)-AC$3),IF($G42="L",$N42,$M42),IF($G42="L",$M42,$N42),$B42,$D42))</f>
        <v/>
      </c>
      <c r="AD42" s="129" t="str">
        <f>IF(OR($M42="",$N42=""),"",_xlfn.BETA.INV(ABS(VLOOKUP($R$1,VLookups!$A$28:$B$29,2,FALSE)-AD$3),IF($G42="L",$N42,$M42),IF($G42="L",$M42,$N42),$B42,$D42))</f>
        <v/>
      </c>
      <c r="AE42" s="130" t="str">
        <f>IF(OR($M42="",$N42=""),"",_xlfn.BETA.INV(ABS(VLOOKUP($R$1,VLookups!$A$28:$B$29,2,FALSE)-AE$3),IF($G42="L",$N42,$M42),IF($G42="L",$M42,$N42),$B42,$D42))</f>
        <v/>
      </c>
      <c r="AF42" s="17"/>
      <c r="AG42" s="17"/>
      <c r="AH42" s="17"/>
    </row>
    <row r="43" spans="1:34" hidden="1" x14ac:dyDescent="0.25">
      <c r="A43" s="22">
        <v>40</v>
      </c>
      <c r="B43" s="117" t="str">
        <f t="shared" si="6"/>
        <v/>
      </c>
      <c r="C43" s="132"/>
      <c r="D43" s="117" t="str">
        <f t="shared" si="7"/>
        <v/>
      </c>
      <c r="E43" s="127" t="str">
        <f t="shared" si="8"/>
        <v/>
      </c>
      <c r="F43" s="23" t="str">
        <f t="shared" si="9"/>
        <v/>
      </c>
      <c r="G43" s="24" t="str">
        <f t="shared" si="10"/>
        <v/>
      </c>
      <c r="H43" s="25" t="str">
        <f>IF(F43="","",IF(OR($F43&lt;Skew!$B$1,$F43=Skew!$B$1),IF($F43&gt;Skew!$C$1,Skew!$A$1,IF($F43&gt;Skew!$C$2,Skew!$A$2,IF($F43&gt;Skew!$C$3,Skew!$A$3,IF($F43&gt;Skew!$C$4,Skew!$A$4,IF($F43&gt;Skew!$C$5,Skew!$A$5,IF($F43&gt;Skew!$C$6,Skew!$A$6,IF($F43&gt;Skew!$C$7,Skew!$A$7,IF($F43&gt;Skew!$C$8,Skew!$A$8,IF($F43&gt;Skew!$C$9,Skew!$A$9,IF($F43&gt;Skew!$C$10,Skew!$A$10,IF($F43&gt;Skew!$C$11,Skew!$A$11,IF($F43&gt;Skew!$C$12,Skew!$A$12,IF($F43&gt;Skew!$C$13,Skew!$A$13,IF($F43&gt;Skew!$C$14,Skew!$A$14,Skew!$A$15)
)))))))))))))))</f>
        <v/>
      </c>
      <c r="I43" s="24" t="str">
        <f>IF(F43="","",MATCH(H43,Skew!$A$1:$A$15,0))</f>
        <v/>
      </c>
      <c r="J43" s="24" t="str">
        <f t="shared" si="11"/>
        <v/>
      </c>
      <c r="K43" s="26"/>
      <c r="L43" s="24" t="str">
        <f>IF(OR(F43="",K43=""),"",MATCH(K43,Confidence!$A$1:$A$10,0))</f>
        <v/>
      </c>
      <c r="M43" s="27" t="str">
        <f t="shared" si="12"/>
        <v/>
      </c>
      <c r="N43" s="27" t="str">
        <f t="shared" si="13"/>
        <v/>
      </c>
      <c r="O43" s="119" t="str">
        <f t="shared" si="14"/>
        <v/>
      </c>
      <c r="P43" s="119" t="str">
        <f t="shared" si="15"/>
        <v/>
      </c>
      <c r="Q43" s="40" t="str">
        <f t="shared" si="16"/>
        <v/>
      </c>
      <c r="R43" s="132"/>
      <c r="S43" s="28" t="str">
        <f>IF(AND(B43&gt;0,C43&gt;0,D43&gt;0,M43&gt;0,N43&gt;0,R43&gt;0,NOT(K43="")),ABS(VLOOKUP($R$1,VLookups!$A$28:$B$29,2,FALSE)-_xlfn.BETA.DIST(R43,IF(G43="L",N43,M43),IF(G43="L",M43,N43),TRUE,B43,D43)),"")</f>
        <v/>
      </c>
      <c r="T43" s="129" t="str">
        <f>IF(OR($M43="",$N43=""),"",_xlfn.BETA.INV(ABS(VLOOKUP($R$1,VLookups!$A$28:$B$29,2,FALSE)-T$3),IF($G43="L",$N43,$M43),IF($G43="L",$M43,$N43),$B43,$D43))</f>
        <v/>
      </c>
      <c r="U43" s="130" t="str">
        <f>IF(OR($M43="",$N43=""),"",_xlfn.BETA.INV(ABS(VLOOKUP($R$1,VLookups!$A$28:$B$29,2,FALSE)-U$3),IF($G43="L",$N43,$M43),IF($G43="L",$M43,$N43),$B43,$D43))</f>
        <v/>
      </c>
      <c r="V43" s="129" t="str">
        <f>IF(OR($M43="",$N43=""),"",_xlfn.BETA.INV(ABS(VLOOKUP($R$1,VLookups!$A$28:$B$29,2,FALSE)-V$3),IF($G43="L",$N43,$M43),IF($G43="L",$M43,$N43),$B43,$D43))</f>
        <v/>
      </c>
      <c r="W43" s="130" t="str">
        <f>IF(OR($M43="",$N43=""),"",_xlfn.BETA.INV(ABS(VLOOKUP($R$1,VLookups!$A$28:$B$29,2,FALSE)-W$3),IF($G43="L",$N43,$M43),IF($G43="L",$M43,$N43),$B43,$D43))</f>
        <v/>
      </c>
      <c r="X43" s="129" t="str">
        <f>IF(OR($M43="",$N43=""),"",_xlfn.BETA.INV(ABS(VLOOKUP($R$1,VLookups!$A$28:$B$29,2,FALSE)-X$3),IF($G43="L",$N43,$M43),IF($G43="L",$M43,$N43),$B43,$D43))</f>
        <v/>
      </c>
      <c r="Y43" s="130" t="str">
        <f>IF(OR($M43="",$N43=""),"",_xlfn.BETA.INV(ABS(VLOOKUP($R$1,VLookups!$A$28:$B$29,2,FALSE)-Y$3),IF($G43="L",$N43,$M43),IF($G43="L",$M43,$N43),$B43,$D43))</f>
        <v/>
      </c>
      <c r="Z43" s="129" t="str">
        <f>IF(OR($M43="",$N43=""),"",_xlfn.BETA.INV(ABS(VLOOKUP($R$1,VLookups!$A$28:$B$29,2,FALSE)-Z$3),IF($G43="L",$N43,$M43),IF($G43="L",$M43,$N43),$B43,$D43))</f>
        <v/>
      </c>
      <c r="AA43" s="130" t="str">
        <f>IF(OR($M43="",$N43=""),"",_xlfn.BETA.INV(ABS(VLOOKUP($R$1,VLookups!$A$28:$B$29,2,FALSE)-AA$3),IF($G43="L",$N43,$M43),IF($G43="L",$M43,$N43),$B43,$D43))</f>
        <v/>
      </c>
      <c r="AB43" s="129" t="str">
        <f>IF(OR($M43="",$N43=""),"",_xlfn.BETA.INV(ABS(VLOOKUP($R$1,VLookups!$A$28:$B$29,2,FALSE)-AB$3),IF($G43="L",$N43,$M43),IF($G43="L",$M43,$N43),$B43,$D43))</f>
        <v/>
      </c>
      <c r="AC43" s="130" t="str">
        <f>IF(OR($M43="",$N43=""),"",_xlfn.BETA.INV(ABS(VLOOKUP($R$1,VLookups!$A$28:$B$29,2,FALSE)-AC$3),IF($G43="L",$N43,$M43),IF($G43="L",$M43,$N43),$B43,$D43))</f>
        <v/>
      </c>
      <c r="AD43" s="129" t="str">
        <f>IF(OR($M43="",$N43=""),"",_xlfn.BETA.INV(ABS(VLOOKUP($R$1,VLookups!$A$28:$B$29,2,FALSE)-AD$3),IF($G43="L",$N43,$M43),IF($G43="L",$M43,$N43),$B43,$D43))</f>
        <v/>
      </c>
      <c r="AE43" s="130" t="str">
        <f>IF(OR($M43="",$N43=""),"",_xlfn.BETA.INV(ABS(VLOOKUP($R$1,VLookups!$A$28:$B$29,2,FALSE)-AE$3),IF($G43="L",$N43,$M43),IF($G43="L",$M43,$N43),$B43,$D43))</f>
        <v/>
      </c>
      <c r="AF43" s="17"/>
      <c r="AG43" s="17"/>
      <c r="AH43" s="17"/>
    </row>
    <row r="44" spans="1:34" hidden="1" x14ac:dyDescent="0.25">
      <c r="A44" s="22">
        <v>41</v>
      </c>
      <c r="B44" s="117" t="str">
        <f t="shared" si="6"/>
        <v/>
      </c>
      <c r="C44" s="132"/>
      <c r="D44" s="117" t="str">
        <f t="shared" si="7"/>
        <v/>
      </c>
      <c r="E44" s="127" t="str">
        <f t="shared" si="8"/>
        <v/>
      </c>
      <c r="F44" s="23" t="str">
        <f t="shared" si="9"/>
        <v/>
      </c>
      <c r="G44" s="24" t="str">
        <f t="shared" si="10"/>
        <v/>
      </c>
      <c r="H44" s="25" t="str">
        <f>IF(F44="","",IF(OR($F44&lt;Skew!$B$1,$F44=Skew!$B$1),IF($F44&gt;Skew!$C$1,Skew!$A$1,IF($F44&gt;Skew!$C$2,Skew!$A$2,IF($F44&gt;Skew!$C$3,Skew!$A$3,IF($F44&gt;Skew!$C$4,Skew!$A$4,IF($F44&gt;Skew!$C$5,Skew!$A$5,IF($F44&gt;Skew!$C$6,Skew!$A$6,IF($F44&gt;Skew!$C$7,Skew!$A$7,IF($F44&gt;Skew!$C$8,Skew!$A$8,IF($F44&gt;Skew!$C$9,Skew!$A$9,IF($F44&gt;Skew!$C$10,Skew!$A$10,IF($F44&gt;Skew!$C$11,Skew!$A$11,IF($F44&gt;Skew!$C$12,Skew!$A$12,IF($F44&gt;Skew!$C$13,Skew!$A$13,IF($F44&gt;Skew!$C$14,Skew!$A$14,Skew!$A$15)
)))))))))))))))</f>
        <v/>
      </c>
      <c r="I44" s="24" t="str">
        <f>IF(F44="","",MATCH(H44,Skew!$A$1:$A$15,0))</f>
        <v/>
      </c>
      <c r="J44" s="24" t="str">
        <f t="shared" si="11"/>
        <v/>
      </c>
      <c r="K44" s="26"/>
      <c r="L44" s="24" t="str">
        <f>IF(OR(F44="",K44=""),"",MATCH(K44,Confidence!$A$1:$A$10,0))</f>
        <v/>
      </c>
      <c r="M44" s="27" t="str">
        <f t="shared" si="12"/>
        <v/>
      </c>
      <c r="N44" s="27" t="str">
        <f t="shared" si="13"/>
        <v/>
      </c>
      <c r="O44" s="119" t="str">
        <f t="shared" si="14"/>
        <v/>
      </c>
      <c r="P44" s="119" t="str">
        <f t="shared" si="15"/>
        <v/>
      </c>
      <c r="Q44" s="40" t="str">
        <f t="shared" si="16"/>
        <v/>
      </c>
      <c r="R44" s="132"/>
      <c r="S44" s="28" t="str">
        <f>IF(AND(B44&gt;0,C44&gt;0,D44&gt;0,M44&gt;0,N44&gt;0,R44&gt;0,NOT(K44="")),ABS(VLOOKUP($R$1,VLookups!$A$28:$B$29,2,FALSE)-_xlfn.BETA.DIST(R44,IF(G44="L",N44,M44),IF(G44="L",M44,N44),TRUE,B44,D44)),"")</f>
        <v/>
      </c>
      <c r="T44" s="129" t="str">
        <f>IF(OR($M44="",$N44=""),"",_xlfn.BETA.INV(ABS(VLOOKUP($R$1,VLookups!$A$28:$B$29,2,FALSE)-T$3),IF($G44="L",$N44,$M44),IF($G44="L",$M44,$N44),$B44,$D44))</f>
        <v/>
      </c>
      <c r="U44" s="130" t="str">
        <f>IF(OR($M44="",$N44=""),"",_xlfn.BETA.INV(ABS(VLOOKUP($R$1,VLookups!$A$28:$B$29,2,FALSE)-U$3),IF($G44="L",$N44,$M44),IF($G44="L",$M44,$N44),$B44,$D44))</f>
        <v/>
      </c>
      <c r="V44" s="129" t="str">
        <f>IF(OR($M44="",$N44=""),"",_xlfn.BETA.INV(ABS(VLOOKUP($R$1,VLookups!$A$28:$B$29,2,FALSE)-V$3),IF($G44="L",$N44,$M44),IF($G44="L",$M44,$N44),$B44,$D44))</f>
        <v/>
      </c>
      <c r="W44" s="130" t="str">
        <f>IF(OR($M44="",$N44=""),"",_xlfn.BETA.INV(ABS(VLOOKUP($R$1,VLookups!$A$28:$B$29,2,FALSE)-W$3),IF($G44="L",$N44,$M44),IF($G44="L",$M44,$N44),$B44,$D44))</f>
        <v/>
      </c>
      <c r="X44" s="129" t="str">
        <f>IF(OR($M44="",$N44=""),"",_xlfn.BETA.INV(ABS(VLOOKUP($R$1,VLookups!$A$28:$B$29,2,FALSE)-X$3),IF($G44="L",$N44,$M44),IF($G44="L",$M44,$N44),$B44,$D44))</f>
        <v/>
      </c>
      <c r="Y44" s="130" t="str">
        <f>IF(OR($M44="",$N44=""),"",_xlfn.BETA.INV(ABS(VLOOKUP($R$1,VLookups!$A$28:$B$29,2,FALSE)-Y$3),IF($G44="L",$N44,$M44),IF($G44="L",$M44,$N44),$B44,$D44))</f>
        <v/>
      </c>
      <c r="Z44" s="129" t="str">
        <f>IF(OR($M44="",$N44=""),"",_xlfn.BETA.INV(ABS(VLOOKUP($R$1,VLookups!$A$28:$B$29,2,FALSE)-Z$3),IF($G44="L",$N44,$M44),IF($G44="L",$M44,$N44),$B44,$D44))</f>
        <v/>
      </c>
      <c r="AA44" s="130" t="str">
        <f>IF(OR($M44="",$N44=""),"",_xlfn.BETA.INV(ABS(VLOOKUP($R$1,VLookups!$A$28:$B$29,2,FALSE)-AA$3),IF($G44="L",$N44,$M44),IF($G44="L",$M44,$N44),$B44,$D44))</f>
        <v/>
      </c>
      <c r="AB44" s="129" t="str">
        <f>IF(OR($M44="",$N44=""),"",_xlfn.BETA.INV(ABS(VLOOKUP($R$1,VLookups!$A$28:$B$29,2,FALSE)-AB$3),IF($G44="L",$N44,$M44),IF($G44="L",$M44,$N44),$B44,$D44))</f>
        <v/>
      </c>
      <c r="AC44" s="130" t="str">
        <f>IF(OR($M44="",$N44=""),"",_xlfn.BETA.INV(ABS(VLOOKUP($R$1,VLookups!$A$28:$B$29,2,FALSE)-AC$3),IF($G44="L",$N44,$M44),IF($G44="L",$M44,$N44),$B44,$D44))</f>
        <v/>
      </c>
      <c r="AD44" s="129" t="str">
        <f>IF(OR($M44="",$N44=""),"",_xlfn.BETA.INV(ABS(VLOOKUP($R$1,VLookups!$A$28:$B$29,2,FALSE)-AD$3),IF($G44="L",$N44,$M44),IF($G44="L",$M44,$N44),$B44,$D44))</f>
        <v/>
      </c>
      <c r="AE44" s="130" t="str">
        <f>IF(OR($M44="",$N44=""),"",_xlfn.BETA.INV(ABS(VLOOKUP($R$1,VLookups!$A$28:$B$29,2,FALSE)-AE$3),IF($G44="L",$N44,$M44),IF($G44="L",$M44,$N44),$B44,$D44))</f>
        <v/>
      </c>
      <c r="AF44" s="17"/>
      <c r="AG44" s="17"/>
      <c r="AH44" s="17"/>
    </row>
    <row r="45" spans="1:34" hidden="1" x14ac:dyDescent="0.25">
      <c r="A45" s="22">
        <v>42</v>
      </c>
      <c r="B45" s="117" t="str">
        <f t="shared" si="6"/>
        <v/>
      </c>
      <c r="C45" s="132"/>
      <c r="D45" s="117" t="str">
        <f t="shared" si="7"/>
        <v/>
      </c>
      <c r="E45" s="127" t="str">
        <f t="shared" si="8"/>
        <v/>
      </c>
      <c r="F45" s="23" t="str">
        <f t="shared" si="9"/>
        <v/>
      </c>
      <c r="G45" s="24" t="str">
        <f t="shared" si="10"/>
        <v/>
      </c>
      <c r="H45" s="25" t="str">
        <f>IF(F45="","",IF(OR($F45&lt;Skew!$B$1,$F45=Skew!$B$1),IF($F45&gt;Skew!$C$1,Skew!$A$1,IF($F45&gt;Skew!$C$2,Skew!$A$2,IF($F45&gt;Skew!$C$3,Skew!$A$3,IF($F45&gt;Skew!$C$4,Skew!$A$4,IF($F45&gt;Skew!$C$5,Skew!$A$5,IF($F45&gt;Skew!$C$6,Skew!$A$6,IF($F45&gt;Skew!$C$7,Skew!$A$7,IF($F45&gt;Skew!$C$8,Skew!$A$8,IF($F45&gt;Skew!$C$9,Skew!$A$9,IF($F45&gt;Skew!$C$10,Skew!$A$10,IF($F45&gt;Skew!$C$11,Skew!$A$11,IF($F45&gt;Skew!$C$12,Skew!$A$12,IF($F45&gt;Skew!$C$13,Skew!$A$13,IF($F45&gt;Skew!$C$14,Skew!$A$14,Skew!$A$15)
)))))))))))))))</f>
        <v/>
      </c>
      <c r="I45" s="24" t="str">
        <f>IF(F45="","",MATCH(H45,Skew!$A$1:$A$15,0))</f>
        <v/>
      </c>
      <c r="J45" s="24" t="str">
        <f t="shared" si="11"/>
        <v/>
      </c>
      <c r="K45" s="26"/>
      <c r="L45" s="24" t="str">
        <f>IF(OR(F45="",K45=""),"",MATCH(K45,Confidence!$A$1:$A$10,0))</f>
        <v/>
      </c>
      <c r="M45" s="27" t="str">
        <f t="shared" si="12"/>
        <v/>
      </c>
      <c r="N45" s="27" t="str">
        <f t="shared" si="13"/>
        <v/>
      </c>
      <c r="O45" s="119" t="str">
        <f t="shared" si="14"/>
        <v/>
      </c>
      <c r="P45" s="119" t="str">
        <f t="shared" si="15"/>
        <v/>
      </c>
      <c r="Q45" s="40" t="str">
        <f t="shared" si="16"/>
        <v/>
      </c>
      <c r="R45" s="132"/>
      <c r="S45" s="28" t="str">
        <f>IF(AND(B45&gt;0,C45&gt;0,D45&gt;0,M45&gt;0,N45&gt;0,R45&gt;0,NOT(K45="")),ABS(VLOOKUP($R$1,VLookups!$A$28:$B$29,2,FALSE)-_xlfn.BETA.DIST(R45,IF(G45="L",N45,M45),IF(G45="L",M45,N45),TRUE,B45,D45)),"")</f>
        <v/>
      </c>
      <c r="T45" s="129" t="str">
        <f>IF(OR($M45="",$N45=""),"",_xlfn.BETA.INV(ABS(VLOOKUP($R$1,VLookups!$A$28:$B$29,2,FALSE)-T$3),IF($G45="L",$N45,$M45),IF($G45="L",$M45,$N45),$B45,$D45))</f>
        <v/>
      </c>
      <c r="U45" s="130" t="str">
        <f>IF(OR($M45="",$N45=""),"",_xlfn.BETA.INV(ABS(VLOOKUP($R$1,VLookups!$A$28:$B$29,2,FALSE)-U$3),IF($G45="L",$N45,$M45),IF($G45="L",$M45,$N45),$B45,$D45))</f>
        <v/>
      </c>
      <c r="V45" s="129" t="str">
        <f>IF(OR($M45="",$N45=""),"",_xlfn.BETA.INV(ABS(VLOOKUP($R$1,VLookups!$A$28:$B$29,2,FALSE)-V$3),IF($G45="L",$N45,$M45),IF($G45="L",$M45,$N45),$B45,$D45))</f>
        <v/>
      </c>
      <c r="W45" s="130" t="str">
        <f>IF(OR($M45="",$N45=""),"",_xlfn.BETA.INV(ABS(VLOOKUP($R$1,VLookups!$A$28:$B$29,2,FALSE)-W$3),IF($G45="L",$N45,$M45),IF($G45="L",$M45,$N45),$B45,$D45))</f>
        <v/>
      </c>
      <c r="X45" s="129" t="str">
        <f>IF(OR($M45="",$N45=""),"",_xlfn.BETA.INV(ABS(VLOOKUP($R$1,VLookups!$A$28:$B$29,2,FALSE)-X$3),IF($G45="L",$N45,$M45),IF($G45="L",$M45,$N45),$B45,$D45))</f>
        <v/>
      </c>
      <c r="Y45" s="130" t="str">
        <f>IF(OR($M45="",$N45=""),"",_xlfn.BETA.INV(ABS(VLOOKUP($R$1,VLookups!$A$28:$B$29,2,FALSE)-Y$3),IF($G45="L",$N45,$M45),IF($G45="L",$M45,$N45),$B45,$D45))</f>
        <v/>
      </c>
      <c r="Z45" s="129" t="str">
        <f>IF(OR($M45="",$N45=""),"",_xlfn.BETA.INV(ABS(VLOOKUP($R$1,VLookups!$A$28:$B$29,2,FALSE)-Z$3),IF($G45="L",$N45,$M45),IF($G45="L",$M45,$N45),$B45,$D45))</f>
        <v/>
      </c>
      <c r="AA45" s="130" t="str">
        <f>IF(OR($M45="",$N45=""),"",_xlfn.BETA.INV(ABS(VLOOKUP($R$1,VLookups!$A$28:$B$29,2,FALSE)-AA$3),IF($G45="L",$N45,$M45),IF($G45="L",$M45,$N45),$B45,$D45))</f>
        <v/>
      </c>
      <c r="AB45" s="129" t="str">
        <f>IF(OR($M45="",$N45=""),"",_xlfn.BETA.INV(ABS(VLOOKUP($R$1,VLookups!$A$28:$B$29,2,FALSE)-AB$3),IF($G45="L",$N45,$M45),IF($G45="L",$M45,$N45),$B45,$D45))</f>
        <v/>
      </c>
      <c r="AC45" s="130" t="str">
        <f>IF(OR($M45="",$N45=""),"",_xlfn.BETA.INV(ABS(VLOOKUP($R$1,VLookups!$A$28:$B$29,2,FALSE)-AC$3),IF($G45="L",$N45,$M45),IF($G45="L",$M45,$N45),$B45,$D45))</f>
        <v/>
      </c>
      <c r="AD45" s="129" t="str">
        <f>IF(OR($M45="",$N45=""),"",_xlfn.BETA.INV(ABS(VLOOKUP($R$1,VLookups!$A$28:$B$29,2,FALSE)-AD$3),IF($G45="L",$N45,$M45),IF($G45="L",$M45,$N45),$B45,$D45))</f>
        <v/>
      </c>
      <c r="AE45" s="130" t="str">
        <f>IF(OR($M45="",$N45=""),"",_xlfn.BETA.INV(ABS(VLOOKUP($R$1,VLookups!$A$28:$B$29,2,FALSE)-AE$3),IF($G45="L",$N45,$M45),IF($G45="L",$M45,$N45),$B45,$D45))</f>
        <v/>
      </c>
      <c r="AF45" s="17"/>
      <c r="AG45" s="17"/>
      <c r="AH45" s="17"/>
    </row>
    <row r="46" spans="1:34" hidden="1" x14ac:dyDescent="0.25">
      <c r="A46" s="22">
        <v>43</v>
      </c>
      <c r="B46" s="117" t="str">
        <f t="shared" si="6"/>
        <v/>
      </c>
      <c r="C46" s="132"/>
      <c r="D46" s="117" t="str">
        <f t="shared" si="7"/>
        <v/>
      </c>
      <c r="E46" s="127" t="str">
        <f t="shared" si="8"/>
        <v/>
      </c>
      <c r="F46" s="23" t="str">
        <f t="shared" si="9"/>
        <v/>
      </c>
      <c r="G46" s="24" t="str">
        <f t="shared" si="10"/>
        <v/>
      </c>
      <c r="H46" s="25" t="str">
        <f>IF(F46="","",IF(OR($F46&lt;Skew!$B$1,$F46=Skew!$B$1),IF($F46&gt;Skew!$C$1,Skew!$A$1,IF($F46&gt;Skew!$C$2,Skew!$A$2,IF($F46&gt;Skew!$C$3,Skew!$A$3,IF($F46&gt;Skew!$C$4,Skew!$A$4,IF($F46&gt;Skew!$C$5,Skew!$A$5,IF($F46&gt;Skew!$C$6,Skew!$A$6,IF($F46&gt;Skew!$C$7,Skew!$A$7,IF($F46&gt;Skew!$C$8,Skew!$A$8,IF($F46&gt;Skew!$C$9,Skew!$A$9,IF($F46&gt;Skew!$C$10,Skew!$A$10,IF($F46&gt;Skew!$C$11,Skew!$A$11,IF($F46&gt;Skew!$C$12,Skew!$A$12,IF($F46&gt;Skew!$C$13,Skew!$A$13,IF($F46&gt;Skew!$C$14,Skew!$A$14,Skew!$A$15)
)))))))))))))))</f>
        <v/>
      </c>
      <c r="I46" s="24" t="str">
        <f>IF(F46="","",MATCH(H46,Skew!$A$1:$A$15,0))</f>
        <v/>
      </c>
      <c r="J46" s="24" t="str">
        <f t="shared" si="11"/>
        <v/>
      </c>
      <c r="K46" s="26"/>
      <c r="L46" s="24" t="str">
        <f>IF(OR(F46="",K46=""),"",MATCH(K46,Confidence!$A$1:$A$10,0))</f>
        <v/>
      </c>
      <c r="M46" s="27" t="str">
        <f t="shared" si="12"/>
        <v/>
      </c>
      <c r="N46" s="27" t="str">
        <f t="shared" si="13"/>
        <v/>
      </c>
      <c r="O46" s="119" t="str">
        <f t="shared" si="14"/>
        <v/>
      </c>
      <c r="P46" s="119" t="str">
        <f t="shared" si="15"/>
        <v/>
      </c>
      <c r="Q46" s="40" t="str">
        <f t="shared" si="16"/>
        <v/>
      </c>
      <c r="R46" s="132"/>
      <c r="S46" s="28" t="str">
        <f>IF(AND(B46&gt;0,C46&gt;0,D46&gt;0,M46&gt;0,N46&gt;0,R46&gt;0,NOT(K46="")),ABS(VLOOKUP($R$1,VLookups!$A$28:$B$29,2,FALSE)-_xlfn.BETA.DIST(R46,IF(G46="L",N46,M46),IF(G46="L",M46,N46),TRUE,B46,D46)),"")</f>
        <v/>
      </c>
      <c r="T46" s="129" t="str">
        <f>IF(OR($M46="",$N46=""),"",_xlfn.BETA.INV(ABS(VLOOKUP($R$1,VLookups!$A$28:$B$29,2,FALSE)-T$3),IF($G46="L",$N46,$M46),IF($G46="L",$M46,$N46),$B46,$D46))</f>
        <v/>
      </c>
      <c r="U46" s="130" t="str">
        <f>IF(OR($M46="",$N46=""),"",_xlfn.BETA.INV(ABS(VLOOKUP($R$1,VLookups!$A$28:$B$29,2,FALSE)-U$3),IF($G46="L",$N46,$M46),IF($G46="L",$M46,$N46),$B46,$D46))</f>
        <v/>
      </c>
      <c r="V46" s="129" t="str">
        <f>IF(OR($M46="",$N46=""),"",_xlfn.BETA.INV(ABS(VLOOKUP($R$1,VLookups!$A$28:$B$29,2,FALSE)-V$3),IF($G46="L",$N46,$M46),IF($G46="L",$M46,$N46),$B46,$D46))</f>
        <v/>
      </c>
      <c r="W46" s="130" t="str">
        <f>IF(OR($M46="",$N46=""),"",_xlfn.BETA.INV(ABS(VLOOKUP($R$1,VLookups!$A$28:$B$29,2,FALSE)-W$3),IF($G46="L",$N46,$M46),IF($G46="L",$M46,$N46),$B46,$D46))</f>
        <v/>
      </c>
      <c r="X46" s="129" t="str">
        <f>IF(OR($M46="",$N46=""),"",_xlfn.BETA.INV(ABS(VLOOKUP($R$1,VLookups!$A$28:$B$29,2,FALSE)-X$3),IF($G46="L",$N46,$M46),IF($G46="L",$M46,$N46),$B46,$D46))</f>
        <v/>
      </c>
      <c r="Y46" s="130" t="str">
        <f>IF(OR($M46="",$N46=""),"",_xlfn.BETA.INV(ABS(VLOOKUP($R$1,VLookups!$A$28:$B$29,2,FALSE)-Y$3),IF($G46="L",$N46,$M46),IF($G46="L",$M46,$N46),$B46,$D46))</f>
        <v/>
      </c>
      <c r="Z46" s="129" t="str">
        <f>IF(OR($M46="",$N46=""),"",_xlfn.BETA.INV(ABS(VLOOKUP($R$1,VLookups!$A$28:$B$29,2,FALSE)-Z$3),IF($G46="L",$N46,$M46),IF($G46="L",$M46,$N46),$B46,$D46))</f>
        <v/>
      </c>
      <c r="AA46" s="130" t="str">
        <f>IF(OR($M46="",$N46=""),"",_xlfn.BETA.INV(ABS(VLOOKUP($R$1,VLookups!$A$28:$B$29,2,FALSE)-AA$3),IF($G46="L",$N46,$M46),IF($G46="L",$M46,$N46),$B46,$D46))</f>
        <v/>
      </c>
      <c r="AB46" s="129" t="str">
        <f>IF(OR($M46="",$N46=""),"",_xlfn.BETA.INV(ABS(VLOOKUP($R$1,VLookups!$A$28:$B$29,2,FALSE)-AB$3),IF($G46="L",$N46,$M46),IF($G46="L",$M46,$N46),$B46,$D46))</f>
        <v/>
      </c>
      <c r="AC46" s="130" t="str">
        <f>IF(OR($M46="",$N46=""),"",_xlfn.BETA.INV(ABS(VLOOKUP($R$1,VLookups!$A$28:$B$29,2,FALSE)-AC$3),IF($G46="L",$N46,$M46),IF($G46="L",$M46,$N46),$B46,$D46))</f>
        <v/>
      </c>
      <c r="AD46" s="129" t="str">
        <f>IF(OR($M46="",$N46=""),"",_xlfn.BETA.INV(ABS(VLOOKUP($R$1,VLookups!$A$28:$B$29,2,FALSE)-AD$3),IF($G46="L",$N46,$M46),IF($G46="L",$M46,$N46),$B46,$D46))</f>
        <v/>
      </c>
      <c r="AE46" s="130" t="str">
        <f>IF(OR($M46="",$N46=""),"",_xlfn.BETA.INV(ABS(VLOOKUP($R$1,VLookups!$A$28:$B$29,2,FALSE)-AE$3),IF($G46="L",$N46,$M46),IF($G46="L",$M46,$N46),$B46,$D46))</f>
        <v/>
      </c>
      <c r="AF46" s="17"/>
      <c r="AG46" s="17"/>
      <c r="AH46" s="17"/>
    </row>
    <row r="47" spans="1:34" hidden="1" x14ac:dyDescent="0.25">
      <c r="A47" s="22">
        <v>44</v>
      </c>
      <c r="B47" s="117" t="str">
        <f t="shared" si="6"/>
        <v/>
      </c>
      <c r="C47" s="132"/>
      <c r="D47" s="117" t="str">
        <f t="shared" si="7"/>
        <v/>
      </c>
      <c r="E47" s="127" t="str">
        <f t="shared" si="8"/>
        <v/>
      </c>
      <c r="F47" s="23" t="str">
        <f t="shared" si="9"/>
        <v/>
      </c>
      <c r="G47" s="24" t="str">
        <f t="shared" si="10"/>
        <v/>
      </c>
      <c r="H47" s="25" t="str">
        <f>IF(F47="","",IF(OR($F47&lt;Skew!$B$1,$F47=Skew!$B$1),IF($F47&gt;Skew!$C$1,Skew!$A$1,IF($F47&gt;Skew!$C$2,Skew!$A$2,IF($F47&gt;Skew!$C$3,Skew!$A$3,IF($F47&gt;Skew!$C$4,Skew!$A$4,IF($F47&gt;Skew!$C$5,Skew!$A$5,IF($F47&gt;Skew!$C$6,Skew!$A$6,IF($F47&gt;Skew!$C$7,Skew!$A$7,IF($F47&gt;Skew!$C$8,Skew!$A$8,IF($F47&gt;Skew!$C$9,Skew!$A$9,IF($F47&gt;Skew!$C$10,Skew!$A$10,IF($F47&gt;Skew!$C$11,Skew!$A$11,IF($F47&gt;Skew!$C$12,Skew!$A$12,IF($F47&gt;Skew!$C$13,Skew!$A$13,IF($F47&gt;Skew!$C$14,Skew!$A$14,Skew!$A$15)
)))))))))))))))</f>
        <v/>
      </c>
      <c r="I47" s="24" t="str">
        <f>IF(F47="","",MATCH(H47,Skew!$A$1:$A$15,0))</f>
        <v/>
      </c>
      <c r="J47" s="24" t="str">
        <f t="shared" si="11"/>
        <v/>
      </c>
      <c r="K47" s="26"/>
      <c r="L47" s="24" t="str">
        <f>IF(OR(F47="",K47=""),"",MATCH(K47,Confidence!$A$1:$A$10,0))</f>
        <v/>
      </c>
      <c r="M47" s="27" t="str">
        <f t="shared" si="12"/>
        <v/>
      </c>
      <c r="N47" s="27" t="str">
        <f t="shared" si="13"/>
        <v/>
      </c>
      <c r="O47" s="119" t="str">
        <f t="shared" si="14"/>
        <v/>
      </c>
      <c r="P47" s="119" t="str">
        <f t="shared" si="15"/>
        <v/>
      </c>
      <c r="Q47" s="40" t="str">
        <f t="shared" si="16"/>
        <v/>
      </c>
      <c r="R47" s="132"/>
      <c r="S47" s="28" t="str">
        <f>IF(AND(B47&gt;0,C47&gt;0,D47&gt;0,M47&gt;0,N47&gt;0,R47&gt;0,NOT(K47="")),ABS(VLOOKUP($R$1,VLookups!$A$28:$B$29,2,FALSE)-_xlfn.BETA.DIST(R47,IF(G47="L",N47,M47),IF(G47="L",M47,N47),TRUE,B47,D47)),"")</f>
        <v/>
      </c>
      <c r="T47" s="129" t="str">
        <f>IF(OR($M47="",$N47=""),"",_xlfn.BETA.INV(ABS(VLOOKUP($R$1,VLookups!$A$28:$B$29,2,FALSE)-T$3),IF($G47="L",$N47,$M47),IF($G47="L",$M47,$N47),$B47,$D47))</f>
        <v/>
      </c>
      <c r="U47" s="130" t="str">
        <f>IF(OR($M47="",$N47=""),"",_xlfn.BETA.INV(ABS(VLOOKUP($R$1,VLookups!$A$28:$B$29,2,FALSE)-U$3),IF($G47="L",$N47,$M47),IF($G47="L",$M47,$N47),$B47,$D47))</f>
        <v/>
      </c>
      <c r="V47" s="129" t="str">
        <f>IF(OR($M47="",$N47=""),"",_xlfn.BETA.INV(ABS(VLOOKUP($R$1,VLookups!$A$28:$B$29,2,FALSE)-V$3),IF($G47="L",$N47,$M47),IF($G47="L",$M47,$N47),$B47,$D47))</f>
        <v/>
      </c>
      <c r="W47" s="130" t="str">
        <f>IF(OR($M47="",$N47=""),"",_xlfn.BETA.INV(ABS(VLOOKUP($R$1,VLookups!$A$28:$B$29,2,FALSE)-W$3),IF($G47="L",$N47,$M47),IF($G47="L",$M47,$N47),$B47,$D47))</f>
        <v/>
      </c>
      <c r="X47" s="129" t="str">
        <f>IF(OR($M47="",$N47=""),"",_xlfn.BETA.INV(ABS(VLOOKUP($R$1,VLookups!$A$28:$B$29,2,FALSE)-X$3),IF($G47="L",$N47,$M47),IF($G47="L",$M47,$N47),$B47,$D47))</f>
        <v/>
      </c>
      <c r="Y47" s="130" t="str">
        <f>IF(OR($M47="",$N47=""),"",_xlfn.BETA.INV(ABS(VLOOKUP($R$1,VLookups!$A$28:$B$29,2,FALSE)-Y$3),IF($G47="L",$N47,$M47),IF($G47="L",$M47,$N47),$B47,$D47))</f>
        <v/>
      </c>
      <c r="Z47" s="129" t="str">
        <f>IF(OR($M47="",$N47=""),"",_xlfn.BETA.INV(ABS(VLOOKUP($R$1,VLookups!$A$28:$B$29,2,FALSE)-Z$3),IF($G47="L",$N47,$M47),IF($G47="L",$M47,$N47),$B47,$D47))</f>
        <v/>
      </c>
      <c r="AA47" s="130" t="str">
        <f>IF(OR($M47="",$N47=""),"",_xlfn.BETA.INV(ABS(VLOOKUP($R$1,VLookups!$A$28:$B$29,2,FALSE)-AA$3),IF($G47="L",$N47,$M47),IF($G47="L",$M47,$N47),$B47,$D47))</f>
        <v/>
      </c>
      <c r="AB47" s="129" t="str">
        <f>IF(OR($M47="",$N47=""),"",_xlfn.BETA.INV(ABS(VLOOKUP($R$1,VLookups!$A$28:$B$29,2,FALSE)-AB$3),IF($G47="L",$N47,$M47),IF($G47="L",$M47,$N47),$B47,$D47))</f>
        <v/>
      </c>
      <c r="AC47" s="130" t="str">
        <f>IF(OR($M47="",$N47=""),"",_xlfn.BETA.INV(ABS(VLOOKUP($R$1,VLookups!$A$28:$B$29,2,FALSE)-AC$3),IF($G47="L",$N47,$M47),IF($G47="L",$M47,$N47),$B47,$D47))</f>
        <v/>
      </c>
      <c r="AD47" s="129" t="str">
        <f>IF(OR($M47="",$N47=""),"",_xlfn.BETA.INV(ABS(VLOOKUP($R$1,VLookups!$A$28:$B$29,2,FALSE)-AD$3),IF($G47="L",$N47,$M47),IF($G47="L",$M47,$N47),$B47,$D47))</f>
        <v/>
      </c>
      <c r="AE47" s="130" t="str">
        <f>IF(OR($M47="",$N47=""),"",_xlfn.BETA.INV(ABS(VLOOKUP($R$1,VLookups!$A$28:$B$29,2,FALSE)-AE$3),IF($G47="L",$N47,$M47),IF($G47="L",$M47,$N47),$B47,$D47))</f>
        <v/>
      </c>
      <c r="AF47" s="17"/>
      <c r="AG47" s="17"/>
      <c r="AH47" s="17"/>
    </row>
    <row r="48" spans="1:34" hidden="1" x14ac:dyDescent="0.25">
      <c r="A48" s="22">
        <v>45</v>
      </c>
      <c r="B48" s="117" t="str">
        <f t="shared" si="6"/>
        <v/>
      </c>
      <c r="C48" s="132"/>
      <c r="D48" s="117" t="str">
        <f t="shared" si="7"/>
        <v/>
      </c>
      <c r="E48" s="127" t="str">
        <f t="shared" si="8"/>
        <v/>
      </c>
      <c r="F48" s="23" t="str">
        <f t="shared" si="9"/>
        <v/>
      </c>
      <c r="G48" s="24" t="str">
        <f t="shared" si="10"/>
        <v/>
      </c>
      <c r="H48" s="25" t="str">
        <f>IF(F48="","",IF(OR($F48&lt;Skew!$B$1,$F48=Skew!$B$1),IF($F48&gt;Skew!$C$1,Skew!$A$1,IF($F48&gt;Skew!$C$2,Skew!$A$2,IF($F48&gt;Skew!$C$3,Skew!$A$3,IF($F48&gt;Skew!$C$4,Skew!$A$4,IF($F48&gt;Skew!$C$5,Skew!$A$5,IF($F48&gt;Skew!$C$6,Skew!$A$6,IF($F48&gt;Skew!$C$7,Skew!$A$7,IF($F48&gt;Skew!$C$8,Skew!$A$8,IF($F48&gt;Skew!$C$9,Skew!$A$9,IF($F48&gt;Skew!$C$10,Skew!$A$10,IF($F48&gt;Skew!$C$11,Skew!$A$11,IF($F48&gt;Skew!$C$12,Skew!$A$12,IF($F48&gt;Skew!$C$13,Skew!$A$13,IF($F48&gt;Skew!$C$14,Skew!$A$14,Skew!$A$15)
)))))))))))))))</f>
        <v/>
      </c>
      <c r="I48" s="24" t="str">
        <f>IF(F48="","",MATCH(H48,Skew!$A$1:$A$15,0))</f>
        <v/>
      </c>
      <c r="J48" s="24" t="str">
        <f t="shared" si="11"/>
        <v/>
      </c>
      <c r="K48" s="26"/>
      <c r="L48" s="24" t="str">
        <f>IF(OR(F48="",K48=""),"",MATCH(K48,Confidence!$A$1:$A$10,0))</f>
        <v/>
      </c>
      <c r="M48" s="27" t="str">
        <f t="shared" si="12"/>
        <v/>
      </c>
      <c r="N48" s="27" t="str">
        <f t="shared" si="13"/>
        <v/>
      </c>
      <c r="O48" s="119" t="str">
        <f t="shared" si="14"/>
        <v/>
      </c>
      <c r="P48" s="119" t="str">
        <f t="shared" si="15"/>
        <v/>
      </c>
      <c r="Q48" s="40" t="str">
        <f t="shared" si="16"/>
        <v/>
      </c>
      <c r="R48" s="132"/>
      <c r="S48" s="28" t="str">
        <f>IF(AND(B48&gt;0,C48&gt;0,D48&gt;0,M48&gt;0,N48&gt;0,R48&gt;0,NOT(K48="")),ABS(VLOOKUP($R$1,VLookups!$A$28:$B$29,2,FALSE)-_xlfn.BETA.DIST(R48,IF(G48="L",N48,M48),IF(G48="L",M48,N48),TRUE,B48,D48)),"")</f>
        <v/>
      </c>
      <c r="T48" s="129" t="str">
        <f>IF(OR($M48="",$N48=""),"",_xlfn.BETA.INV(ABS(VLOOKUP($R$1,VLookups!$A$28:$B$29,2,FALSE)-T$3),IF($G48="L",$N48,$M48),IF($G48="L",$M48,$N48),$B48,$D48))</f>
        <v/>
      </c>
      <c r="U48" s="130" t="str">
        <f>IF(OR($M48="",$N48=""),"",_xlfn.BETA.INV(ABS(VLOOKUP($R$1,VLookups!$A$28:$B$29,2,FALSE)-U$3),IF($G48="L",$N48,$M48),IF($G48="L",$M48,$N48),$B48,$D48))</f>
        <v/>
      </c>
      <c r="V48" s="129" t="str">
        <f>IF(OR($M48="",$N48=""),"",_xlfn.BETA.INV(ABS(VLOOKUP($R$1,VLookups!$A$28:$B$29,2,FALSE)-V$3),IF($G48="L",$N48,$M48),IF($G48="L",$M48,$N48),$B48,$D48))</f>
        <v/>
      </c>
      <c r="W48" s="130" t="str">
        <f>IF(OR($M48="",$N48=""),"",_xlfn.BETA.INV(ABS(VLOOKUP($R$1,VLookups!$A$28:$B$29,2,FALSE)-W$3),IF($G48="L",$N48,$M48),IF($G48="L",$M48,$N48),$B48,$D48))</f>
        <v/>
      </c>
      <c r="X48" s="129" t="str">
        <f>IF(OR($M48="",$N48=""),"",_xlfn.BETA.INV(ABS(VLOOKUP($R$1,VLookups!$A$28:$B$29,2,FALSE)-X$3),IF($G48="L",$N48,$M48),IF($G48="L",$M48,$N48),$B48,$D48))</f>
        <v/>
      </c>
      <c r="Y48" s="130" t="str">
        <f>IF(OR($M48="",$N48=""),"",_xlfn.BETA.INV(ABS(VLOOKUP($R$1,VLookups!$A$28:$B$29,2,FALSE)-Y$3),IF($G48="L",$N48,$M48),IF($G48="L",$M48,$N48),$B48,$D48))</f>
        <v/>
      </c>
      <c r="Z48" s="129" t="str">
        <f>IF(OR($M48="",$N48=""),"",_xlfn.BETA.INV(ABS(VLOOKUP($R$1,VLookups!$A$28:$B$29,2,FALSE)-Z$3),IF($G48="L",$N48,$M48),IF($G48="L",$M48,$N48),$B48,$D48))</f>
        <v/>
      </c>
      <c r="AA48" s="130" t="str">
        <f>IF(OR($M48="",$N48=""),"",_xlfn.BETA.INV(ABS(VLOOKUP($R$1,VLookups!$A$28:$B$29,2,FALSE)-AA$3),IF($G48="L",$N48,$M48),IF($G48="L",$M48,$N48),$B48,$D48))</f>
        <v/>
      </c>
      <c r="AB48" s="129" t="str">
        <f>IF(OR($M48="",$N48=""),"",_xlfn.BETA.INV(ABS(VLOOKUP($R$1,VLookups!$A$28:$B$29,2,FALSE)-AB$3),IF($G48="L",$N48,$M48),IF($G48="L",$M48,$N48),$B48,$D48))</f>
        <v/>
      </c>
      <c r="AC48" s="130" t="str">
        <f>IF(OR($M48="",$N48=""),"",_xlfn.BETA.INV(ABS(VLOOKUP($R$1,VLookups!$A$28:$B$29,2,FALSE)-AC$3),IF($G48="L",$N48,$M48),IF($G48="L",$M48,$N48),$B48,$D48))</f>
        <v/>
      </c>
      <c r="AD48" s="129" t="str">
        <f>IF(OR($M48="",$N48=""),"",_xlfn.BETA.INV(ABS(VLOOKUP($R$1,VLookups!$A$28:$B$29,2,FALSE)-AD$3),IF($G48="L",$N48,$M48),IF($G48="L",$M48,$N48),$B48,$D48))</f>
        <v/>
      </c>
      <c r="AE48" s="130" t="str">
        <f>IF(OR($M48="",$N48=""),"",_xlfn.BETA.INV(ABS(VLOOKUP($R$1,VLookups!$A$28:$B$29,2,FALSE)-AE$3),IF($G48="L",$N48,$M48),IF($G48="L",$M48,$N48),$B48,$D48))</f>
        <v/>
      </c>
      <c r="AF48" s="17"/>
      <c r="AG48" s="17"/>
      <c r="AH48" s="17"/>
    </row>
    <row r="49" spans="1:34" hidden="1" x14ac:dyDescent="0.25">
      <c r="A49" s="22">
        <v>46</v>
      </c>
      <c r="B49" s="117" t="str">
        <f t="shared" si="6"/>
        <v/>
      </c>
      <c r="C49" s="132"/>
      <c r="D49" s="117" t="str">
        <f t="shared" si="7"/>
        <v/>
      </c>
      <c r="E49" s="127" t="str">
        <f t="shared" si="8"/>
        <v/>
      </c>
      <c r="F49" s="23" t="str">
        <f t="shared" si="9"/>
        <v/>
      </c>
      <c r="G49" s="24" t="str">
        <f t="shared" si="10"/>
        <v/>
      </c>
      <c r="H49" s="25" t="str">
        <f>IF(F49="","",IF(OR($F49&lt;Skew!$B$1,$F49=Skew!$B$1),IF($F49&gt;Skew!$C$1,Skew!$A$1,IF($F49&gt;Skew!$C$2,Skew!$A$2,IF($F49&gt;Skew!$C$3,Skew!$A$3,IF($F49&gt;Skew!$C$4,Skew!$A$4,IF($F49&gt;Skew!$C$5,Skew!$A$5,IF($F49&gt;Skew!$C$6,Skew!$A$6,IF($F49&gt;Skew!$C$7,Skew!$A$7,IF($F49&gt;Skew!$C$8,Skew!$A$8,IF($F49&gt;Skew!$C$9,Skew!$A$9,IF($F49&gt;Skew!$C$10,Skew!$A$10,IF($F49&gt;Skew!$C$11,Skew!$A$11,IF($F49&gt;Skew!$C$12,Skew!$A$12,IF($F49&gt;Skew!$C$13,Skew!$A$13,IF($F49&gt;Skew!$C$14,Skew!$A$14,Skew!$A$15)
)))))))))))))))</f>
        <v/>
      </c>
      <c r="I49" s="24" t="str">
        <f>IF(F49="","",MATCH(H49,Skew!$A$1:$A$15,0))</f>
        <v/>
      </c>
      <c r="J49" s="24" t="str">
        <f t="shared" si="11"/>
        <v/>
      </c>
      <c r="K49" s="26"/>
      <c r="L49" s="24" t="str">
        <f>IF(OR(F49="",K49=""),"",MATCH(K49,Confidence!$A$1:$A$10,0))</f>
        <v/>
      </c>
      <c r="M49" s="27" t="str">
        <f t="shared" si="12"/>
        <v/>
      </c>
      <c r="N49" s="27" t="str">
        <f t="shared" si="13"/>
        <v/>
      </c>
      <c r="O49" s="119" t="str">
        <f t="shared" si="14"/>
        <v/>
      </c>
      <c r="P49" s="119" t="str">
        <f t="shared" si="15"/>
        <v/>
      </c>
      <c r="Q49" s="40" t="str">
        <f t="shared" si="16"/>
        <v/>
      </c>
      <c r="R49" s="132"/>
      <c r="S49" s="28" t="str">
        <f>IF(AND(B49&gt;0,C49&gt;0,D49&gt;0,M49&gt;0,N49&gt;0,R49&gt;0,NOT(K49="")),ABS(VLOOKUP($R$1,VLookups!$A$28:$B$29,2,FALSE)-_xlfn.BETA.DIST(R49,IF(G49="L",N49,M49),IF(G49="L",M49,N49),TRUE,B49,D49)),"")</f>
        <v/>
      </c>
      <c r="T49" s="129" t="str">
        <f>IF(OR($M49="",$N49=""),"",_xlfn.BETA.INV(ABS(VLOOKUP($R$1,VLookups!$A$28:$B$29,2,FALSE)-T$3),IF($G49="L",$N49,$M49),IF($G49="L",$M49,$N49),$B49,$D49))</f>
        <v/>
      </c>
      <c r="U49" s="130" t="str">
        <f>IF(OR($M49="",$N49=""),"",_xlfn.BETA.INV(ABS(VLOOKUP($R$1,VLookups!$A$28:$B$29,2,FALSE)-U$3),IF($G49="L",$N49,$M49),IF($G49="L",$M49,$N49),$B49,$D49))</f>
        <v/>
      </c>
      <c r="V49" s="129" t="str">
        <f>IF(OR($M49="",$N49=""),"",_xlfn.BETA.INV(ABS(VLOOKUP($R$1,VLookups!$A$28:$B$29,2,FALSE)-V$3),IF($G49="L",$N49,$M49),IF($G49="L",$M49,$N49),$B49,$D49))</f>
        <v/>
      </c>
      <c r="W49" s="130" t="str">
        <f>IF(OR($M49="",$N49=""),"",_xlfn.BETA.INV(ABS(VLOOKUP($R$1,VLookups!$A$28:$B$29,2,FALSE)-W$3),IF($G49="L",$N49,$M49),IF($G49="L",$M49,$N49),$B49,$D49))</f>
        <v/>
      </c>
      <c r="X49" s="129" t="str">
        <f>IF(OR($M49="",$N49=""),"",_xlfn.BETA.INV(ABS(VLOOKUP($R$1,VLookups!$A$28:$B$29,2,FALSE)-X$3),IF($G49="L",$N49,$M49),IF($G49="L",$M49,$N49),$B49,$D49))</f>
        <v/>
      </c>
      <c r="Y49" s="130" t="str">
        <f>IF(OR($M49="",$N49=""),"",_xlfn.BETA.INV(ABS(VLOOKUP($R$1,VLookups!$A$28:$B$29,2,FALSE)-Y$3),IF($G49="L",$N49,$M49),IF($G49="L",$M49,$N49),$B49,$D49))</f>
        <v/>
      </c>
      <c r="Z49" s="129" t="str">
        <f>IF(OR($M49="",$N49=""),"",_xlfn.BETA.INV(ABS(VLOOKUP($R$1,VLookups!$A$28:$B$29,2,FALSE)-Z$3),IF($G49="L",$N49,$M49),IF($G49="L",$M49,$N49),$B49,$D49))</f>
        <v/>
      </c>
      <c r="AA49" s="130" t="str">
        <f>IF(OR($M49="",$N49=""),"",_xlfn.BETA.INV(ABS(VLOOKUP($R$1,VLookups!$A$28:$B$29,2,FALSE)-AA$3),IF($G49="L",$N49,$M49),IF($G49="L",$M49,$N49),$B49,$D49))</f>
        <v/>
      </c>
      <c r="AB49" s="129" t="str">
        <f>IF(OR($M49="",$N49=""),"",_xlfn.BETA.INV(ABS(VLOOKUP($R$1,VLookups!$A$28:$B$29,2,FALSE)-AB$3),IF($G49="L",$N49,$M49),IF($G49="L",$M49,$N49),$B49,$D49))</f>
        <v/>
      </c>
      <c r="AC49" s="130" t="str">
        <f>IF(OR($M49="",$N49=""),"",_xlfn.BETA.INV(ABS(VLOOKUP($R$1,VLookups!$A$28:$B$29,2,FALSE)-AC$3),IF($G49="L",$N49,$M49),IF($G49="L",$M49,$N49),$B49,$D49))</f>
        <v/>
      </c>
      <c r="AD49" s="129" t="str">
        <f>IF(OR($M49="",$N49=""),"",_xlfn.BETA.INV(ABS(VLOOKUP($R$1,VLookups!$A$28:$B$29,2,FALSE)-AD$3),IF($G49="L",$N49,$M49),IF($G49="L",$M49,$N49),$B49,$D49))</f>
        <v/>
      </c>
      <c r="AE49" s="130" t="str">
        <f>IF(OR($M49="",$N49=""),"",_xlfn.BETA.INV(ABS(VLOOKUP($R$1,VLookups!$A$28:$B$29,2,FALSE)-AE$3),IF($G49="L",$N49,$M49),IF($G49="L",$M49,$N49),$B49,$D49))</f>
        <v/>
      </c>
      <c r="AF49" s="17"/>
      <c r="AG49" s="17"/>
      <c r="AH49" s="17"/>
    </row>
    <row r="50" spans="1:34" hidden="1" x14ac:dyDescent="0.25">
      <c r="A50" s="22">
        <v>47</v>
      </c>
      <c r="B50" s="117" t="str">
        <f t="shared" si="6"/>
        <v/>
      </c>
      <c r="C50" s="132"/>
      <c r="D50" s="117" t="str">
        <f t="shared" si="7"/>
        <v/>
      </c>
      <c r="E50" s="127" t="str">
        <f t="shared" si="8"/>
        <v/>
      </c>
      <c r="F50" s="23" t="str">
        <f t="shared" si="9"/>
        <v/>
      </c>
      <c r="G50" s="24" t="str">
        <f t="shared" si="10"/>
        <v/>
      </c>
      <c r="H50" s="25" t="str">
        <f>IF(F50="","",IF(OR($F50&lt;Skew!$B$1,$F50=Skew!$B$1),IF($F50&gt;Skew!$C$1,Skew!$A$1,IF($F50&gt;Skew!$C$2,Skew!$A$2,IF($F50&gt;Skew!$C$3,Skew!$A$3,IF($F50&gt;Skew!$C$4,Skew!$A$4,IF($F50&gt;Skew!$C$5,Skew!$A$5,IF($F50&gt;Skew!$C$6,Skew!$A$6,IF($F50&gt;Skew!$C$7,Skew!$A$7,IF($F50&gt;Skew!$C$8,Skew!$A$8,IF($F50&gt;Skew!$C$9,Skew!$A$9,IF($F50&gt;Skew!$C$10,Skew!$A$10,IF($F50&gt;Skew!$C$11,Skew!$A$11,IF($F50&gt;Skew!$C$12,Skew!$A$12,IF($F50&gt;Skew!$C$13,Skew!$A$13,IF($F50&gt;Skew!$C$14,Skew!$A$14,Skew!$A$15)
)))))))))))))))</f>
        <v/>
      </c>
      <c r="I50" s="24" t="str">
        <f>IF(F50="","",MATCH(H50,Skew!$A$1:$A$15,0))</f>
        <v/>
      </c>
      <c r="J50" s="24" t="str">
        <f t="shared" si="11"/>
        <v/>
      </c>
      <c r="K50" s="26"/>
      <c r="L50" s="24" t="str">
        <f>IF(OR(F50="",K50=""),"",MATCH(K50,Confidence!$A$1:$A$10,0))</f>
        <v/>
      </c>
      <c r="M50" s="27" t="str">
        <f t="shared" si="12"/>
        <v/>
      </c>
      <c r="N50" s="27" t="str">
        <f t="shared" si="13"/>
        <v/>
      </c>
      <c r="O50" s="119" t="str">
        <f t="shared" si="14"/>
        <v/>
      </c>
      <c r="P50" s="119" t="str">
        <f t="shared" si="15"/>
        <v/>
      </c>
      <c r="Q50" s="40" t="str">
        <f t="shared" si="16"/>
        <v/>
      </c>
      <c r="R50" s="132"/>
      <c r="S50" s="28" t="str">
        <f>IF(AND(B50&gt;0,C50&gt;0,D50&gt;0,M50&gt;0,N50&gt;0,R50&gt;0,NOT(K50="")),ABS(VLOOKUP($R$1,VLookups!$A$28:$B$29,2,FALSE)-_xlfn.BETA.DIST(R50,IF(G50="L",N50,M50),IF(G50="L",M50,N50),TRUE,B50,D50)),"")</f>
        <v/>
      </c>
      <c r="T50" s="129" t="str">
        <f>IF(OR($M50="",$N50=""),"",_xlfn.BETA.INV(ABS(VLOOKUP($R$1,VLookups!$A$28:$B$29,2,FALSE)-T$3),IF($G50="L",$N50,$M50),IF($G50="L",$M50,$N50),$B50,$D50))</f>
        <v/>
      </c>
      <c r="U50" s="130" t="str">
        <f>IF(OR($M50="",$N50=""),"",_xlfn.BETA.INV(ABS(VLOOKUP($R$1,VLookups!$A$28:$B$29,2,FALSE)-U$3),IF($G50="L",$N50,$M50),IF($G50="L",$M50,$N50),$B50,$D50))</f>
        <v/>
      </c>
      <c r="V50" s="129" t="str">
        <f>IF(OR($M50="",$N50=""),"",_xlfn.BETA.INV(ABS(VLOOKUP($R$1,VLookups!$A$28:$B$29,2,FALSE)-V$3),IF($G50="L",$N50,$M50),IF($G50="L",$M50,$N50),$B50,$D50))</f>
        <v/>
      </c>
      <c r="W50" s="130" t="str">
        <f>IF(OR($M50="",$N50=""),"",_xlfn.BETA.INV(ABS(VLOOKUP($R$1,VLookups!$A$28:$B$29,2,FALSE)-W$3),IF($G50="L",$N50,$M50),IF($G50="L",$M50,$N50),$B50,$D50))</f>
        <v/>
      </c>
      <c r="X50" s="129" t="str">
        <f>IF(OR($M50="",$N50=""),"",_xlfn.BETA.INV(ABS(VLOOKUP($R$1,VLookups!$A$28:$B$29,2,FALSE)-X$3),IF($G50="L",$N50,$M50),IF($G50="L",$M50,$N50),$B50,$D50))</f>
        <v/>
      </c>
      <c r="Y50" s="130" t="str">
        <f>IF(OR($M50="",$N50=""),"",_xlfn.BETA.INV(ABS(VLOOKUP($R$1,VLookups!$A$28:$B$29,2,FALSE)-Y$3),IF($G50="L",$N50,$M50),IF($G50="L",$M50,$N50),$B50,$D50))</f>
        <v/>
      </c>
      <c r="Z50" s="129" t="str">
        <f>IF(OR($M50="",$N50=""),"",_xlfn.BETA.INV(ABS(VLOOKUP($R$1,VLookups!$A$28:$B$29,2,FALSE)-Z$3),IF($G50="L",$N50,$M50),IF($G50="L",$M50,$N50),$B50,$D50))</f>
        <v/>
      </c>
      <c r="AA50" s="130" t="str">
        <f>IF(OR($M50="",$N50=""),"",_xlfn.BETA.INV(ABS(VLOOKUP($R$1,VLookups!$A$28:$B$29,2,FALSE)-AA$3),IF($G50="L",$N50,$M50),IF($G50="L",$M50,$N50),$B50,$D50))</f>
        <v/>
      </c>
      <c r="AB50" s="129" t="str">
        <f>IF(OR($M50="",$N50=""),"",_xlfn.BETA.INV(ABS(VLOOKUP($R$1,VLookups!$A$28:$B$29,2,FALSE)-AB$3),IF($G50="L",$N50,$M50),IF($G50="L",$M50,$N50),$B50,$D50))</f>
        <v/>
      </c>
      <c r="AC50" s="130" t="str">
        <f>IF(OR($M50="",$N50=""),"",_xlfn.BETA.INV(ABS(VLOOKUP($R$1,VLookups!$A$28:$B$29,2,FALSE)-AC$3),IF($G50="L",$N50,$M50),IF($G50="L",$M50,$N50),$B50,$D50))</f>
        <v/>
      </c>
      <c r="AD50" s="129" t="str">
        <f>IF(OR($M50="",$N50=""),"",_xlfn.BETA.INV(ABS(VLOOKUP($R$1,VLookups!$A$28:$B$29,2,FALSE)-AD$3),IF($G50="L",$N50,$M50),IF($G50="L",$M50,$N50),$B50,$D50))</f>
        <v/>
      </c>
      <c r="AE50" s="130" t="str">
        <f>IF(OR($M50="",$N50=""),"",_xlfn.BETA.INV(ABS(VLOOKUP($R$1,VLookups!$A$28:$B$29,2,FALSE)-AE$3),IF($G50="L",$N50,$M50),IF($G50="L",$M50,$N50),$B50,$D50))</f>
        <v/>
      </c>
      <c r="AF50" s="17"/>
      <c r="AG50" s="17"/>
      <c r="AH50" s="17"/>
    </row>
    <row r="51" spans="1:34" hidden="1" x14ac:dyDescent="0.25">
      <c r="A51" s="22">
        <v>48</v>
      </c>
      <c r="B51" s="117" t="str">
        <f t="shared" si="6"/>
        <v/>
      </c>
      <c r="C51" s="132"/>
      <c r="D51" s="117" t="str">
        <f t="shared" si="7"/>
        <v/>
      </c>
      <c r="E51" s="127" t="str">
        <f t="shared" si="8"/>
        <v/>
      </c>
      <c r="F51" s="23" t="str">
        <f t="shared" si="9"/>
        <v/>
      </c>
      <c r="G51" s="24" t="str">
        <f t="shared" si="10"/>
        <v/>
      </c>
      <c r="H51" s="25" t="str">
        <f>IF(F51="","",IF(OR($F51&lt;Skew!$B$1,$F51=Skew!$B$1),IF($F51&gt;Skew!$C$1,Skew!$A$1,IF($F51&gt;Skew!$C$2,Skew!$A$2,IF($F51&gt;Skew!$C$3,Skew!$A$3,IF($F51&gt;Skew!$C$4,Skew!$A$4,IF($F51&gt;Skew!$C$5,Skew!$A$5,IF($F51&gt;Skew!$C$6,Skew!$A$6,IF($F51&gt;Skew!$C$7,Skew!$A$7,IF($F51&gt;Skew!$C$8,Skew!$A$8,IF($F51&gt;Skew!$C$9,Skew!$A$9,IF($F51&gt;Skew!$C$10,Skew!$A$10,IF($F51&gt;Skew!$C$11,Skew!$A$11,IF($F51&gt;Skew!$C$12,Skew!$A$12,IF($F51&gt;Skew!$C$13,Skew!$A$13,IF($F51&gt;Skew!$C$14,Skew!$A$14,Skew!$A$15)
)))))))))))))))</f>
        <v/>
      </c>
      <c r="I51" s="24" t="str">
        <f>IF(F51="","",MATCH(H51,Skew!$A$1:$A$15,0))</f>
        <v/>
      </c>
      <c r="J51" s="24" t="str">
        <f t="shared" si="11"/>
        <v/>
      </c>
      <c r="K51" s="26"/>
      <c r="L51" s="24" t="str">
        <f>IF(OR(F51="",K51=""),"",MATCH(K51,Confidence!$A$1:$A$10,0))</f>
        <v/>
      </c>
      <c r="M51" s="27" t="str">
        <f t="shared" si="12"/>
        <v/>
      </c>
      <c r="N51" s="27" t="str">
        <f t="shared" si="13"/>
        <v/>
      </c>
      <c r="O51" s="119" t="str">
        <f t="shared" si="14"/>
        <v/>
      </c>
      <c r="P51" s="119" t="str">
        <f t="shared" si="15"/>
        <v/>
      </c>
      <c r="Q51" s="40" t="str">
        <f t="shared" si="16"/>
        <v/>
      </c>
      <c r="R51" s="132"/>
      <c r="S51" s="28" t="str">
        <f>IF(AND(B51&gt;0,C51&gt;0,D51&gt;0,M51&gt;0,N51&gt;0,R51&gt;0,NOT(K51="")),ABS(VLOOKUP($R$1,VLookups!$A$28:$B$29,2,FALSE)-_xlfn.BETA.DIST(R51,IF(G51="L",N51,M51),IF(G51="L",M51,N51),TRUE,B51,D51)),"")</f>
        <v/>
      </c>
      <c r="T51" s="129" t="str">
        <f>IF(OR($M51="",$N51=""),"",_xlfn.BETA.INV(ABS(VLOOKUP($R$1,VLookups!$A$28:$B$29,2,FALSE)-T$3),IF($G51="L",$N51,$M51),IF($G51="L",$M51,$N51),$B51,$D51))</f>
        <v/>
      </c>
      <c r="U51" s="130" t="str">
        <f>IF(OR($M51="",$N51=""),"",_xlfn.BETA.INV(ABS(VLOOKUP($R$1,VLookups!$A$28:$B$29,2,FALSE)-U$3),IF($G51="L",$N51,$M51),IF($G51="L",$M51,$N51),$B51,$D51))</f>
        <v/>
      </c>
      <c r="V51" s="129" t="str">
        <f>IF(OR($M51="",$N51=""),"",_xlfn.BETA.INV(ABS(VLOOKUP($R$1,VLookups!$A$28:$B$29,2,FALSE)-V$3),IF($G51="L",$N51,$M51),IF($G51="L",$M51,$N51),$B51,$D51))</f>
        <v/>
      </c>
      <c r="W51" s="130" t="str">
        <f>IF(OR($M51="",$N51=""),"",_xlfn.BETA.INV(ABS(VLOOKUP($R$1,VLookups!$A$28:$B$29,2,FALSE)-W$3),IF($G51="L",$N51,$M51),IF($G51="L",$M51,$N51),$B51,$D51))</f>
        <v/>
      </c>
      <c r="X51" s="129" t="str">
        <f>IF(OR($M51="",$N51=""),"",_xlfn.BETA.INV(ABS(VLOOKUP($R$1,VLookups!$A$28:$B$29,2,FALSE)-X$3),IF($G51="L",$N51,$M51),IF($G51="L",$M51,$N51),$B51,$D51))</f>
        <v/>
      </c>
      <c r="Y51" s="130" t="str">
        <f>IF(OR($M51="",$N51=""),"",_xlfn.BETA.INV(ABS(VLOOKUP($R$1,VLookups!$A$28:$B$29,2,FALSE)-Y$3),IF($G51="L",$N51,$M51),IF($G51="L",$M51,$N51),$B51,$D51))</f>
        <v/>
      </c>
      <c r="Z51" s="129" t="str">
        <f>IF(OR($M51="",$N51=""),"",_xlfn.BETA.INV(ABS(VLOOKUP($R$1,VLookups!$A$28:$B$29,2,FALSE)-Z$3),IF($G51="L",$N51,$M51),IF($G51="L",$M51,$N51),$B51,$D51))</f>
        <v/>
      </c>
      <c r="AA51" s="130" t="str">
        <f>IF(OR($M51="",$N51=""),"",_xlfn.BETA.INV(ABS(VLOOKUP($R$1,VLookups!$A$28:$B$29,2,FALSE)-AA$3),IF($G51="L",$N51,$M51),IF($G51="L",$M51,$N51),$B51,$D51))</f>
        <v/>
      </c>
      <c r="AB51" s="129" t="str">
        <f>IF(OR($M51="",$N51=""),"",_xlfn.BETA.INV(ABS(VLOOKUP($R$1,VLookups!$A$28:$B$29,2,FALSE)-AB$3),IF($G51="L",$N51,$M51),IF($G51="L",$M51,$N51),$B51,$D51))</f>
        <v/>
      </c>
      <c r="AC51" s="130" t="str">
        <f>IF(OR($M51="",$N51=""),"",_xlfn.BETA.INV(ABS(VLOOKUP($R$1,VLookups!$A$28:$B$29,2,FALSE)-AC$3),IF($G51="L",$N51,$M51),IF($G51="L",$M51,$N51),$B51,$D51))</f>
        <v/>
      </c>
      <c r="AD51" s="129" t="str">
        <f>IF(OR($M51="",$N51=""),"",_xlfn.BETA.INV(ABS(VLOOKUP($R$1,VLookups!$A$28:$B$29,2,FALSE)-AD$3),IF($G51="L",$N51,$M51),IF($G51="L",$M51,$N51),$B51,$D51))</f>
        <v/>
      </c>
      <c r="AE51" s="130" t="str">
        <f>IF(OR($M51="",$N51=""),"",_xlfn.BETA.INV(ABS(VLOOKUP($R$1,VLookups!$A$28:$B$29,2,FALSE)-AE$3),IF($G51="L",$N51,$M51),IF($G51="L",$M51,$N51),$B51,$D51))</f>
        <v/>
      </c>
      <c r="AF51" s="17"/>
      <c r="AG51" s="17"/>
      <c r="AH51" s="17"/>
    </row>
    <row r="52" spans="1:34" hidden="1" x14ac:dyDescent="0.25">
      <c r="A52" s="22">
        <v>49</v>
      </c>
      <c r="B52" s="117" t="str">
        <f t="shared" si="6"/>
        <v/>
      </c>
      <c r="C52" s="132"/>
      <c r="D52" s="117" t="str">
        <f t="shared" si="7"/>
        <v/>
      </c>
      <c r="E52" s="127" t="str">
        <f t="shared" si="8"/>
        <v/>
      </c>
      <c r="F52" s="23" t="str">
        <f t="shared" si="9"/>
        <v/>
      </c>
      <c r="G52" s="24" t="str">
        <f t="shared" si="10"/>
        <v/>
      </c>
      <c r="H52" s="25" t="str">
        <f>IF(F52="","",IF(OR($F52&lt;Skew!$B$1,$F52=Skew!$B$1),IF($F52&gt;Skew!$C$1,Skew!$A$1,IF($F52&gt;Skew!$C$2,Skew!$A$2,IF($F52&gt;Skew!$C$3,Skew!$A$3,IF($F52&gt;Skew!$C$4,Skew!$A$4,IF($F52&gt;Skew!$C$5,Skew!$A$5,IF($F52&gt;Skew!$C$6,Skew!$A$6,IF($F52&gt;Skew!$C$7,Skew!$A$7,IF($F52&gt;Skew!$C$8,Skew!$A$8,IF($F52&gt;Skew!$C$9,Skew!$A$9,IF($F52&gt;Skew!$C$10,Skew!$A$10,IF($F52&gt;Skew!$C$11,Skew!$A$11,IF($F52&gt;Skew!$C$12,Skew!$A$12,IF($F52&gt;Skew!$C$13,Skew!$A$13,IF($F52&gt;Skew!$C$14,Skew!$A$14,Skew!$A$15)
)))))))))))))))</f>
        <v/>
      </c>
      <c r="I52" s="24" t="str">
        <f>IF(F52="","",MATCH(H52,Skew!$A$1:$A$15,0))</f>
        <v/>
      </c>
      <c r="J52" s="24" t="str">
        <f t="shared" si="11"/>
        <v/>
      </c>
      <c r="K52" s="26"/>
      <c r="L52" s="24" t="str">
        <f>IF(OR(F52="",K52=""),"",MATCH(K52,Confidence!$A$1:$A$10,0))</f>
        <v/>
      </c>
      <c r="M52" s="27" t="str">
        <f t="shared" si="12"/>
        <v/>
      </c>
      <c r="N52" s="27" t="str">
        <f t="shared" si="13"/>
        <v/>
      </c>
      <c r="O52" s="119" t="str">
        <f t="shared" si="14"/>
        <v/>
      </c>
      <c r="P52" s="119" t="str">
        <f t="shared" si="15"/>
        <v/>
      </c>
      <c r="Q52" s="40" t="str">
        <f t="shared" si="16"/>
        <v/>
      </c>
      <c r="R52" s="132"/>
      <c r="S52" s="28" t="str">
        <f>IF(AND(B52&gt;0,C52&gt;0,D52&gt;0,M52&gt;0,N52&gt;0,R52&gt;0,NOT(K52="")),ABS(VLOOKUP($R$1,VLookups!$A$28:$B$29,2,FALSE)-_xlfn.BETA.DIST(R52,IF(G52="L",N52,M52),IF(G52="L",M52,N52),TRUE,B52,D52)),"")</f>
        <v/>
      </c>
      <c r="T52" s="129" t="str">
        <f>IF(OR($M52="",$N52=""),"",_xlfn.BETA.INV(ABS(VLOOKUP($R$1,VLookups!$A$28:$B$29,2,FALSE)-T$3),IF($G52="L",$N52,$M52),IF($G52="L",$M52,$N52),$B52,$D52))</f>
        <v/>
      </c>
      <c r="U52" s="130" t="str">
        <f>IF(OR($M52="",$N52=""),"",_xlfn.BETA.INV(ABS(VLOOKUP($R$1,VLookups!$A$28:$B$29,2,FALSE)-U$3),IF($G52="L",$N52,$M52),IF($G52="L",$M52,$N52),$B52,$D52))</f>
        <v/>
      </c>
      <c r="V52" s="129" t="str">
        <f>IF(OR($M52="",$N52=""),"",_xlfn.BETA.INV(ABS(VLOOKUP($R$1,VLookups!$A$28:$B$29,2,FALSE)-V$3),IF($G52="L",$N52,$M52),IF($G52="L",$M52,$N52),$B52,$D52))</f>
        <v/>
      </c>
      <c r="W52" s="130" t="str">
        <f>IF(OR($M52="",$N52=""),"",_xlfn.BETA.INV(ABS(VLOOKUP($R$1,VLookups!$A$28:$B$29,2,FALSE)-W$3),IF($G52="L",$N52,$M52),IF($G52="L",$M52,$N52),$B52,$D52))</f>
        <v/>
      </c>
      <c r="X52" s="129" t="str">
        <f>IF(OR($M52="",$N52=""),"",_xlfn.BETA.INV(ABS(VLOOKUP($R$1,VLookups!$A$28:$B$29,2,FALSE)-X$3),IF($G52="L",$N52,$M52),IF($G52="L",$M52,$N52),$B52,$D52))</f>
        <v/>
      </c>
      <c r="Y52" s="130" t="str">
        <f>IF(OR($M52="",$N52=""),"",_xlfn.BETA.INV(ABS(VLOOKUP($R$1,VLookups!$A$28:$B$29,2,FALSE)-Y$3),IF($G52="L",$N52,$M52),IF($G52="L",$M52,$N52),$B52,$D52))</f>
        <v/>
      </c>
      <c r="Z52" s="129" t="str">
        <f>IF(OR($M52="",$N52=""),"",_xlfn.BETA.INV(ABS(VLOOKUP($R$1,VLookups!$A$28:$B$29,2,FALSE)-Z$3),IF($G52="L",$N52,$M52),IF($G52="L",$M52,$N52),$B52,$D52))</f>
        <v/>
      </c>
      <c r="AA52" s="130" t="str">
        <f>IF(OR($M52="",$N52=""),"",_xlfn.BETA.INV(ABS(VLOOKUP($R$1,VLookups!$A$28:$B$29,2,FALSE)-AA$3),IF($G52="L",$N52,$M52),IF($G52="L",$M52,$N52),$B52,$D52))</f>
        <v/>
      </c>
      <c r="AB52" s="129" t="str">
        <f>IF(OR($M52="",$N52=""),"",_xlfn.BETA.INV(ABS(VLOOKUP($R$1,VLookups!$A$28:$B$29,2,FALSE)-AB$3),IF($G52="L",$N52,$M52),IF($G52="L",$M52,$N52),$B52,$D52))</f>
        <v/>
      </c>
      <c r="AC52" s="130" t="str">
        <f>IF(OR($M52="",$N52=""),"",_xlfn.BETA.INV(ABS(VLOOKUP($R$1,VLookups!$A$28:$B$29,2,FALSE)-AC$3),IF($G52="L",$N52,$M52),IF($G52="L",$M52,$N52),$B52,$D52))</f>
        <v/>
      </c>
      <c r="AD52" s="129" t="str">
        <f>IF(OR($M52="",$N52=""),"",_xlfn.BETA.INV(ABS(VLOOKUP($R$1,VLookups!$A$28:$B$29,2,FALSE)-AD$3),IF($G52="L",$N52,$M52),IF($G52="L",$M52,$N52),$B52,$D52))</f>
        <v/>
      </c>
      <c r="AE52" s="130" t="str">
        <f>IF(OR($M52="",$N52=""),"",_xlfn.BETA.INV(ABS(VLOOKUP($R$1,VLookups!$A$28:$B$29,2,FALSE)-AE$3),IF($G52="L",$N52,$M52),IF($G52="L",$M52,$N52),$B52,$D52))</f>
        <v/>
      </c>
      <c r="AF52" s="17"/>
      <c r="AG52" s="17"/>
      <c r="AH52" s="17"/>
    </row>
    <row r="53" spans="1:34" hidden="1" x14ac:dyDescent="0.25">
      <c r="A53" s="22">
        <v>50</v>
      </c>
      <c r="B53" s="117" t="str">
        <f t="shared" si="6"/>
        <v/>
      </c>
      <c r="C53" s="132"/>
      <c r="D53" s="117" t="str">
        <f t="shared" si="7"/>
        <v/>
      </c>
      <c r="E53" s="127" t="str">
        <f t="shared" si="8"/>
        <v/>
      </c>
      <c r="F53" s="23" t="str">
        <f t="shared" si="9"/>
        <v/>
      </c>
      <c r="G53" s="24" t="str">
        <f t="shared" si="10"/>
        <v/>
      </c>
      <c r="H53" s="25" t="str">
        <f>IF(F53="","",IF(OR($F53&lt;Skew!$B$1,$F53=Skew!$B$1),IF($F53&gt;Skew!$C$1,Skew!$A$1,IF($F53&gt;Skew!$C$2,Skew!$A$2,IF($F53&gt;Skew!$C$3,Skew!$A$3,IF($F53&gt;Skew!$C$4,Skew!$A$4,IF($F53&gt;Skew!$C$5,Skew!$A$5,IF($F53&gt;Skew!$C$6,Skew!$A$6,IF($F53&gt;Skew!$C$7,Skew!$A$7,IF($F53&gt;Skew!$C$8,Skew!$A$8,IF($F53&gt;Skew!$C$9,Skew!$A$9,IF($F53&gt;Skew!$C$10,Skew!$A$10,IF($F53&gt;Skew!$C$11,Skew!$A$11,IF($F53&gt;Skew!$C$12,Skew!$A$12,IF($F53&gt;Skew!$C$13,Skew!$A$13,IF($F53&gt;Skew!$C$14,Skew!$A$14,Skew!$A$15)
)))))))))))))))</f>
        <v/>
      </c>
      <c r="I53" s="24" t="str">
        <f>IF(F53="","",MATCH(H53,Skew!$A$1:$A$15,0))</f>
        <v/>
      </c>
      <c r="J53" s="24" t="str">
        <f t="shared" si="11"/>
        <v/>
      </c>
      <c r="K53" s="26"/>
      <c r="L53" s="24" t="str">
        <f>IF(OR(F53="",K53=""),"",MATCH(K53,Confidence!$A$1:$A$10,0))</f>
        <v/>
      </c>
      <c r="M53" s="27" t="str">
        <f t="shared" si="12"/>
        <v/>
      </c>
      <c r="N53" s="27" t="str">
        <f t="shared" si="13"/>
        <v/>
      </c>
      <c r="O53" s="119" t="str">
        <f t="shared" si="14"/>
        <v/>
      </c>
      <c r="P53" s="119" t="str">
        <f t="shared" si="15"/>
        <v/>
      </c>
      <c r="Q53" s="40" t="str">
        <f t="shared" si="16"/>
        <v/>
      </c>
      <c r="R53" s="132"/>
      <c r="S53" s="28" t="str">
        <f>IF(AND(B53&gt;0,C53&gt;0,D53&gt;0,M53&gt;0,N53&gt;0,R53&gt;0,NOT(K53="")),ABS(VLOOKUP($R$1,VLookups!$A$28:$B$29,2,FALSE)-_xlfn.BETA.DIST(R53,IF(G53="L",N53,M53),IF(G53="L",M53,N53),TRUE,B53,D53)),"")</f>
        <v/>
      </c>
      <c r="T53" s="129" t="str">
        <f>IF(OR($M53="",$N53=""),"",_xlfn.BETA.INV(ABS(VLOOKUP($R$1,VLookups!$A$28:$B$29,2,FALSE)-T$3),IF($G53="L",$N53,$M53),IF($G53="L",$M53,$N53),$B53,$D53))</f>
        <v/>
      </c>
      <c r="U53" s="130" t="str">
        <f>IF(OR($M53="",$N53=""),"",_xlfn.BETA.INV(ABS(VLOOKUP($R$1,VLookups!$A$28:$B$29,2,FALSE)-U$3),IF($G53="L",$N53,$M53),IF($G53="L",$M53,$N53),$B53,$D53))</f>
        <v/>
      </c>
      <c r="V53" s="129" t="str">
        <f>IF(OR($M53="",$N53=""),"",_xlfn.BETA.INV(ABS(VLOOKUP($R$1,VLookups!$A$28:$B$29,2,FALSE)-V$3),IF($G53="L",$N53,$M53),IF($G53="L",$M53,$N53),$B53,$D53))</f>
        <v/>
      </c>
      <c r="W53" s="130" t="str">
        <f>IF(OR($M53="",$N53=""),"",_xlfn.BETA.INV(ABS(VLOOKUP($R$1,VLookups!$A$28:$B$29,2,FALSE)-W$3),IF($G53="L",$N53,$M53),IF($G53="L",$M53,$N53),$B53,$D53))</f>
        <v/>
      </c>
      <c r="X53" s="129" t="str">
        <f>IF(OR($M53="",$N53=""),"",_xlfn.BETA.INV(ABS(VLOOKUP($R$1,VLookups!$A$28:$B$29,2,FALSE)-X$3),IF($G53="L",$N53,$M53),IF($G53="L",$M53,$N53),$B53,$D53))</f>
        <v/>
      </c>
      <c r="Y53" s="130" t="str">
        <f>IF(OR($M53="",$N53=""),"",_xlfn.BETA.INV(ABS(VLOOKUP($R$1,VLookups!$A$28:$B$29,2,FALSE)-Y$3),IF($G53="L",$N53,$M53),IF($G53="L",$M53,$N53),$B53,$D53))</f>
        <v/>
      </c>
      <c r="Z53" s="129" t="str">
        <f>IF(OR($M53="",$N53=""),"",_xlfn.BETA.INV(ABS(VLOOKUP($R$1,VLookups!$A$28:$B$29,2,FALSE)-Z$3),IF($G53="L",$N53,$M53),IF($G53="L",$M53,$N53),$B53,$D53))</f>
        <v/>
      </c>
      <c r="AA53" s="130" t="str">
        <f>IF(OR($M53="",$N53=""),"",_xlfn.BETA.INV(ABS(VLOOKUP($R$1,VLookups!$A$28:$B$29,2,FALSE)-AA$3),IF($G53="L",$N53,$M53),IF($G53="L",$M53,$N53),$B53,$D53))</f>
        <v/>
      </c>
      <c r="AB53" s="129" t="str">
        <f>IF(OR($M53="",$N53=""),"",_xlfn.BETA.INV(ABS(VLOOKUP($R$1,VLookups!$A$28:$B$29,2,FALSE)-AB$3),IF($G53="L",$N53,$M53),IF($G53="L",$M53,$N53),$B53,$D53))</f>
        <v/>
      </c>
      <c r="AC53" s="130" t="str">
        <f>IF(OR($M53="",$N53=""),"",_xlfn.BETA.INV(ABS(VLOOKUP($R$1,VLookups!$A$28:$B$29,2,FALSE)-AC$3),IF($G53="L",$N53,$M53),IF($G53="L",$M53,$N53),$B53,$D53))</f>
        <v/>
      </c>
      <c r="AD53" s="129" t="str">
        <f>IF(OR($M53="",$N53=""),"",_xlfn.BETA.INV(ABS(VLOOKUP($R$1,VLookups!$A$28:$B$29,2,FALSE)-AD$3),IF($G53="L",$N53,$M53),IF($G53="L",$M53,$N53),$B53,$D53))</f>
        <v/>
      </c>
      <c r="AE53" s="130" t="str">
        <f>IF(OR($M53="",$N53=""),"",_xlfn.BETA.INV(ABS(VLOOKUP($R$1,VLookups!$A$28:$B$29,2,FALSE)-AE$3),IF($G53="L",$N53,$M53),IF($G53="L",$M53,$N53),$B53,$D53))</f>
        <v/>
      </c>
      <c r="AF53" s="17"/>
      <c r="AG53" s="17"/>
      <c r="AH53" s="17"/>
    </row>
    <row r="54" spans="1:34" hidden="1" x14ac:dyDescent="0.25">
      <c r="A54" s="22">
        <v>51</v>
      </c>
      <c r="B54" s="117" t="str">
        <f t="shared" si="6"/>
        <v/>
      </c>
      <c r="C54" s="132"/>
      <c r="D54" s="117" t="str">
        <f t="shared" si="7"/>
        <v/>
      </c>
      <c r="E54" s="127" t="str">
        <f t="shared" si="8"/>
        <v/>
      </c>
      <c r="F54" s="23" t="str">
        <f t="shared" si="9"/>
        <v/>
      </c>
      <c r="G54" s="24" t="str">
        <f t="shared" si="10"/>
        <v/>
      </c>
      <c r="H54" s="25" t="str">
        <f>IF(F54="","",IF(OR($F54&lt;Skew!$B$1,$F54=Skew!$B$1),IF($F54&gt;Skew!$C$1,Skew!$A$1,IF($F54&gt;Skew!$C$2,Skew!$A$2,IF($F54&gt;Skew!$C$3,Skew!$A$3,IF($F54&gt;Skew!$C$4,Skew!$A$4,IF($F54&gt;Skew!$C$5,Skew!$A$5,IF($F54&gt;Skew!$C$6,Skew!$A$6,IF($F54&gt;Skew!$C$7,Skew!$A$7,IF($F54&gt;Skew!$C$8,Skew!$A$8,IF($F54&gt;Skew!$C$9,Skew!$A$9,IF($F54&gt;Skew!$C$10,Skew!$A$10,IF($F54&gt;Skew!$C$11,Skew!$A$11,IF($F54&gt;Skew!$C$12,Skew!$A$12,IF($F54&gt;Skew!$C$13,Skew!$A$13,IF($F54&gt;Skew!$C$14,Skew!$A$14,Skew!$A$15)
)))))))))))))))</f>
        <v/>
      </c>
      <c r="I54" s="24" t="str">
        <f>IF(F54="","",MATCH(H54,Skew!$A$1:$A$15,0))</f>
        <v/>
      </c>
      <c r="J54" s="24" t="str">
        <f t="shared" si="11"/>
        <v/>
      </c>
      <c r="K54" s="26"/>
      <c r="L54" s="24" t="str">
        <f>IF(OR(F54="",K54=""),"",MATCH(K54,Confidence!$A$1:$A$10,0))</f>
        <v/>
      </c>
      <c r="M54" s="27" t="str">
        <f t="shared" si="12"/>
        <v/>
      </c>
      <c r="N54" s="27" t="str">
        <f t="shared" si="13"/>
        <v/>
      </c>
      <c r="O54" s="119" t="str">
        <f t="shared" si="14"/>
        <v/>
      </c>
      <c r="P54" s="119" t="str">
        <f t="shared" si="15"/>
        <v/>
      </c>
      <c r="Q54" s="40" t="str">
        <f t="shared" si="16"/>
        <v/>
      </c>
      <c r="R54" s="132"/>
      <c r="S54" s="28" t="str">
        <f>IF(AND(B54&gt;0,C54&gt;0,D54&gt;0,M54&gt;0,N54&gt;0,R54&gt;0,NOT(K54="")),ABS(VLOOKUP($R$1,VLookups!$A$28:$B$29,2,FALSE)-_xlfn.BETA.DIST(R54,IF(G54="L",N54,M54),IF(G54="L",M54,N54),TRUE,B54,D54)),"")</f>
        <v/>
      </c>
      <c r="T54" s="129" t="str">
        <f>IF(OR($M54="",$N54=""),"",_xlfn.BETA.INV(ABS(VLOOKUP($R$1,VLookups!$A$28:$B$29,2,FALSE)-T$3),IF($G54="L",$N54,$M54),IF($G54="L",$M54,$N54),$B54,$D54))</f>
        <v/>
      </c>
      <c r="U54" s="130" t="str">
        <f>IF(OR($M54="",$N54=""),"",_xlfn.BETA.INV(ABS(VLOOKUP($R$1,VLookups!$A$28:$B$29,2,FALSE)-U$3),IF($G54="L",$N54,$M54),IF($G54="L",$M54,$N54),$B54,$D54))</f>
        <v/>
      </c>
      <c r="V54" s="129" t="str">
        <f>IF(OR($M54="",$N54=""),"",_xlfn.BETA.INV(ABS(VLOOKUP($R$1,VLookups!$A$28:$B$29,2,FALSE)-V$3),IF($G54="L",$N54,$M54),IF($G54="L",$M54,$N54),$B54,$D54))</f>
        <v/>
      </c>
      <c r="W54" s="130" t="str">
        <f>IF(OR($M54="",$N54=""),"",_xlfn.BETA.INV(ABS(VLOOKUP($R$1,VLookups!$A$28:$B$29,2,FALSE)-W$3),IF($G54="L",$N54,$M54),IF($G54="L",$M54,$N54),$B54,$D54))</f>
        <v/>
      </c>
      <c r="X54" s="129" t="str">
        <f>IF(OR($M54="",$N54=""),"",_xlfn.BETA.INV(ABS(VLOOKUP($R$1,VLookups!$A$28:$B$29,2,FALSE)-X$3),IF($G54="L",$N54,$M54),IF($G54="L",$M54,$N54),$B54,$D54))</f>
        <v/>
      </c>
      <c r="Y54" s="130" t="str">
        <f>IF(OR($M54="",$N54=""),"",_xlfn.BETA.INV(ABS(VLOOKUP($R$1,VLookups!$A$28:$B$29,2,FALSE)-Y$3),IF($G54="L",$N54,$M54),IF($G54="L",$M54,$N54),$B54,$D54))</f>
        <v/>
      </c>
      <c r="Z54" s="129" t="str">
        <f>IF(OR($M54="",$N54=""),"",_xlfn.BETA.INV(ABS(VLOOKUP($R$1,VLookups!$A$28:$B$29,2,FALSE)-Z$3),IF($G54="L",$N54,$M54),IF($G54="L",$M54,$N54),$B54,$D54))</f>
        <v/>
      </c>
      <c r="AA54" s="130" t="str">
        <f>IF(OR($M54="",$N54=""),"",_xlfn.BETA.INV(ABS(VLOOKUP($R$1,VLookups!$A$28:$B$29,2,FALSE)-AA$3),IF($G54="L",$N54,$M54),IF($G54="L",$M54,$N54),$B54,$D54))</f>
        <v/>
      </c>
      <c r="AB54" s="129" t="str">
        <f>IF(OR($M54="",$N54=""),"",_xlfn.BETA.INV(ABS(VLOOKUP($R$1,VLookups!$A$28:$B$29,2,FALSE)-AB$3),IF($G54="L",$N54,$M54),IF($G54="L",$M54,$N54),$B54,$D54))</f>
        <v/>
      </c>
      <c r="AC54" s="130" t="str">
        <f>IF(OR($M54="",$N54=""),"",_xlfn.BETA.INV(ABS(VLOOKUP($R$1,VLookups!$A$28:$B$29,2,FALSE)-AC$3),IF($G54="L",$N54,$M54),IF($G54="L",$M54,$N54),$B54,$D54))</f>
        <v/>
      </c>
      <c r="AD54" s="129" t="str">
        <f>IF(OR($M54="",$N54=""),"",_xlfn.BETA.INV(ABS(VLOOKUP($R$1,VLookups!$A$28:$B$29,2,FALSE)-AD$3),IF($G54="L",$N54,$M54),IF($G54="L",$M54,$N54),$B54,$D54))</f>
        <v/>
      </c>
      <c r="AE54" s="130" t="str">
        <f>IF(OR($M54="",$N54=""),"",_xlfn.BETA.INV(ABS(VLOOKUP($R$1,VLookups!$A$28:$B$29,2,FALSE)-AE$3),IF($G54="L",$N54,$M54),IF($G54="L",$M54,$N54),$B54,$D54))</f>
        <v/>
      </c>
      <c r="AF54" s="17"/>
      <c r="AG54" s="17"/>
      <c r="AH54" s="17"/>
    </row>
    <row r="55" spans="1:34" hidden="1" x14ac:dyDescent="0.25">
      <c r="A55" s="22">
        <v>52</v>
      </c>
      <c r="B55" s="117" t="str">
        <f t="shared" si="6"/>
        <v/>
      </c>
      <c r="C55" s="132"/>
      <c r="D55" s="117" t="str">
        <f t="shared" si="7"/>
        <v/>
      </c>
      <c r="E55" s="127" t="str">
        <f t="shared" si="8"/>
        <v/>
      </c>
      <c r="F55" s="23" t="str">
        <f t="shared" si="9"/>
        <v/>
      </c>
      <c r="G55" s="24" t="str">
        <f t="shared" si="10"/>
        <v/>
      </c>
      <c r="H55" s="25" t="str">
        <f>IF(F55="","",IF(OR($F55&lt;Skew!$B$1,$F55=Skew!$B$1),IF($F55&gt;Skew!$C$1,Skew!$A$1,IF($F55&gt;Skew!$C$2,Skew!$A$2,IF($F55&gt;Skew!$C$3,Skew!$A$3,IF($F55&gt;Skew!$C$4,Skew!$A$4,IF($F55&gt;Skew!$C$5,Skew!$A$5,IF($F55&gt;Skew!$C$6,Skew!$A$6,IF($F55&gt;Skew!$C$7,Skew!$A$7,IF($F55&gt;Skew!$C$8,Skew!$A$8,IF($F55&gt;Skew!$C$9,Skew!$A$9,IF($F55&gt;Skew!$C$10,Skew!$A$10,IF($F55&gt;Skew!$C$11,Skew!$A$11,IF($F55&gt;Skew!$C$12,Skew!$A$12,IF($F55&gt;Skew!$C$13,Skew!$A$13,IF($F55&gt;Skew!$C$14,Skew!$A$14,Skew!$A$15)
)))))))))))))))</f>
        <v/>
      </c>
      <c r="I55" s="24" t="str">
        <f>IF(F55="","",MATCH(H55,Skew!$A$1:$A$15,0))</f>
        <v/>
      </c>
      <c r="J55" s="24" t="str">
        <f t="shared" si="11"/>
        <v/>
      </c>
      <c r="K55" s="26"/>
      <c r="L55" s="24" t="str">
        <f>IF(OR(F55="",K55=""),"",MATCH(K55,Confidence!$A$1:$A$10,0))</f>
        <v/>
      </c>
      <c r="M55" s="27" t="str">
        <f t="shared" si="12"/>
        <v/>
      </c>
      <c r="N55" s="27" t="str">
        <f t="shared" si="13"/>
        <v/>
      </c>
      <c r="O55" s="119" t="str">
        <f t="shared" si="14"/>
        <v/>
      </c>
      <c r="P55" s="119" t="str">
        <f t="shared" si="15"/>
        <v/>
      </c>
      <c r="Q55" s="40" t="str">
        <f t="shared" si="16"/>
        <v/>
      </c>
      <c r="R55" s="132"/>
      <c r="S55" s="28" t="str">
        <f>IF(AND(B55&gt;0,C55&gt;0,D55&gt;0,M55&gt;0,N55&gt;0,R55&gt;0,NOT(K55="")),ABS(VLOOKUP($R$1,VLookups!$A$28:$B$29,2,FALSE)-_xlfn.BETA.DIST(R55,IF(G55="L",N55,M55),IF(G55="L",M55,N55),TRUE,B55,D55)),"")</f>
        <v/>
      </c>
      <c r="T55" s="129" t="str">
        <f>IF(OR($M55="",$N55=""),"",_xlfn.BETA.INV(ABS(VLOOKUP($R$1,VLookups!$A$28:$B$29,2,FALSE)-T$3),IF($G55="L",$N55,$M55),IF($G55="L",$M55,$N55),$B55,$D55))</f>
        <v/>
      </c>
      <c r="U55" s="130" t="str">
        <f>IF(OR($M55="",$N55=""),"",_xlfn.BETA.INV(ABS(VLOOKUP($R$1,VLookups!$A$28:$B$29,2,FALSE)-U$3),IF($G55="L",$N55,$M55),IF($G55="L",$M55,$N55),$B55,$D55))</f>
        <v/>
      </c>
      <c r="V55" s="129" t="str">
        <f>IF(OR($M55="",$N55=""),"",_xlfn.BETA.INV(ABS(VLOOKUP($R$1,VLookups!$A$28:$B$29,2,FALSE)-V$3),IF($G55="L",$N55,$M55),IF($G55="L",$M55,$N55),$B55,$D55))</f>
        <v/>
      </c>
      <c r="W55" s="130" t="str">
        <f>IF(OR($M55="",$N55=""),"",_xlfn.BETA.INV(ABS(VLOOKUP($R$1,VLookups!$A$28:$B$29,2,FALSE)-W$3),IF($G55="L",$N55,$M55),IF($G55="L",$M55,$N55),$B55,$D55))</f>
        <v/>
      </c>
      <c r="X55" s="129" t="str">
        <f>IF(OR($M55="",$N55=""),"",_xlfn.BETA.INV(ABS(VLOOKUP($R$1,VLookups!$A$28:$B$29,2,FALSE)-X$3),IF($G55="L",$N55,$M55),IF($G55="L",$M55,$N55),$B55,$D55))</f>
        <v/>
      </c>
      <c r="Y55" s="130" t="str">
        <f>IF(OR($M55="",$N55=""),"",_xlfn.BETA.INV(ABS(VLOOKUP($R$1,VLookups!$A$28:$B$29,2,FALSE)-Y$3),IF($G55="L",$N55,$M55),IF($G55="L",$M55,$N55),$B55,$D55))</f>
        <v/>
      </c>
      <c r="Z55" s="129" t="str">
        <f>IF(OR($M55="",$N55=""),"",_xlfn.BETA.INV(ABS(VLOOKUP($R$1,VLookups!$A$28:$B$29,2,FALSE)-Z$3),IF($G55="L",$N55,$M55),IF($G55="L",$M55,$N55),$B55,$D55))</f>
        <v/>
      </c>
      <c r="AA55" s="130" t="str">
        <f>IF(OR($M55="",$N55=""),"",_xlfn.BETA.INV(ABS(VLOOKUP($R$1,VLookups!$A$28:$B$29,2,FALSE)-AA$3),IF($G55="L",$N55,$M55),IF($G55="L",$M55,$N55),$B55,$D55))</f>
        <v/>
      </c>
      <c r="AB55" s="129" t="str">
        <f>IF(OR($M55="",$N55=""),"",_xlfn.BETA.INV(ABS(VLOOKUP($R$1,VLookups!$A$28:$B$29,2,FALSE)-AB$3),IF($G55="L",$N55,$M55),IF($G55="L",$M55,$N55),$B55,$D55))</f>
        <v/>
      </c>
      <c r="AC55" s="130" t="str">
        <f>IF(OR($M55="",$N55=""),"",_xlfn.BETA.INV(ABS(VLOOKUP($R$1,VLookups!$A$28:$B$29,2,FALSE)-AC$3),IF($G55="L",$N55,$M55),IF($G55="L",$M55,$N55),$B55,$D55))</f>
        <v/>
      </c>
      <c r="AD55" s="129" t="str">
        <f>IF(OR($M55="",$N55=""),"",_xlfn.BETA.INV(ABS(VLOOKUP($R$1,VLookups!$A$28:$B$29,2,FALSE)-AD$3),IF($G55="L",$N55,$M55),IF($G55="L",$M55,$N55),$B55,$D55))</f>
        <v/>
      </c>
      <c r="AE55" s="130" t="str">
        <f>IF(OR($M55="",$N55=""),"",_xlfn.BETA.INV(ABS(VLOOKUP($R$1,VLookups!$A$28:$B$29,2,FALSE)-AE$3),IF($G55="L",$N55,$M55),IF($G55="L",$M55,$N55),$B55,$D55))</f>
        <v/>
      </c>
      <c r="AF55" s="17"/>
      <c r="AG55" s="17"/>
      <c r="AH55" s="17"/>
    </row>
    <row r="56" spans="1:34" hidden="1" x14ac:dyDescent="0.25">
      <c r="A56" s="22">
        <v>53</v>
      </c>
      <c r="B56" s="117" t="str">
        <f t="shared" si="6"/>
        <v/>
      </c>
      <c r="C56" s="132"/>
      <c r="D56" s="117" t="str">
        <f t="shared" si="7"/>
        <v/>
      </c>
      <c r="E56" s="127" t="str">
        <f t="shared" si="8"/>
        <v/>
      </c>
      <c r="F56" s="23" t="str">
        <f t="shared" si="9"/>
        <v/>
      </c>
      <c r="G56" s="24" t="str">
        <f t="shared" si="10"/>
        <v/>
      </c>
      <c r="H56" s="25" t="str">
        <f>IF(F56="","",IF(OR($F56&lt;Skew!$B$1,$F56=Skew!$B$1),IF($F56&gt;Skew!$C$1,Skew!$A$1,IF($F56&gt;Skew!$C$2,Skew!$A$2,IF($F56&gt;Skew!$C$3,Skew!$A$3,IF($F56&gt;Skew!$C$4,Skew!$A$4,IF($F56&gt;Skew!$C$5,Skew!$A$5,IF($F56&gt;Skew!$C$6,Skew!$A$6,IF($F56&gt;Skew!$C$7,Skew!$A$7,IF($F56&gt;Skew!$C$8,Skew!$A$8,IF($F56&gt;Skew!$C$9,Skew!$A$9,IF($F56&gt;Skew!$C$10,Skew!$A$10,IF($F56&gt;Skew!$C$11,Skew!$A$11,IF($F56&gt;Skew!$C$12,Skew!$A$12,IF($F56&gt;Skew!$C$13,Skew!$A$13,IF($F56&gt;Skew!$C$14,Skew!$A$14,Skew!$A$15)
)))))))))))))))</f>
        <v/>
      </c>
      <c r="I56" s="24" t="str">
        <f>IF(F56="","",MATCH(H56,Skew!$A$1:$A$15,0))</f>
        <v/>
      </c>
      <c r="J56" s="24" t="str">
        <f t="shared" si="11"/>
        <v/>
      </c>
      <c r="K56" s="26"/>
      <c r="L56" s="24" t="str">
        <f>IF(OR(F56="",K56=""),"",MATCH(K56,Confidence!$A$1:$A$10,0))</f>
        <v/>
      </c>
      <c r="M56" s="27" t="str">
        <f t="shared" si="12"/>
        <v/>
      </c>
      <c r="N56" s="27" t="str">
        <f t="shared" si="13"/>
        <v/>
      </c>
      <c r="O56" s="119" t="str">
        <f t="shared" si="14"/>
        <v/>
      </c>
      <c r="P56" s="119" t="str">
        <f t="shared" si="15"/>
        <v/>
      </c>
      <c r="Q56" s="40" t="str">
        <f t="shared" si="16"/>
        <v/>
      </c>
      <c r="R56" s="132"/>
      <c r="S56" s="28" t="str">
        <f>IF(AND(B56&gt;0,C56&gt;0,D56&gt;0,M56&gt;0,N56&gt;0,R56&gt;0,NOT(K56="")),ABS(VLOOKUP($R$1,VLookups!$A$28:$B$29,2,FALSE)-_xlfn.BETA.DIST(R56,IF(G56="L",N56,M56),IF(G56="L",M56,N56),TRUE,B56,D56)),"")</f>
        <v/>
      </c>
      <c r="T56" s="129" t="str">
        <f>IF(OR($M56="",$N56=""),"",_xlfn.BETA.INV(ABS(VLOOKUP($R$1,VLookups!$A$28:$B$29,2,FALSE)-T$3),IF($G56="L",$N56,$M56),IF($G56="L",$M56,$N56),$B56,$D56))</f>
        <v/>
      </c>
      <c r="U56" s="130" t="str">
        <f>IF(OR($M56="",$N56=""),"",_xlfn.BETA.INV(ABS(VLOOKUP($R$1,VLookups!$A$28:$B$29,2,FALSE)-U$3),IF($G56="L",$N56,$M56),IF($G56="L",$M56,$N56),$B56,$D56))</f>
        <v/>
      </c>
      <c r="V56" s="129" t="str">
        <f>IF(OR($M56="",$N56=""),"",_xlfn.BETA.INV(ABS(VLOOKUP($R$1,VLookups!$A$28:$B$29,2,FALSE)-V$3),IF($G56="L",$N56,$M56),IF($G56="L",$M56,$N56),$B56,$D56))</f>
        <v/>
      </c>
      <c r="W56" s="130" t="str">
        <f>IF(OR($M56="",$N56=""),"",_xlfn.BETA.INV(ABS(VLOOKUP($R$1,VLookups!$A$28:$B$29,2,FALSE)-W$3),IF($G56="L",$N56,$M56),IF($G56="L",$M56,$N56),$B56,$D56))</f>
        <v/>
      </c>
      <c r="X56" s="129" t="str">
        <f>IF(OR($M56="",$N56=""),"",_xlfn.BETA.INV(ABS(VLOOKUP($R$1,VLookups!$A$28:$B$29,2,FALSE)-X$3),IF($G56="L",$N56,$M56),IF($G56="L",$M56,$N56),$B56,$D56))</f>
        <v/>
      </c>
      <c r="Y56" s="130" t="str">
        <f>IF(OR($M56="",$N56=""),"",_xlfn.BETA.INV(ABS(VLOOKUP($R$1,VLookups!$A$28:$B$29,2,FALSE)-Y$3),IF($G56="L",$N56,$M56),IF($G56="L",$M56,$N56),$B56,$D56))</f>
        <v/>
      </c>
      <c r="Z56" s="129" t="str">
        <f>IF(OR($M56="",$N56=""),"",_xlfn.BETA.INV(ABS(VLOOKUP($R$1,VLookups!$A$28:$B$29,2,FALSE)-Z$3),IF($G56="L",$N56,$M56),IF($G56="L",$M56,$N56),$B56,$D56))</f>
        <v/>
      </c>
      <c r="AA56" s="130" t="str">
        <f>IF(OR($M56="",$N56=""),"",_xlfn.BETA.INV(ABS(VLOOKUP($R$1,VLookups!$A$28:$B$29,2,FALSE)-AA$3),IF($G56="L",$N56,$M56),IF($G56="L",$M56,$N56),$B56,$D56))</f>
        <v/>
      </c>
      <c r="AB56" s="129" t="str">
        <f>IF(OR($M56="",$N56=""),"",_xlfn.BETA.INV(ABS(VLOOKUP($R$1,VLookups!$A$28:$B$29,2,FALSE)-AB$3),IF($G56="L",$N56,$M56),IF($G56="L",$M56,$N56),$B56,$D56))</f>
        <v/>
      </c>
      <c r="AC56" s="130" t="str">
        <f>IF(OR($M56="",$N56=""),"",_xlfn.BETA.INV(ABS(VLOOKUP($R$1,VLookups!$A$28:$B$29,2,FALSE)-AC$3),IF($G56="L",$N56,$M56),IF($G56="L",$M56,$N56),$B56,$D56))</f>
        <v/>
      </c>
      <c r="AD56" s="129" t="str">
        <f>IF(OR($M56="",$N56=""),"",_xlfn.BETA.INV(ABS(VLOOKUP($R$1,VLookups!$A$28:$B$29,2,FALSE)-AD$3),IF($G56="L",$N56,$M56),IF($G56="L",$M56,$N56),$B56,$D56))</f>
        <v/>
      </c>
      <c r="AE56" s="130" t="str">
        <f>IF(OR($M56="",$N56=""),"",_xlfn.BETA.INV(ABS(VLOOKUP($R$1,VLookups!$A$28:$B$29,2,FALSE)-AE$3),IF($G56="L",$N56,$M56),IF($G56="L",$M56,$N56),$B56,$D56))</f>
        <v/>
      </c>
      <c r="AF56" s="17"/>
      <c r="AG56" s="17"/>
      <c r="AH56" s="17"/>
    </row>
    <row r="57" spans="1:34" hidden="1" x14ac:dyDescent="0.25">
      <c r="A57" s="22">
        <v>54</v>
      </c>
      <c r="B57" s="117" t="str">
        <f t="shared" si="6"/>
        <v/>
      </c>
      <c r="C57" s="132"/>
      <c r="D57" s="117" t="str">
        <f t="shared" si="7"/>
        <v/>
      </c>
      <c r="E57" s="127" t="str">
        <f t="shared" si="8"/>
        <v/>
      </c>
      <c r="F57" s="23" t="str">
        <f t="shared" si="9"/>
        <v/>
      </c>
      <c r="G57" s="24" t="str">
        <f t="shared" si="10"/>
        <v/>
      </c>
      <c r="H57" s="25" t="str">
        <f>IF(F57="","",IF(OR($F57&lt;Skew!$B$1,$F57=Skew!$B$1),IF($F57&gt;Skew!$C$1,Skew!$A$1,IF($F57&gt;Skew!$C$2,Skew!$A$2,IF($F57&gt;Skew!$C$3,Skew!$A$3,IF($F57&gt;Skew!$C$4,Skew!$A$4,IF($F57&gt;Skew!$C$5,Skew!$A$5,IF($F57&gt;Skew!$C$6,Skew!$A$6,IF($F57&gt;Skew!$C$7,Skew!$A$7,IF($F57&gt;Skew!$C$8,Skew!$A$8,IF($F57&gt;Skew!$C$9,Skew!$A$9,IF($F57&gt;Skew!$C$10,Skew!$A$10,IF($F57&gt;Skew!$C$11,Skew!$A$11,IF($F57&gt;Skew!$C$12,Skew!$A$12,IF($F57&gt;Skew!$C$13,Skew!$A$13,IF($F57&gt;Skew!$C$14,Skew!$A$14,Skew!$A$15)
)))))))))))))))</f>
        <v/>
      </c>
      <c r="I57" s="24" t="str">
        <f>IF(F57="","",MATCH(H57,Skew!$A$1:$A$15,0))</f>
        <v/>
      </c>
      <c r="J57" s="24" t="str">
        <f t="shared" si="11"/>
        <v/>
      </c>
      <c r="K57" s="26"/>
      <c r="L57" s="24" t="str">
        <f>IF(OR(F57="",K57=""),"",MATCH(K57,Confidence!$A$1:$A$10,0))</f>
        <v/>
      </c>
      <c r="M57" s="27" t="str">
        <f t="shared" si="12"/>
        <v/>
      </c>
      <c r="N57" s="27" t="str">
        <f t="shared" si="13"/>
        <v/>
      </c>
      <c r="O57" s="119" t="str">
        <f t="shared" si="14"/>
        <v/>
      </c>
      <c r="P57" s="119" t="str">
        <f t="shared" si="15"/>
        <v/>
      </c>
      <c r="Q57" s="40" t="str">
        <f t="shared" si="16"/>
        <v/>
      </c>
      <c r="R57" s="132"/>
      <c r="S57" s="28" t="str">
        <f>IF(AND(B57&gt;0,C57&gt;0,D57&gt;0,M57&gt;0,N57&gt;0,R57&gt;0,NOT(K57="")),ABS(VLOOKUP($R$1,VLookups!$A$28:$B$29,2,FALSE)-_xlfn.BETA.DIST(R57,IF(G57="L",N57,M57),IF(G57="L",M57,N57),TRUE,B57,D57)),"")</f>
        <v/>
      </c>
      <c r="T57" s="129" t="str">
        <f>IF(OR($M57="",$N57=""),"",_xlfn.BETA.INV(ABS(VLOOKUP($R$1,VLookups!$A$28:$B$29,2,FALSE)-T$3),IF($G57="L",$N57,$M57),IF($G57="L",$M57,$N57),$B57,$D57))</f>
        <v/>
      </c>
      <c r="U57" s="130" t="str">
        <f>IF(OR($M57="",$N57=""),"",_xlfn.BETA.INV(ABS(VLOOKUP($R$1,VLookups!$A$28:$B$29,2,FALSE)-U$3),IF($G57="L",$N57,$M57),IF($G57="L",$M57,$N57),$B57,$D57))</f>
        <v/>
      </c>
      <c r="V57" s="129" t="str">
        <f>IF(OR($M57="",$N57=""),"",_xlfn.BETA.INV(ABS(VLOOKUP($R$1,VLookups!$A$28:$B$29,2,FALSE)-V$3),IF($G57="L",$N57,$M57),IF($G57="L",$M57,$N57),$B57,$D57))</f>
        <v/>
      </c>
      <c r="W57" s="130" t="str">
        <f>IF(OR($M57="",$N57=""),"",_xlfn.BETA.INV(ABS(VLOOKUP($R$1,VLookups!$A$28:$B$29,2,FALSE)-W$3),IF($G57="L",$N57,$M57),IF($G57="L",$M57,$N57),$B57,$D57))</f>
        <v/>
      </c>
      <c r="X57" s="129" t="str">
        <f>IF(OR($M57="",$N57=""),"",_xlfn.BETA.INV(ABS(VLOOKUP($R$1,VLookups!$A$28:$B$29,2,FALSE)-X$3),IF($G57="L",$N57,$M57),IF($G57="L",$M57,$N57),$B57,$D57))</f>
        <v/>
      </c>
      <c r="Y57" s="130" t="str">
        <f>IF(OR($M57="",$N57=""),"",_xlfn.BETA.INV(ABS(VLOOKUP($R$1,VLookups!$A$28:$B$29,2,FALSE)-Y$3),IF($G57="L",$N57,$M57),IF($G57="L",$M57,$N57),$B57,$D57))</f>
        <v/>
      </c>
      <c r="Z57" s="129" t="str">
        <f>IF(OR($M57="",$N57=""),"",_xlfn.BETA.INV(ABS(VLOOKUP($R$1,VLookups!$A$28:$B$29,2,FALSE)-Z$3),IF($G57="L",$N57,$M57),IF($G57="L",$M57,$N57),$B57,$D57))</f>
        <v/>
      </c>
      <c r="AA57" s="130" t="str">
        <f>IF(OR($M57="",$N57=""),"",_xlfn.BETA.INV(ABS(VLOOKUP($R$1,VLookups!$A$28:$B$29,2,FALSE)-AA$3),IF($G57="L",$N57,$M57),IF($G57="L",$M57,$N57),$B57,$D57))</f>
        <v/>
      </c>
      <c r="AB57" s="129" t="str">
        <f>IF(OR($M57="",$N57=""),"",_xlfn.BETA.INV(ABS(VLOOKUP($R$1,VLookups!$A$28:$B$29,2,FALSE)-AB$3),IF($G57="L",$N57,$M57),IF($G57="L",$M57,$N57),$B57,$D57))</f>
        <v/>
      </c>
      <c r="AC57" s="130" t="str">
        <f>IF(OR($M57="",$N57=""),"",_xlfn.BETA.INV(ABS(VLOOKUP($R$1,VLookups!$A$28:$B$29,2,FALSE)-AC$3),IF($G57="L",$N57,$M57),IF($G57="L",$M57,$N57),$B57,$D57))</f>
        <v/>
      </c>
      <c r="AD57" s="129" t="str">
        <f>IF(OR($M57="",$N57=""),"",_xlfn.BETA.INV(ABS(VLOOKUP($R$1,VLookups!$A$28:$B$29,2,FALSE)-AD$3),IF($G57="L",$N57,$M57),IF($G57="L",$M57,$N57),$B57,$D57))</f>
        <v/>
      </c>
      <c r="AE57" s="130" t="str">
        <f>IF(OR($M57="",$N57=""),"",_xlfn.BETA.INV(ABS(VLOOKUP($R$1,VLookups!$A$28:$B$29,2,FALSE)-AE$3),IF($G57="L",$N57,$M57),IF($G57="L",$M57,$N57),$B57,$D57))</f>
        <v/>
      </c>
      <c r="AF57" s="17"/>
      <c r="AG57" s="17"/>
      <c r="AH57" s="17"/>
    </row>
    <row r="58" spans="1:34" hidden="1" x14ac:dyDescent="0.25">
      <c r="A58" s="22">
        <v>55</v>
      </c>
      <c r="B58" s="117" t="str">
        <f t="shared" si="6"/>
        <v/>
      </c>
      <c r="C58" s="132"/>
      <c r="D58" s="117" t="str">
        <f t="shared" si="7"/>
        <v/>
      </c>
      <c r="E58" s="127" t="str">
        <f t="shared" si="8"/>
        <v/>
      </c>
      <c r="F58" s="23" t="str">
        <f t="shared" si="9"/>
        <v/>
      </c>
      <c r="G58" s="24" t="str">
        <f t="shared" si="10"/>
        <v/>
      </c>
      <c r="H58" s="25" t="str">
        <f>IF(F58="","",IF(OR($F58&lt;Skew!$B$1,$F58=Skew!$B$1),IF($F58&gt;Skew!$C$1,Skew!$A$1,IF($F58&gt;Skew!$C$2,Skew!$A$2,IF($F58&gt;Skew!$C$3,Skew!$A$3,IF($F58&gt;Skew!$C$4,Skew!$A$4,IF($F58&gt;Skew!$C$5,Skew!$A$5,IF($F58&gt;Skew!$C$6,Skew!$A$6,IF($F58&gt;Skew!$C$7,Skew!$A$7,IF($F58&gt;Skew!$C$8,Skew!$A$8,IF($F58&gt;Skew!$C$9,Skew!$A$9,IF($F58&gt;Skew!$C$10,Skew!$A$10,IF($F58&gt;Skew!$C$11,Skew!$A$11,IF($F58&gt;Skew!$C$12,Skew!$A$12,IF($F58&gt;Skew!$C$13,Skew!$A$13,IF($F58&gt;Skew!$C$14,Skew!$A$14,Skew!$A$15)
)))))))))))))))</f>
        <v/>
      </c>
      <c r="I58" s="24" t="str">
        <f>IF(F58="","",MATCH(H58,Skew!$A$1:$A$15,0))</f>
        <v/>
      </c>
      <c r="J58" s="24" t="str">
        <f t="shared" si="11"/>
        <v/>
      </c>
      <c r="K58" s="26"/>
      <c r="L58" s="24" t="str">
        <f>IF(OR(F58="",K58=""),"",MATCH(K58,Confidence!$A$1:$A$10,0))</f>
        <v/>
      </c>
      <c r="M58" s="27" t="str">
        <f t="shared" si="12"/>
        <v/>
      </c>
      <c r="N58" s="27" t="str">
        <f t="shared" si="13"/>
        <v/>
      </c>
      <c r="O58" s="119" t="str">
        <f t="shared" si="14"/>
        <v/>
      </c>
      <c r="P58" s="119" t="str">
        <f t="shared" si="15"/>
        <v/>
      </c>
      <c r="Q58" s="40" t="str">
        <f t="shared" si="16"/>
        <v/>
      </c>
      <c r="R58" s="132"/>
      <c r="S58" s="28" t="str">
        <f>IF(AND(B58&gt;0,C58&gt;0,D58&gt;0,M58&gt;0,N58&gt;0,R58&gt;0,NOT(K58="")),ABS(VLOOKUP($R$1,VLookups!$A$28:$B$29,2,FALSE)-_xlfn.BETA.DIST(R58,IF(G58="L",N58,M58),IF(G58="L",M58,N58),TRUE,B58,D58)),"")</f>
        <v/>
      </c>
      <c r="T58" s="129" t="str">
        <f>IF(OR($M58="",$N58=""),"",_xlfn.BETA.INV(ABS(VLOOKUP($R$1,VLookups!$A$28:$B$29,2,FALSE)-T$3),IF($G58="L",$N58,$M58),IF($G58="L",$M58,$N58),$B58,$D58))</f>
        <v/>
      </c>
      <c r="U58" s="130" t="str">
        <f>IF(OR($M58="",$N58=""),"",_xlfn.BETA.INV(ABS(VLOOKUP($R$1,VLookups!$A$28:$B$29,2,FALSE)-U$3),IF($G58="L",$N58,$M58),IF($G58="L",$M58,$N58),$B58,$D58))</f>
        <v/>
      </c>
      <c r="V58" s="129" t="str">
        <f>IF(OR($M58="",$N58=""),"",_xlfn.BETA.INV(ABS(VLOOKUP($R$1,VLookups!$A$28:$B$29,2,FALSE)-V$3),IF($G58="L",$N58,$M58),IF($G58="L",$M58,$N58),$B58,$D58))</f>
        <v/>
      </c>
      <c r="W58" s="130" t="str">
        <f>IF(OR($M58="",$N58=""),"",_xlfn.BETA.INV(ABS(VLOOKUP($R$1,VLookups!$A$28:$B$29,2,FALSE)-W$3),IF($G58="L",$N58,$M58),IF($G58="L",$M58,$N58),$B58,$D58))</f>
        <v/>
      </c>
      <c r="X58" s="129" t="str">
        <f>IF(OR($M58="",$N58=""),"",_xlfn.BETA.INV(ABS(VLOOKUP($R$1,VLookups!$A$28:$B$29,2,FALSE)-X$3),IF($G58="L",$N58,$M58),IF($G58="L",$M58,$N58),$B58,$D58))</f>
        <v/>
      </c>
      <c r="Y58" s="130" t="str">
        <f>IF(OR($M58="",$N58=""),"",_xlfn.BETA.INV(ABS(VLOOKUP($R$1,VLookups!$A$28:$B$29,2,FALSE)-Y$3),IF($G58="L",$N58,$M58),IF($G58="L",$M58,$N58),$B58,$D58))</f>
        <v/>
      </c>
      <c r="Z58" s="129" t="str">
        <f>IF(OR($M58="",$N58=""),"",_xlfn.BETA.INV(ABS(VLOOKUP($R$1,VLookups!$A$28:$B$29,2,FALSE)-Z$3),IF($G58="L",$N58,$M58),IF($G58="L",$M58,$N58),$B58,$D58))</f>
        <v/>
      </c>
      <c r="AA58" s="130" t="str">
        <f>IF(OR($M58="",$N58=""),"",_xlfn.BETA.INV(ABS(VLOOKUP($R$1,VLookups!$A$28:$B$29,2,FALSE)-AA$3),IF($G58="L",$N58,$M58),IF($G58="L",$M58,$N58),$B58,$D58))</f>
        <v/>
      </c>
      <c r="AB58" s="129" t="str">
        <f>IF(OR($M58="",$N58=""),"",_xlfn.BETA.INV(ABS(VLOOKUP($R$1,VLookups!$A$28:$B$29,2,FALSE)-AB$3),IF($G58="L",$N58,$M58),IF($G58="L",$M58,$N58),$B58,$D58))</f>
        <v/>
      </c>
      <c r="AC58" s="130" t="str">
        <f>IF(OR($M58="",$N58=""),"",_xlfn.BETA.INV(ABS(VLOOKUP($R$1,VLookups!$A$28:$B$29,2,FALSE)-AC$3),IF($G58="L",$N58,$M58),IF($G58="L",$M58,$N58),$B58,$D58))</f>
        <v/>
      </c>
      <c r="AD58" s="129" t="str">
        <f>IF(OR($M58="",$N58=""),"",_xlfn.BETA.INV(ABS(VLOOKUP($R$1,VLookups!$A$28:$B$29,2,FALSE)-AD$3),IF($G58="L",$N58,$M58),IF($G58="L",$M58,$N58),$B58,$D58))</f>
        <v/>
      </c>
      <c r="AE58" s="130" t="str">
        <f>IF(OR($M58="",$N58=""),"",_xlfn.BETA.INV(ABS(VLOOKUP($R$1,VLookups!$A$28:$B$29,2,FALSE)-AE$3),IF($G58="L",$N58,$M58),IF($G58="L",$M58,$N58),$B58,$D58))</f>
        <v/>
      </c>
      <c r="AF58" s="17"/>
      <c r="AG58" s="17"/>
      <c r="AH58" s="17"/>
    </row>
    <row r="59" spans="1:34" hidden="1" x14ac:dyDescent="0.25">
      <c r="A59" s="22">
        <v>56</v>
      </c>
      <c r="B59" s="117" t="str">
        <f t="shared" si="6"/>
        <v/>
      </c>
      <c r="C59" s="132"/>
      <c r="D59" s="117" t="str">
        <f t="shared" si="7"/>
        <v/>
      </c>
      <c r="E59" s="127" t="str">
        <f t="shared" si="8"/>
        <v/>
      </c>
      <c r="F59" s="23" t="str">
        <f t="shared" si="9"/>
        <v/>
      </c>
      <c r="G59" s="24" t="str">
        <f t="shared" si="10"/>
        <v/>
      </c>
      <c r="H59" s="25" t="str">
        <f>IF(F59="","",IF(OR($F59&lt;Skew!$B$1,$F59=Skew!$B$1),IF($F59&gt;Skew!$C$1,Skew!$A$1,IF($F59&gt;Skew!$C$2,Skew!$A$2,IF($F59&gt;Skew!$C$3,Skew!$A$3,IF($F59&gt;Skew!$C$4,Skew!$A$4,IF($F59&gt;Skew!$C$5,Skew!$A$5,IF($F59&gt;Skew!$C$6,Skew!$A$6,IF($F59&gt;Skew!$C$7,Skew!$A$7,IF($F59&gt;Skew!$C$8,Skew!$A$8,IF($F59&gt;Skew!$C$9,Skew!$A$9,IF($F59&gt;Skew!$C$10,Skew!$A$10,IF($F59&gt;Skew!$C$11,Skew!$A$11,IF($F59&gt;Skew!$C$12,Skew!$A$12,IF($F59&gt;Skew!$C$13,Skew!$A$13,IF($F59&gt;Skew!$C$14,Skew!$A$14,Skew!$A$15)
)))))))))))))))</f>
        <v/>
      </c>
      <c r="I59" s="24" t="str">
        <f>IF(F59="","",MATCH(H59,Skew!$A$1:$A$15,0))</f>
        <v/>
      </c>
      <c r="J59" s="24" t="str">
        <f t="shared" si="11"/>
        <v/>
      </c>
      <c r="K59" s="26"/>
      <c r="L59" s="24" t="str">
        <f>IF(OR(F59="",K59=""),"",MATCH(K59,Confidence!$A$1:$A$10,0))</f>
        <v/>
      </c>
      <c r="M59" s="27" t="str">
        <f t="shared" si="12"/>
        <v/>
      </c>
      <c r="N59" s="27" t="str">
        <f t="shared" si="13"/>
        <v/>
      </c>
      <c r="O59" s="119" t="str">
        <f t="shared" si="14"/>
        <v/>
      </c>
      <c r="P59" s="119" t="str">
        <f t="shared" si="15"/>
        <v/>
      </c>
      <c r="Q59" s="40" t="str">
        <f t="shared" si="16"/>
        <v/>
      </c>
      <c r="R59" s="132"/>
      <c r="S59" s="28" t="str">
        <f>IF(AND(B59&gt;0,C59&gt;0,D59&gt;0,M59&gt;0,N59&gt;0,R59&gt;0,NOT(K59="")),ABS(VLOOKUP($R$1,VLookups!$A$28:$B$29,2,FALSE)-_xlfn.BETA.DIST(R59,IF(G59="L",N59,M59),IF(G59="L",M59,N59),TRUE,B59,D59)),"")</f>
        <v/>
      </c>
      <c r="T59" s="129" t="str">
        <f>IF(OR($M59="",$N59=""),"",_xlfn.BETA.INV(ABS(VLOOKUP($R$1,VLookups!$A$28:$B$29,2,FALSE)-T$3),IF($G59="L",$N59,$M59),IF($G59="L",$M59,$N59),$B59,$D59))</f>
        <v/>
      </c>
      <c r="U59" s="130" t="str">
        <f>IF(OR($M59="",$N59=""),"",_xlfn.BETA.INV(ABS(VLOOKUP($R$1,VLookups!$A$28:$B$29,2,FALSE)-U$3),IF($G59="L",$N59,$M59),IF($G59="L",$M59,$N59),$B59,$D59))</f>
        <v/>
      </c>
      <c r="V59" s="129" t="str">
        <f>IF(OR($M59="",$N59=""),"",_xlfn.BETA.INV(ABS(VLOOKUP($R$1,VLookups!$A$28:$B$29,2,FALSE)-V$3),IF($G59="L",$N59,$M59),IF($G59="L",$M59,$N59),$B59,$D59))</f>
        <v/>
      </c>
      <c r="W59" s="130" t="str">
        <f>IF(OR($M59="",$N59=""),"",_xlfn.BETA.INV(ABS(VLOOKUP($R$1,VLookups!$A$28:$B$29,2,FALSE)-W$3),IF($G59="L",$N59,$M59),IF($G59="L",$M59,$N59),$B59,$D59))</f>
        <v/>
      </c>
      <c r="X59" s="129" t="str">
        <f>IF(OR($M59="",$N59=""),"",_xlfn.BETA.INV(ABS(VLOOKUP($R$1,VLookups!$A$28:$B$29,2,FALSE)-X$3),IF($G59="L",$N59,$M59),IF($G59="L",$M59,$N59),$B59,$D59))</f>
        <v/>
      </c>
      <c r="Y59" s="130" t="str">
        <f>IF(OR($M59="",$N59=""),"",_xlfn.BETA.INV(ABS(VLOOKUP($R$1,VLookups!$A$28:$B$29,2,FALSE)-Y$3),IF($G59="L",$N59,$M59),IF($G59="L",$M59,$N59),$B59,$D59))</f>
        <v/>
      </c>
      <c r="Z59" s="129" t="str">
        <f>IF(OR($M59="",$N59=""),"",_xlfn.BETA.INV(ABS(VLOOKUP($R$1,VLookups!$A$28:$B$29,2,FALSE)-Z$3),IF($G59="L",$N59,$M59),IF($G59="L",$M59,$N59),$B59,$D59))</f>
        <v/>
      </c>
      <c r="AA59" s="130" t="str">
        <f>IF(OR($M59="",$N59=""),"",_xlfn.BETA.INV(ABS(VLOOKUP($R$1,VLookups!$A$28:$B$29,2,FALSE)-AA$3),IF($G59="L",$N59,$M59),IF($G59="L",$M59,$N59),$B59,$D59))</f>
        <v/>
      </c>
      <c r="AB59" s="129" t="str">
        <f>IF(OR($M59="",$N59=""),"",_xlfn.BETA.INV(ABS(VLOOKUP($R$1,VLookups!$A$28:$B$29,2,FALSE)-AB$3),IF($G59="L",$N59,$M59),IF($G59="L",$M59,$N59),$B59,$D59))</f>
        <v/>
      </c>
      <c r="AC59" s="130" t="str">
        <f>IF(OR($M59="",$N59=""),"",_xlfn.BETA.INV(ABS(VLOOKUP($R$1,VLookups!$A$28:$B$29,2,FALSE)-AC$3),IF($G59="L",$N59,$M59),IF($G59="L",$M59,$N59),$B59,$D59))</f>
        <v/>
      </c>
      <c r="AD59" s="129" t="str">
        <f>IF(OR($M59="",$N59=""),"",_xlfn.BETA.INV(ABS(VLOOKUP($R$1,VLookups!$A$28:$B$29,2,FALSE)-AD$3),IF($G59="L",$N59,$M59),IF($G59="L",$M59,$N59),$B59,$D59))</f>
        <v/>
      </c>
      <c r="AE59" s="130" t="str">
        <f>IF(OR($M59="",$N59=""),"",_xlfn.BETA.INV(ABS(VLOOKUP($R$1,VLookups!$A$28:$B$29,2,FALSE)-AE$3),IF($G59="L",$N59,$M59),IF($G59="L",$M59,$N59),$B59,$D59))</f>
        <v/>
      </c>
      <c r="AF59" s="17"/>
      <c r="AG59" s="17"/>
      <c r="AH59" s="17"/>
    </row>
    <row r="60" spans="1:34" hidden="1" x14ac:dyDescent="0.25">
      <c r="A60" s="22">
        <v>57</v>
      </c>
      <c r="B60" s="117" t="str">
        <f t="shared" si="6"/>
        <v/>
      </c>
      <c r="C60" s="132"/>
      <c r="D60" s="117" t="str">
        <f t="shared" si="7"/>
        <v/>
      </c>
      <c r="E60" s="127" t="str">
        <f t="shared" si="8"/>
        <v/>
      </c>
      <c r="F60" s="23" t="str">
        <f t="shared" si="9"/>
        <v/>
      </c>
      <c r="G60" s="24" t="str">
        <f t="shared" si="10"/>
        <v/>
      </c>
      <c r="H60" s="25" t="str">
        <f>IF(F60="","",IF(OR($F60&lt;Skew!$B$1,$F60=Skew!$B$1),IF($F60&gt;Skew!$C$1,Skew!$A$1,IF($F60&gt;Skew!$C$2,Skew!$A$2,IF($F60&gt;Skew!$C$3,Skew!$A$3,IF($F60&gt;Skew!$C$4,Skew!$A$4,IF($F60&gt;Skew!$C$5,Skew!$A$5,IF($F60&gt;Skew!$C$6,Skew!$A$6,IF($F60&gt;Skew!$C$7,Skew!$A$7,IF($F60&gt;Skew!$C$8,Skew!$A$8,IF($F60&gt;Skew!$C$9,Skew!$A$9,IF($F60&gt;Skew!$C$10,Skew!$A$10,IF($F60&gt;Skew!$C$11,Skew!$A$11,IF($F60&gt;Skew!$C$12,Skew!$A$12,IF($F60&gt;Skew!$C$13,Skew!$A$13,IF($F60&gt;Skew!$C$14,Skew!$A$14,Skew!$A$15)
)))))))))))))))</f>
        <v/>
      </c>
      <c r="I60" s="24" t="str">
        <f>IF(F60="","",MATCH(H60,Skew!$A$1:$A$15,0))</f>
        <v/>
      </c>
      <c r="J60" s="24" t="str">
        <f t="shared" si="11"/>
        <v/>
      </c>
      <c r="K60" s="26"/>
      <c r="L60" s="24" t="str">
        <f>IF(OR(F60="",K60=""),"",MATCH(K60,Confidence!$A$1:$A$10,0))</f>
        <v/>
      </c>
      <c r="M60" s="27" t="str">
        <f t="shared" si="12"/>
        <v/>
      </c>
      <c r="N60" s="27" t="str">
        <f t="shared" si="13"/>
        <v/>
      </c>
      <c r="O60" s="119" t="str">
        <f t="shared" si="14"/>
        <v/>
      </c>
      <c r="P60" s="119" t="str">
        <f t="shared" si="15"/>
        <v/>
      </c>
      <c r="Q60" s="40" t="str">
        <f t="shared" si="16"/>
        <v/>
      </c>
      <c r="R60" s="132"/>
      <c r="S60" s="28" t="str">
        <f>IF(AND(B60&gt;0,C60&gt;0,D60&gt;0,M60&gt;0,N60&gt;0,R60&gt;0,NOT(K60="")),ABS(VLOOKUP($R$1,VLookups!$A$28:$B$29,2,FALSE)-_xlfn.BETA.DIST(R60,IF(G60="L",N60,M60),IF(G60="L",M60,N60),TRUE,B60,D60)),"")</f>
        <v/>
      </c>
      <c r="T60" s="129" t="str">
        <f>IF(OR($M60="",$N60=""),"",_xlfn.BETA.INV(ABS(VLOOKUP($R$1,VLookups!$A$28:$B$29,2,FALSE)-T$3),IF($G60="L",$N60,$M60),IF($G60="L",$M60,$N60),$B60,$D60))</f>
        <v/>
      </c>
      <c r="U60" s="130" t="str">
        <f>IF(OR($M60="",$N60=""),"",_xlfn.BETA.INV(ABS(VLOOKUP($R$1,VLookups!$A$28:$B$29,2,FALSE)-U$3),IF($G60="L",$N60,$M60),IF($G60="L",$M60,$N60),$B60,$D60))</f>
        <v/>
      </c>
      <c r="V60" s="129" t="str">
        <f>IF(OR($M60="",$N60=""),"",_xlfn.BETA.INV(ABS(VLOOKUP($R$1,VLookups!$A$28:$B$29,2,FALSE)-V$3),IF($G60="L",$N60,$M60),IF($G60="L",$M60,$N60),$B60,$D60))</f>
        <v/>
      </c>
      <c r="W60" s="130" t="str">
        <f>IF(OR($M60="",$N60=""),"",_xlfn.BETA.INV(ABS(VLOOKUP($R$1,VLookups!$A$28:$B$29,2,FALSE)-W$3),IF($G60="L",$N60,$M60),IF($G60="L",$M60,$N60),$B60,$D60))</f>
        <v/>
      </c>
      <c r="X60" s="129" t="str">
        <f>IF(OR($M60="",$N60=""),"",_xlfn.BETA.INV(ABS(VLOOKUP($R$1,VLookups!$A$28:$B$29,2,FALSE)-X$3),IF($G60="L",$N60,$M60),IF($G60="L",$M60,$N60),$B60,$D60))</f>
        <v/>
      </c>
      <c r="Y60" s="130" t="str">
        <f>IF(OR($M60="",$N60=""),"",_xlfn.BETA.INV(ABS(VLOOKUP($R$1,VLookups!$A$28:$B$29,2,FALSE)-Y$3),IF($G60="L",$N60,$M60),IF($G60="L",$M60,$N60),$B60,$D60))</f>
        <v/>
      </c>
      <c r="Z60" s="129" t="str">
        <f>IF(OR($M60="",$N60=""),"",_xlfn.BETA.INV(ABS(VLOOKUP($R$1,VLookups!$A$28:$B$29,2,FALSE)-Z$3),IF($G60="L",$N60,$M60),IF($G60="L",$M60,$N60),$B60,$D60))</f>
        <v/>
      </c>
      <c r="AA60" s="130" t="str">
        <f>IF(OR($M60="",$N60=""),"",_xlfn.BETA.INV(ABS(VLOOKUP($R$1,VLookups!$A$28:$B$29,2,FALSE)-AA$3),IF($G60="L",$N60,$M60),IF($G60="L",$M60,$N60),$B60,$D60))</f>
        <v/>
      </c>
      <c r="AB60" s="129" t="str">
        <f>IF(OR($M60="",$N60=""),"",_xlfn.BETA.INV(ABS(VLOOKUP($R$1,VLookups!$A$28:$B$29,2,FALSE)-AB$3),IF($G60="L",$N60,$M60),IF($G60="L",$M60,$N60),$B60,$D60))</f>
        <v/>
      </c>
      <c r="AC60" s="130" t="str">
        <f>IF(OR($M60="",$N60=""),"",_xlfn.BETA.INV(ABS(VLOOKUP($R$1,VLookups!$A$28:$B$29,2,FALSE)-AC$3),IF($G60="L",$N60,$M60),IF($G60="L",$M60,$N60),$B60,$D60))</f>
        <v/>
      </c>
      <c r="AD60" s="129" t="str">
        <f>IF(OR($M60="",$N60=""),"",_xlfn.BETA.INV(ABS(VLOOKUP($R$1,VLookups!$A$28:$B$29,2,FALSE)-AD$3),IF($G60="L",$N60,$M60),IF($G60="L",$M60,$N60),$B60,$D60))</f>
        <v/>
      </c>
      <c r="AE60" s="130" t="str">
        <f>IF(OR($M60="",$N60=""),"",_xlfn.BETA.INV(ABS(VLOOKUP($R$1,VLookups!$A$28:$B$29,2,FALSE)-AE$3),IF($G60="L",$N60,$M60),IF($G60="L",$M60,$N60),$B60,$D60))</f>
        <v/>
      </c>
      <c r="AF60" s="17"/>
      <c r="AG60" s="17"/>
      <c r="AH60" s="17"/>
    </row>
    <row r="61" spans="1:34" hidden="1" x14ac:dyDescent="0.25">
      <c r="A61" s="22">
        <v>58</v>
      </c>
      <c r="B61" s="117" t="str">
        <f t="shared" si="6"/>
        <v/>
      </c>
      <c r="C61" s="132"/>
      <c r="D61" s="117" t="str">
        <f t="shared" si="7"/>
        <v/>
      </c>
      <c r="E61" s="127" t="str">
        <f t="shared" si="8"/>
        <v/>
      </c>
      <c r="F61" s="23" t="str">
        <f t="shared" si="9"/>
        <v/>
      </c>
      <c r="G61" s="24" t="str">
        <f t="shared" si="10"/>
        <v/>
      </c>
      <c r="H61" s="25" t="str">
        <f>IF(F61="","",IF(OR($F61&lt;Skew!$B$1,$F61=Skew!$B$1),IF($F61&gt;Skew!$C$1,Skew!$A$1,IF($F61&gt;Skew!$C$2,Skew!$A$2,IF($F61&gt;Skew!$C$3,Skew!$A$3,IF($F61&gt;Skew!$C$4,Skew!$A$4,IF($F61&gt;Skew!$C$5,Skew!$A$5,IF($F61&gt;Skew!$C$6,Skew!$A$6,IF($F61&gt;Skew!$C$7,Skew!$A$7,IF($F61&gt;Skew!$C$8,Skew!$A$8,IF($F61&gt;Skew!$C$9,Skew!$A$9,IF($F61&gt;Skew!$C$10,Skew!$A$10,IF($F61&gt;Skew!$C$11,Skew!$A$11,IF($F61&gt;Skew!$C$12,Skew!$A$12,IF($F61&gt;Skew!$C$13,Skew!$A$13,IF($F61&gt;Skew!$C$14,Skew!$A$14,Skew!$A$15)
)))))))))))))))</f>
        <v/>
      </c>
      <c r="I61" s="24" t="str">
        <f>IF(F61="","",MATCH(H61,Skew!$A$1:$A$15,0))</f>
        <v/>
      </c>
      <c r="J61" s="24" t="str">
        <f t="shared" si="11"/>
        <v/>
      </c>
      <c r="K61" s="26"/>
      <c r="L61" s="24" t="str">
        <f>IF(OR(F61="",K61=""),"",MATCH(K61,Confidence!$A$1:$A$10,0))</f>
        <v/>
      </c>
      <c r="M61" s="27" t="str">
        <f t="shared" si="12"/>
        <v/>
      </c>
      <c r="N61" s="27" t="str">
        <f t="shared" si="13"/>
        <v/>
      </c>
      <c r="O61" s="119" t="str">
        <f t="shared" si="14"/>
        <v/>
      </c>
      <c r="P61" s="119" t="str">
        <f t="shared" si="15"/>
        <v/>
      </c>
      <c r="Q61" s="40" t="str">
        <f t="shared" si="16"/>
        <v/>
      </c>
      <c r="R61" s="132"/>
      <c r="S61" s="28" t="str">
        <f>IF(AND(B61&gt;0,C61&gt;0,D61&gt;0,M61&gt;0,N61&gt;0,R61&gt;0,NOT(K61="")),ABS(VLOOKUP($R$1,VLookups!$A$28:$B$29,2,FALSE)-_xlfn.BETA.DIST(R61,IF(G61="L",N61,M61),IF(G61="L",M61,N61),TRUE,B61,D61)),"")</f>
        <v/>
      </c>
      <c r="T61" s="129" t="str">
        <f>IF(OR($M61="",$N61=""),"",_xlfn.BETA.INV(ABS(VLOOKUP($R$1,VLookups!$A$28:$B$29,2,FALSE)-T$3),IF($G61="L",$N61,$M61),IF($G61="L",$M61,$N61),$B61,$D61))</f>
        <v/>
      </c>
      <c r="U61" s="130" t="str">
        <f>IF(OR($M61="",$N61=""),"",_xlfn.BETA.INV(ABS(VLOOKUP($R$1,VLookups!$A$28:$B$29,2,FALSE)-U$3),IF($G61="L",$N61,$M61),IF($G61="L",$M61,$N61),$B61,$D61))</f>
        <v/>
      </c>
      <c r="V61" s="129" t="str">
        <f>IF(OR($M61="",$N61=""),"",_xlfn.BETA.INV(ABS(VLOOKUP($R$1,VLookups!$A$28:$B$29,2,FALSE)-V$3),IF($G61="L",$N61,$M61),IF($G61="L",$M61,$N61),$B61,$D61))</f>
        <v/>
      </c>
      <c r="W61" s="130" t="str">
        <f>IF(OR($M61="",$N61=""),"",_xlfn.BETA.INV(ABS(VLOOKUP($R$1,VLookups!$A$28:$B$29,2,FALSE)-W$3),IF($G61="L",$N61,$M61),IF($G61="L",$M61,$N61),$B61,$D61))</f>
        <v/>
      </c>
      <c r="X61" s="129" t="str">
        <f>IF(OR($M61="",$N61=""),"",_xlfn.BETA.INV(ABS(VLOOKUP($R$1,VLookups!$A$28:$B$29,2,FALSE)-X$3),IF($G61="L",$N61,$M61),IF($G61="L",$M61,$N61),$B61,$D61))</f>
        <v/>
      </c>
      <c r="Y61" s="130" t="str">
        <f>IF(OR($M61="",$N61=""),"",_xlfn.BETA.INV(ABS(VLOOKUP($R$1,VLookups!$A$28:$B$29,2,FALSE)-Y$3),IF($G61="L",$N61,$M61),IF($G61="L",$M61,$N61),$B61,$D61))</f>
        <v/>
      </c>
      <c r="Z61" s="129" t="str">
        <f>IF(OR($M61="",$N61=""),"",_xlfn.BETA.INV(ABS(VLOOKUP($R$1,VLookups!$A$28:$B$29,2,FALSE)-Z$3),IF($G61="L",$N61,$M61),IF($G61="L",$M61,$N61),$B61,$D61))</f>
        <v/>
      </c>
      <c r="AA61" s="130" t="str">
        <f>IF(OR($M61="",$N61=""),"",_xlfn.BETA.INV(ABS(VLOOKUP($R$1,VLookups!$A$28:$B$29,2,FALSE)-AA$3),IF($G61="L",$N61,$M61),IF($G61="L",$M61,$N61),$B61,$D61))</f>
        <v/>
      </c>
      <c r="AB61" s="129" t="str">
        <f>IF(OR($M61="",$N61=""),"",_xlfn.BETA.INV(ABS(VLOOKUP($R$1,VLookups!$A$28:$B$29,2,FALSE)-AB$3),IF($G61="L",$N61,$M61),IF($G61="L",$M61,$N61),$B61,$D61))</f>
        <v/>
      </c>
      <c r="AC61" s="130" t="str">
        <f>IF(OR($M61="",$N61=""),"",_xlfn.BETA.INV(ABS(VLOOKUP($R$1,VLookups!$A$28:$B$29,2,FALSE)-AC$3),IF($G61="L",$N61,$M61),IF($G61="L",$M61,$N61),$B61,$D61))</f>
        <v/>
      </c>
      <c r="AD61" s="129" t="str">
        <f>IF(OR($M61="",$N61=""),"",_xlfn.BETA.INV(ABS(VLOOKUP($R$1,VLookups!$A$28:$B$29,2,FALSE)-AD$3),IF($G61="L",$N61,$M61),IF($G61="L",$M61,$N61),$B61,$D61))</f>
        <v/>
      </c>
      <c r="AE61" s="130" t="str">
        <f>IF(OR($M61="",$N61=""),"",_xlfn.BETA.INV(ABS(VLOOKUP($R$1,VLookups!$A$28:$B$29,2,FALSE)-AE$3),IF($G61="L",$N61,$M61),IF($G61="L",$M61,$N61),$B61,$D61))</f>
        <v/>
      </c>
      <c r="AF61" s="17"/>
      <c r="AG61" s="17"/>
      <c r="AH61" s="17"/>
    </row>
    <row r="62" spans="1:34" hidden="1" x14ac:dyDescent="0.25">
      <c r="A62" s="22">
        <v>59</v>
      </c>
      <c r="B62" s="117" t="str">
        <f t="shared" si="6"/>
        <v/>
      </c>
      <c r="C62" s="132"/>
      <c r="D62" s="117" t="str">
        <f t="shared" si="7"/>
        <v/>
      </c>
      <c r="E62" s="127" t="str">
        <f t="shared" si="8"/>
        <v/>
      </c>
      <c r="F62" s="23" t="str">
        <f t="shared" si="9"/>
        <v/>
      </c>
      <c r="G62" s="24" t="str">
        <f t="shared" si="10"/>
        <v/>
      </c>
      <c r="H62" s="25" t="str">
        <f>IF(F62="","",IF(OR($F62&lt;Skew!$B$1,$F62=Skew!$B$1),IF($F62&gt;Skew!$C$1,Skew!$A$1,IF($F62&gt;Skew!$C$2,Skew!$A$2,IF($F62&gt;Skew!$C$3,Skew!$A$3,IF($F62&gt;Skew!$C$4,Skew!$A$4,IF($F62&gt;Skew!$C$5,Skew!$A$5,IF($F62&gt;Skew!$C$6,Skew!$A$6,IF($F62&gt;Skew!$C$7,Skew!$A$7,IF($F62&gt;Skew!$C$8,Skew!$A$8,IF($F62&gt;Skew!$C$9,Skew!$A$9,IF($F62&gt;Skew!$C$10,Skew!$A$10,IF($F62&gt;Skew!$C$11,Skew!$A$11,IF($F62&gt;Skew!$C$12,Skew!$A$12,IF($F62&gt;Skew!$C$13,Skew!$A$13,IF($F62&gt;Skew!$C$14,Skew!$A$14,Skew!$A$15)
)))))))))))))))</f>
        <v/>
      </c>
      <c r="I62" s="24" t="str">
        <f>IF(F62="","",MATCH(H62,Skew!$A$1:$A$15,0))</f>
        <v/>
      </c>
      <c r="J62" s="24" t="str">
        <f t="shared" si="11"/>
        <v/>
      </c>
      <c r="K62" s="26"/>
      <c r="L62" s="24" t="str">
        <f>IF(OR(F62="",K62=""),"",MATCH(K62,Confidence!$A$1:$A$10,0))</f>
        <v/>
      </c>
      <c r="M62" s="27" t="str">
        <f t="shared" si="12"/>
        <v/>
      </c>
      <c r="N62" s="27" t="str">
        <f t="shared" si="13"/>
        <v/>
      </c>
      <c r="O62" s="119" t="str">
        <f t="shared" si="14"/>
        <v/>
      </c>
      <c r="P62" s="119" t="str">
        <f t="shared" si="15"/>
        <v/>
      </c>
      <c r="Q62" s="40" t="str">
        <f t="shared" si="16"/>
        <v/>
      </c>
      <c r="R62" s="132"/>
      <c r="S62" s="28" t="str">
        <f>IF(AND(B62&gt;0,C62&gt;0,D62&gt;0,M62&gt;0,N62&gt;0,R62&gt;0,NOT(K62="")),ABS(VLOOKUP($R$1,VLookups!$A$28:$B$29,2,FALSE)-_xlfn.BETA.DIST(R62,IF(G62="L",N62,M62),IF(G62="L",M62,N62),TRUE,B62,D62)),"")</f>
        <v/>
      </c>
      <c r="T62" s="129" t="str">
        <f>IF(OR($M62="",$N62=""),"",_xlfn.BETA.INV(ABS(VLOOKUP($R$1,VLookups!$A$28:$B$29,2,FALSE)-T$3),IF($G62="L",$N62,$M62),IF($G62="L",$M62,$N62),$B62,$D62))</f>
        <v/>
      </c>
      <c r="U62" s="130" t="str">
        <f>IF(OR($M62="",$N62=""),"",_xlfn.BETA.INV(ABS(VLOOKUP($R$1,VLookups!$A$28:$B$29,2,FALSE)-U$3),IF($G62="L",$N62,$M62),IF($G62="L",$M62,$N62),$B62,$D62))</f>
        <v/>
      </c>
      <c r="V62" s="129" t="str">
        <f>IF(OR($M62="",$N62=""),"",_xlfn.BETA.INV(ABS(VLOOKUP($R$1,VLookups!$A$28:$B$29,2,FALSE)-V$3),IF($G62="L",$N62,$M62),IF($G62="L",$M62,$N62),$B62,$D62))</f>
        <v/>
      </c>
      <c r="W62" s="130" t="str">
        <f>IF(OR($M62="",$N62=""),"",_xlfn.BETA.INV(ABS(VLOOKUP($R$1,VLookups!$A$28:$B$29,2,FALSE)-W$3),IF($G62="L",$N62,$M62),IF($G62="L",$M62,$N62),$B62,$D62))</f>
        <v/>
      </c>
      <c r="X62" s="129" t="str">
        <f>IF(OR($M62="",$N62=""),"",_xlfn.BETA.INV(ABS(VLOOKUP($R$1,VLookups!$A$28:$B$29,2,FALSE)-X$3),IF($G62="L",$N62,$M62),IF($G62="L",$M62,$N62),$B62,$D62))</f>
        <v/>
      </c>
      <c r="Y62" s="130" t="str">
        <f>IF(OR($M62="",$N62=""),"",_xlfn.BETA.INV(ABS(VLOOKUP($R$1,VLookups!$A$28:$B$29,2,FALSE)-Y$3),IF($G62="L",$N62,$M62),IF($G62="L",$M62,$N62),$B62,$D62))</f>
        <v/>
      </c>
      <c r="Z62" s="129" t="str">
        <f>IF(OR($M62="",$N62=""),"",_xlfn.BETA.INV(ABS(VLOOKUP($R$1,VLookups!$A$28:$B$29,2,FALSE)-Z$3),IF($G62="L",$N62,$M62),IF($G62="L",$M62,$N62),$B62,$D62))</f>
        <v/>
      </c>
      <c r="AA62" s="130" t="str">
        <f>IF(OR($M62="",$N62=""),"",_xlfn.BETA.INV(ABS(VLOOKUP($R$1,VLookups!$A$28:$B$29,2,FALSE)-AA$3),IF($G62="L",$N62,$M62),IF($G62="L",$M62,$N62),$B62,$D62))</f>
        <v/>
      </c>
      <c r="AB62" s="129" t="str">
        <f>IF(OR($M62="",$N62=""),"",_xlfn.BETA.INV(ABS(VLOOKUP($R$1,VLookups!$A$28:$B$29,2,FALSE)-AB$3),IF($G62="L",$N62,$M62),IF($G62="L",$M62,$N62),$B62,$D62))</f>
        <v/>
      </c>
      <c r="AC62" s="130" t="str">
        <f>IF(OR($M62="",$N62=""),"",_xlfn.BETA.INV(ABS(VLOOKUP($R$1,VLookups!$A$28:$B$29,2,FALSE)-AC$3),IF($G62="L",$N62,$M62),IF($G62="L",$M62,$N62),$B62,$D62))</f>
        <v/>
      </c>
      <c r="AD62" s="129" t="str">
        <f>IF(OR($M62="",$N62=""),"",_xlfn.BETA.INV(ABS(VLOOKUP($R$1,VLookups!$A$28:$B$29,2,FALSE)-AD$3),IF($G62="L",$N62,$M62),IF($G62="L",$M62,$N62),$B62,$D62))</f>
        <v/>
      </c>
      <c r="AE62" s="130" t="str">
        <f>IF(OR($M62="",$N62=""),"",_xlfn.BETA.INV(ABS(VLOOKUP($R$1,VLookups!$A$28:$B$29,2,FALSE)-AE$3),IF($G62="L",$N62,$M62),IF($G62="L",$M62,$N62),$B62,$D62))</f>
        <v/>
      </c>
      <c r="AF62" s="17"/>
      <c r="AG62" s="17"/>
      <c r="AH62" s="17"/>
    </row>
    <row r="63" spans="1:34" hidden="1" x14ac:dyDescent="0.25">
      <c r="A63" s="22">
        <v>60</v>
      </c>
      <c r="B63" s="117" t="str">
        <f t="shared" si="6"/>
        <v/>
      </c>
      <c r="C63" s="132"/>
      <c r="D63" s="117" t="str">
        <f t="shared" si="7"/>
        <v/>
      </c>
      <c r="E63" s="127" t="str">
        <f t="shared" si="8"/>
        <v/>
      </c>
      <c r="F63" s="23" t="str">
        <f t="shared" si="9"/>
        <v/>
      </c>
      <c r="G63" s="24" t="str">
        <f t="shared" si="10"/>
        <v/>
      </c>
      <c r="H63" s="25" t="str">
        <f>IF(F63="","",IF(OR($F63&lt;Skew!$B$1,$F63=Skew!$B$1),IF($F63&gt;Skew!$C$1,Skew!$A$1,IF($F63&gt;Skew!$C$2,Skew!$A$2,IF($F63&gt;Skew!$C$3,Skew!$A$3,IF($F63&gt;Skew!$C$4,Skew!$A$4,IF($F63&gt;Skew!$C$5,Skew!$A$5,IF($F63&gt;Skew!$C$6,Skew!$A$6,IF($F63&gt;Skew!$C$7,Skew!$A$7,IF($F63&gt;Skew!$C$8,Skew!$A$8,IF($F63&gt;Skew!$C$9,Skew!$A$9,IF($F63&gt;Skew!$C$10,Skew!$A$10,IF($F63&gt;Skew!$C$11,Skew!$A$11,IF($F63&gt;Skew!$C$12,Skew!$A$12,IF($F63&gt;Skew!$C$13,Skew!$A$13,IF($F63&gt;Skew!$C$14,Skew!$A$14,Skew!$A$15)
)))))))))))))))</f>
        <v/>
      </c>
      <c r="I63" s="24" t="str">
        <f>IF(F63="","",MATCH(H63,Skew!$A$1:$A$15,0))</f>
        <v/>
      </c>
      <c r="J63" s="24" t="str">
        <f t="shared" si="11"/>
        <v/>
      </c>
      <c r="K63" s="26"/>
      <c r="L63" s="24" t="str">
        <f>IF(OR(F63="",K63=""),"",MATCH(K63,Confidence!$A$1:$A$10,0))</f>
        <v/>
      </c>
      <c r="M63" s="27" t="str">
        <f t="shared" si="12"/>
        <v/>
      </c>
      <c r="N63" s="27" t="str">
        <f t="shared" si="13"/>
        <v/>
      </c>
      <c r="O63" s="119" t="str">
        <f t="shared" si="14"/>
        <v/>
      </c>
      <c r="P63" s="119" t="str">
        <f t="shared" si="15"/>
        <v/>
      </c>
      <c r="Q63" s="40" t="str">
        <f t="shared" si="16"/>
        <v/>
      </c>
      <c r="R63" s="132"/>
      <c r="S63" s="28" t="str">
        <f>IF(AND(B63&gt;0,C63&gt;0,D63&gt;0,M63&gt;0,N63&gt;0,R63&gt;0,NOT(K63="")),ABS(VLOOKUP($R$1,VLookups!$A$28:$B$29,2,FALSE)-_xlfn.BETA.DIST(R63,IF(G63="L",N63,M63),IF(G63="L",M63,N63),TRUE,B63,D63)),"")</f>
        <v/>
      </c>
      <c r="T63" s="129" t="str">
        <f>IF(OR($M63="",$N63=""),"",_xlfn.BETA.INV(ABS(VLOOKUP($R$1,VLookups!$A$28:$B$29,2,FALSE)-T$3),IF($G63="L",$N63,$M63),IF($G63="L",$M63,$N63),$B63,$D63))</f>
        <v/>
      </c>
      <c r="U63" s="130" t="str">
        <f>IF(OR($M63="",$N63=""),"",_xlfn.BETA.INV(ABS(VLOOKUP($R$1,VLookups!$A$28:$B$29,2,FALSE)-U$3),IF($G63="L",$N63,$M63),IF($G63="L",$M63,$N63),$B63,$D63))</f>
        <v/>
      </c>
      <c r="V63" s="129" t="str">
        <f>IF(OR($M63="",$N63=""),"",_xlfn.BETA.INV(ABS(VLOOKUP($R$1,VLookups!$A$28:$B$29,2,FALSE)-V$3),IF($G63="L",$N63,$M63),IF($G63="L",$M63,$N63),$B63,$D63))</f>
        <v/>
      </c>
      <c r="W63" s="130" t="str">
        <f>IF(OR($M63="",$N63=""),"",_xlfn.BETA.INV(ABS(VLOOKUP($R$1,VLookups!$A$28:$B$29,2,FALSE)-W$3),IF($G63="L",$N63,$M63),IF($G63="L",$M63,$N63),$B63,$D63))</f>
        <v/>
      </c>
      <c r="X63" s="129" t="str">
        <f>IF(OR($M63="",$N63=""),"",_xlfn.BETA.INV(ABS(VLOOKUP($R$1,VLookups!$A$28:$B$29,2,FALSE)-X$3),IF($G63="L",$N63,$M63),IF($G63="L",$M63,$N63),$B63,$D63))</f>
        <v/>
      </c>
      <c r="Y63" s="130" t="str">
        <f>IF(OR($M63="",$N63=""),"",_xlfn.BETA.INV(ABS(VLOOKUP($R$1,VLookups!$A$28:$B$29,2,FALSE)-Y$3),IF($G63="L",$N63,$M63),IF($G63="L",$M63,$N63),$B63,$D63))</f>
        <v/>
      </c>
      <c r="Z63" s="129" t="str">
        <f>IF(OR($M63="",$N63=""),"",_xlfn.BETA.INV(ABS(VLOOKUP($R$1,VLookups!$A$28:$B$29,2,FALSE)-Z$3),IF($G63="L",$N63,$M63),IF($G63="L",$M63,$N63),$B63,$D63))</f>
        <v/>
      </c>
      <c r="AA63" s="130" t="str">
        <f>IF(OR($M63="",$N63=""),"",_xlfn.BETA.INV(ABS(VLOOKUP($R$1,VLookups!$A$28:$B$29,2,FALSE)-AA$3),IF($G63="L",$N63,$M63),IF($G63="L",$M63,$N63),$B63,$D63))</f>
        <v/>
      </c>
      <c r="AB63" s="129" t="str">
        <f>IF(OR($M63="",$N63=""),"",_xlfn.BETA.INV(ABS(VLOOKUP($R$1,VLookups!$A$28:$B$29,2,FALSE)-AB$3),IF($G63="L",$N63,$M63),IF($G63="L",$M63,$N63),$B63,$D63))</f>
        <v/>
      </c>
      <c r="AC63" s="130" t="str">
        <f>IF(OR($M63="",$N63=""),"",_xlfn.BETA.INV(ABS(VLOOKUP($R$1,VLookups!$A$28:$B$29,2,FALSE)-AC$3),IF($G63="L",$N63,$M63),IF($G63="L",$M63,$N63),$B63,$D63))</f>
        <v/>
      </c>
      <c r="AD63" s="129" t="str">
        <f>IF(OR($M63="",$N63=""),"",_xlfn.BETA.INV(ABS(VLOOKUP($R$1,VLookups!$A$28:$B$29,2,FALSE)-AD$3),IF($G63="L",$N63,$M63),IF($G63="L",$M63,$N63),$B63,$D63))</f>
        <v/>
      </c>
      <c r="AE63" s="130" t="str">
        <f>IF(OR($M63="",$N63=""),"",_xlfn.BETA.INV(ABS(VLOOKUP($R$1,VLookups!$A$28:$B$29,2,FALSE)-AE$3),IF($G63="L",$N63,$M63),IF($G63="L",$M63,$N63),$B63,$D63))</f>
        <v/>
      </c>
      <c r="AF63" s="17"/>
      <c r="AG63" s="17"/>
      <c r="AH63" s="17"/>
    </row>
    <row r="64" spans="1:34" hidden="1" x14ac:dyDescent="0.25">
      <c r="A64" s="22">
        <v>61</v>
      </c>
      <c r="B64" s="117" t="str">
        <f t="shared" si="6"/>
        <v/>
      </c>
      <c r="C64" s="132"/>
      <c r="D64" s="117" t="str">
        <f t="shared" si="7"/>
        <v/>
      </c>
      <c r="E64" s="127" t="str">
        <f t="shared" si="8"/>
        <v/>
      </c>
      <c r="F64" s="23" t="str">
        <f t="shared" si="9"/>
        <v/>
      </c>
      <c r="G64" s="24" t="str">
        <f t="shared" si="10"/>
        <v/>
      </c>
      <c r="H64" s="25" t="str">
        <f>IF(F64="","",IF(OR($F64&lt;Skew!$B$1,$F64=Skew!$B$1),IF($F64&gt;Skew!$C$1,Skew!$A$1,IF($F64&gt;Skew!$C$2,Skew!$A$2,IF($F64&gt;Skew!$C$3,Skew!$A$3,IF($F64&gt;Skew!$C$4,Skew!$A$4,IF($F64&gt;Skew!$C$5,Skew!$A$5,IF($F64&gt;Skew!$C$6,Skew!$A$6,IF($F64&gt;Skew!$C$7,Skew!$A$7,IF($F64&gt;Skew!$C$8,Skew!$A$8,IF($F64&gt;Skew!$C$9,Skew!$A$9,IF($F64&gt;Skew!$C$10,Skew!$A$10,IF($F64&gt;Skew!$C$11,Skew!$A$11,IF($F64&gt;Skew!$C$12,Skew!$A$12,IF($F64&gt;Skew!$C$13,Skew!$A$13,IF($F64&gt;Skew!$C$14,Skew!$A$14,Skew!$A$15)
)))))))))))))))</f>
        <v/>
      </c>
      <c r="I64" s="24" t="str">
        <f>IF(F64="","",MATCH(H64,Skew!$A$1:$A$15,0))</f>
        <v/>
      </c>
      <c r="J64" s="24" t="str">
        <f t="shared" si="11"/>
        <v/>
      </c>
      <c r="K64" s="26"/>
      <c r="L64" s="24" t="str">
        <f>IF(OR(F64="",K64=""),"",MATCH(K64,Confidence!$A$1:$A$10,0))</f>
        <v/>
      </c>
      <c r="M64" s="27" t="str">
        <f t="shared" si="12"/>
        <v/>
      </c>
      <c r="N64" s="27" t="str">
        <f t="shared" si="13"/>
        <v/>
      </c>
      <c r="O64" s="119" t="str">
        <f t="shared" si="14"/>
        <v/>
      </c>
      <c r="P64" s="119" t="str">
        <f t="shared" si="15"/>
        <v/>
      </c>
      <c r="Q64" s="40" t="str">
        <f t="shared" si="16"/>
        <v/>
      </c>
      <c r="R64" s="132"/>
      <c r="S64" s="28" t="str">
        <f>IF(AND(B64&gt;0,C64&gt;0,D64&gt;0,M64&gt;0,N64&gt;0,R64&gt;0,NOT(K64="")),ABS(VLOOKUP($R$1,VLookups!$A$28:$B$29,2,FALSE)-_xlfn.BETA.DIST(R64,IF(G64="L",N64,M64),IF(G64="L",M64,N64),TRUE,B64,D64)),"")</f>
        <v/>
      </c>
      <c r="T64" s="129" t="str">
        <f>IF(OR($M64="",$N64=""),"",_xlfn.BETA.INV(ABS(VLOOKUP($R$1,VLookups!$A$28:$B$29,2,FALSE)-T$3),IF($G64="L",$N64,$M64),IF($G64="L",$M64,$N64),$B64,$D64))</f>
        <v/>
      </c>
      <c r="U64" s="130" t="str">
        <f>IF(OR($M64="",$N64=""),"",_xlfn.BETA.INV(ABS(VLOOKUP($R$1,VLookups!$A$28:$B$29,2,FALSE)-U$3),IF($G64="L",$N64,$M64),IF($G64="L",$M64,$N64),$B64,$D64))</f>
        <v/>
      </c>
      <c r="V64" s="129" t="str">
        <f>IF(OR($M64="",$N64=""),"",_xlfn.BETA.INV(ABS(VLOOKUP($R$1,VLookups!$A$28:$B$29,2,FALSE)-V$3),IF($G64="L",$N64,$M64),IF($G64="L",$M64,$N64),$B64,$D64))</f>
        <v/>
      </c>
      <c r="W64" s="130" t="str">
        <f>IF(OR($M64="",$N64=""),"",_xlfn.BETA.INV(ABS(VLOOKUP($R$1,VLookups!$A$28:$B$29,2,FALSE)-W$3),IF($G64="L",$N64,$M64),IF($G64="L",$M64,$N64),$B64,$D64))</f>
        <v/>
      </c>
      <c r="X64" s="129" t="str">
        <f>IF(OR($M64="",$N64=""),"",_xlfn.BETA.INV(ABS(VLOOKUP($R$1,VLookups!$A$28:$B$29,2,FALSE)-X$3),IF($G64="L",$N64,$M64),IF($G64="L",$M64,$N64),$B64,$D64))</f>
        <v/>
      </c>
      <c r="Y64" s="130" t="str">
        <f>IF(OR($M64="",$N64=""),"",_xlfn.BETA.INV(ABS(VLOOKUP($R$1,VLookups!$A$28:$B$29,2,FALSE)-Y$3),IF($G64="L",$N64,$M64),IF($G64="L",$M64,$N64),$B64,$D64))</f>
        <v/>
      </c>
      <c r="Z64" s="129" t="str">
        <f>IF(OR($M64="",$N64=""),"",_xlfn.BETA.INV(ABS(VLOOKUP($R$1,VLookups!$A$28:$B$29,2,FALSE)-Z$3),IF($G64="L",$N64,$M64),IF($G64="L",$M64,$N64),$B64,$D64))</f>
        <v/>
      </c>
      <c r="AA64" s="130" t="str">
        <f>IF(OR($M64="",$N64=""),"",_xlfn.BETA.INV(ABS(VLOOKUP($R$1,VLookups!$A$28:$B$29,2,FALSE)-AA$3),IF($G64="L",$N64,$M64),IF($G64="L",$M64,$N64),$B64,$D64))</f>
        <v/>
      </c>
      <c r="AB64" s="129" t="str">
        <f>IF(OR($M64="",$N64=""),"",_xlfn.BETA.INV(ABS(VLOOKUP($R$1,VLookups!$A$28:$B$29,2,FALSE)-AB$3),IF($G64="L",$N64,$M64),IF($G64="L",$M64,$N64),$B64,$D64))</f>
        <v/>
      </c>
      <c r="AC64" s="130" t="str">
        <f>IF(OR($M64="",$N64=""),"",_xlfn.BETA.INV(ABS(VLOOKUP($R$1,VLookups!$A$28:$B$29,2,FALSE)-AC$3),IF($G64="L",$N64,$M64),IF($G64="L",$M64,$N64),$B64,$D64))</f>
        <v/>
      </c>
      <c r="AD64" s="129" t="str">
        <f>IF(OR($M64="",$N64=""),"",_xlfn.BETA.INV(ABS(VLOOKUP($R$1,VLookups!$A$28:$B$29,2,FALSE)-AD$3),IF($G64="L",$N64,$M64),IF($G64="L",$M64,$N64),$B64,$D64))</f>
        <v/>
      </c>
      <c r="AE64" s="130" t="str">
        <f>IF(OR($M64="",$N64=""),"",_xlfn.BETA.INV(ABS(VLOOKUP($R$1,VLookups!$A$28:$B$29,2,FALSE)-AE$3),IF($G64="L",$N64,$M64),IF($G64="L",$M64,$N64),$B64,$D64))</f>
        <v/>
      </c>
      <c r="AF64" s="17"/>
      <c r="AG64" s="17"/>
      <c r="AH64" s="17"/>
    </row>
    <row r="65" spans="1:34" hidden="1" x14ac:dyDescent="0.25">
      <c r="A65" s="22">
        <v>62</v>
      </c>
      <c r="B65" s="117" t="str">
        <f t="shared" si="6"/>
        <v/>
      </c>
      <c r="C65" s="132"/>
      <c r="D65" s="117" t="str">
        <f t="shared" si="7"/>
        <v/>
      </c>
      <c r="E65" s="127" t="str">
        <f t="shared" si="8"/>
        <v/>
      </c>
      <c r="F65" s="23" t="str">
        <f t="shared" si="9"/>
        <v/>
      </c>
      <c r="G65" s="24" t="str">
        <f t="shared" si="10"/>
        <v/>
      </c>
      <c r="H65" s="25" t="str">
        <f>IF(F65="","",IF(OR($F65&lt;Skew!$B$1,$F65=Skew!$B$1),IF($F65&gt;Skew!$C$1,Skew!$A$1,IF($F65&gt;Skew!$C$2,Skew!$A$2,IF($F65&gt;Skew!$C$3,Skew!$A$3,IF($F65&gt;Skew!$C$4,Skew!$A$4,IF($F65&gt;Skew!$C$5,Skew!$A$5,IF($F65&gt;Skew!$C$6,Skew!$A$6,IF($F65&gt;Skew!$C$7,Skew!$A$7,IF($F65&gt;Skew!$C$8,Skew!$A$8,IF($F65&gt;Skew!$C$9,Skew!$A$9,IF($F65&gt;Skew!$C$10,Skew!$A$10,IF($F65&gt;Skew!$C$11,Skew!$A$11,IF($F65&gt;Skew!$C$12,Skew!$A$12,IF($F65&gt;Skew!$C$13,Skew!$A$13,IF($F65&gt;Skew!$C$14,Skew!$A$14,Skew!$A$15)
)))))))))))))))</f>
        <v/>
      </c>
      <c r="I65" s="24" t="str">
        <f>IF(F65="","",MATCH(H65,Skew!$A$1:$A$15,0))</f>
        <v/>
      </c>
      <c r="J65" s="24" t="str">
        <f t="shared" si="11"/>
        <v/>
      </c>
      <c r="K65" s="26"/>
      <c r="L65" s="24" t="str">
        <f>IF(OR(F65="",K65=""),"",MATCH(K65,Confidence!$A$1:$A$10,0))</f>
        <v/>
      </c>
      <c r="M65" s="27" t="str">
        <f t="shared" si="12"/>
        <v/>
      </c>
      <c r="N65" s="27" t="str">
        <f t="shared" si="13"/>
        <v/>
      </c>
      <c r="O65" s="119" t="str">
        <f t="shared" si="14"/>
        <v/>
      </c>
      <c r="P65" s="119" t="str">
        <f t="shared" si="15"/>
        <v/>
      </c>
      <c r="Q65" s="40" t="str">
        <f t="shared" si="16"/>
        <v/>
      </c>
      <c r="R65" s="132"/>
      <c r="S65" s="28" t="str">
        <f>IF(AND(B65&gt;0,C65&gt;0,D65&gt;0,M65&gt;0,N65&gt;0,R65&gt;0,NOT(K65="")),ABS(VLOOKUP($R$1,VLookups!$A$28:$B$29,2,FALSE)-_xlfn.BETA.DIST(R65,IF(G65="L",N65,M65),IF(G65="L",M65,N65),TRUE,B65,D65)),"")</f>
        <v/>
      </c>
      <c r="T65" s="129" t="str">
        <f>IF(OR($M65="",$N65=""),"",_xlfn.BETA.INV(ABS(VLOOKUP($R$1,VLookups!$A$28:$B$29,2,FALSE)-T$3),IF($G65="L",$N65,$M65),IF($G65="L",$M65,$N65),$B65,$D65))</f>
        <v/>
      </c>
      <c r="U65" s="130" t="str">
        <f>IF(OR($M65="",$N65=""),"",_xlfn.BETA.INV(ABS(VLOOKUP($R$1,VLookups!$A$28:$B$29,2,FALSE)-U$3),IF($G65="L",$N65,$M65),IF($G65="L",$M65,$N65),$B65,$D65))</f>
        <v/>
      </c>
      <c r="V65" s="129" t="str">
        <f>IF(OR($M65="",$N65=""),"",_xlfn.BETA.INV(ABS(VLOOKUP($R$1,VLookups!$A$28:$B$29,2,FALSE)-V$3),IF($G65="L",$N65,$M65),IF($G65="L",$M65,$N65),$B65,$D65))</f>
        <v/>
      </c>
      <c r="W65" s="130" t="str">
        <f>IF(OR($M65="",$N65=""),"",_xlfn.BETA.INV(ABS(VLOOKUP($R$1,VLookups!$A$28:$B$29,2,FALSE)-W$3),IF($G65="L",$N65,$M65),IF($G65="L",$M65,$N65),$B65,$D65))</f>
        <v/>
      </c>
      <c r="X65" s="129" t="str">
        <f>IF(OR($M65="",$N65=""),"",_xlfn.BETA.INV(ABS(VLOOKUP($R$1,VLookups!$A$28:$B$29,2,FALSE)-X$3),IF($G65="L",$N65,$M65),IF($G65="L",$M65,$N65),$B65,$D65))</f>
        <v/>
      </c>
      <c r="Y65" s="130" t="str">
        <f>IF(OR($M65="",$N65=""),"",_xlfn.BETA.INV(ABS(VLOOKUP($R$1,VLookups!$A$28:$B$29,2,FALSE)-Y$3),IF($G65="L",$N65,$M65),IF($G65="L",$M65,$N65),$B65,$D65))</f>
        <v/>
      </c>
      <c r="Z65" s="129" t="str">
        <f>IF(OR($M65="",$N65=""),"",_xlfn.BETA.INV(ABS(VLOOKUP($R$1,VLookups!$A$28:$B$29,2,FALSE)-Z$3),IF($G65="L",$N65,$M65),IF($G65="L",$M65,$N65),$B65,$D65))</f>
        <v/>
      </c>
      <c r="AA65" s="130" t="str">
        <f>IF(OR($M65="",$N65=""),"",_xlfn.BETA.INV(ABS(VLOOKUP($R$1,VLookups!$A$28:$B$29,2,FALSE)-AA$3),IF($G65="L",$N65,$M65),IF($G65="L",$M65,$N65),$B65,$D65))</f>
        <v/>
      </c>
      <c r="AB65" s="129" t="str">
        <f>IF(OR($M65="",$N65=""),"",_xlfn.BETA.INV(ABS(VLOOKUP($R$1,VLookups!$A$28:$B$29,2,FALSE)-AB$3),IF($G65="L",$N65,$M65),IF($G65="L",$M65,$N65),$B65,$D65))</f>
        <v/>
      </c>
      <c r="AC65" s="130" t="str">
        <f>IF(OR($M65="",$N65=""),"",_xlfn.BETA.INV(ABS(VLOOKUP($R$1,VLookups!$A$28:$B$29,2,FALSE)-AC$3),IF($G65="L",$N65,$M65),IF($G65="L",$M65,$N65),$B65,$D65))</f>
        <v/>
      </c>
      <c r="AD65" s="129" t="str">
        <f>IF(OR($M65="",$N65=""),"",_xlfn.BETA.INV(ABS(VLOOKUP($R$1,VLookups!$A$28:$B$29,2,FALSE)-AD$3),IF($G65="L",$N65,$M65),IF($G65="L",$M65,$N65),$B65,$D65))</f>
        <v/>
      </c>
      <c r="AE65" s="130" t="str">
        <f>IF(OR($M65="",$N65=""),"",_xlfn.BETA.INV(ABS(VLOOKUP($R$1,VLookups!$A$28:$B$29,2,FALSE)-AE$3),IF($G65="L",$N65,$M65),IF($G65="L",$M65,$N65),$B65,$D65))</f>
        <v/>
      </c>
      <c r="AF65" s="17"/>
      <c r="AG65" s="17"/>
      <c r="AH65" s="17"/>
    </row>
    <row r="66" spans="1:34" hidden="1" x14ac:dyDescent="0.25">
      <c r="A66" s="22">
        <v>63</v>
      </c>
      <c r="B66" s="117" t="str">
        <f t="shared" si="6"/>
        <v/>
      </c>
      <c r="C66" s="132"/>
      <c r="D66" s="117" t="str">
        <f t="shared" si="7"/>
        <v/>
      </c>
      <c r="E66" s="127" t="str">
        <f t="shared" si="8"/>
        <v/>
      </c>
      <c r="F66" s="23" t="str">
        <f t="shared" si="9"/>
        <v/>
      </c>
      <c r="G66" s="24" t="str">
        <f t="shared" si="10"/>
        <v/>
      </c>
      <c r="H66" s="25" t="str">
        <f>IF(F66="","",IF(OR($F66&lt;Skew!$B$1,$F66=Skew!$B$1),IF($F66&gt;Skew!$C$1,Skew!$A$1,IF($F66&gt;Skew!$C$2,Skew!$A$2,IF($F66&gt;Skew!$C$3,Skew!$A$3,IF($F66&gt;Skew!$C$4,Skew!$A$4,IF($F66&gt;Skew!$C$5,Skew!$A$5,IF($F66&gt;Skew!$C$6,Skew!$A$6,IF($F66&gt;Skew!$C$7,Skew!$A$7,IF($F66&gt;Skew!$C$8,Skew!$A$8,IF($F66&gt;Skew!$C$9,Skew!$A$9,IF($F66&gt;Skew!$C$10,Skew!$A$10,IF($F66&gt;Skew!$C$11,Skew!$A$11,IF($F66&gt;Skew!$C$12,Skew!$A$12,IF($F66&gt;Skew!$C$13,Skew!$A$13,IF($F66&gt;Skew!$C$14,Skew!$A$14,Skew!$A$15)
)))))))))))))))</f>
        <v/>
      </c>
      <c r="I66" s="24" t="str">
        <f>IF(F66="","",MATCH(H66,Skew!$A$1:$A$15,0))</f>
        <v/>
      </c>
      <c r="J66" s="24" t="str">
        <f t="shared" si="11"/>
        <v/>
      </c>
      <c r="K66" s="26"/>
      <c r="L66" s="24" t="str">
        <f>IF(OR(F66="",K66=""),"",MATCH(K66,Confidence!$A$1:$A$10,0))</f>
        <v/>
      </c>
      <c r="M66" s="27" t="str">
        <f t="shared" si="12"/>
        <v/>
      </c>
      <c r="N66" s="27" t="str">
        <f t="shared" si="13"/>
        <v/>
      </c>
      <c r="O66" s="119" t="str">
        <f t="shared" si="14"/>
        <v/>
      </c>
      <c r="P66" s="119" t="str">
        <f t="shared" si="15"/>
        <v/>
      </c>
      <c r="Q66" s="40" t="str">
        <f t="shared" si="16"/>
        <v/>
      </c>
      <c r="R66" s="132"/>
      <c r="S66" s="28" t="str">
        <f>IF(AND(B66&gt;0,C66&gt;0,D66&gt;0,M66&gt;0,N66&gt;0,R66&gt;0,NOT(K66="")),ABS(VLOOKUP($R$1,VLookups!$A$28:$B$29,2,FALSE)-_xlfn.BETA.DIST(R66,IF(G66="L",N66,M66),IF(G66="L",M66,N66),TRUE,B66,D66)),"")</f>
        <v/>
      </c>
      <c r="T66" s="129" t="str">
        <f>IF(OR($M66="",$N66=""),"",_xlfn.BETA.INV(ABS(VLOOKUP($R$1,VLookups!$A$28:$B$29,2,FALSE)-T$3),IF($G66="L",$N66,$M66),IF($G66="L",$M66,$N66),$B66,$D66))</f>
        <v/>
      </c>
      <c r="U66" s="130" t="str">
        <f>IF(OR($M66="",$N66=""),"",_xlfn.BETA.INV(ABS(VLOOKUP($R$1,VLookups!$A$28:$B$29,2,FALSE)-U$3),IF($G66="L",$N66,$M66),IF($G66="L",$M66,$N66),$B66,$D66))</f>
        <v/>
      </c>
      <c r="V66" s="129" t="str">
        <f>IF(OR($M66="",$N66=""),"",_xlfn.BETA.INV(ABS(VLOOKUP($R$1,VLookups!$A$28:$B$29,2,FALSE)-V$3),IF($G66="L",$N66,$M66),IF($G66="L",$M66,$N66),$B66,$D66))</f>
        <v/>
      </c>
      <c r="W66" s="130" t="str">
        <f>IF(OR($M66="",$N66=""),"",_xlfn.BETA.INV(ABS(VLOOKUP($R$1,VLookups!$A$28:$B$29,2,FALSE)-W$3),IF($G66="L",$N66,$M66),IF($G66="L",$M66,$N66),$B66,$D66))</f>
        <v/>
      </c>
      <c r="X66" s="129" t="str">
        <f>IF(OR($M66="",$N66=""),"",_xlfn.BETA.INV(ABS(VLOOKUP($R$1,VLookups!$A$28:$B$29,2,FALSE)-X$3),IF($G66="L",$N66,$M66),IF($G66="L",$M66,$N66),$B66,$D66))</f>
        <v/>
      </c>
      <c r="Y66" s="130" t="str">
        <f>IF(OR($M66="",$N66=""),"",_xlfn.BETA.INV(ABS(VLOOKUP($R$1,VLookups!$A$28:$B$29,2,FALSE)-Y$3),IF($G66="L",$N66,$M66),IF($G66="L",$M66,$N66),$B66,$D66))</f>
        <v/>
      </c>
      <c r="Z66" s="129" t="str">
        <f>IF(OR($M66="",$N66=""),"",_xlfn.BETA.INV(ABS(VLOOKUP($R$1,VLookups!$A$28:$B$29,2,FALSE)-Z$3),IF($G66="L",$N66,$M66),IF($G66="L",$M66,$N66),$B66,$D66))</f>
        <v/>
      </c>
      <c r="AA66" s="130" t="str">
        <f>IF(OR($M66="",$N66=""),"",_xlfn.BETA.INV(ABS(VLOOKUP($R$1,VLookups!$A$28:$B$29,2,FALSE)-AA$3),IF($G66="L",$N66,$M66),IF($G66="L",$M66,$N66),$B66,$D66))</f>
        <v/>
      </c>
      <c r="AB66" s="129" t="str">
        <f>IF(OR($M66="",$N66=""),"",_xlfn.BETA.INV(ABS(VLOOKUP($R$1,VLookups!$A$28:$B$29,2,FALSE)-AB$3),IF($G66="L",$N66,$M66),IF($G66="L",$M66,$N66),$B66,$D66))</f>
        <v/>
      </c>
      <c r="AC66" s="130" t="str">
        <f>IF(OR($M66="",$N66=""),"",_xlfn.BETA.INV(ABS(VLOOKUP($R$1,VLookups!$A$28:$B$29,2,FALSE)-AC$3),IF($G66="L",$N66,$M66),IF($G66="L",$M66,$N66),$B66,$D66))</f>
        <v/>
      </c>
      <c r="AD66" s="129" t="str">
        <f>IF(OR($M66="",$N66=""),"",_xlfn.BETA.INV(ABS(VLOOKUP($R$1,VLookups!$A$28:$B$29,2,FALSE)-AD$3),IF($G66="L",$N66,$M66),IF($G66="L",$M66,$N66),$B66,$D66))</f>
        <v/>
      </c>
      <c r="AE66" s="130" t="str">
        <f>IF(OR($M66="",$N66=""),"",_xlfn.BETA.INV(ABS(VLOOKUP($R$1,VLookups!$A$28:$B$29,2,FALSE)-AE$3),IF($G66="L",$N66,$M66),IF($G66="L",$M66,$N66),$B66,$D66))</f>
        <v/>
      </c>
      <c r="AF66" s="17"/>
      <c r="AG66" s="17"/>
      <c r="AH66" s="17"/>
    </row>
    <row r="67" spans="1:34" hidden="1" x14ac:dyDescent="0.25">
      <c r="A67" s="22">
        <v>64</v>
      </c>
      <c r="B67" s="117" t="str">
        <f t="shared" si="6"/>
        <v/>
      </c>
      <c r="C67" s="132"/>
      <c r="D67" s="117" t="str">
        <f t="shared" si="7"/>
        <v/>
      </c>
      <c r="E67" s="127" t="str">
        <f t="shared" si="8"/>
        <v/>
      </c>
      <c r="F67" s="23" t="str">
        <f t="shared" si="9"/>
        <v/>
      </c>
      <c r="G67" s="24" t="str">
        <f t="shared" si="10"/>
        <v/>
      </c>
      <c r="H67" s="25" t="str">
        <f>IF(F67="","",IF(OR($F67&lt;Skew!$B$1,$F67=Skew!$B$1),IF($F67&gt;Skew!$C$1,Skew!$A$1,IF($F67&gt;Skew!$C$2,Skew!$A$2,IF($F67&gt;Skew!$C$3,Skew!$A$3,IF($F67&gt;Skew!$C$4,Skew!$A$4,IF($F67&gt;Skew!$C$5,Skew!$A$5,IF($F67&gt;Skew!$C$6,Skew!$A$6,IF($F67&gt;Skew!$C$7,Skew!$A$7,IF($F67&gt;Skew!$C$8,Skew!$A$8,IF($F67&gt;Skew!$C$9,Skew!$A$9,IF($F67&gt;Skew!$C$10,Skew!$A$10,IF($F67&gt;Skew!$C$11,Skew!$A$11,IF($F67&gt;Skew!$C$12,Skew!$A$12,IF($F67&gt;Skew!$C$13,Skew!$A$13,IF($F67&gt;Skew!$C$14,Skew!$A$14,Skew!$A$15)
)))))))))))))))</f>
        <v/>
      </c>
      <c r="I67" s="24" t="str">
        <f>IF(F67="","",MATCH(H67,Skew!$A$1:$A$15,0))</f>
        <v/>
      </c>
      <c r="J67" s="24" t="str">
        <f t="shared" si="11"/>
        <v/>
      </c>
      <c r="K67" s="26"/>
      <c r="L67" s="24" t="str">
        <f>IF(OR(F67="",K67=""),"",MATCH(K67,Confidence!$A$1:$A$10,0))</f>
        <v/>
      </c>
      <c r="M67" s="27" t="str">
        <f t="shared" si="12"/>
        <v/>
      </c>
      <c r="N67" s="27" t="str">
        <f t="shared" si="13"/>
        <v/>
      </c>
      <c r="O67" s="119" t="str">
        <f t="shared" si="14"/>
        <v/>
      </c>
      <c r="P67" s="119" t="str">
        <f t="shared" si="15"/>
        <v/>
      </c>
      <c r="Q67" s="40" t="str">
        <f t="shared" si="16"/>
        <v/>
      </c>
      <c r="R67" s="132"/>
      <c r="S67" s="28" t="str">
        <f>IF(AND(B67&gt;0,C67&gt;0,D67&gt;0,M67&gt;0,N67&gt;0,R67&gt;0,NOT(K67="")),ABS(VLOOKUP($R$1,VLookups!$A$28:$B$29,2,FALSE)-_xlfn.BETA.DIST(R67,IF(G67="L",N67,M67),IF(G67="L",M67,N67),TRUE,B67,D67)),"")</f>
        <v/>
      </c>
      <c r="T67" s="129" t="str">
        <f>IF(OR($M67="",$N67=""),"",_xlfn.BETA.INV(ABS(VLOOKUP($R$1,VLookups!$A$28:$B$29,2,FALSE)-T$3),IF($G67="L",$N67,$M67),IF($G67="L",$M67,$N67),$B67,$D67))</f>
        <v/>
      </c>
      <c r="U67" s="130" t="str">
        <f>IF(OR($M67="",$N67=""),"",_xlfn.BETA.INV(ABS(VLOOKUP($R$1,VLookups!$A$28:$B$29,2,FALSE)-U$3),IF($G67="L",$N67,$M67),IF($G67="L",$M67,$N67),$B67,$D67))</f>
        <v/>
      </c>
      <c r="V67" s="129" t="str">
        <f>IF(OR($M67="",$N67=""),"",_xlfn.BETA.INV(ABS(VLOOKUP($R$1,VLookups!$A$28:$B$29,2,FALSE)-V$3),IF($G67="L",$N67,$M67),IF($G67="L",$M67,$N67),$B67,$D67))</f>
        <v/>
      </c>
      <c r="W67" s="130" t="str">
        <f>IF(OR($M67="",$N67=""),"",_xlfn.BETA.INV(ABS(VLOOKUP($R$1,VLookups!$A$28:$B$29,2,FALSE)-W$3),IF($G67="L",$N67,$M67),IF($G67="L",$M67,$N67),$B67,$D67))</f>
        <v/>
      </c>
      <c r="X67" s="129" t="str">
        <f>IF(OR($M67="",$N67=""),"",_xlfn.BETA.INV(ABS(VLOOKUP($R$1,VLookups!$A$28:$B$29,2,FALSE)-X$3),IF($G67="L",$N67,$M67),IF($G67="L",$M67,$N67),$B67,$D67))</f>
        <v/>
      </c>
      <c r="Y67" s="130" t="str">
        <f>IF(OR($M67="",$N67=""),"",_xlfn.BETA.INV(ABS(VLOOKUP($R$1,VLookups!$A$28:$B$29,2,FALSE)-Y$3),IF($G67="L",$N67,$M67),IF($G67="L",$M67,$N67),$B67,$D67))</f>
        <v/>
      </c>
      <c r="Z67" s="129" t="str">
        <f>IF(OR($M67="",$N67=""),"",_xlfn.BETA.INV(ABS(VLOOKUP($R$1,VLookups!$A$28:$B$29,2,FALSE)-Z$3),IF($G67="L",$N67,$M67),IF($G67="L",$M67,$N67),$B67,$D67))</f>
        <v/>
      </c>
      <c r="AA67" s="130" t="str">
        <f>IF(OR($M67="",$N67=""),"",_xlfn.BETA.INV(ABS(VLOOKUP($R$1,VLookups!$A$28:$B$29,2,FALSE)-AA$3),IF($G67="L",$N67,$M67),IF($G67="L",$M67,$N67),$B67,$D67))</f>
        <v/>
      </c>
      <c r="AB67" s="129" t="str">
        <f>IF(OR($M67="",$N67=""),"",_xlfn.BETA.INV(ABS(VLOOKUP($R$1,VLookups!$A$28:$B$29,2,FALSE)-AB$3),IF($G67="L",$N67,$M67),IF($G67="L",$M67,$N67),$B67,$D67))</f>
        <v/>
      </c>
      <c r="AC67" s="130" t="str">
        <f>IF(OR($M67="",$N67=""),"",_xlfn.BETA.INV(ABS(VLOOKUP($R$1,VLookups!$A$28:$B$29,2,FALSE)-AC$3),IF($G67="L",$N67,$M67),IF($G67="L",$M67,$N67),$B67,$D67))</f>
        <v/>
      </c>
      <c r="AD67" s="129" t="str">
        <f>IF(OR($M67="",$N67=""),"",_xlfn.BETA.INV(ABS(VLOOKUP($R$1,VLookups!$A$28:$B$29,2,FALSE)-AD$3),IF($G67="L",$N67,$M67),IF($G67="L",$M67,$N67),$B67,$D67))</f>
        <v/>
      </c>
      <c r="AE67" s="130" t="str">
        <f>IF(OR($M67="",$N67=""),"",_xlfn.BETA.INV(ABS(VLOOKUP($R$1,VLookups!$A$28:$B$29,2,FALSE)-AE$3),IF($G67="L",$N67,$M67),IF($G67="L",$M67,$N67),$B67,$D67))</f>
        <v/>
      </c>
      <c r="AF67" s="17"/>
      <c r="AG67" s="17"/>
      <c r="AH67" s="17"/>
    </row>
    <row r="68" spans="1:34" hidden="1" x14ac:dyDescent="0.25">
      <c r="A68" s="22">
        <v>65</v>
      </c>
      <c r="B68" s="117" t="str">
        <f t="shared" si="6"/>
        <v/>
      </c>
      <c r="C68" s="132"/>
      <c r="D68" s="117" t="str">
        <f t="shared" si="7"/>
        <v/>
      </c>
      <c r="E68" s="127" t="str">
        <f t="shared" si="8"/>
        <v/>
      </c>
      <c r="F68" s="23" t="str">
        <f t="shared" si="9"/>
        <v/>
      </c>
      <c r="G68" s="24" t="str">
        <f t="shared" si="10"/>
        <v/>
      </c>
      <c r="H68" s="25" t="str">
        <f>IF(F68="","",IF(OR($F68&lt;Skew!$B$1,$F68=Skew!$B$1),IF($F68&gt;Skew!$C$1,Skew!$A$1,IF($F68&gt;Skew!$C$2,Skew!$A$2,IF($F68&gt;Skew!$C$3,Skew!$A$3,IF($F68&gt;Skew!$C$4,Skew!$A$4,IF($F68&gt;Skew!$C$5,Skew!$A$5,IF($F68&gt;Skew!$C$6,Skew!$A$6,IF($F68&gt;Skew!$C$7,Skew!$A$7,IF($F68&gt;Skew!$C$8,Skew!$A$8,IF($F68&gt;Skew!$C$9,Skew!$A$9,IF($F68&gt;Skew!$C$10,Skew!$A$10,IF($F68&gt;Skew!$C$11,Skew!$A$11,IF($F68&gt;Skew!$C$12,Skew!$A$12,IF($F68&gt;Skew!$C$13,Skew!$A$13,IF($F68&gt;Skew!$C$14,Skew!$A$14,Skew!$A$15)
)))))))))))))))</f>
        <v/>
      </c>
      <c r="I68" s="24" t="str">
        <f>IF(F68="","",MATCH(H68,Skew!$A$1:$A$15,0))</f>
        <v/>
      </c>
      <c r="J68" s="24" t="str">
        <f t="shared" si="11"/>
        <v/>
      </c>
      <c r="K68" s="26"/>
      <c r="L68" s="24" t="str">
        <f>IF(OR(F68="",K68=""),"",MATCH(K68,Confidence!$A$1:$A$10,0))</f>
        <v/>
      </c>
      <c r="M68" s="27" t="str">
        <f t="shared" si="12"/>
        <v/>
      </c>
      <c r="N68" s="27" t="str">
        <f t="shared" si="13"/>
        <v/>
      </c>
      <c r="O68" s="119" t="str">
        <f t="shared" si="14"/>
        <v/>
      </c>
      <c r="P68" s="119" t="str">
        <f t="shared" si="15"/>
        <v/>
      </c>
      <c r="Q68" s="40" t="str">
        <f t="shared" si="16"/>
        <v/>
      </c>
      <c r="R68" s="132"/>
      <c r="S68" s="28" t="str">
        <f>IF(AND(B68&gt;0,C68&gt;0,D68&gt;0,M68&gt;0,N68&gt;0,R68&gt;0,NOT(K68="")),ABS(VLOOKUP($R$1,VLookups!$A$28:$B$29,2,FALSE)-_xlfn.BETA.DIST(R68,IF(G68="L",N68,M68),IF(G68="L",M68,N68),TRUE,B68,D68)),"")</f>
        <v/>
      </c>
      <c r="T68" s="129" t="str">
        <f>IF(OR($M68="",$N68=""),"",_xlfn.BETA.INV(ABS(VLOOKUP($R$1,VLookups!$A$28:$B$29,2,FALSE)-T$3),IF($G68="L",$N68,$M68),IF($G68="L",$M68,$N68),$B68,$D68))</f>
        <v/>
      </c>
      <c r="U68" s="130" t="str">
        <f>IF(OR($M68="",$N68=""),"",_xlfn.BETA.INV(ABS(VLOOKUP($R$1,VLookups!$A$28:$B$29,2,FALSE)-U$3),IF($G68="L",$N68,$M68),IF($G68="L",$M68,$N68),$B68,$D68))</f>
        <v/>
      </c>
      <c r="V68" s="129" t="str">
        <f>IF(OR($M68="",$N68=""),"",_xlfn.BETA.INV(ABS(VLOOKUP($R$1,VLookups!$A$28:$B$29,2,FALSE)-V$3),IF($G68="L",$N68,$M68),IF($G68="L",$M68,$N68),$B68,$D68))</f>
        <v/>
      </c>
      <c r="W68" s="130" t="str">
        <f>IF(OR($M68="",$N68=""),"",_xlfn.BETA.INV(ABS(VLOOKUP($R$1,VLookups!$A$28:$B$29,2,FALSE)-W$3),IF($G68="L",$N68,$M68),IF($G68="L",$M68,$N68),$B68,$D68))</f>
        <v/>
      </c>
      <c r="X68" s="129" t="str">
        <f>IF(OR($M68="",$N68=""),"",_xlfn.BETA.INV(ABS(VLOOKUP($R$1,VLookups!$A$28:$B$29,2,FALSE)-X$3),IF($G68="L",$N68,$M68),IF($G68="L",$M68,$N68),$B68,$D68))</f>
        <v/>
      </c>
      <c r="Y68" s="130" t="str">
        <f>IF(OR($M68="",$N68=""),"",_xlfn.BETA.INV(ABS(VLOOKUP($R$1,VLookups!$A$28:$B$29,2,FALSE)-Y$3),IF($G68="L",$N68,$M68),IF($G68="L",$M68,$N68),$B68,$D68))</f>
        <v/>
      </c>
      <c r="Z68" s="129" t="str">
        <f>IF(OR($M68="",$N68=""),"",_xlfn.BETA.INV(ABS(VLOOKUP($R$1,VLookups!$A$28:$B$29,2,FALSE)-Z$3),IF($G68="L",$N68,$M68),IF($G68="L",$M68,$N68),$B68,$D68))</f>
        <v/>
      </c>
      <c r="AA68" s="130" t="str">
        <f>IF(OR($M68="",$N68=""),"",_xlfn.BETA.INV(ABS(VLOOKUP($R$1,VLookups!$A$28:$B$29,2,FALSE)-AA$3),IF($G68="L",$N68,$M68),IF($G68="L",$M68,$N68),$B68,$D68))</f>
        <v/>
      </c>
      <c r="AB68" s="129" t="str">
        <f>IF(OR($M68="",$N68=""),"",_xlfn.BETA.INV(ABS(VLOOKUP($R$1,VLookups!$A$28:$B$29,2,FALSE)-AB$3),IF($G68="L",$N68,$M68),IF($G68="L",$M68,$N68),$B68,$D68))</f>
        <v/>
      </c>
      <c r="AC68" s="130" t="str">
        <f>IF(OR($M68="",$N68=""),"",_xlfn.BETA.INV(ABS(VLOOKUP($R$1,VLookups!$A$28:$B$29,2,FALSE)-AC$3),IF($G68="L",$N68,$M68),IF($G68="L",$M68,$N68),$B68,$D68))</f>
        <v/>
      </c>
      <c r="AD68" s="129" t="str">
        <f>IF(OR($M68="",$N68=""),"",_xlfn.BETA.INV(ABS(VLOOKUP($R$1,VLookups!$A$28:$B$29,2,FALSE)-AD$3),IF($G68="L",$N68,$M68),IF($G68="L",$M68,$N68),$B68,$D68))</f>
        <v/>
      </c>
      <c r="AE68" s="130" t="str">
        <f>IF(OR($M68="",$N68=""),"",_xlfn.BETA.INV(ABS(VLOOKUP($R$1,VLookups!$A$28:$B$29,2,FALSE)-AE$3),IF($G68="L",$N68,$M68),IF($G68="L",$M68,$N68),$B68,$D68))</f>
        <v/>
      </c>
      <c r="AF68" s="17"/>
      <c r="AG68" s="17"/>
      <c r="AH68" s="17"/>
    </row>
    <row r="69" spans="1:34" hidden="1" x14ac:dyDescent="0.25">
      <c r="A69" s="22">
        <v>66</v>
      </c>
      <c r="B69" s="117" t="str">
        <f t="shared" ref="B69:B103" si="17">IF(C69&gt;0,C69*(1+$B$2),"")</f>
        <v/>
      </c>
      <c r="C69" s="132"/>
      <c r="D69" s="117" t="str">
        <f t="shared" ref="D69:D103" si="18">IF(C69&gt;0,C69*(1+$D$2),"")</f>
        <v/>
      </c>
      <c r="E69" s="127" t="str">
        <f t="shared" ref="E69:E103" si="19">IF(OR(ISBLANK(C69),ISBLANK(D69),ISBLANK(B69)),"",IF(OR(B69=0,C69=0,D69=0),-1,IF(AND(B69&gt;0,C69&gt;0,D69&gt;0),IF(OR(C69&gt;B69,C69=B69),IF(OR(D69&gt;C69,D69=C69),1,-1),-1))))</f>
        <v/>
      </c>
      <c r="F69" s="23" t="str">
        <f t="shared" ref="F69:F103" si="20">IF(AND(B69&gt;0,C69&gt;0,D69&gt;0),MIN(((C69-B69)/(D69-B69))*100,((D69-C69)/(D69-B69))*100),"")</f>
        <v/>
      </c>
      <c r="G69" s="24" t="str">
        <f t="shared" ref="G69:G103" si="21">IF(AND(B69&gt;0,C69&gt;0,D69&gt;0),IF((C69-B69)&gt;(D69-C69),"L",IF((C69-B69)=(D69-C69),"EQ","R")),"")</f>
        <v/>
      </c>
      <c r="H69" s="25" t="str">
        <f>IF(F69="","",IF(OR($F69&lt;Skew!$B$1,$F69=Skew!$B$1),IF($F69&gt;Skew!$C$1,Skew!$A$1,IF($F69&gt;Skew!$C$2,Skew!$A$2,IF($F69&gt;Skew!$C$3,Skew!$A$3,IF($F69&gt;Skew!$C$4,Skew!$A$4,IF($F69&gt;Skew!$C$5,Skew!$A$5,IF($F69&gt;Skew!$C$6,Skew!$A$6,IF($F69&gt;Skew!$C$7,Skew!$A$7,IF($F69&gt;Skew!$C$8,Skew!$A$8,IF($F69&gt;Skew!$C$9,Skew!$A$9,IF($F69&gt;Skew!$C$10,Skew!$A$10,IF($F69&gt;Skew!$C$11,Skew!$A$11,IF($F69&gt;Skew!$C$12,Skew!$A$12,IF($F69&gt;Skew!$C$13,Skew!$A$13,IF($F69&gt;Skew!$C$14,Skew!$A$14,Skew!$A$15)
)))))))))))))))</f>
        <v/>
      </c>
      <c r="I69" s="24" t="str">
        <f>IF(F69="","",MATCH(H69,Skew!$A$1:$A$15,0))</f>
        <v/>
      </c>
      <c r="J69" s="24" t="str">
        <f t="shared" ref="J69:J103" si="22">IF(AND(B69&gt;0,C69&gt;0,D69&gt;0),B69+((D69-B69)/2),"")</f>
        <v/>
      </c>
      <c r="K69" s="26"/>
      <c r="L69" s="24" t="str">
        <f>IF(OR(F69="",K69=""),"",MATCH(K69,Confidence!$A$1:$A$10,0))</f>
        <v/>
      </c>
      <c r="M69" s="27" t="str">
        <f t="shared" ref="M69:M103" si="23">IF(OR(F69="",K69=""),"",INDEX(Alpha_Chart,I69,L69))</f>
        <v/>
      </c>
      <c r="N69" s="27" t="str">
        <f t="shared" ref="N69:N103" si="24">IF(OR(F69="",K69=""),"",INDEX(Beta_Chart,I69,L69))</f>
        <v/>
      </c>
      <c r="O69" s="119" t="str">
        <f t="shared" ref="O69:O103" si="25">IF(OR(F69="",K69=""),"",IF(G69="R",((D69-B69)*(INDEX(Mean_Ratios,I69,L69)))+B69,((D69-B69)*(1-INDEX(Mean_Ratios,I69,L69)))+B69))</f>
        <v/>
      </c>
      <c r="P69" s="119" t="str">
        <f t="shared" ref="P69:P103" si="26">IF(OR(F69="",K69=""),"",(D69-B69)*INDEX(Standard_Deviation_Ratios,I69,L69))</f>
        <v/>
      </c>
      <c r="Q69" s="40" t="str">
        <f t="shared" ref="Q69:Q103" si="27">IF(OR(F69="",K69=""),"",P69^2)</f>
        <v/>
      </c>
      <c r="R69" s="132"/>
      <c r="S69" s="28" t="str">
        <f>IF(AND(B69&gt;0,C69&gt;0,D69&gt;0,M69&gt;0,N69&gt;0,R69&gt;0,NOT(K69="")),ABS(VLOOKUP($R$1,VLookups!$A$28:$B$29,2,FALSE)-_xlfn.BETA.DIST(R69,IF(G69="L",N69,M69),IF(G69="L",M69,N69),TRUE,B69,D69)),"")</f>
        <v/>
      </c>
      <c r="T69" s="129" t="str">
        <f>IF(OR($M69="",$N69=""),"",_xlfn.BETA.INV(ABS(VLOOKUP($R$1,VLookups!$A$28:$B$29,2,FALSE)-T$3),IF($G69="L",$N69,$M69),IF($G69="L",$M69,$N69),$B69,$D69))</f>
        <v/>
      </c>
      <c r="U69" s="130" t="str">
        <f>IF(OR($M69="",$N69=""),"",_xlfn.BETA.INV(ABS(VLOOKUP($R$1,VLookups!$A$28:$B$29,2,FALSE)-U$3),IF($G69="L",$N69,$M69),IF($G69="L",$M69,$N69),$B69,$D69))</f>
        <v/>
      </c>
      <c r="V69" s="129" t="str">
        <f>IF(OR($M69="",$N69=""),"",_xlfn.BETA.INV(ABS(VLOOKUP($R$1,VLookups!$A$28:$B$29,2,FALSE)-V$3),IF($G69="L",$N69,$M69),IF($G69="L",$M69,$N69),$B69,$D69))</f>
        <v/>
      </c>
      <c r="W69" s="130" t="str">
        <f>IF(OR($M69="",$N69=""),"",_xlfn.BETA.INV(ABS(VLOOKUP($R$1,VLookups!$A$28:$B$29,2,FALSE)-W$3),IF($G69="L",$N69,$M69),IF($G69="L",$M69,$N69),$B69,$D69))</f>
        <v/>
      </c>
      <c r="X69" s="129" t="str">
        <f>IF(OR($M69="",$N69=""),"",_xlfn.BETA.INV(ABS(VLOOKUP($R$1,VLookups!$A$28:$B$29,2,FALSE)-X$3),IF($G69="L",$N69,$M69),IF($G69="L",$M69,$N69),$B69,$D69))</f>
        <v/>
      </c>
      <c r="Y69" s="130" t="str">
        <f>IF(OR($M69="",$N69=""),"",_xlfn.BETA.INV(ABS(VLOOKUP($R$1,VLookups!$A$28:$B$29,2,FALSE)-Y$3),IF($G69="L",$N69,$M69),IF($G69="L",$M69,$N69),$B69,$D69))</f>
        <v/>
      </c>
      <c r="Z69" s="129" t="str">
        <f>IF(OR($M69="",$N69=""),"",_xlfn.BETA.INV(ABS(VLOOKUP($R$1,VLookups!$A$28:$B$29,2,FALSE)-Z$3),IF($G69="L",$N69,$M69),IF($G69="L",$M69,$N69),$B69,$D69))</f>
        <v/>
      </c>
      <c r="AA69" s="130" t="str">
        <f>IF(OR($M69="",$N69=""),"",_xlfn.BETA.INV(ABS(VLOOKUP($R$1,VLookups!$A$28:$B$29,2,FALSE)-AA$3),IF($G69="L",$N69,$M69),IF($G69="L",$M69,$N69),$B69,$D69))</f>
        <v/>
      </c>
      <c r="AB69" s="129" t="str">
        <f>IF(OR($M69="",$N69=""),"",_xlfn.BETA.INV(ABS(VLOOKUP($R$1,VLookups!$A$28:$B$29,2,FALSE)-AB$3),IF($G69="L",$N69,$M69),IF($G69="L",$M69,$N69),$B69,$D69))</f>
        <v/>
      </c>
      <c r="AC69" s="130" t="str">
        <f>IF(OR($M69="",$N69=""),"",_xlfn.BETA.INV(ABS(VLOOKUP($R$1,VLookups!$A$28:$B$29,2,FALSE)-AC$3),IF($G69="L",$N69,$M69),IF($G69="L",$M69,$N69),$B69,$D69))</f>
        <v/>
      </c>
      <c r="AD69" s="129" t="str">
        <f>IF(OR($M69="",$N69=""),"",_xlfn.BETA.INV(ABS(VLOOKUP($R$1,VLookups!$A$28:$B$29,2,FALSE)-AD$3),IF($G69="L",$N69,$M69),IF($G69="L",$M69,$N69),$B69,$D69))</f>
        <v/>
      </c>
      <c r="AE69" s="130" t="str">
        <f>IF(OR($M69="",$N69=""),"",_xlfn.BETA.INV(ABS(VLOOKUP($R$1,VLookups!$A$28:$B$29,2,FALSE)-AE$3),IF($G69="L",$N69,$M69),IF($G69="L",$M69,$N69),$B69,$D69))</f>
        <v/>
      </c>
      <c r="AF69" s="17"/>
      <c r="AG69" s="17"/>
      <c r="AH69" s="17"/>
    </row>
    <row r="70" spans="1:34" hidden="1" x14ac:dyDescent="0.25">
      <c r="A70" s="22">
        <v>67</v>
      </c>
      <c r="B70" s="117" t="str">
        <f t="shared" si="17"/>
        <v/>
      </c>
      <c r="C70" s="132"/>
      <c r="D70" s="117" t="str">
        <f t="shared" si="18"/>
        <v/>
      </c>
      <c r="E70" s="127" t="str">
        <f t="shared" si="19"/>
        <v/>
      </c>
      <c r="F70" s="23" t="str">
        <f t="shared" si="20"/>
        <v/>
      </c>
      <c r="G70" s="24" t="str">
        <f t="shared" si="21"/>
        <v/>
      </c>
      <c r="H70" s="25" t="str">
        <f>IF(F70="","",IF(OR($F70&lt;Skew!$B$1,$F70=Skew!$B$1),IF($F70&gt;Skew!$C$1,Skew!$A$1,IF($F70&gt;Skew!$C$2,Skew!$A$2,IF($F70&gt;Skew!$C$3,Skew!$A$3,IF($F70&gt;Skew!$C$4,Skew!$A$4,IF($F70&gt;Skew!$C$5,Skew!$A$5,IF($F70&gt;Skew!$C$6,Skew!$A$6,IF($F70&gt;Skew!$C$7,Skew!$A$7,IF($F70&gt;Skew!$C$8,Skew!$A$8,IF($F70&gt;Skew!$C$9,Skew!$A$9,IF($F70&gt;Skew!$C$10,Skew!$A$10,IF($F70&gt;Skew!$C$11,Skew!$A$11,IF($F70&gt;Skew!$C$12,Skew!$A$12,IF($F70&gt;Skew!$C$13,Skew!$A$13,IF($F70&gt;Skew!$C$14,Skew!$A$14,Skew!$A$15)
)))))))))))))))</f>
        <v/>
      </c>
      <c r="I70" s="24" t="str">
        <f>IF(F70="","",MATCH(H70,Skew!$A$1:$A$15,0))</f>
        <v/>
      </c>
      <c r="J70" s="24" t="str">
        <f t="shared" si="22"/>
        <v/>
      </c>
      <c r="K70" s="26"/>
      <c r="L70" s="24" t="str">
        <f>IF(OR(F70="",K70=""),"",MATCH(K70,Confidence!$A$1:$A$10,0))</f>
        <v/>
      </c>
      <c r="M70" s="27" t="str">
        <f t="shared" si="23"/>
        <v/>
      </c>
      <c r="N70" s="27" t="str">
        <f t="shared" si="24"/>
        <v/>
      </c>
      <c r="O70" s="119" t="str">
        <f t="shared" si="25"/>
        <v/>
      </c>
      <c r="P70" s="119" t="str">
        <f t="shared" si="26"/>
        <v/>
      </c>
      <c r="Q70" s="40" t="str">
        <f t="shared" si="27"/>
        <v/>
      </c>
      <c r="R70" s="132"/>
      <c r="S70" s="28" t="str">
        <f>IF(AND(B70&gt;0,C70&gt;0,D70&gt;0,M70&gt;0,N70&gt;0,R70&gt;0,NOT(K70="")),ABS(VLOOKUP($R$1,VLookups!$A$28:$B$29,2,FALSE)-_xlfn.BETA.DIST(R70,IF(G70="L",N70,M70),IF(G70="L",M70,N70),TRUE,B70,D70)),"")</f>
        <v/>
      </c>
      <c r="T70" s="129" t="str">
        <f>IF(OR($M70="",$N70=""),"",_xlfn.BETA.INV(ABS(VLOOKUP($R$1,VLookups!$A$28:$B$29,2,FALSE)-T$3),IF($G70="L",$N70,$M70),IF($G70="L",$M70,$N70),$B70,$D70))</f>
        <v/>
      </c>
      <c r="U70" s="130" t="str">
        <f>IF(OR($M70="",$N70=""),"",_xlfn.BETA.INV(ABS(VLOOKUP($R$1,VLookups!$A$28:$B$29,2,FALSE)-U$3),IF($G70="L",$N70,$M70),IF($G70="L",$M70,$N70),$B70,$D70))</f>
        <v/>
      </c>
      <c r="V70" s="129" t="str">
        <f>IF(OR($M70="",$N70=""),"",_xlfn.BETA.INV(ABS(VLOOKUP($R$1,VLookups!$A$28:$B$29,2,FALSE)-V$3),IF($G70="L",$N70,$M70),IF($G70="L",$M70,$N70),$B70,$D70))</f>
        <v/>
      </c>
      <c r="W70" s="130" t="str">
        <f>IF(OR($M70="",$N70=""),"",_xlfn.BETA.INV(ABS(VLOOKUP($R$1,VLookups!$A$28:$B$29,2,FALSE)-W$3),IF($G70="L",$N70,$M70),IF($G70="L",$M70,$N70),$B70,$D70))</f>
        <v/>
      </c>
      <c r="X70" s="129" t="str">
        <f>IF(OR($M70="",$N70=""),"",_xlfn.BETA.INV(ABS(VLOOKUP($R$1,VLookups!$A$28:$B$29,2,FALSE)-X$3),IF($G70="L",$N70,$M70),IF($G70="L",$M70,$N70),$B70,$D70))</f>
        <v/>
      </c>
      <c r="Y70" s="130" t="str">
        <f>IF(OR($M70="",$N70=""),"",_xlfn.BETA.INV(ABS(VLOOKUP($R$1,VLookups!$A$28:$B$29,2,FALSE)-Y$3),IF($G70="L",$N70,$M70),IF($G70="L",$M70,$N70),$B70,$D70))</f>
        <v/>
      </c>
      <c r="Z70" s="129" t="str">
        <f>IF(OR($M70="",$N70=""),"",_xlfn.BETA.INV(ABS(VLOOKUP($R$1,VLookups!$A$28:$B$29,2,FALSE)-Z$3),IF($G70="L",$N70,$M70),IF($G70="L",$M70,$N70),$B70,$D70))</f>
        <v/>
      </c>
      <c r="AA70" s="130" t="str">
        <f>IF(OR($M70="",$N70=""),"",_xlfn.BETA.INV(ABS(VLOOKUP($R$1,VLookups!$A$28:$B$29,2,FALSE)-AA$3),IF($G70="L",$N70,$M70),IF($G70="L",$M70,$N70),$B70,$D70))</f>
        <v/>
      </c>
      <c r="AB70" s="129" t="str">
        <f>IF(OR($M70="",$N70=""),"",_xlfn.BETA.INV(ABS(VLOOKUP($R$1,VLookups!$A$28:$B$29,2,FALSE)-AB$3),IF($G70="L",$N70,$M70),IF($G70="L",$M70,$N70),$B70,$D70))</f>
        <v/>
      </c>
      <c r="AC70" s="130" t="str">
        <f>IF(OR($M70="",$N70=""),"",_xlfn.BETA.INV(ABS(VLOOKUP($R$1,VLookups!$A$28:$B$29,2,FALSE)-AC$3),IF($G70="L",$N70,$M70),IF($G70="L",$M70,$N70),$B70,$D70))</f>
        <v/>
      </c>
      <c r="AD70" s="129" t="str">
        <f>IF(OR($M70="",$N70=""),"",_xlfn.BETA.INV(ABS(VLOOKUP($R$1,VLookups!$A$28:$B$29,2,FALSE)-AD$3),IF($G70="L",$N70,$M70),IF($G70="L",$M70,$N70),$B70,$D70))</f>
        <v/>
      </c>
      <c r="AE70" s="130" t="str">
        <f>IF(OR($M70="",$N70=""),"",_xlfn.BETA.INV(ABS(VLOOKUP($R$1,VLookups!$A$28:$B$29,2,FALSE)-AE$3),IF($G70="L",$N70,$M70),IF($G70="L",$M70,$N70),$B70,$D70))</f>
        <v/>
      </c>
      <c r="AF70" s="17"/>
      <c r="AG70" s="17"/>
      <c r="AH70" s="17"/>
    </row>
    <row r="71" spans="1:34" hidden="1" x14ac:dyDescent="0.25">
      <c r="A71" s="22">
        <v>68</v>
      </c>
      <c r="B71" s="117" t="str">
        <f t="shared" si="17"/>
        <v/>
      </c>
      <c r="C71" s="132"/>
      <c r="D71" s="117" t="str">
        <f t="shared" si="18"/>
        <v/>
      </c>
      <c r="E71" s="127" t="str">
        <f t="shared" si="19"/>
        <v/>
      </c>
      <c r="F71" s="23" t="str">
        <f t="shared" si="20"/>
        <v/>
      </c>
      <c r="G71" s="24" t="str">
        <f t="shared" si="21"/>
        <v/>
      </c>
      <c r="H71" s="25" t="str">
        <f>IF(F71="","",IF(OR($F71&lt;Skew!$B$1,$F71=Skew!$B$1),IF($F71&gt;Skew!$C$1,Skew!$A$1,IF($F71&gt;Skew!$C$2,Skew!$A$2,IF($F71&gt;Skew!$C$3,Skew!$A$3,IF($F71&gt;Skew!$C$4,Skew!$A$4,IF($F71&gt;Skew!$C$5,Skew!$A$5,IF($F71&gt;Skew!$C$6,Skew!$A$6,IF($F71&gt;Skew!$C$7,Skew!$A$7,IF($F71&gt;Skew!$C$8,Skew!$A$8,IF($F71&gt;Skew!$C$9,Skew!$A$9,IF($F71&gt;Skew!$C$10,Skew!$A$10,IF($F71&gt;Skew!$C$11,Skew!$A$11,IF($F71&gt;Skew!$C$12,Skew!$A$12,IF($F71&gt;Skew!$C$13,Skew!$A$13,IF($F71&gt;Skew!$C$14,Skew!$A$14,Skew!$A$15)
)))))))))))))))</f>
        <v/>
      </c>
      <c r="I71" s="24" t="str">
        <f>IF(F71="","",MATCH(H71,Skew!$A$1:$A$15,0))</f>
        <v/>
      </c>
      <c r="J71" s="24" t="str">
        <f t="shared" si="22"/>
        <v/>
      </c>
      <c r="K71" s="26"/>
      <c r="L71" s="24" t="str">
        <f>IF(OR(F71="",K71=""),"",MATCH(K71,Confidence!$A$1:$A$10,0))</f>
        <v/>
      </c>
      <c r="M71" s="27" t="str">
        <f t="shared" si="23"/>
        <v/>
      </c>
      <c r="N71" s="27" t="str">
        <f t="shared" si="24"/>
        <v/>
      </c>
      <c r="O71" s="119" t="str">
        <f t="shared" si="25"/>
        <v/>
      </c>
      <c r="P71" s="119" t="str">
        <f t="shared" si="26"/>
        <v/>
      </c>
      <c r="Q71" s="40" t="str">
        <f t="shared" si="27"/>
        <v/>
      </c>
      <c r="R71" s="132"/>
      <c r="S71" s="28" t="str">
        <f>IF(AND(B71&gt;0,C71&gt;0,D71&gt;0,M71&gt;0,N71&gt;0,R71&gt;0,NOT(K71="")),ABS(VLOOKUP($R$1,VLookups!$A$28:$B$29,2,FALSE)-_xlfn.BETA.DIST(R71,IF(G71="L",N71,M71),IF(G71="L",M71,N71),TRUE,B71,D71)),"")</f>
        <v/>
      </c>
      <c r="T71" s="129" t="str">
        <f>IF(OR($M71="",$N71=""),"",_xlfn.BETA.INV(ABS(VLOOKUP($R$1,VLookups!$A$28:$B$29,2,FALSE)-T$3),IF($G71="L",$N71,$M71),IF($G71="L",$M71,$N71),$B71,$D71))</f>
        <v/>
      </c>
      <c r="U71" s="130" t="str">
        <f>IF(OR($M71="",$N71=""),"",_xlfn.BETA.INV(ABS(VLOOKUP($R$1,VLookups!$A$28:$B$29,2,FALSE)-U$3),IF($G71="L",$N71,$M71),IF($G71="L",$M71,$N71),$B71,$D71))</f>
        <v/>
      </c>
      <c r="V71" s="129" t="str">
        <f>IF(OR($M71="",$N71=""),"",_xlfn.BETA.INV(ABS(VLOOKUP($R$1,VLookups!$A$28:$B$29,2,FALSE)-V$3),IF($G71="L",$N71,$M71),IF($G71="L",$M71,$N71),$B71,$D71))</f>
        <v/>
      </c>
      <c r="W71" s="130" t="str">
        <f>IF(OR($M71="",$N71=""),"",_xlfn.BETA.INV(ABS(VLOOKUP($R$1,VLookups!$A$28:$B$29,2,FALSE)-W$3),IF($G71="L",$N71,$M71),IF($G71="L",$M71,$N71),$B71,$D71))</f>
        <v/>
      </c>
      <c r="X71" s="129" t="str">
        <f>IF(OR($M71="",$N71=""),"",_xlfn.BETA.INV(ABS(VLOOKUP($R$1,VLookups!$A$28:$B$29,2,FALSE)-X$3),IF($G71="L",$N71,$M71),IF($G71="L",$M71,$N71),$B71,$D71))</f>
        <v/>
      </c>
      <c r="Y71" s="130" t="str">
        <f>IF(OR($M71="",$N71=""),"",_xlfn.BETA.INV(ABS(VLOOKUP($R$1,VLookups!$A$28:$B$29,2,FALSE)-Y$3),IF($G71="L",$N71,$M71),IF($G71="L",$M71,$N71),$B71,$D71))</f>
        <v/>
      </c>
      <c r="Z71" s="129" t="str">
        <f>IF(OR($M71="",$N71=""),"",_xlfn.BETA.INV(ABS(VLOOKUP($R$1,VLookups!$A$28:$B$29,2,FALSE)-Z$3),IF($G71="L",$N71,$M71),IF($G71="L",$M71,$N71),$B71,$D71))</f>
        <v/>
      </c>
      <c r="AA71" s="130" t="str">
        <f>IF(OR($M71="",$N71=""),"",_xlfn.BETA.INV(ABS(VLOOKUP($R$1,VLookups!$A$28:$B$29,2,FALSE)-AA$3),IF($G71="L",$N71,$M71),IF($G71="L",$M71,$N71),$B71,$D71))</f>
        <v/>
      </c>
      <c r="AB71" s="129" t="str">
        <f>IF(OR($M71="",$N71=""),"",_xlfn.BETA.INV(ABS(VLOOKUP($R$1,VLookups!$A$28:$B$29,2,FALSE)-AB$3),IF($G71="L",$N71,$M71),IF($G71="L",$M71,$N71),$B71,$D71))</f>
        <v/>
      </c>
      <c r="AC71" s="130" t="str">
        <f>IF(OR($M71="",$N71=""),"",_xlfn.BETA.INV(ABS(VLOOKUP($R$1,VLookups!$A$28:$B$29,2,FALSE)-AC$3),IF($G71="L",$N71,$M71),IF($G71="L",$M71,$N71),$B71,$D71))</f>
        <v/>
      </c>
      <c r="AD71" s="129" t="str">
        <f>IF(OR($M71="",$N71=""),"",_xlfn.BETA.INV(ABS(VLOOKUP($R$1,VLookups!$A$28:$B$29,2,FALSE)-AD$3),IF($G71="L",$N71,$M71),IF($G71="L",$M71,$N71),$B71,$D71))</f>
        <v/>
      </c>
      <c r="AE71" s="130" t="str">
        <f>IF(OR($M71="",$N71=""),"",_xlfn.BETA.INV(ABS(VLOOKUP($R$1,VLookups!$A$28:$B$29,2,FALSE)-AE$3),IF($G71="L",$N71,$M71),IF($G71="L",$M71,$N71),$B71,$D71))</f>
        <v/>
      </c>
      <c r="AF71" s="17"/>
      <c r="AG71" s="17"/>
      <c r="AH71" s="17"/>
    </row>
    <row r="72" spans="1:34" hidden="1" x14ac:dyDescent="0.25">
      <c r="A72" s="22">
        <v>69</v>
      </c>
      <c r="B72" s="117" t="str">
        <f t="shared" si="17"/>
        <v/>
      </c>
      <c r="C72" s="132"/>
      <c r="D72" s="117" t="str">
        <f t="shared" si="18"/>
        <v/>
      </c>
      <c r="E72" s="127" t="str">
        <f t="shared" si="19"/>
        <v/>
      </c>
      <c r="F72" s="23" t="str">
        <f t="shared" si="20"/>
        <v/>
      </c>
      <c r="G72" s="24" t="str">
        <f t="shared" si="21"/>
        <v/>
      </c>
      <c r="H72" s="25" t="str">
        <f>IF(F72="","",IF(OR($F72&lt;Skew!$B$1,$F72=Skew!$B$1),IF($F72&gt;Skew!$C$1,Skew!$A$1,IF($F72&gt;Skew!$C$2,Skew!$A$2,IF($F72&gt;Skew!$C$3,Skew!$A$3,IF($F72&gt;Skew!$C$4,Skew!$A$4,IF($F72&gt;Skew!$C$5,Skew!$A$5,IF($F72&gt;Skew!$C$6,Skew!$A$6,IF($F72&gt;Skew!$C$7,Skew!$A$7,IF($F72&gt;Skew!$C$8,Skew!$A$8,IF($F72&gt;Skew!$C$9,Skew!$A$9,IF($F72&gt;Skew!$C$10,Skew!$A$10,IF($F72&gt;Skew!$C$11,Skew!$A$11,IF($F72&gt;Skew!$C$12,Skew!$A$12,IF($F72&gt;Skew!$C$13,Skew!$A$13,IF($F72&gt;Skew!$C$14,Skew!$A$14,Skew!$A$15)
)))))))))))))))</f>
        <v/>
      </c>
      <c r="I72" s="24" t="str">
        <f>IF(F72="","",MATCH(H72,Skew!$A$1:$A$15,0))</f>
        <v/>
      </c>
      <c r="J72" s="24" t="str">
        <f t="shared" si="22"/>
        <v/>
      </c>
      <c r="K72" s="26"/>
      <c r="L72" s="24" t="str">
        <f>IF(OR(F72="",K72=""),"",MATCH(K72,Confidence!$A$1:$A$10,0))</f>
        <v/>
      </c>
      <c r="M72" s="27" t="str">
        <f t="shared" si="23"/>
        <v/>
      </c>
      <c r="N72" s="27" t="str">
        <f t="shared" si="24"/>
        <v/>
      </c>
      <c r="O72" s="119" t="str">
        <f t="shared" si="25"/>
        <v/>
      </c>
      <c r="P72" s="119" t="str">
        <f t="shared" si="26"/>
        <v/>
      </c>
      <c r="Q72" s="40" t="str">
        <f t="shared" si="27"/>
        <v/>
      </c>
      <c r="R72" s="132"/>
      <c r="S72" s="28" t="str">
        <f>IF(AND(B72&gt;0,C72&gt;0,D72&gt;0,M72&gt;0,N72&gt;0,R72&gt;0,NOT(K72="")),ABS(VLOOKUP($R$1,VLookups!$A$28:$B$29,2,FALSE)-_xlfn.BETA.DIST(R72,IF(G72="L",N72,M72),IF(G72="L",M72,N72),TRUE,B72,D72)),"")</f>
        <v/>
      </c>
      <c r="T72" s="129" t="str">
        <f>IF(OR($M72="",$N72=""),"",_xlfn.BETA.INV(ABS(VLOOKUP($R$1,VLookups!$A$28:$B$29,2,FALSE)-T$3),IF($G72="L",$N72,$M72),IF($G72="L",$M72,$N72),$B72,$D72))</f>
        <v/>
      </c>
      <c r="U72" s="130" t="str">
        <f>IF(OR($M72="",$N72=""),"",_xlfn.BETA.INV(ABS(VLOOKUP($R$1,VLookups!$A$28:$B$29,2,FALSE)-U$3),IF($G72="L",$N72,$M72),IF($G72="L",$M72,$N72),$B72,$D72))</f>
        <v/>
      </c>
      <c r="V72" s="129" t="str">
        <f>IF(OR($M72="",$N72=""),"",_xlfn.BETA.INV(ABS(VLOOKUP($R$1,VLookups!$A$28:$B$29,2,FALSE)-V$3),IF($G72="L",$N72,$M72),IF($G72="L",$M72,$N72),$B72,$D72))</f>
        <v/>
      </c>
      <c r="W72" s="130" t="str">
        <f>IF(OR($M72="",$N72=""),"",_xlfn.BETA.INV(ABS(VLOOKUP($R$1,VLookups!$A$28:$B$29,2,FALSE)-W$3),IF($G72="L",$N72,$M72),IF($G72="L",$M72,$N72),$B72,$D72))</f>
        <v/>
      </c>
      <c r="X72" s="129" t="str">
        <f>IF(OR($M72="",$N72=""),"",_xlfn.BETA.INV(ABS(VLOOKUP($R$1,VLookups!$A$28:$B$29,2,FALSE)-X$3),IF($G72="L",$N72,$M72),IF($G72="L",$M72,$N72),$B72,$D72))</f>
        <v/>
      </c>
      <c r="Y72" s="130" t="str">
        <f>IF(OR($M72="",$N72=""),"",_xlfn.BETA.INV(ABS(VLOOKUP($R$1,VLookups!$A$28:$B$29,2,FALSE)-Y$3),IF($G72="L",$N72,$M72),IF($G72="L",$M72,$N72),$B72,$D72))</f>
        <v/>
      </c>
      <c r="Z72" s="129" t="str">
        <f>IF(OR($M72="",$N72=""),"",_xlfn.BETA.INV(ABS(VLOOKUP($R$1,VLookups!$A$28:$B$29,2,FALSE)-Z$3),IF($G72="L",$N72,$M72),IF($G72="L",$M72,$N72),$B72,$D72))</f>
        <v/>
      </c>
      <c r="AA72" s="130" t="str">
        <f>IF(OR($M72="",$N72=""),"",_xlfn.BETA.INV(ABS(VLOOKUP($R$1,VLookups!$A$28:$B$29,2,FALSE)-AA$3),IF($G72="L",$N72,$M72),IF($G72="L",$M72,$N72),$B72,$D72))</f>
        <v/>
      </c>
      <c r="AB72" s="129" t="str">
        <f>IF(OR($M72="",$N72=""),"",_xlfn.BETA.INV(ABS(VLOOKUP($R$1,VLookups!$A$28:$B$29,2,FALSE)-AB$3),IF($G72="L",$N72,$M72),IF($G72="L",$M72,$N72),$B72,$D72))</f>
        <v/>
      </c>
      <c r="AC72" s="130" t="str">
        <f>IF(OR($M72="",$N72=""),"",_xlfn.BETA.INV(ABS(VLOOKUP($R$1,VLookups!$A$28:$B$29,2,FALSE)-AC$3),IF($G72="L",$N72,$M72),IF($G72="L",$M72,$N72),$B72,$D72))</f>
        <v/>
      </c>
      <c r="AD72" s="129" t="str">
        <f>IF(OR($M72="",$N72=""),"",_xlfn.BETA.INV(ABS(VLOOKUP($R$1,VLookups!$A$28:$B$29,2,FALSE)-AD$3),IF($G72="L",$N72,$M72),IF($G72="L",$M72,$N72),$B72,$D72))</f>
        <v/>
      </c>
      <c r="AE72" s="130" t="str">
        <f>IF(OR($M72="",$N72=""),"",_xlfn.BETA.INV(ABS(VLOOKUP($R$1,VLookups!$A$28:$B$29,2,FALSE)-AE$3),IF($G72="L",$N72,$M72),IF($G72="L",$M72,$N72),$B72,$D72))</f>
        <v/>
      </c>
      <c r="AF72" s="17"/>
      <c r="AG72" s="17"/>
      <c r="AH72" s="17"/>
    </row>
    <row r="73" spans="1:34" hidden="1" x14ac:dyDescent="0.25">
      <c r="A73" s="22">
        <v>70</v>
      </c>
      <c r="B73" s="117" t="str">
        <f t="shared" si="17"/>
        <v/>
      </c>
      <c r="C73" s="132"/>
      <c r="D73" s="117" t="str">
        <f t="shared" si="18"/>
        <v/>
      </c>
      <c r="E73" s="127" t="str">
        <f t="shared" si="19"/>
        <v/>
      </c>
      <c r="F73" s="23" t="str">
        <f t="shared" si="20"/>
        <v/>
      </c>
      <c r="G73" s="24" t="str">
        <f t="shared" si="21"/>
        <v/>
      </c>
      <c r="H73" s="25" t="str">
        <f>IF(F73="","",IF(OR($F73&lt;Skew!$B$1,$F73=Skew!$B$1),IF($F73&gt;Skew!$C$1,Skew!$A$1,IF($F73&gt;Skew!$C$2,Skew!$A$2,IF($F73&gt;Skew!$C$3,Skew!$A$3,IF($F73&gt;Skew!$C$4,Skew!$A$4,IF($F73&gt;Skew!$C$5,Skew!$A$5,IF($F73&gt;Skew!$C$6,Skew!$A$6,IF($F73&gt;Skew!$C$7,Skew!$A$7,IF($F73&gt;Skew!$C$8,Skew!$A$8,IF($F73&gt;Skew!$C$9,Skew!$A$9,IF($F73&gt;Skew!$C$10,Skew!$A$10,IF($F73&gt;Skew!$C$11,Skew!$A$11,IF($F73&gt;Skew!$C$12,Skew!$A$12,IF($F73&gt;Skew!$C$13,Skew!$A$13,IF($F73&gt;Skew!$C$14,Skew!$A$14,Skew!$A$15)
)))))))))))))))</f>
        <v/>
      </c>
      <c r="I73" s="24" t="str">
        <f>IF(F73="","",MATCH(H73,Skew!$A$1:$A$15,0))</f>
        <v/>
      </c>
      <c r="J73" s="24" t="str">
        <f t="shared" si="22"/>
        <v/>
      </c>
      <c r="K73" s="26"/>
      <c r="L73" s="24" t="str">
        <f>IF(OR(F73="",K73=""),"",MATCH(K73,Confidence!$A$1:$A$10,0))</f>
        <v/>
      </c>
      <c r="M73" s="27" t="str">
        <f t="shared" si="23"/>
        <v/>
      </c>
      <c r="N73" s="27" t="str">
        <f t="shared" si="24"/>
        <v/>
      </c>
      <c r="O73" s="119" t="str">
        <f t="shared" si="25"/>
        <v/>
      </c>
      <c r="P73" s="119" t="str">
        <f t="shared" si="26"/>
        <v/>
      </c>
      <c r="Q73" s="40" t="str">
        <f t="shared" si="27"/>
        <v/>
      </c>
      <c r="R73" s="132"/>
      <c r="S73" s="28" t="str">
        <f>IF(AND(B73&gt;0,C73&gt;0,D73&gt;0,M73&gt;0,N73&gt;0,R73&gt;0,NOT(K73="")),ABS(VLOOKUP($R$1,VLookups!$A$28:$B$29,2,FALSE)-_xlfn.BETA.DIST(R73,IF(G73="L",N73,M73),IF(G73="L",M73,N73),TRUE,B73,D73)),"")</f>
        <v/>
      </c>
      <c r="T73" s="129" t="str">
        <f>IF(OR($M73="",$N73=""),"",_xlfn.BETA.INV(ABS(VLOOKUP($R$1,VLookups!$A$28:$B$29,2,FALSE)-T$3),IF($G73="L",$N73,$M73),IF($G73="L",$M73,$N73),$B73,$D73))</f>
        <v/>
      </c>
      <c r="U73" s="130" t="str">
        <f>IF(OR($M73="",$N73=""),"",_xlfn.BETA.INV(ABS(VLOOKUP($R$1,VLookups!$A$28:$B$29,2,FALSE)-U$3),IF($G73="L",$N73,$M73),IF($G73="L",$M73,$N73),$B73,$D73))</f>
        <v/>
      </c>
      <c r="V73" s="129" t="str">
        <f>IF(OR($M73="",$N73=""),"",_xlfn.BETA.INV(ABS(VLOOKUP($R$1,VLookups!$A$28:$B$29,2,FALSE)-V$3),IF($G73="L",$N73,$M73),IF($G73="L",$M73,$N73),$B73,$D73))</f>
        <v/>
      </c>
      <c r="W73" s="130" t="str">
        <f>IF(OR($M73="",$N73=""),"",_xlfn.BETA.INV(ABS(VLOOKUP($R$1,VLookups!$A$28:$B$29,2,FALSE)-W$3),IF($G73="L",$N73,$M73),IF($G73="L",$M73,$N73),$B73,$D73))</f>
        <v/>
      </c>
      <c r="X73" s="129" t="str">
        <f>IF(OR($M73="",$N73=""),"",_xlfn.BETA.INV(ABS(VLOOKUP($R$1,VLookups!$A$28:$B$29,2,FALSE)-X$3),IF($G73="L",$N73,$M73),IF($G73="L",$M73,$N73),$B73,$D73))</f>
        <v/>
      </c>
      <c r="Y73" s="130" t="str">
        <f>IF(OR($M73="",$N73=""),"",_xlfn.BETA.INV(ABS(VLOOKUP($R$1,VLookups!$A$28:$B$29,2,FALSE)-Y$3),IF($G73="L",$N73,$M73),IF($G73="L",$M73,$N73),$B73,$D73))</f>
        <v/>
      </c>
      <c r="Z73" s="129" t="str">
        <f>IF(OR($M73="",$N73=""),"",_xlfn.BETA.INV(ABS(VLOOKUP($R$1,VLookups!$A$28:$B$29,2,FALSE)-Z$3),IF($G73="L",$N73,$M73),IF($G73="L",$M73,$N73),$B73,$D73))</f>
        <v/>
      </c>
      <c r="AA73" s="130" t="str">
        <f>IF(OR($M73="",$N73=""),"",_xlfn.BETA.INV(ABS(VLOOKUP($R$1,VLookups!$A$28:$B$29,2,FALSE)-AA$3),IF($G73="L",$N73,$M73),IF($G73="L",$M73,$N73),$B73,$D73))</f>
        <v/>
      </c>
      <c r="AB73" s="129" t="str">
        <f>IF(OR($M73="",$N73=""),"",_xlfn.BETA.INV(ABS(VLOOKUP($R$1,VLookups!$A$28:$B$29,2,FALSE)-AB$3),IF($G73="L",$N73,$M73),IF($G73="L",$M73,$N73),$B73,$D73))</f>
        <v/>
      </c>
      <c r="AC73" s="130" t="str">
        <f>IF(OR($M73="",$N73=""),"",_xlfn.BETA.INV(ABS(VLOOKUP($R$1,VLookups!$A$28:$B$29,2,FALSE)-AC$3),IF($G73="L",$N73,$M73),IF($G73="L",$M73,$N73),$B73,$D73))</f>
        <v/>
      </c>
      <c r="AD73" s="129" t="str">
        <f>IF(OR($M73="",$N73=""),"",_xlfn.BETA.INV(ABS(VLOOKUP($R$1,VLookups!$A$28:$B$29,2,FALSE)-AD$3),IF($G73="L",$N73,$M73),IF($G73="L",$M73,$N73),$B73,$D73))</f>
        <v/>
      </c>
      <c r="AE73" s="130" t="str">
        <f>IF(OR($M73="",$N73=""),"",_xlfn.BETA.INV(ABS(VLOOKUP($R$1,VLookups!$A$28:$B$29,2,FALSE)-AE$3),IF($G73="L",$N73,$M73),IF($G73="L",$M73,$N73),$B73,$D73))</f>
        <v/>
      </c>
      <c r="AF73" s="17"/>
      <c r="AG73" s="17"/>
      <c r="AH73" s="17"/>
    </row>
    <row r="74" spans="1:34" hidden="1" x14ac:dyDescent="0.25">
      <c r="A74" s="22">
        <v>71</v>
      </c>
      <c r="B74" s="117" t="str">
        <f t="shared" si="17"/>
        <v/>
      </c>
      <c r="C74" s="132"/>
      <c r="D74" s="117" t="str">
        <f t="shared" si="18"/>
        <v/>
      </c>
      <c r="E74" s="127" t="str">
        <f t="shared" si="19"/>
        <v/>
      </c>
      <c r="F74" s="23" t="str">
        <f t="shared" si="20"/>
        <v/>
      </c>
      <c r="G74" s="24" t="str">
        <f t="shared" si="21"/>
        <v/>
      </c>
      <c r="H74" s="25" t="str">
        <f>IF(F74="","",IF(OR($F74&lt;Skew!$B$1,$F74=Skew!$B$1),IF($F74&gt;Skew!$C$1,Skew!$A$1,IF($F74&gt;Skew!$C$2,Skew!$A$2,IF($F74&gt;Skew!$C$3,Skew!$A$3,IF($F74&gt;Skew!$C$4,Skew!$A$4,IF($F74&gt;Skew!$C$5,Skew!$A$5,IF($F74&gt;Skew!$C$6,Skew!$A$6,IF($F74&gt;Skew!$C$7,Skew!$A$7,IF($F74&gt;Skew!$C$8,Skew!$A$8,IF($F74&gt;Skew!$C$9,Skew!$A$9,IF($F74&gt;Skew!$C$10,Skew!$A$10,IF($F74&gt;Skew!$C$11,Skew!$A$11,IF($F74&gt;Skew!$C$12,Skew!$A$12,IF($F74&gt;Skew!$C$13,Skew!$A$13,IF($F74&gt;Skew!$C$14,Skew!$A$14,Skew!$A$15)
)))))))))))))))</f>
        <v/>
      </c>
      <c r="I74" s="24" t="str">
        <f>IF(F74="","",MATCH(H74,Skew!$A$1:$A$15,0))</f>
        <v/>
      </c>
      <c r="J74" s="24" t="str">
        <f t="shared" si="22"/>
        <v/>
      </c>
      <c r="K74" s="26"/>
      <c r="L74" s="24" t="str">
        <f>IF(OR(F74="",K74=""),"",MATCH(K74,Confidence!$A$1:$A$10,0))</f>
        <v/>
      </c>
      <c r="M74" s="27" t="str">
        <f t="shared" si="23"/>
        <v/>
      </c>
      <c r="N74" s="27" t="str">
        <f t="shared" si="24"/>
        <v/>
      </c>
      <c r="O74" s="119" t="str">
        <f t="shared" si="25"/>
        <v/>
      </c>
      <c r="P74" s="119" t="str">
        <f t="shared" si="26"/>
        <v/>
      </c>
      <c r="Q74" s="40" t="str">
        <f t="shared" si="27"/>
        <v/>
      </c>
      <c r="R74" s="132"/>
      <c r="S74" s="28" t="str">
        <f>IF(AND(B74&gt;0,C74&gt;0,D74&gt;0,M74&gt;0,N74&gt;0,R74&gt;0,NOT(K74="")),ABS(VLOOKUP($R$1,VLookups!$A$28:$B$29,2,FALSE)-_xlfn.BETA.DIST(R74,IF(G74="L",N74,M74),IF(G74="L",M74,N74),TRUE,B74,D74)),"")</f>
        <v/>
      </c>
      <c r="T74" s="129" t="str">
        <f>IF(OR($M74="",$N74=""),"",_xlfn.BETA.INV(ABS(VLOOKUP($R$1,VLookups!$A$28:$B$29,2,FALSE)-T$3),IF($G74="L",$N74,$M74),IF($G74="L",$M74,$N74),$B74,$D74))</f>
        <v/>
      </c>
      <c r="U74" s="130" t="str">
        <f>IF(OR($M74="",$N74=""),"",_xlfn.BETA.INV(ABS(VLOOKUP($R$1,VLookups!$A$28:$B$29,2,FALSE)-U$3),IF($G74="L",$N74,$M74),IF($G74="L",$M74,$N74),$B74,$D74))</f>
        <v/>
      </c>
      <c r="V74" s="129" t="str">
        <f>IF(OR($M74="",$N74=""),"",_xlfn.BETA.INV(ABS(VLOOKUP($R$1,VLookups!$A$28:$B$29,2,FALSE)-V$3),IF($G74="L",$N74,$M74),IF($G74="L",$M74,$N74),$B74,$D74))</f>
        <v/>
      </c>
      <c r="W74" s="130" t="str">
        <f>IF(OR($M74="",$N74=""),"",_xlfn.BETA.INV(ABS(VLOOKUP($R$1,VLookups!$A$28:$B$29,2,FALSE)-W$3),IF($G74="L",$N74,$M74),IF($G74="L",$M74,$N74),$B74,$D74))</f>
        <v/>
      </c>
      <c r="X74" s="129" t="str">
        <f>IF(OR($M74="",$N74=""),"",_xlfn.BETA.INV(ABS(VLOOKUP($R$1,VLookups!$A$28:$B$29,2,FALSE)-X$3),IF($G74="L",$N74,$M74),IF($G74="L",$M74,$N74),$B74,$D74))</f>
        <v/>
      </c>
      <c r="Y74" s="130" t="str">
        <f>IF(OR($M74="",$N74=""),"",_xlfn.BETA.INV(ABS(VLOOKUP($R$1,VLookups!$A$28:$B$29,2,FALSE)-Y$3),IF($G74="L",$N74,$M74),IF($G74="L",$M74,$N74),$B74,$D74))</f>
        <v/>
      </c>
      <c r="Z74" s="129" t="str">
        <f>IF(OR($M74="",$N74=""),"",_xlfn.BETA.INV(ABS(VLOOKUP($R$1,VLookups!$A$28:$B$29,2,FALSE)-Z$3),IF($G74="L",$N74,$M74),IF($G74="L",$M74,$N74),$B74,$D74))</f>
        <v/>
      </c>
      <c r="AA74" s="130" t="str">
        <f>IF(OR($M74="",$N74=""),"",_xlfn.BETA.INV(ABS(VLOOKUP($R$1,VLookups!$A$28:$B$29,2,FALSE)-AA$3),IF($G74="L",$N74,$M74),IF($G74="L",$M74,$N74),$B74,$D74))</f>
        <v/>
      </c>
      <c r="AB74" s="129" t="str">
        <f>IF(OR($M74="",$N74=""),"",_xlfn.BETA.INV(ABS(VLOOKUP($R$1,VLookups!$A$28:$B$29,2,FALSE)-AB$3),IF($G74="L",$N74,$M74),IF($G74="L",$M74,$N74),$B74,$D74))</f>
        <v/>
      </c>
      <c r="AC74" s="130" t="str">
        <f>IF(OR($M74="",$N74=""),"",_xlfn.BETA.INV(ABS(VLOOKUP($R$1,VLookups!$A$28:$B$29,2,FALSE)-AC$3),IF($G74="L",$N74,$M74),IF($G74="L",$M74,$N74),$B74,$D74))</f>
        <v/>
      </c>
      <c r="AD74" s="129" t="str">
        <f>IF(OR($M74="",$N74=""),"",_xlfn.BETA.INV(ABS(VLOOKUP($R$1,VLookups!$A$28:$B$29,2,FALSE)-AD$3),IF($G74="L",$N74,$M74),IF($G74="L",$M74,$N74),$B74,$D74))</f>
        <v/>
      </c>
      <c r="AE74" s="130" t="str">
        <f>IF(OR($M74="",$N74=""),"",_xlfn.BETA.INV(ABS(VLOOKUP($R$1,VLookups!$A$28:$B$29,2,FALSE)-AE$3),IF($G74="L",$N74,$M74),IF($G74="L",$M74,$N74),$B74,$D74))</f>
        <v/>
      </c>
      <c r="AF74" s="17"/>
      <c r="AG74" s="17"/>
      <c r="AH74" s="17"/>
    </row>
    <row r="75" spans="1:34" hidden="1" x14ac:dyDescent="0.25">
      <c r="A75" s="22">
        <v>72</v>
      </c>
      <c r="B75" s="117" t="str">
        <f t="shared" si="17"/>
        <v/>
      </c>
      <c r="C75" s="132"/>
      <c r="D75" s="117" t="str">
        <f t="shared" si="18"/>
        <v/>
      </c>
      <c r="E75" s="127" t="str">
        <f t="shared" si="19"/>
        <v/>
      </c>
      <c r="F75" s="23" t="str">
        <f t="shared" si="20"/>
        <v/>
      </c>
      <c r="G75" s="24" t="str">
        <f t="shared" si="21"/>
        <v/>
      </c>
      <c r="H75" s="25" t="str">
        <f>IF(F75="","",IF(OR($F75&lt;Skew!$B$1,$F75=Skew!$B$1),IF($F75&gt;Skew!$C$1,Skew!$A$1,IF($F75&gt;Skew!$C$2,Skew!$A$2,IF($F75&gt;Skew!$C$3,Skew!$A$3,IF($F75&gt;Skew!$C$4,Skew!$A$4,IF($F75&gt;Skew!$C$5,Skew!$A$5,IF($F75&gt;Skew!$C$6,Skew!$A$6,IF($F75&gt;Skew!$C$7,Skew!$A$7,IF($F75&gt;Skew!$C$8,Skew!$A$8,IF($F75&gt;Skew!$C$9,Skew!$A$9,IF($F75&gt;Skew!$C$10,Skew!$A$10,IF($F75&gt;Skew!$C$11,Skew!$A$11,IF($F75&gt;Skew!$C$12,Skew!$A$12,IF($F75&gt;Skew!$C$13,Skew!$A$13,IF($F75&gt;Skew!$C$14,Skew!$A$14,Skew!$A$15)
)))))))))))))))</f>
        <v/>
      </c>
      <c r="I75" s="24" t="str">
        <f>IF(F75="","",MATCH(H75,Skew!$A$1:$A$15,0))</f>
        <v/>
      </c>
      <c r="J75" s="24" t="str">
        <f t="shared" si="22"/>
        <v/>
      </c>
      <c r="K75" s="26"/>
      <c r="L75" s="24" t="str">
        <f>IF(OR(F75="",K75=""),"",MATCH(K75,Confidence!$A$1:$A$10,0))</f>
        <v/>
      </c>
      <c r="M75" s="27" t="str">
        <f t="shared" si="23"/>
        <v/>
      </c>
      <c r="N75" s="27" t="str">
        <f t="shared" si="24"/>
        <v/>
      </c>
      <c r="O75" s="119" t="str">
        <f t="shared" si="25"/>
        <v/>
      </c>
      <c r="P75" s="119" t="str">
        <f t="shared" si="26"/>
        <v/>
      </c>
      <c r="Q75" s="40" t="str">
        <f t="shared" si="27"/>
        <v/>
      </c>
      <c r="R75" s="132"/>
      <c r="S75" s="28" t="str">
        <f>IF(AND(B75&gt;0,C75&gt;0,D75&gt;0,M75&gt;0,N75&gt;0,R75&gt;0,NOT(K75="")),ABS(VLOOKUP($R$1,VLookups!$A$28:$B$29,2,FALSE)-_xlfn.BETA.DIST(R75,IF(G75="L",N75,M75),IF(G75="L",M75,N75),TRUE,B75,D75)),"")</f>
        <v/>
      </c>
      <c r="T75" s="129" t="str">
        <f>IF(OR($M75="",$N75=""),"",_xlfn.BETA.INV(ABS(VLOOKUP($R$1,VLookups!$A$28:$B$29,2,FALSE)-T$3),IF($G75="L",$N75,$M75),IF($G75="L",$M75,$N75),$B75,$D75))</f>
        <v/>
      </c>
      <c r="U75" s="130" t="str">
        <f>IF(OR($M75="",$N75=""),"",_xlfn.BETA.INV(ABS(VLOOKUP($R$1,VLookups!$A$28:$B$29,2,FALSE)-U$3),IF($G75="L",$N75,$M75),IF($G75="L",$M75,$N75),$B75,$D75))</f>
        <v/>
      </c>
      <c r="V75" s="129" t="str">
        <f>IF(OR($M75="",$N75=""),"",_xlfn.BETA.INV(ABS(VLOOKUP($R$1,VLookups!$A$28:$B$29,2,FALSE)-V$3),IF($G75="L",$N75,$M75),IF($G75="L",$M75,$N75),$B75,$D75))</f>
        <v/>
      </c>
      <c r="W75" s="130" t="str">
        <f>IF(OR($M75="",$N75=""),"",_xlfn.BETA.INV(ABS(VLOOKUP($R$1,VLookups!$A$28:$B$29,2,FALSE)-W$3),IF($G75="L",$N75,$M75),IF($G75="L",$M75,$N75),$B75,$D75))</f>
        <v/>
      </c>
      <c r="X75" s="129" t="str">
        <f>IF(OR($M75="",$N75=""),"",_xlfn.BETA.INV(ABS(VLOOKUP($R$1,VLookups!$A$28:$B$29,2,FALSE)-X$3),IF($G75="L",$N75,$M75),IF($G75="L",$M75,$N75),$B75,$D75))</f>
        <v/>
      </c>
      <c r="Y75" s="130" t="str">
        <f>IF(OR($M75="",$N75=""),"",_xlfn.BETA.INV(ABS(VLOOKUP($R$1,VLookups!$A$28:$B$29,2,FALSE)-Y$3),IF($G75="L",$N75,$M75),IF($G75="L",$M75,$N75),$B75,$D75))</f>
        <v/>
      </c>
      <c r="Z75" s="129" t="str">
        <f>IF(OR($M75="",$N75=""),"",_xlfn.BETA.INV(ABS(VLOOKUP($R$1,VLookups!$A$28:$B$29,2,FALSE)-Z$3),IF($G75="L",$N75,$M75),IF($G75="L",$M75,$N75),$B75,$D75))</f>
        <v/>
      </c>
      <c r="AA75" s="130" t="str">
        <f>IF(OR($M75="",$N75=""),"",_xlfn.BETA.INV(ABS(VLOOKUP($R$1,VLookups!$A$28:$B$29,2,FALSE)-AA$3),IF($G75="L",$N75,$M75),IF($G75="L",$M75,$N75),$B75,$D75))</f>
        <v/>
      </c>
      <c r="AB75" s="129" t="str">
        <f>IF(OR($M75="",$N75=""),"",_xlfn.BETA.INV(ABS(VLOOKUP($R$1,VLookups!$A$28:$B$29,2,FALSE)-AB$3),IF($G75="L",$N75,$M75),IF($G75="L",$M75,$N75),$B75,$D75))</f>
        <v/>
      </c>
      <c r="AC75" s="130" t="str">
        <f>IF(OR($M75="",$N75=""),"",_xlfn.BETA.INV(ABS(VLOOKUP($R$1,VLookups!$A$28:$B$29,2,FALSE)-AC$3),IF($G75="L",$N75,$M75),IF($G75="L",$M75,$N75),$B75,$D75))</f>
        <v/>
      </c>
      <c r="AD75" s="129" t="str">
        <f>IF(OR($M75="",$N75=""),"",_xlfn.BETA.INV(ABS(VLOOKUP($R$1,VLookups!$A$28:$B$29,2,FALSE)-AD$3),IF($G75="L",$N75,$M75),IF($G75="L",$M75,$N75),$B75,$D75))</f>
        <v/>
      </c>
      <c r="AE75" s="130" t="str">
        <f>IF(OR($M75="",$N75=""),"",_xlfn.BETA.INV(ABS(VLOOKUP($R$1,VLookups!$A$28:$B$29,2,FALSE)-AE$3),IF($G75="L",$N75,$M75),IF($G75="L",$M75,$N75),$B75,$D75))</f>
        <v/>
      </c>
      <c r="AF75" s="17"/>
      <c r="AG75" s="17"/>
      <c r="AH75" s="17"/>
    </row>
    <row r="76" spans="1:34" hidden="1" x14ac:dyDescent="0.25">
      <c r="A76" s="22">
        <v>73</v>
      </c>
      <c r="B76" s="117" t="str">
        <f t="shared" si="17"/>
        <v/>
      </c>
      <c r="C76" s="132"/>
      <c r="D76" s="117" t="str">
        <f t="shared" si="18"/>
        <v/>
      </c>
      <c r="E76" s="127" t="str">
        <f t="shared" si="19"/>
        <v/>
      </c>
      <c r="F76" s="23" t="str">
        <f t="shared" si="20"/>
        <v/>
      </c>
      <c r="G76" s="24" t="str">
        <f t="shared" si="21"/>
        <v/>
      </c>
      <c r="H76" s="25" t="str">
        <f>IF(F76="","",IF(OR($F76&lt;Skew!$B$1,$F76=Skew!$B$1),IF($F76&gt;Skew!$C$1,Skew!$A$1,IF($F76&gt;Skew!$C$2,Skew!$A$2,IF($F76&gt;Skew!$C$3,Skew!$A$3,IF($F76&gt;Skew!$C$4,Skew!$A$4,IF($F76&gt;Skew!$C$5,Skew!$A$5,IF($F76&gt;Skew!$C$6,Skew!$A$6,IF($F76&gt;Skew!$C$7,Skew!$A$7,IF($F76&gt;Skew!$C$8,Skew!$A$8,IF($F76&gt;Skew!$C$9,Skew!$A$9,IF($F76&gt;Skew!$C$10,Skew!$A$10,IF($F76&gt;Skew!$C$11,Skew!$A$11,IF($F76&gt;Skew!$C$12,Skew!$A$12,IF($F76&gt;Skew!$C$13,Skew!$A$13,IF($F76&gt;Skew!$C$14,Skew!$A$14,Skew!$A$15)
)))))))))))))))</f>
        <v/>
      </c>
      <c r="I76" s="24" t="str">
        <f>IF(F76="","",MATCH(H76,Skew!$A$1:$A$15,0))</f>
        <v/>
      </c>
      <c r="J76" s="24" t="str">
        <f t="shared" si="22"/>
        <v/>
      </c>
      <c r="K76" s="26"/>
      <c r="L76" s="24" t="str">
        <f>IF(OR(F76="",K76=""),"",MATCH(K76,Confidence!$A$1:$A$10,0))</f>
        <v/>
      </c>
      <c r="M76" s="27" t="str">
        <f t="shared" si="23"/>
        <v/>
      </c>
      <c r="N76" s="27" t="str">
        <f t="shared" si="24"/>
        <v/>
      </c>
      <c r="O76" s="119" t="str">
        <f t="shared" si="25"/>
        <v/>
      </c>
      <c r="P76" s="119" t="str">
        <f t="shared" si="26"/>
        <v/>
      </c>
      <c r="Q76" s="40" t="str">
        <f t="shared" si="27"/>
        <v/>
      </c>
      <c r="R76" s="132"/>
      <c r="S76" s="28" t="str">
        <f>IF(AND(B76&gt;0,C76&gt;0,D76&gt;0,M76&gt;0,N76&gt;0,R76&gt;0,NOT(K76="")),ABS(VLOOKUP($R$1,VLookups!$A$28:$B$29,2,FALSE)-_xlfn.BETA.DIST(R76,IF(G76="L",N76,M76),IF(G76="L",M76,N76),TRUE,B76,D76)),"")</f>
        <v/>
      </c>
      <c r="T76" s="129" t="str">
        <f>IF(OR($M76="",$N76=""),"",_xlfn.BETA.INV(ABS(VLOOKUP($R$1,VLookups!$A$28:$B$29,2,FALSE)-T$3),IF($G76="L",$N76,$M76),IF($G76="L",$M76,$N76),$B76,$D76))</f>
        <v/>
      </c>
      <c r="U76" s="130" t="str">
        <f>IF(OR($M76="",$N76=""),"",_xlfn.BETA.INV(ABS(VLOOKUP($R$1,VLookups!$A$28:$B$29,2,FALSE)-U$3),IF($G76="L",$N76,$M76),IF($G76="L",$M76,$N76),$B76,$D76))</f>
        <v/>
      </c>
      <c r="V76" s="129" t="str">
        <f>IF(OR($M76="",$N76=""),"",_xlfn.BETA.INV(ABS(VLOOKUP($R$1,VLookups!$A$28:$B$29,2,FALSE)-V$3),IF($G76="L",$N76,$M76),IF($G76="L",$M76,$N76),$B76,$D76))</f>
        <v/>
      </c>
      <c r="W76" s="130" t="str">
        <f>IF(OR($M76="",$N76=""),"",_xlfn.BETA.INV(ABS(VLOOKUP($R$1,VLookups!$A$28:$B$29,2,FALSE)-W$3),IF($G76="L",$N76,$M76),IF($G76="L",$M76,$N76),$B76,$D76))</f>
        <v/>
      </c>
      <c r="X76" s="129" t="str">
        <f>IF(OR($M76="",$N76=""),"",_xlfn.BETA.INV(ABS(VLOOKUP($R$1,VLookups!$A$28:$B$29,2,FALSE)-X$3),IF($G76="L",$N76,$M76),IF($G76="L",$M76,$N76),$B76,$D76))</f>
        <v/>
      </c>
      <c r="Y76" s="130" t="str">
        <f>IF(OR($M76="",$N76=""),"",_xlfn.BETA.INV(ABS(VLOOKUP($R$1,VLookups!$A$28:$B$29,2,FALSE)-Y$3),IF($G76="L",$N76,$M76),IF($G76="L",$M76,$N76),$B76,$D76))</f>
        <v/>
      </c>
      <c r="Z76" s="129" t="str">
        <f>IF(OR($M76="",$N76=""),"",_xlfn.BETA.INV(ABS(VLOOKUP($R$1,VLookups!$A$28:$B$29,2,FALSE)-Z$3),IF($G76="L",$N76,$M76),IF($G76="L",$M76,$N76),$B76,$D76))</f>
        <v/>
      </c>
      <c r="AA76" s="130" t="str">
        <f>IF(OR($M76="",$N76=""),"",_xlfn.BETA.INV(ABS(VLOOKUP($R$1,VLookups!$A$28:$B$29,2,FALSE)-AA$3),IF($G76="L",$N76,$M76),IF($G76="L",$M76,$N76),$B76,$D76))</f>
        <v/>
      </c>
      <c r="AB76" s="129" t="str">
        <f>IF(OR($M76="",$N76=""),"",_xlfn.BETA.INV(ABS(VLOOKUP($R$1,VLookups!$A$28:$B$29,2,FALSE)-AB$3),IF($G76="L",$N76,$M76),IF($G76="L",$M76,$N76),$B76,$D76))</f>
        <v/>
      </c>
      <c r="AC76" s="130" t="str">
        <f>IF(OR($M76="",$N76=""),"",_xlfn.BETA.INV(ABS(VLOOKUP($R$1,VLookups!$A$28:$B$29,2,FALSE)-AC$3),IF($G76="L",$N76,$M76),IF($G76="L",$M76,$N76),$B76,$D76))</f>
        <v/>
      </c>
      <c r="AD76" s="129" t="str">
        <f>IF(OR($M76="",$N76=""),"",_xlfn.BETA.INV(ABS(VLOOKUP($R$1,VLookups!$A$28:$B$29,2,FALSE)-AD$3),IF($G76="L",$N76,$M76),IF($G76="L",$M76,$N76),$B76,$D76))</f>
        <v/>
      </c>
      <c r="AE76" s="130" t="str">
        <f>IF(OR($M76="",$N76=""),"",_xlfn.BETA.INV(ABS(VLOOKUP($R$1,VLookups!$A$28:$B$29,2,FALSE)-AE$3),IF($G76="L",$N76,$M76),IF($G76="L",$M76,$N76),$B76,$D76))</f>
        <v/>
      </c>
      <c r="AF76" s="17"/>
      <c r="AG76" s="17"/>
      <c r="AH76" s="17"/>
    </row>
    <row r="77" spans="1:34" hidden="1" x14ac:dyDescent="0.25">
      <c r="A77" s="22">
        <v>74</v>
      </c>
      <c r="B77" s="117" t="str">
        <f t="shared" si="17"/>
        <v/>
      </c>
      <c r="C77" s="132"/>
      <c r="D77" s="117" t="str">
        <f t="shared" si="18"/>
        <v/>
      </c>
      <c r="E77" s="127" t="str">
        <f t="shared" si="19"/>
        <v/>
      </c>
      <c r="F77" s="23" t="str">
        <f t="shared" si="20"/>
        <v/>
      </c>
      <c r="G77" s="24" t="str">
        <f t="shared" si="21"/>
        <v/>
      </c>
      <c r="H77" s="25" t="str">
        <f>IF(F77="","",IF(OR($F77&lt;Skew!$B$1,$F77=Skew!$B$1),IF($F77&gt;Skew!$C$1,Skew!$A$1,IF($F77&gt;Skew!$C$2,Skew!$A$2,IF($F77&gt;Skew!$C$3,Skew!$A$3,IF($F77&gt;Skew!$C$4,Skew!$A$4,IF($F77&gt;Skew!$C$5,Skew!$A$5,IF($F77&gt;Skew!$C$6,Skew!$A$6,IF($F77&gt;Skew!$C$7,Skew!$A$7,IF($F77&gt;Skew!$C$8,Skew!$A$8,IF($F77&gt;Skew!$C$9,Skew!$A$9,IF($F77&gt;Skew!$C$10,Skew!$A$10,IF($F77&gt;Skew!$C$11,Skew!$A$11,IF($F77&gt;Skew!$C$12,Skew!$A$12,IF($F77&gt;Skew!$C$13,Skew!$A$13,IF($F77&gt;Skew!$C$14,Skew!$A$14,Skew!$A$15)
)))))))))))))))</f>
        <v/>
      </c>
      <c r="I77" s="24" t="str">
        <f>IF(F77="","",MATCH(H77,Skew!$A$1:$A$15,0))</f>
        <v/>
      </c>
      <c r="J77" s="24" t="str">
        <f t="shared" si="22"/>
        <v/>
      </c>
      <c r="K77" s="26"/>
      <c r="L77" s="24" t="str">
        <f>IF(OR(F77="",K77=""),"",MATCH(K77,Confidence!$A$1:$A$10,0))</f>
        <v/>
      </c>
      <c r="M77" s="27" t="str">
        <f t="shared" si="23"/>
        <v/>
      </c>
      <c r="N77" s="27" t="str">
        <f t="shared" si="24"/>
        <v/>
      </c>
      <c r="O77" s="119" t="str">
        <f t="shared" si="25"/>
        <v/>
      </c>
      <c r="P77" s="119" t="str">
        <f t="shared" si="26"/>
        <v/>
      </c>
      <c r="Q77" s="40" t="str">
        <f t="shared" si="27"/>
        <v/>
      </c>
      <c r="R77" s="132"/>
      <c r="S77" s="28" t="str">
        <f>IF(AND(B77&gt;0,C77&gt;0,D77&gt;0,M77&gt;0,N77&gt;0,R77&gt;0,NOT(K77="")),ABS(VLOOKUP($R$1,VLookups!$A$28:$B$29,2,FALSE)-_xlfn.BETA.DIST(R77,IF(G77="L",N77,M77),IF(G77="L",M77,N77),TRUE,B77,D77)),"")</f>
        <v/>
      </c>
      <c r="T77" s="129" t="str">
        <f>IF(OR($M77="",$N77=""),"",_xlfn.BETA.INV(ABS(VLOOKUP($R$1,VLookups!$A$28:$B$29,2,FALSE)-T$3),IF($G77="L",$N77,$M77),IF($G77="L",$M77,$N77),$B77,$D77))</f>
        <v/>
      </c>
      <c r="U77" s="130" t="str">
        <f>IF(OR($M77="",$N77=""),"",_xlfn.BETA.INV(ABS(VLOOKUP($R$1,VLookups!$A$28:$B$29,2,FALSE)-U$3),IF($G77="L",$N77,$M77),IF($G77="L",$M77,$N77),$B77,$D77))</f>
        <v/>
      </c>
      <c r="V77" s="129" t="str">
        <f>IF(OR($M77="",$N77=""),"",_xlfn.BETA.INV(ABS(VLOOKUP($R$1,VLookups!$A$28:$B$29,2,FALSE)-V$3),IF($G77="L",$N77,$M77),IF($G77="L",$M77,$N77),$B77,$D77))</f>
        <v/>
      </c>
      <c r="W77" s="130" t="str">
        <f>IF(OR($M77="",$N77=""),"",_xlfn.BETA.INV(ABS(VLOOKUP($R$1,VLookups!$A$28:$B$29,2,FALSE)-W$3),IF($G77="L",$N77,$M77),IF($G77="L",$M77,$N77),$B77,$D77))</f>
        <v/>
      </c>
      <c r="X77" s="129" t="str">
        <f>IF(OR($M77="",$N77=""),"",_xlfn.BETA.INV(ABS(VLOOKUP($R$1,VLookups!$A$28:$B$29,2,FALSE)-X$3),IF($G77="L",$N77,$M77),IF($G77="L",$M77,$N77),$B77,$D77))</f>
        <v/>
      </c>
      <c r="Y77" s="130" t="str">
        <f>IF(OR($M77="",$N77=""),"",_xlfn.BETA.INV(ABS(VLOOKUP($R$1,VLookups!$A$28:$B$29,2,FALSE)-Y$3),IF($G77="L",$N77,$M77),IF($G77="L",$M77,$N77),$B77,$D77))</f>
        <v/>
      </c>
      <c r="Z77" s="129" t="str">
        <f>IF(OR($M77="",$N77=""),"",_xlfn.BETA.INV(ABS(VLOOKUP($R$1,VLookups!$A$28:$B$29,2,FALSE)-Z$3),IF($G77="L",$N77,$M77),IF($G77="L",$M77,$N77),$B77,$D77))</f>
        <v/>
      </c>
      <c r="AA77" s="130" t="str">
        <f>IF(OR($M77="",$N77=""),"",_xlfn.BETA.INV(ABS(VLOOKUP($R$1,VLookups!$A$28:$B$29,2,FALSE)-AA$3),IF($G77="L",$N77,$M77),IF($G77="L",$M77,$N77),$B77,$D77))</f>
        <v/>
      </c>
      <c r="AB77" s="129" t="str">
        <f>IF(OR($M77="",$N77=""),"",_xlfn.BETA.INV(ABS(VLOOKUP($R$1,VLookups!$A$28:$B$29,2,FALSE)-AB$3),IF($G77="L",$N77,$M77),IF($G77="L",$M77,$N77),$B77,$D77))</f>
        <v/>
      </c>
      <c r="AC77" s="130" t="str">
        <f>IF(OR($M77="",$N77=""),"",_xlfn.BETA.INV(ABS(VLOOKUP($R$1,VLookups!$A$28:$B$29,2,FALSE)-AC$3),IF($G77="L",$N77,$M77),IF($G77="L",$M77,$N77),$B77,$D77))</f>
        <v/>
      </c>
      <c r="AD77" s="129" t="str">
        <f>IF(OR($M77="",$N77=""),"",_xlfn.BETA.INV(ABS(VLOOKUP($R$1,VLookups!$A$28:$B$29,2,FALSE)-AD$3),IF($G77="L",$N77,$M77),IF($G77="L",$M77,$N77),$B77,$D77))</f>
        <v/>
      </c>
      <c r="AE77" s="130" t="str">
        <f>IF(OR($M77="",$N77=""),"",_xlfn.BETA.INV(ABS(VLOOKUP($R$1,VLookups!$A$28:$B$29,2,FALSE)-AE$3),IF($G77="L",$N77,$M77),IF($G77="L",$M77,$N77),$B77,$D77))</f>
        <v/>
      </c>
      <c r="AF77" s="17"/>
      <c r="AG77" s="17"/>
      <c r="AH77" s="17"/>
    </row>
    <row r="78" spans="1:34" hidden="1" x14ac:dyDescent="0.25">
      <c r="A78" s="22">
        <v>75</v>
      </c>
      <c r="B78" s="117" t="str">
        <f t="shared" si="17"/>
        <v/>
      </c>
      <c r="C78" s="132"/>
      <c r="D78" s="117" t="str">
        <f t="shared" si="18"/>
        <v/>
      </c>
      <c r="E78" s="127" t="str">
        <f t="shared" si="19"/>
        <v/>
      </c>
      <c r="F78" s="23" t="str">
        <f t="shared" si="20"/>
        <v/>
      </c>
      <c r="G78" s="24" t="str">
        <f t="shared" si="21"/>
        <v/>
      </c>
      <c r="H78" s="25" t="str">
        <f>IF(F78="","",IF(OR($F78&lt;Skew!$B$1,$F78=Skew!$B$1),IF($F78&gt;Skew!$C$1,Skew!$A$1,IF($F78&gt;Skew!$C$2,Skew!$A$2,IF($F78&gt;Skew!$C$3,Skew!$A$3,IF($F78&gt;Skew!$C$4,Skew!$A$4,IF($F78&gt;Skew!$C$5,Skew!$A$5,IF($F78&gt;Skew!$C$6,Skew!$A$6,IF($F78&gt;Skew!$C$7,Skew!$A$7,IF($F78&gt;Skew!$C$8,Skew!$A$8,IF($F78&gt;Skew!$C$9,Skew!$A$9,IF($F78&gt;Skew!$C$10,Skew!$A$10,IF($F78&gt;Skew!$C$11,Skew!$A$11,IF($F78&gt;Skew!$C$12,Skew!$A$12,IF($F78&gt;Skew!$C$13,Skew!$A$13,IF($F78&gt;Skew!$C$14,Skew!$A$14,Skew!$A$15)
)))))))))))))))</f>
        <v/>
      </c>
      <c r="I78" s="24" t="str">
        <f>IF(F78="","",MATCH(H78,Skew!$A$1:$A$15,0))</f>
        <v/>
      </c>
      <c r="J78" s="24" t="str">
        <f t="shared" si="22"/>
        <v/>
      </c>
      <c r="K78" s="26"/>
      <c r="L78" s="24" t="str">
        <f>IF(OR(F78="",K78=""),"",MATCH(K78,Confidence!$A$1:$A$10,0))</f>
        <v/>
      </c>
      <c r="M78" s="27" t="str">
        <f t="shared" si="23"/>
        <v/>
      </c>
      <c r="N78" s="27" t="str">
        <f t="shared" si="24"/>
        <v/>
      </c>
      <c r="O78" s="119" t="str">
        <f t="shared" si="25"/>
        <v/>
      </c>
      <c r="P78" s="119" t="str">
        <f t="shared" si="26"/>
        <v/>
      </c>
      <c r="Q78" s="40" t="str">
        <f t="shared" si="27"/>
        <v/>
      </c>
      <c r="R78" s="132"/>
      <c r="S78" s="28" t="str">
        <f>IF(AND(B78&gt;0,C78&gt;0,D78&gt;0,M78&gt;0,N78&gt;0,R78&gt;0,NOT(K78="")),ABS(VLOOKUP($R$1,VLookups!$A$28:$B$29,2,FALSE)-_xlfn.BETA.DIST(R78,IF(G78="L",N78,M78),IF(G78="L",M78,N78),TRUE,B78,D78)),"")</f>
        <v/>
      </c>
      <c r="T78" s="129" t="str">
        <f>IF(OR($M78="",$N78=""),"",_xlfn.BETA.INV(ABS(VLOOKUP($R$1,VLookups!$A$28:$B$29,2,FALSE)-T$3),IF($G78="L",$N78,$M78),IF($G78="L",$M78,$N78),$B78,$D78))</f>
        <v/>
      </c>
      <c r="U78" s="130" t="str">
        <f>IF(OR($M78="",$N78=""),"",_xlfn.BETA.INV(ABS(VLOOKUP($R$1,VLookups!$A$28:$B$29,2,FALSE)-U$3),IF($G78="L",$N78,$M78),IF($G78="L",$M78,$N78),$B78,$D78))</f>
        <v/>
      </c>
      <c r="V78" s="129" t="str">
        <f>IF(OR($M78="",$N78=""),"",_xlfn.BETA.INV(ABS(VLOOKUP($R$1,VLookups!$A$28:$B$29,2,FALSE)-V$3),IF($G78="L",$N78,$M78),IF($G78="L",$M78,$N78),$B78,$D78))</f>
        <v/>
      </c>
      <c r="W78" s="130" t="str">
        <f>IF(OR($M78="",$N78=""),"",_xlfn.BETA.INV(ABS(VLOOKUP($R$1,VLookups!$A$28:$B$29,2,FALSE)-W$3),IF($G78="L",$N78,$M78),IF($G78="L",$M78,$N78),$B78,$D78))</f>
        <v/>
      </c>
      <c r="X78" s="129" t="str">
        <f>IF(OR($M78="",$N78=""),"",_xlfn.BETA.INV(ABS(VLOOKUP($R$1,VLookups!$A$28:$B$29,2,FALSE)-X$3),IF($G78="L",$N78,$M78),IF($G78="L",$M78,$N78),$B78,$D78))</f>
        <v/>
      </c>
      <c r="Y78" s="130" t="str">
        <f>IF(OR($M78="",$N78=""),"",_xlfn.BETA.INV(ABS(VLOOKUP($R$1,VLookups!$A$28:$B$29,2,FALSE)-Y$3),IF($G78="L",$N78,$M78),IF($G78="L",$M78,$N78),$B78,$D78))</f>
        <v/>
      </c>
      <c r="Z78" s="129" t="str">
        <f>IF(OR($M78="",$N78=""),"",_xlfn.BETA.INV(ABS(VLOOKUP($R$1,VLookups!$A$28:$B$29,2,FALSE)-Z$3),IF($G78="L",$N78,$M78),IF($G78="L",$M78,$N78),$B78,$D78))</f>
        <v/>
      </c>
      <c r="AA78" s="130" t="str">
        <f>IF(OR($M78="",$N78=""),"",_xlfn.BETA.INV(ABS(VLOOKUP($R$1,VLookups!$A$28:$B$29,2,FALSE)-AA$3),IF($G78="L",$N78,$M78),IF($G78="L",$M78,$N78),$B78,$D78))</f>
        <v/>
      </c>
      <c r="AB78" s="129" t="str">
        <f>IF(OR($M78="",$N78=""),"",_xlfn.BETA.INV(ABS(VLOOKUP($R$1,VLookups!$A$28:$B$29,2,FALSE)-AB$3),IF($G78="L",$N78,$M78),IF($G78="L",$M78,$N78),$B78,$D78))</f>
        <v/>
      </c>
      <c r="AC78" s="130" t="str">
        <f>IF(OR($M78="",$N78=""),"",_xlfn.BETA.INV(ABS(VLOOKUP($R$1,VLookups!$A$28:$B$29,2,FALSE)-AC$3),IF($G78="L",$N78,$M78),IF($G78="L",$M78,$N78),$B78,$D78))</f>
        <v/>
      </c>
      <c r="AD78" s="129" t="str">
        <f>IF(OR($M78="",$N78=""),"",_xlfn.BETA.INV(ABS(VLOOKUP($R$1,VLookups!$A$28:$B$29,2,FALSE)-AD$3),IF($G78="L",$N78,$M78),IF($G78="L",$M78,$N78),$B78,$D78))</f>
        <v/>
      </c>
      <c r="AE78" s="130" t="str">
        <f>IF(OR($M78="",$N78=""),"",_xlfn.BETA.INV(ABS(VLOOKUP($R$1,VLookups!$A$28:$B$29,2,FALSE)-AE$3),IF($G78="L",$N78,$M78),IF($G78="L",$M78,$N78),$B78,$D78))</f>
        <v/>
      </c>
      <c r="AF78" s="17"/>
      <c r="AG78" s="17"/>
      <c r="AH78" s="17"/>
    </row>
    <row r="79" spans="1:34" hidden="1" x14ac:dyDescent="0.25">
      <c r="A79" s="22">
        <v>76</v>
      </c>
      <c r="B79" s="117" t="str">
        <f t="shared" si="17"/>
        <v/>
      </c>
      <c r="C79" s="132"/>
      <c r="D79" s="117" t="str">
        <f t="shared" si="18"/>
        <v/>
      </c>
      <c r="E79" s="127" t="str">
        <f t="shared" si="19"/>
        <v/>
      </c>
      <c r="F79" s="23" t="str">
        <f t="shared" si="20"/>
        <v/>
      </c>
      <c r="G79" s="24" t="str">
        <f t="shared" si="21"/>
        <v/>
      </c>
      <c r="H79" s="25" t="str">
        <f>IF(F79="","",IF(OR($F79&lt;Skew!$B$1,$F79=Skew!$B$1),IF($F79&gt;Skew!$C$1,Skew!$A$1,IF($F79&gt;Skew!$C$2,Skew!$A$2,IF($F79&gt;Skew!$C$3,Skew!$A$3,IF($F79&gt;Skew!$C$4,Skew!$A$4,IF($F79&gt;Skew!$C$5,Skew!$A$5,IF($F79&gt;Skew!$C$6,Skew!$A$6,IF($F79&gt;Skew!$C$7,Skew!$A$7,IF($F79&gt;Skew!$C$8,Skew!$A$8,IF($F79&gt;Skew!$C$9,Skew!$A$9,IF($F79&gt;Skew!$C$10,Skew!$A$10,IF($F79&gt;Skew!$C$11,Skew!$A$11,IF($F79&gt;Skew!$C$12,Skew!$A$12,IF($F79&gt;Skew!$C$13,Skew!$A$13,IF($F79&gt;Skew!$C$14,Skew!$A$14,Skew!$A$15)
)))))))))))))))</f>
        <v/>
      </c>
      <c r="I79" s="24" t="str">
        <f>IF(F79="","",MATCH(H79,Skew!$A$1:$A$15,0))</f>
        <v/>
      </c>
      <c r="J79" s="24" t="str">
        <f t="shared" si="22"/>
        <v/>
      </c>
      <c r="K79" s="26"/>
      <c r="L79" s="24" t="str">
        <f>IF(OR(F79="",K79=""),"",MATCH(K79,Confidence!$A$1:$A$10,0))</f>
        <v/>
      </c>
      <c r="M79" s="27" t="str">
        <f t="shared" si="23"/>
        <v/>
      </c>
      <c r="N79" s="27" t="str">
        <f t="shared" si="24"/>
        <v/>
      </c>
      <c r="O79" s="119" t="str">
        <f t="shared" si="25"/>
        <v/>
      </c>
      <c r="P79" s="119" t="str">
        <f t="shared" si="26"/>
        <v/>
      </c>
      <c r="Q79" s="40" t="str">
        <f t="shared" si="27"/>
        <v/>
      </c>
      <c r="R79" s="132"/>
      <c r="S79" s="28" t="str">
        <f>IF(AND(B79&gt;0,C79&gt;0,D79&gt;0,M79&gt;0,N79&gt;0,R79&gt;0,NOT(K79="")),ABS(VLOOKUP($R$1,VLookups!$A$28:$B$29,2,FALSE)-_xlfn.BETA.DIST(R79,IF(G79="L",N79,M79),IF(G79="L",M79,N79),TRUE,B79,D79)),"")</f>
        <v/>
      </c>
      <c r="T79" s="129" t="str">
        <f>IF(OR($M79="",$N79=""),"",_xlfn.BETA.INV(ABS(VLOOKUP($R$1,VLookups!$A$28:$B$29,2,FALSE)-T$3),IF($G79="L",$N79,$M79),IF($G79="L",$M79,$N79),$B79,$D79))</f>
        <v/>
      </c>
      <c r="U79" s="130" t="str">
        <f>IF(OR($M79="",$N79=""),"",_xlfn.BETA.INV(ABS(VLOOKUP($R$1,VLookups!$A$28:$B$29,2,FALSE)-U$3),IF($G79="L",$N79,$M79),IF($G79="L",$M79,$N79),$B79,$D79))</f>
        <v/>
      </c>
      <c r="V79" s="129" t="str">
        <f>IF(OR($M79="",$N79=""),"",_xlfn.BETA.INV(ABS(VLOOKUP($R$1,VLookups!$A$28:$B$29,2,FALSE)-V$3),IF($G79="L",$N79,$M79),IF($G79="L",$M79,$N79),$B79,$D79))</f>
        <v/>
      </c>
      <c r="W79" s="130" t="str">
        <f>IF(OR($M79="",$N79=""),"",_xlfn.BETA.INV(ABS(VLOOKUP($R$1,VLookups!$A$28:$B$29,2,FALSE)-W$3),IF($G79="L",$N79,$M79),IF($G79="L",$M79,$N79),$B79,$D79))</f>
        <v/>
      </c>
      <c r="X79" s="129" t="str">
        <f>IF(OR($M79="",$N79=""),"",_xlfn.BETA.INV(ABS(VLOOKUP($R$1,VLookups!$A$28:$B$29,2,FALSE)-X$3),IF($G79="L",$N79,$M79),IF($G79="L",$M79,$N79),$B79,$D79))</f>
        <v/>
      </c>
      <c r="Y79" s="130" t="str">
        <f>IF(OR($M79="",$N79=""),"",_xlfn.BETA.INV(ABS(VLOOKUP($R$1,VLookups!$A$28:$B$29,2,FALSE)-Y$3),IF($G79="L",$N79,$M79),IF($G79="L",$M79,$N79),$B79,$D79))</f>
        <v/>
      </c>
      <c r="Z79" s="129" t="str">
        <f>IF(OR($M79="",$N79=""),"",_xlfn.BETA.INV(ABS(VLOOKUP($R$1,VLookups!$A$28:$B$29,2,FALSE)-Z$3),IF($G79="L",$N79,$M79),IF($G79="L",$M79,$N79),$B79,$D79))</f>
        <v/>
      </c>
      <c r="AA79" s="130" t="str">
        <f>IF(OR($M79="",$N79=""),"",_xlfn.BETA.INV(ABS(VLOOKUP($R$1,VLookups!$A$28:$B$29,2,FALSE)-AA$3),IF($G79="L",$N79,$M79),IF($G79="L",$M79,$N79),$B79,$D79))</f>
        <v/>
      </c>
      <c r="AB79" s="129" t="str">
        <f>IF(OR($M79="",$N79=""),"",_xlfn.BETA.INV(ABS(VLOOKUP($R$1,VLookups!$A$28:$B$29,2,FALSE)-AB$3),IF($G79="L",$N79,$M79),IF($G79="L",$M79,$N79),$B79,$D79))</f>
        <v/>
      </c>
      <c r="AC79" s="130" t="str">
        <f>IF(OR($M79="",$N79=""),"",_xlfn.BETA.INV(ABS(VLOOKUP($R$1,VLookups!$A$28:$B$29,2,FALSE)-AC$3),IF($G79="L",$N79,$M79),IF($G79="L",$M79,$N79),$B79,$D79))</f>
        <v/>
      </c>
      <c r="AD79" s="129" t="str">
        <f>IF(OR($M79="",$N79=""),"",_xlfn.BETA.INV(ABS(VLOOKUP($R$1,VLookups!$A$28:$B$29,2,FALSE)-AD$3),IF($G79="L",$N79,$M79),IF($G79="L",$M79,$N79),$B79,$D79))</f>
        <v/>
      </c>
      <c r="AE79" s="130" t="str">
        <f>IF(OR($M79="",$N79=""),"",_xlfn.BETA.INV(ABS(VLOOKUP($R$1,VLookups!$A$28:$B$29,2,FALSE)-AE$3),IF($G79="L",$N79,$M79),IF($G79="L",$M79,$N79),$B79,$D79))</f>
        <v/>
      </c>
      <c r="AF79" s="17"/>
      <c r="AG79" s="17"/>
      <c r="AH79" s="17"/>
    </row>
    <row r="80" spans="1:34" hidden="1" x14ac:dyDescent="0.25">
      <c r="A80" s="22">
        <v>77</v>
      </c>
      <c r="B80" s="117" t="str">
        <f t="shared" si="17"/>
        <v/>
      </c>
      <c r="C80" s="132"/>
      <c r="D80" s="117" t="str">
        <f t="shared" si="18"/>
        <v/>
      </c>
      <c r="E80" s="127" t="str">
        <f t="shared" si="19"/>
        <v/>
      </c>
      <c r="F80" s="23" t="str">
        <f t="shared" si="20"/>
        <v/>
      </c>
      <c r="G80" s="24" t="str">
        <f t="shared" si="21"/>
        <v/>
      </c>
      <c r="H80" s="25" t="str">
        <f>IF(F80="","",IF(OR($F80&lt;Skew!$B$1,$F80=Skew!$B$1),IF($F80&gt;Skew!$C$1,Skew!$A$1,IF($F80&gt;Skew!$C$2,Skew!$A$2,IF($F80&gt;Skew!$C$3,Skew!$A$3,IF($F80&gt;Skew!$C$4,Skew!$A$4,IF($F80&gt;Skew!$C$5,Skew!$A$5,IF($F80&gt;Skew!$C$6,Skew!$A$6,IF($F80&gt;Skew!$C$7,Skew!$A$7,IF($F80&gt;Skew!$C$8,Skew!$A$8,IF($F80&gt;Skew!$C$9,Skew!$A$9,IF($F80&gt;Skew!$C$10,Skew!$A$10,IF($F80&gt;Skew!$C$11,Skew!$A$11,IF($F80&gt;Skew!$C$12,Skew!$A$12,IF($F80&gt;Skew!$C$13,Skew!$A$13,IF($F80&gt;Skew!$C$14,Skew!$A$14,Skew!$A$15)
)))))))))))))))</f>
        <v/>
      </c>
      <c r="I80" s="24" t="str">
        <f>IF(F80="","",MATCH(H80,Skew!$A$1:$A$15,0))</f>
        <v/>
      </c>
      <c r="J80" s="24" t="str">
        <f t="shared" si="22"/>
        <v/>
      </c>
      <c r="K80" s="26"/>
      <c r="L80" s="24" t="str">
        <f>IF(OR(F80="",K80=""),"",MATCH(K80,Confidence!$A$1:$A$10,0))</f>
        <v/>
      </c>
      <c r="M80" s="27" t="str">
        <f t="shared" si="23"/>
        <v/>
      </c>
      <c r="N80" s="27" t="str">
        <f t="shared" si="24"/>
        <v/>
      </c>
      <c r="O80" s="119" t="str">
        <f t="shared" si="25"/>
        <v/>
      </c>
      <c r="P80" s="119" t="str">
        <f t="shared" si="26"/>
        <v/>
      </c>
      <c r="Q80" s="40" t="str">
        <f t="shared" si="27"/>
        <v/>
      </c>
      <c r="R80" s="132"/>
      <c r="S80" s="28" t="str">
        <f>IF(AND(B80&gt;0,C80&gt;0,D80&gt;0,M80&gt;0,N80&gt;0,R80&gt;0,NOT(K80="")),ABS(VLOOKUP($R$1,VLookups!$A$28:$B$29,2,FALSE)-_xlfn.BETA.DIST(R80,IF(G80="L",N80,M80),IF(G80="L",M80,N80),TRUE,B80,D80)),"")</f>
        <v/>
      </c>
      <c r="T80" s="129" t="str">
        <f>IF(OR($M80="",$N80=""),"",_xlfn.BETA.INV(ABS(VLOOKUP($R$1,VLookups!$A$28:$B$29,2,FALSE)-T$3),IF($G80="L",$N80,$M80),IF($G80="L",$M80,$N80),$B80,$D80))</f>
        <v/>
      </c>
      <c r="U80" s="130" t="str">
        <f>IF(OR($M80="",$N80=""),"",_xlfn.BETA.INV(ABS(VLOOKUP($R$1,VLookups!$A$28:$B$29,2,FALSE)-U$3),IF($G80="L",$N80,$M80),IF($G80="L",$M80,$N80),$B80,$D80))</f>
        <v/>
      </c>
      <c r="V80" s="129" t="str">
        <f>IF(OR($M80="",$N80=""),"",_xlfn.BETA.INV(ABS(VLOOKUP($R$1,VLookups!$A$28:$B$29,2,FALSE)-V$3),IF($G80="L",$N80,$M80),IF($G80="L",$M80,$N80),$B80,$D80))</f>
        <v/>
      </c>
      <c r="W80" s="130" t="str">
        <f>IF(OR($M80="",$N80=""),"",_xlfn.BETA.INV(ABS(VLOOKUP($R$1,VLookups!$A$28:$B$29,2,FALSE)-W$3),IF($G80="L",$N80,$M80),IF($G80="L",$M80,$N80),$B80,$D80))</f>
        <v/>
      </c>
      <c r="X80" s="129" t="str">
        <f>IF(OR($M80="",$N80=""),"",_xlfn.BETA.INV(ABS(VLOOKUP($R$1,VLookups!$A$28:$B$29,2,FALSE)-X$3),IF($G80="L",$N80,$M80),IF($G80="L",$M80,$N80),$B80,$D80))</f>
        <v/>
      </c>
      <c r="Y80" s="130" t="str">
        <f>IF(OR($M80="",$N80=""),"",_xlfn.BETA.INV(ABS(VLOOKUP($R$1,VLookups!$A$28:$B$29,2,FALSE)-Y$3),IF($G80="L",$N80,$M80),IF($G80="L",$M80,$N80),$B80,$D80))</f>
        <v/>
      </c>
      <c r="Z80" s="129" t="str">
        <f>IF(OR($M80="",$N80=""),"",_xlfn.BETA.INV(ABS(VLOOKUP($R$1,VLookups!$A$28:$B$29,2,FALSE)-Z$3),IF($G80="L",$N80,$M80),IF($G80="L",$M80,$N80),$B80,$D80))</f>
        <v/>
      </c>
      <c r="AA80" s="130" t="str">
        <f>IF(OR($M80="",$N80=""),"",_xlfn.BETA.INV(ABS(VLOOKUP($R$1,VLookups!$A$28:$B$29,2,FALSE)-AA$3),IF($G80="L",$N80,$M80),IF($G80="L",$M80,$N80),$B80,$D80))</f>
        <v/>
      </c>
      <c r="AB80" s="129" t="str">
        <f>IF(OR($M80="",$N80=""),"",_xlfn.BETA.INV(ABS(VLOOKUP($R$1,VLookups!$A$28:$B$29,2,FALSE)-AB$3),IF($G80="L",$N80,$M80),IF($G80="L",$M80,$N80),$B80,$D80))</f>
        <v/>
      </c>
      <c r="AC80" s="130" t="str">
        <f>IF(OR($M80="",$N80=""),"",_xlfn.BETA.INV(ABS(VLOOKUP($R$1,VLookups!$A$28:$B$29,2,FALSE)-AC$3),IF($G80="L",$N80,$M80),IF($G80="L",$M80,$N80),$B80,$D80))</f>
        <v/>
      </c>
      <c r="AD80" s="129" t="str">
        <f>IF(OR($M80="",$N80=""),"",_xlfn.BETA.INV(ABS(VLOOKUP($R$1,VLookups!$A$28:$B$29,2,FALSE)-AD$3),IF($G80="L",$N80,$M80),IF($G80="L",$M80,$N80),$B80,$D80))</f>
        <v/>
      </c>
      <c r="AE80" s="130" t="str">
        <f>IF(OR($M80="",$N80=""),"",_xlfn.BETA.INV(ABS(VLOOKUP($R$1,VLookups!$A$28:$B$29,2,FALSE)-AE$3),IF($G80="L",$N80,$M80),IF($G80="L",$M80,$N80),$B80,$D80))</f>
        <v/>
      </c>
      <c r="AF80" s="17"/>
      <c r="AG80" s="17"/>
      <c r="AH80" s="17"/>
    </row>
    <row r="81" spans="1:34" hidden="1" x14ac:dyDescent="0.25">
      <c r="A81" s="22">
        <v>78</v>
      </c>
      <c r="B81" s="117" t="str">
        <f t="shared" si="17"/>
        <v/>
      </c>
      <c r="C81" s="132"/>
      <c r="D81" s="117" t="str">
        <f t="shared" si="18"/>
        <v/>
      </c>
      <c r="E81" s="127" t="str">
        <f t="shared" si="19"/>
        <v/>
      </c>
      <c r="F81" s="23" t="str">
        <f t="shared" si="20"/>
        <v/>
      </c>
      <c r="G81" s="24" t="str">
        <f t="shared" si="21"/>
        <v/>
      </c>
      <c r="H81" s="25" t="str">
        <f>IF(F81="","",IF(OR($F81&lt;Skew!$B$1,$F81=Skew!$B$1),IF($F81&gt;Skew!$C$1,Skew!$A$1,IF($F81&gt;Skew!$C$2,Skew!$A$2,IF($F81&gt;Skew!$C$3,Skew!$A$3,IF($F81&gt;Skew!$C$4,Skew!$A$4,IF($F81&gt;Skew!$C$5,Skew!$A$5,IF($F81&gt;Skew!$C$6,Skew!$A$6,IF($F81&gt;Skew!$C$7,Skew!$A$7,IF($F81&gt;Skew!$C$8,Skew!$A$8,IF($F81&gt;Skew!$C$9,Skew!$A$9,IF($F81&gt;Skew!$C$10,Skew!$A$10,IF($F81&gt;Skew!$C$11,Skew!$A$11,IF($F81&gt;Skew!$C$12,Skew!$A$12,IF($F81&gt;Skew!$C$13,Skew!$A$13,IF($F81&gt;Skew!$C$14,Skew!$A$14,Skew!$A$15)
)))))))))))))))</f>
        <v/>
      </c>
      <c r="I81" s="24" t="str">
        <f>IF(F81="","",MATCH(H81,Skew!$A$1:$A$15,0))</f>
        <v/>
      </c>
      <c r="J81" s="24" t="str">
        <f t="shared" si="22"/>
        <v/>
      </c>
      <c r="K81" s="26"/>
      <c r="L81" s="24" t="str">
        <f>IF(OR(F81="",K81=""),"",MATCH(K81,Confidence!$A$1:$A$10,0))</f>
        <v/>
      </c>
      <c r="M81" s="27" t="str">
        <f t="shared" si="23"/>
        <v/>
      </c>
      <c r="N81" s="27" t="str">
        <f t="shared" si="24"/>
        <v/>
      </c>
      <c r="O81" s="119" t="str">
        <f t="shared" si="25"/>
        <v/>
      </c>
      <c r="P81" s="119" t="str">
        <f t="shared" si="26"/>
        <v/>
      </c>
      <c r="Q81" s="40" t="str">
        <f t="shared" si="27"/>
        <v/>
      </c>
      <c r="R81" s="132"/>
      <c r="S81" s="28" t="str">
        <f>IF(AND(B81&gt;0,C81&gt;0,D81&gt;0,M81&gt;0,N81&gt;0,R81&gt;0,NOT(K81="")),ABS(VLOOKUP($R$1,VLookups!$A$28:$B$29,2,FALSE)-_xlfn.BETA.DIST(R81,IF(G81="L",N81,M81),IF(G81="L",M81,N81),TRUE,B81,D81)),"")</f>
        <v/>
      </c>
      <c r="T81" s="129" t="str">
        <f>IF(OR($M81="",$N81=""),"",_xlfn.BETA.INV(ABS(VLOOKUP($R$1,VLookups!$A$28:$B$29,2,FALSE)-T$3),IF($G81="L",$N81,$M81),IF($G81="L",$M81,$N81),$B81,$D81))</f>
        <v/>
      </c>
      <c r="U81" s="130" t="str">
        <f>IF(OR($M81="",$N81=""),"",_xlfn.BETA.INV(ABS(VLOOKUP($R$1,VLookups!$A$28:$B$29,2,FALSE)-U$3),IF($G81="L",$N81,$M81),IF($G81="L",$M81,$N81),$B81,$D81))</f>
        <v/>
      </c>
      <c r="V81" s="129" t="str">
        <f>IF(OR($M81="",$N81=""),"",_xlfn.BETA.INV(ABS(VLOOKUP($R$1,VLookups!$A$28:$B$29,2,FALSE)-V$3),IF($G81="L",$N81,$M81),IF($G81="L",$M81,$N81),$B81,$D81))</f>
        <v/>
      </c>
      <c r="W81" s="130" t="str">
        <f>IF(OR($M81="",$N81=""),"",_xlfn.BETA.INV(ABS(VLOOKUP($R$1,VLookups!$A$28:$B$29,2,FALSE)-W$3),IF($G81="L",$N81,$M81),IF($G81="L",$M81,$N81),$B81,$D81))</f>
        <v/>
      </c>
      <c r="X81" s="129" t="str">
        <f>IF(OR($M81="",$N81=""),"",_xlfn.BETA.INV(ABS(VLOOKUP($R$1,VLookups!$A$28:$B$29,2,FALSE)-X$3),IF($G81="L",$N81,$M81),IF($G81="L",$M81,$N81),$B81,$D81))</f>
        <v/>
      </c>
      <c r="Y81" s="130" t="str">
        <f>IF(OR($M81="",$N81=""),"",_xlfn.BETA.INV(ABS(VLOOKUP($R$1,VLookups!$A$28:$B$29,2,FALSE)-Y$3),IF($G81="L",$N81,$M81),IF($G81="L",$M81,$N81),$B81,$D81))</f>
        <v/>
      </c>
      <c r="Z81" s="129" t="str">
        <f>IF(OR($M81="",$N81=""),"",_xlfn.BETA.INV(ABS(VLOOKUP($R$1,VLookups!$A$28:$B$29,2,FALSE)-Z$3),IF($G81="L",$N81,$M81),IF($G81="L",$M81,$N81),$B81,$D81))</f>
        <v/>
      </c>
      <c r="AA81" s="130" t="str">
        <f>IF(OR($M81="",$N81=""),"",_xlfn.BETA.INV(ABS(VLOOKUP($R$1,VLookups!$A$28:$B$29,2,FALSE)-AA$3),IF($G81="L",$N81,$M81),IF($G81="L",$M81,$N81),$B81,$D81))</f>
        <v/>
      </c>
      <c r="AB81" s="129" t="str">
        <f>IF(OR($M81="",$N81=""),"",_xlfn.BETA.INV(ABS(VLOOKUP($R$1,VLookups!$A$28:$B$29,2,FALSE)-AB$3),IF($G81="L",$N81,$M81),IF($G81="L",$M81,$N81),$B81,$D81))</f>
        <v/>
      </c>
      <c r="AC81" s="130" t="str">
        <f>IF(OR($M81="",$N81=""),"",_xlfn.BETA.INV(ABS(VLOOKUP($R$1,VLookups!$A$28:$B$29,2,FALSE)-AC$3),IF($G81="L",$N81,$M81),IF($G81="L",$M81,$N81),$B81,$D81))</f>
        <v/>
      </c>
      <c r="AD81" s="129" t="str">
        <f>IF(OR($M81="",$N81=""),"",_xlfn.BETA.INV(ABS(VLOOKUP($R$1,VLookups!$A$28:$B$29,2,FALSE)-AD$3),IF($G81="L",$N81,$M81),IF($G81="L",$M81,$N81),$B81,$D81))</f>
        <v/>
      </c>
      <c r="AE81" s="130" t="str">
        <f>IF(OR($M81="",$N81=""),"",_xlfn.BETA.INV(ABS(VLOOKUP($R$1,VLookups!$A$28:$B$29,2,FALSE)-AE$3),IF($G81="L",$N81,$M81),IF($G81="L",$M81,$N81),$B81,$D81))</f>
        <v/>
      </c>
      <c r="AF81" s="17"/>
      <c r="AG81" s="17"/>
      <c r="AH81" s="17"/>
    </row>
    <row r="82" spans="1:34" hidden="1" x14ac:dyDescent="0.25">
      <c r="A82" s="22">
        <v>79</v>
      </c>
      <c r="B82" s="117" t="str">
        <f t="shared" si="17"/>
        <v/>
      </c>
      <c r="C82" s="132"/>
      <c r="D82" s="117" t="str">
        <f t="shared" si="18"/>
        <v/>
      </c>
      <c r="E82" s="127" t="str">
        <f t="shared" si="19"/>
        <v/>
      </c>
      <c r="F82" s="23" t="str">
        <f t="shared" si="20"/>
        <v/>
      </c>
      <c r="G82" s="24" t="str">
        <f t="shared" si="21"/>
        <v/>
      </c>
      <c r="H82" s="25" t="str">
        <f>IF(F82="","",IF(OR($F82&lt;Skew!$B$1,$F82=Skew!$B$1),IF($F82&gt;Skew!$C$1,Skew!$A$1,IF($F82&gt;Skew!$C$2,Skew!$A$2,IF($F82&gt;Skew!$C$3,Skew!$A$3,IF($F82&gt;Skew!$C$4,Skew!$A$4,IF($F82&gt;Skew!$C$5,Skew!$A$5,IF($F82&gt;Skew!$C$6,Skew!$A$6,IF($F82&gt;Skew!$C$7,Skew!$A$7,IF($F82&gt;Skew!$C$8,Skew!$A$8,IF($F82&gt;Skew!$C$9,Skew!$A$9,IF($F82&gt;Skew!$C$10,Skew!$A$10,IF($F82&gt;Skew!$C$11,Skew!$A$11,IF($F82&gt;Skew!$C$12,Skew!$A$12,IF($F82&gt;Skew!$C$13,Skew!$A$13,IF($F82&gt;Skew!$C$14,Skew!$A$14,Skew!$A$15)
)))))))))))))))</f>
        <v/>
      </c>
      <c r="I82" s="24" t="str">
        <f>IF(F82="","",MATCH(H82,Skew!$A$1:$A$15,0))</f>
        <v/>
      </c>
      <c r="J82" s="24" t="str">
        <f t="shared" si="22"/>
        <v/>
      </c>
      <c r="K82" s="26"/>
      <c r="L82" s="24" t="str">
        <f>IF(OR(F82="",K82=""),"",MATCH(K82,Confidence!$A$1:$A$10,0))</f>
        <v/>
      </c>
      <c r="M82" s="27" t="str">
        <f t="shared" si="23"/>
        <v/>
      </c>
      <c r="N82" s="27" t="str">
        <f t="shared" si="24"/>
        <v/>
      </c>
      <c r="O82" s="119" t="str">
        <f t="shared" si="25"/>
        <v/>
      </c>
      <c r="P82" s="119" t="str">
        <f t="shared" si="26"/>
        <v/>
      </c>
      <c r="Q82" s="40" t="str">
        <f t="shared" si="27"/>
        <v/>
      </c>
      <c r="R82" s="132"/>
      <c r="S82" s="28" t="str">
        <f>IF(AND(B82&gt;0,C82&gt;0,D82&gt;0,M82&gt;0,N82&gt;0,R82&gt;0,NOT(K82="")),ABS(VLOOKUP($R$1,VLookups!$A$28:$B$29,2,FALSE)-_xlfn.BETA.DIST(R82,IF(G82="L",N82,M82),IF(G82="L",M82,N82),TRUE,B82,D82)),"")</f>
        <v/>
      </c>
      <c r="T82" s="129" t="str">
        <f>IF(OR($M82="",$N82=""),"",_xlfn.BETA.INV(ABS(VLOOKUP($R$1,VLookups!$A$28:$B$29,2,FALSE)-T$3),IF($G82="L",$N82,$M82),IF($G82="L",$M82,$N82),$B82,$D82))</f>
        <v/>
      </c>
      <c r="U82" s="130" t="str">
        <f>IF(OR($M82="",$N82=""),"",_xlfn.BETA.INV(ABS(VLOOKUP($R$1,VLookups!$A$28:$B$29,2,FALSE)-U$3),IF($G82="L",$N82,$M82),IF($G82="L",$M82,$N82),$B82,$D82))</f>
        <v/>
      </c>
      <c r="V82" s="129" t="str">
        <f>IF(OR($M82="",$N82=""),"",_xlfn.BETA.INV(ABS(VLOOKUP($R$1,VLookups!$A$28:$B$29,2,FALSE)-V$3),IF($G82="L",$N82,$M82),IF($G82="L",$M82,$N82),$B82,$D82))</f>
        <v/>
      </c>
      <c r="W82" s="130" t="str">
        <f>IF(OR($M82="",$N82=""),"",_xlfn.BETA.INV(ABS(VLOOKUP($R$1,VLookups!$A$28:$B$29,2,FALSE)-W$3),IF($G82="L",$N82,$M82),IF($G82="L",$M82,$N82),$B82,$D82))</f>
        <v/>
      </c>
      <c r="X82" s="129" t="str">
        <f>IF(OR($M82="",$N82=""),"",_xlfn.BETA.INV(ABS(VLOOKUP($R$1,VLookups!$A$28:$B$29,2,FALSE)-X$3),IF($G82="L",$N82,$M82),IF($G82="L",$M82,$N82),$B82,$D82))</f>
        <v/>
      </c>
      <c r="Y82" s="130" t="str">
        <f>IF(OR($M82="",$N82=""),"",_xlfn.BETA.INV(ABS(VLOOKUP($R$1,VLookups!$A$28:$B$29,2,FALSE)-Y$3),IF($G82="L",$N82,$M82),IF($G82="L",$M82,$N82),$B82,$D82))</f>
        <v/>
      </c>
      <c r="Z82" s="129" t="str">
        <f>IF(OR($M82="",$N82=""),"",_xlfn.BETA.INV(ABS(VLOOKUP($R$1,VLookups!$A$28:$B$29,2,FALSE)-Z$3),IF($G82="L",$N82,$M82),IF($G82="L",$M82,$N82),$B82,$D82))</f>
        <v/>
      </c>
      <c r="AA82" s="130" t="str">
        <f>IF(OR($M82="",$N82=""),"",_xlfn.BETA.INV(ABS(VLOOKUP($R$1,VLookups!$A$28:$B$29,2,FALSE)-AA$3),IF($G82="L",$N82,$M82),IF($G82="L",$M82,$N82),$B82,$D82))</f>
        <v/>
      </c>
      <c r="AB82" s="129" t="str">
        <f>IF(OR($M82="",$N82=""),"",_xlfn.BETA.INV(ABS(VLOOKUP($R$1,VLookups!$A$28:$B$29,2,FALSE)-AB$3),IF($G82="L",$N82,$M82),IF($G82="L",$M82,$N82),$B82,$D82))</f>
        <v/>
      </c>
      <c r="AC82" s="130" t="str">
        <f>IF(OR($M82="",$N82=""),"",_xlfn.BETA.INV(ABS(VLOOKUP($R$1,VLookups!$A$28:$B$29,2,FALSE)-AC$3),IF($G82="L",$N82,$M82),IF($G82="L",$M82,$N82),$B82,$D82))</f>
        <v/>
      </c>
      <c r="AD82" s="129" t="str">
        <f>IF(OR($M82="",$N82=""),"",_xlfn.BETA.INV(ABS(VLOOKUP($R$1,VLookups!$A$28:$B$29,2,FALSE)-AD$3),IF($G82="L",$N82,$M82),IF($G82="L",$M82,$N82),$B82,$D82))</f>
        <v/>
      </c>
      <c r="AE82" s="130" t="str">
        <f>IF(OR($M82="",$N82=""),"",_xlfn.BETA.INV(ABS(VLOOKUP($R$1,VLookups!$A$28:$B$29,2,FALSE)-AE$3),IF($G82="L",$N82,$M82),IF($G82="L",$M82,$N82),$B82,$D82))</f>
        <v/>
      </c>
      <c r="AF82" s="17"/>
      <c r="AG82" s="17"/>
      <c r="AH82" s="17"/>
    </row>
    <row r="83" spans="1:34" hidden="1" x14ac:dyDescent="0.25">
      <c r="A83" s="22">
        <v>80</v>
      </c>
      <c r="B83" s="117" t="str">
        <f t="shared" si="17"/>
        <v/>
      </c>
      <c r="C83" s="132"/>
      <c r="D83" s="117" t="str">
        <f t="shared" si="18"/>
        <v/>
      </c>
      <c r="E83" s="127" t="str">
        <f t="shared" si="19"/>
        <v/>
      </c>
      <c r="F83" s="23" t="str">
        <f t="shared" si="20"/>
        <v/>
      </c>
      <c r="G83" s="24" t="str">
        <f t="shared" si="21"/>
        <v/>
      </c>
      <c r="H83" s="25" t="str">
        <f>IF(F83="","",IF(OR($F83&lt;Skew!$B$1,$F83=Skew!$B$1),IF($F83&gt;Skew!$C$1,Skew!$A$1,IF($F83&gt;Skew!$C$2,Skew!$A$2,IF($F83&gt;Skew!$C$3,Skew!$A$3,IF($F83&gt;Skew!$C$4,Skew!$A$4,IF($F83&gt;Skew!$C$5,Skew!$A$5,IF($F83&gt;Skew!$C$6,Skew!$A$6,IF($F83&gt;Skew!$C$7,Skew!$A$7,IF($F83&gt;Skew!$C$8,Skew!$A$8,IF($F83&gt;Skew!$C$9,Skew!$A$9,IF($F83&gt;Skew!$C$10,Skew!$A$10,IF($F83&gt;Skew!$C$11,Skew!$A$11,IF($F83&gt;Skew!$C$12,Skew!$A$12,IF($F83&gt;Skew!$C$13,Skew!$A$13,IF($F83&gt;Skew!$C$14,Skew!$A$14,Skew!$A$15)
)))))))))))))))</f>
        <v/>
      </c>
      <c r="I83" s="24" t="str">
        <f>IF(F83="","",MATCH(H83,Skew!$A$1:$A$15,0))</f>
        <v/>
      </c>
      <c r="J83" s="24" t="str">
        <f t="shared" si="22"/>
        <v/>
      </c>
      <c r="K83" s="26"/>
      <c r="L83" s="24" t="str">
        <f>IF(OR(F83="",K83=""),"",MATCH(K83,Confidence!$A$1:$A$10,0))</f>
        <v/>
      </c>
      <c r="M83" s="27" t="str">
        <f t="shared" si="23"/>
        <v/>
      </c>
      <c r="N83" s="27" t="str">
        <f t="shared" si="24"/>
        <v/>
      </c>
      <c r="O83" s="119" t="str">
        <f t="shared" si="25"/>
        <v/>
      </c>
      <c r="P83" s="119" t="str">
        <f t="shared" si="26"/>
        <v/>
      </c>
      <c r="Q83" s="40" t="str">
        <f t="shared" si="27"/>
        <v/>
      </c>
      <c r="R83" s="132"/>
      <c r="S83" s="28" t="str">
        <f>IF(AND(B83&gt;0,C83&gt;0,D83&gt;0,M83&gt;0,N83&gt;0,R83&gt;0,NOT(K83="")),ABS(VLOOKUP($R$1,VLookups!$A$28:$B$29,2,FALSE)-_xlfn.BETA.DIST(R83,IF(G83="L",N83,M83),IF(G83="L",M83,N83),TRUE,B83,D83)),"")</f>
        <v/>
      </c>
      <c r="T83" s="129" t="str">
        <f>IF(OR($M83="",$N83=""),"",_xlfn.BETA.INV(ABS(VLOOKUP($R$1,VLookups!$A$28:$B$29,2,FALSE)-T$3),IF($G83="L",$N83,$M83),IF($G83="L",$M83,$N83),$B83,$D83))</f>
        <v/>
      </c>
      <c r="U83" s="130" t="str">
        <f>IF(OR($M83="",$N83=""),"",_xlfn.BETA.INV(ABS(VLOOKUP($R$1,VLookups!$A$28:$B$29,2,FALSE)-U$3),IF($G83="L",$N83,$M83),IF($G83="L",$M83,$N83),$B83,$D83))</f>
        <v/>
      </c>
      <c r="V83" s="129" t="str">
        <f>IF(OR($M83="",$N83=""),"",_xlfn.BETA.INV(ABS(VLOOKUP($R$1,VLookups!$A$28:$B$29,2,FALSE)-V$3),IF($G83="L",$N83,$M83),IF($G83="L",$M83,$N83),$B83,$D83))</f>
        <v/>
      </c>
      <c r="W83" s="130" t="str">
        <f>IF(OR($M83="",$N83=""),"",_xlfn.BETA.INV(ABS(VLOOKUP($R$1,VLookups!$A$28:$B$29,2,FALSE)-W$3),IF($G83="L",$N83,$M83),IF($G83="L",$M83,$N83),$B83,$D83))</f>
        <v/>
      </c>
      <c r="X83" s="129" t="str">
        <f>IF(OR($M83="",$N83=""),"",_xlfn.BETA.INV(ABS(VLOOKUP($R$1,VLookups!$A$28:$B$29,2,FALSE)-X$3),IF($G83="L",$N83,$M83),IF($G83="L",$M83,$N83),$B83,$D83))</f>
        <v/>
      </c>
      <c r="Y83" s="130" t="str">
        <f>IF(OR($M83="",$N83=""),"",_xlfn.BETA.INV(ABS(VLOOKUP($R$1,VLookups!$A$28:$B$29,2,FALSE)-Y$3),IF($G83="L",$N83,$M83),IF($G83="L",$M83,$N83),$B83,$D83))</f>
        <v/>
      </c>
      <c r="Z83" s="129" t="str">
        <f>IF(OR($M83="",$N83=""),"",_xlfn.BETA.INV(ABS(VLOOKUP($R$1,VLookups!$A$28:$B$29,2,FALSE)-Z$3),IF($G83="L",$N83,$M83),IF($G83="L",$M83,$N83),$B83,$D83))</f>
        <v/>
      </c>
      <c r="AA83" s="130" t="str">
        <f>IF(OR($M83="",$N83=""),"",_xlfn.BETA.INV(ABS(VLOOKUP($R$1,VLookups!$A$28:$B$29,2,FALSE)-AA$3),IF($G83="L",$N83,$M83),IF($G83="L",$M83,$N83),$B83,$D83))</f>
        <v/>
      </c>
      <c r="AB83" s="129" t="str">
        <f>IF(OR($M83="",$N83=""),"",_xlfn.BETA.INV(ABS(VLOOKUP($R$1,VLookups!$A$28:$B$29,2,FALSE)-AB$3),IF($G83="L",$N83,$M83),IF($G83="L",$M83,$N83),$B83,$D83))</f>
        <v/>
      </c>
      <c r="AC83" s="130" t="str">
        <f>IF(OR($M83="",$N83=""),"",_xlfn.BETA.INV(ABS(VLOOKUP($R$1,VLookups!$A$28:$B$29,2,FALSE)-AC$3),IF($G83="L",$N83,$M83),IF($G83="L",$M83,$N83),$B83,$D83))</f>
        <v/>
      </c>
      <c r="AD83" s="129" t="str">
        <f>IF(OR($M83="",$N83=""),"",_xlfn.BETA.INV(ABS(VLOOKUP($R$1,VLookups!$A$28:$B$29,2,FALSE)-AD$3),IF($G83="L",$N83,$M83),IF($G83="L",$M83,$N83),$B83,$D83))</f>
        <v/>
      </c>
      <c r="AE83" s="130" t="str">
        <f>IF(OR($M83="",$N83=""),"",_xlfn.BETA.INV(ABS(VLOOKUP($R$1,VLookups!$A$28:$B$29,2,FALSE)-AE$3),IF($G83="L",$N83,$M83),IF($G83="L",$M83,$N83),$B83,$D83))</f>
        <v/>
      </c>
      <c r="AF83" s="17"/>
      <c r="AG83" s="17"/>
      <c r="AH83" s="17"/>
    </row>
    <row r="84" spans="1:34" hidden="1" x14ac:dyDescent="0.25">
      <c r="A84" s="22">
        <v>81</v>
      </c>
      <c r="B84" s="117" t="str">
        <f t="shared" si="17"/>
        <v/>
      </c>
      <c r="C84" s="132"/>
      <c r="D84" s="117" t="str">
        <f t="shared" si="18"/>
        <v/>
      </c>
      <c r="E84" s="127" t="str">
        <f t="shared" si="19"/>
        <v/>
      </c>
      <c r="F84" s="23" t="str">
        <f t="shared" si="20"/>
        <v/>
      </c>
      <c r="G84" s="24" t="str">
        <f t="shared" si="21"/>
        <v/>
      </c>
      <c r="H84" s="25" t="str">
        <f>IF(F84="","",IF(OR($F84&lt;Skew!$B$1,$F84=Skew!$B$1),IF($F84&gt;Skew!$C$1,Skew!$A$1,IF($F84&gt;Skew!$C$2,Skew!$A$2,IF($F84&gt;Skew!$C$3,Skew!$A$3,IF($F84&gt;Skew!$C$4,Skew!$A$4,IF($F84&gt;Skew!$C$5,Skew!$A$5,IF($F84&gt;Skew!$C$6,Skew!$A$6,IF($F84&gt;Skew!$C$7,Skew!$A$7,IF($F84&gt;Skew!$C$8,Skew!$A$8,IF($F84&gt;Skew!$C$9,Skew!$A$9,IF($F84&gt;Skew!$C$10,Skew!$A$10,IF($F84&gt;Skew!$C$11,Skew!$A$11,IF($F84&gt;Skew!$C$12,Skew!$A$12,IF($F84&gt;Skew!$C$13,Skew!$A$13,IF($F84&gt;Skew!$C$14,Skew!$A$14,Skew!$A$15)
)))))))))))))))</f>
        <v/>
      </c>
      <c r="I84" s="24" t="str">
        <f>IF(F84="","",MATCH(H84,Skew!$A$1:$A$15,0))</f>
        <v/>
      </c>
      <c r="J84" s="24" t="str">
        <f t="shared" si="22"/>
        <v/>
      </c>
      <c r="K84" s="26"/>
      <c r="L84" s="24" t="str">
        <f>IF(OR(F84="",K84=""),"",MATCH(K84,Confidence!$A$1:$A$10,0))</f>
        <v/>
      </c>
      <c r="M84" s="27" t="str">
        <f t="shared" si="23"/>
        <v/>
      </c>
      <c r="N84" s="27" t="str">
        <f t="shared" si="24"/>
        <v/>
      </c>
      <c r="O84" s="119" t="str">
        <f t="shared" si="25"/>
        <v/>
      </c>
      <c r="P84" s="119" t="str">
        <f t="shared" si="26"/>
        <v/>
      </c>
      <c r="Q84" s="40" t="str">
        <f t="shared" si="27"/>
        <v/>
      </c>
      <c r="R84" s="132"/>
      <c r="S84" s="28" t="str">
        <f>IF(AND(B84&gt;0,C84&gt;0,D84&gt;0,M84&gt;0,N84&gt;0,R84&gt;0,NOT(K84="")),ABS(VLOOKUP($R$1,VLookups!$A$28:$B$29,2,FALSE)-_xlfn.BETA.DIST(R84,IF(G84="L",N84,M84),IF(G84="L",M84,N84),TRUE,B84,D84)),"")</f>
        <v/>
      </c>
      <c r="T84" s="129" t="str">
        <f>IF(OR($M84="",$N84=""),"",_xlfn.BETA.INV(ABS(VLOOKUP($R$1,VLookups!$A$28:$B$29,2,FALSE)-T$3),IF($G84="L",$N84,$M84),IF($G84="L",$M84,$N84),$B84,$D84))</f>
        <v/>
      </c>
      <c r="U84" s="130" t="str">
        <f>IF(OR($M84="",$N84=""),"",_xlfn.BETA.INV(ABS(VLOOKUP($R$1,VLookups!$A$28:$B$29,2,FALSE)-U$3),IF($G84="L",$N84,$M84),IF($G84="L",$M84,$N84),$B84,$D84))</f>
        <v/>
      </c>
      <c r="V84" s="129" t="str">
        <f>IF(OR($M84="",$N84=""),"",_xlfn.BETA.INV(ABS(VLOOKUP($R$1,VLookups!$A$28:$B$29,2,FALSE)-V$3),IF($G84="L",$N84,$M84),IF($G84="L",$M84,$N84),$B84,$D84))</f>
        <v/>
      </c>
      <c r="W84" s="130" t="str">
        <f>IF(OR($M84="",$N84=""),"",_xlfn.BETA.INV(ABS(VLOOKUP($R$1,VLookups!$A$28:$B$29,2,FALSE)-W$3),IF($G84="L",$N84,$M84),IF($G84="L",$M84,$N84),$B84,$D84))</f>
        <v/>
      </c>
      <c r="X84" s="129" t="str">
        <f>IF(OR($M84="",$N84=""),"",_xlfn.BETA.INV(ABS(VLOOKUP($R$1,VLookups!$A$28:$B$29,2,FALSE)-X$3),IF($G84="L",$N84,$M84),IF($G84="L",$M84,$N84),$B84,$D84))</f>
        <v/>
      </c>
      <c r="Y84" s="130" t="str">
        <f>IF(OR($M84="",$N84=""),"",_xlfn.BETA.INV(ABS(VLOOKUP($R$1,VLookups!$A$28:$B$29,2,FALSE)-Y$3),IF($G84="L",$N84,$M84),IF($G84="L",$M84,$N84),$B84,$D84))</f>
        <v/>
      </c>
      <c r="Z84" s="129" t="str">
        <f>IF(OR($M84="",$N84=""),"",_xlfn.BETA.INV(ABS(VLOOKUP($R$1,VLookups!$A$28:$B$29,2,FALSE)-Z$3),IF($G84="L",$N84,$M84),IF($G84="L",$M84,$N84),$B84,$D84))</f>
        <v/>
      </c>
      <c r="AA84" s="130" t="str">
        <f>IF(OR($M84="",$N84=""),"",_xlfn.BETA.INV(ABS(VLOOKUP($R$1,VLookups!$A$28:$B$29,2,FALSE)-AA$3),IF($G84="L",$N84,$M84),IF($G84="L",$M84,$N84),$B84,$D84))</f>
        <v/>
      </c>
      <c r="AB84" s="129" t="str">
        <f>IF(OR($M84="",$N84=""),"",_xlfn.BETA.INV(ABS(VLOOKUP($R$1,VLookups!$A$28:$B$29,2,FALSE)-AB$3),IF($G84="L",$N84,$M84),IF($G84="L",$M84,$N84),$B84,$D84))</f>
        <v/>
      </c>
      <c r="AC84" s="130" t="str">
        <f>IF(OR($M84="",$N84=""),"",_xlfn.BETA.INV(ABS(VLOOKUP($R$1,VLookups!$A$28:$B$29,2,FALSE)-AC$3),IF($G84="L",$N84,$M84),IF($G84="L",$M84,$N84),$B84,$D84))</f>
        <v/>
      </c>
      <c r="AD84" s="129" t="str">
        <f>IF(OR($M84="",$N84=""),"",_xlfn.BETA.INV(ABS(VLOOKUP($R$1,VLookups!$A$28:$B$29,2,FALSE)-AD$3),IF($G84="L",$N84,$M84),IF($G84="L",$M84,$N84),$B84,$D84))</f>
        <v/>
      </c>
      <c r="AE84" s="130" t="str">
        <f>IF(OR($M84="",$N84=""),"",_xlfn.BETA.INV(ABS(VLOOKUP($R$1,VLookups!$A$28:$B$29,2,FALSE)-AE$3),IF($G84="L",$N84,$M84),IF($G84="L",$M84,$N84),$B84,$D84))</f>
        <v/>
      </c>
      <c r="AF84" s="17"/>
      <c r="AG84" s="17"/>
      <c r="AH84" s="17"/>
    </row>
    <row r="85" spans="1:34" hidden="1" x14ac:dyDescent="0.25">
      <c r="A85" s="22">
        <v>82</v>
      </c>
      <c r="B85" s="117" t="str">
        <f t="shared" si="17"/>
        <v/>
      </c>
      <c r="C85" s="132"/>
      <c r="D85" s="117" t="str">
        <f t="shared" si="18"/>
        <v/>
      </c>
      <c r="E85" s="127" t="str">
        <f t="shared" si="19"/>
        <v/>
      </c>
      <c r="F85" s="23" t="str">
        <f t="shared" si="20"/>
        <v/>
      </c>
      <c r="G85" s="24" t="str">
        <f t="shared" si="21"/>
        <v/>
      </c>
      <c r="H85" s="25" t="str">
        <f>IF(F85="","",IF(OR($F85&lt;Skew!$B$1,$F85=Skew!$B$1),IF($F85&gt;Skew!$C$1,Skew!$A$1,IF($F85&gt;Skew!$C$2,Skew!$A$2,IF($F85&gt;Skew!$C$3,Skew!$A$3,IF($F85&gt;Skew!$C$4,Skew!$A$4,IF($F85&gt;Skew!$C$5,Skew!$A$5,IF($F85&gt;Skew!$C$6,Skew!$A$6,IF($F85&gt;Skew!$C$7,Skew!$A$7,IF($F85&gt;Skew!$C$8,Skew!$A$8,IF($F85&gt;Skew!$C$9,Skew!$A$9,IF($F85&gt;Skew!$C$10,Skew!$A$10,IF($F85&gt;Skew!$C$11,Skew!$A$11,IF($F85&gt;Skew!$C$12,Skew!$A$12,IF($F85&gt;Skew!$C$13,Skew!$A$13,IF($F85&gt;Skew!$C$14,Skew!$A$14,Skew!$A$15)
)))))))))))))))</f>
        <v/>
      </c>
      <c r="I85" s="24" t="str">
        <f>IF(F85="","",MATCH(H85,Skew!$A$1:$A$15,0))</f>
        <v/>
      </c>
      <c r="J85" s="24" t="str">
        <f t="shared" si="22"/>
        <v/>
      </c>
      <c r="K85" s="26"/>
      <c r="L85" s="24" t="str">
        <f>IF(OR(F85="",K85=""),"",MATCH(K85,Confidence!$A$1:$A$10,0))</f>
        <v/>
      </c>
      <c r="M85" s="27" t="str">
        <f t="shared" si="23"/>
        <v/>
      </c>
      <c r="N85" s="27" t="str">
        <f t="shared" si="24"/>
        <v/>
      </c>
      <c r="O85" s="119" t="str">
        <f t="shared" si="25"/>
        <v/>
      </c>
      <c r="P85" s="119" t="str">
        <f t="shared" si="26"/>
        <v/>
      </c>
      <c r="Q85" s="40" t="str">
        <f t="shared" si="27"/>
        <v/>
      </c>
      <c r="R85" s="132"/>
      <c r="S85" s="28" t="str">
        <f>IF(AND(B85&gt;0,C85&gt;0,D85&gt;0,M85&gt;0,N85&gt;0,R85&gt;0,NOT(K85="")),ABS(VLOOKUP($R$1,VLookups!$A$28:$B$29,2,FALSE)-_xlfn.BETA.DIST(R85,IF(G85="L",N85,M85),IF(G85="L",M85,N85),TRUE,B85,D85)),"")</f>
        <v/>
      </c>
      <c r="T85" s="129" t="str">
        <f>IF(OR($M85="",$N85=""),"",_xlfn.BETA.INV(ABS(VLOOKUP($R$1,VLookups!$A$28:$B$29,2,FALSE)-T$3),IF($G85="L",$N85,$M85),IF($G85="L",$M85,$N85),$B85,$D85))</f>
        <v/>
      </c>
      <c r="U85" s="130" t="str">
        <f>IF(OR($M85="",$N85=""),"",_xlfn.BETA.INV(ABS(VLOOKUP($R$1,VLookups!$A$28:$B$29,2,FALSE)-U$3),IF($G85="L",$N85,$M85),IF($G85="L",$M85,$N85),$B85,$D85))</f>
        <v/>
      </c>
      <c r="V85" s="129" t="str">
        <f>IF(OR($M85="",$N85=""),"",_xlfn.BETA.INV(ABS(VLOOKUP($R$1,VLookups!$A$28:$B$29,2,FALSE)-V$3),IF($G85="L",$N85,$M85),IF($G85="L",$M85,$N85),$B85,$D85))</f>
        <v/>
      </c>
      <c r="W85" s="130" t="str">
        <f>IF(OR($M85="",$N85=""),"",_xlfn.BETA.INV(ABS(VLOOKUP($R$1,VLookups!$A$28:$B$29,2,FALSE)-W$3),IF($G85="L",$N85,$M85),IF($G85="L",$M85,$N85),$B85,$D85))</f>
        <v/>
      </c>
      <c r="X85" s="129" t="str">
        <f>IF(OR($M85="",$N85=""),"",_xlfn.BETA.INV(ABS(VLOOKUP($R$1,VLookups!$A$28:$B$29,2,FALSE)-X$3),IF($G85="L",$N85,$M85),IF($G85="L",$M85,$N85),$B85,$D85))</f>
        <v/>
      </c>
      <c r="Y85" s="130" t="str">
        <f>IF(OR($M85="",$N85=""),"",_xlfn.BETA.INV(ABS(VLOOKUP($R$1,VLookups!$A$28:$B$29,2,FALSE)-Y$3),IF($G85="L",$N85,$M85),IF($G85="L",$M85,$N85),$B85,$D85))</f>
        <v/>
      </c>
      <c r="Z85" s="129" t="str">
        <f>IF(OR($M85="",$N85=""),"",_xlfn.BETA.INV(ABS(VLOOKUP($R$1,VLookups!$A$28:$B$29,2,FALSE)-Z$3),IF($G85="L",$N85,$M85),IF($G85="L",$M85,$N85),$B85,$D85))</f>
        <v/>
      </c>
      <c r="AA85" s="130" t="str">
        <f>IF(OR($M85="",$N85=""),"",_xlfn.BETA.INV(ABS(VLOOKUP($R$1,VLookups!$A$28:$B$29,2,FALSE)-AA$3),IF($G85="L",$N85,$M85),IF($G85="L",$M85,$N85),$B85,$D85))</f>
        <v/>
      </c>
      <c r="AB85" s="129" t="str">
        <f>IF(OR($M85="",$N85=""),"",_xlfn.BETA.INV(ABS(VLOOKUP($R$1,VLookups!$A$28:$B$29,2,FALSE)-AB$3),IF($G85="L",$N85,$M85),IF($G85="L",$M85,$N85),$B85,$D85))</f>
        <v/>
      </c>
      <c r="AC85" s="130" t="str">
        <f>IF(OR($M85="",$N85=""),"",_xlfn.BETA.INV(ABS(VLOOKUP($R$1,VLookups!$A$28:$B$29,2,FALSE)-AC$3),IF($G85="L",$N85,$M85),IF($G85="L",$M85,$N85),$B85,$D85))</f>
        <v/>
      </c>
      <c r="AD85" s="129" t="str">
        <f>IF(OR($M85="",$N85=""),"",_xlfn.BETA.INV(ABS(VLOOKUP($R$1,VLookups!$A$28:$B$29,2,FALSE)-AD$3),IF($G85="L",$N85,$M85),IF($G85="L",$M85,$N85),$B85,$D85))</f>
        <v/>
      </c>
      <c r="AE85" s="130" t="str">
        <f>IF(OR($M85="",$N85=""),"",_xlfn.BETA.INV(ABS(VLOOKUP($R$1,VLookups!$A$28:$B$29,2,FALSE)-AE$3),IF($G85="L",$N85,$M85),IF($G85="L",$M85,$N85),$B85,$D85))</f>
        <v/>
      </c>
      <c r="AF85" s="17"/>
      <c r="AG85" s="17"/>
      <c r="AH85" s="17"/>
    </row>
    <row r="86" spans="1:34" hidden="1" x14ac:dyDescent="0.25">
      <c r="A86" s="22">
        <v>83</v>
      </c>
      <c r="B86" s="117" t="str">
        <f t="shared" si="17"/>
        <v/>
      </c>
      <c r="C86" s="132"/>
      <c r="D86" s="117" t="str">
        <f t="shared" si="18"/>
        <v/>
      </c>
      <c r="E86" s="127" t="str">
        <f t="shared" si="19"/>
        <v/>
      </c>
      <c r="F86" s="23" t="str">
        <f t="shared" si="20"/>
        <v/>
      </c>
      <c r="G86" s="24" t="str">
        <f t="shared" si="21"/>
        <v/>
      </c>
      <c r="H86" s="25" t="str">
        <f>IF(F86="","",IF(OR($F86&lt;Skew!$B$1,$F86=Skew!$B$1),IF($F86&gt;Skew!$C$1,Skew!$A$1,IF($F86&gt;Skew!$C$2,Skew!$A$2,IF($F86&gt;Skew!$C$3,Skew!$A$3,IF($F86&gt;Skew!$C$4,Skew!$A$4,IF($F86&gt;Skew!$C$5,Skew!$A$5,IF($F86&gt;Skew!$C$6,Skew!$A$6,IF($F86&gt;Skew!$C$7,Skew!$A$7,IF($F86&gt;Skew!$C$8,Skew!$A$8,IF($F86&gt;Skew!$C$9,Skew!$A$9,IF($F86&gt;Skew!$C$10,Skew!$A$10,IF($F86&gt;Skew!$C$11,Skew!$A$11,IF($F86&gt;Skew!$C$12,Skew!$A$12,IF($F86&gt;Skew!$C$13,Skew!$A$13,IF($F86&gt;Skew!$C$14,Skew!$A$14,Skew!$A$15)
)))))))))))))))</f>
        <v/>
      </c>
      <c r="I86" s="24" t="str">
        <f>IF(F86="","",MATCH(H86,Skew!$A$1:$A$15,0))</f>
        <v/>
      </c>
      <c r="J86" s="24" t="str">
        <f t="shared" si="22"/>
        <v/>
      </c>
      <c r="K86" s="26"/>
      <c r="L86" s="24" t="str">
        <f>IF(OR(F86="",K86=""),"",MATCH(K86,Confidence!$A$1:$A$10,0))</f>
        <v/>
      </c>
      <c r="M86" s="27" t="str">
        <f t="shared" si="23"/>
        <v/>
      </c>
      <c r="N86" s="27" t="str">
        <f t="shared" si="24"/>
        <v/>
      </c>
      <c r="O86" s="119" t="str">
        <f t="shared" si="25"/>
        <v/>
      </c>
      <c r="P86" s="119" t="str">
        <f t="shared" si="26"/>
        <v/>
      </c>
      <c r="Q86" s="40" t="str">
        <f t="shared" si="27"/>
        <v/>
      </c>
      <c r="R86" s="132"/>
      <c r="S86" s="28" t="str">
        <f>IF(AND(B86&gt;0,C86&gt;0,D86&gt;0,M86&gt;0,N86&gt;0,R86&gt;0,NOT(K86="")),ABS(VLOOKUP($R$1,VLookups!$A$28:$B$29,2,FALSE)-_xlfn.BETA.DIST(R86,IF(G86="L",N86,M86),IF(G86="L",M86,N86),TRUE,B86,D86)),"")</f>
        <v/>
      </c>
      <c r="T86" s="129" t="str">
        <f>IF(OR($M86="",$N86=""),"",_xlfn.BETA.INV(ABS(VLOOKUP($R$1,VLookups!$A$28:$B$29,2,FALSE)-T$3),IF($G86="L",$N86,$M86),IF($G86="L",$M86,$N86),$B86,$D86))</f>
        <v/>
      </c>
      <c r="U86" s="130" t="str">
        <f>IF(OR($M86="",$N86=""),"",_xlfn.BETA.INV(ABS(VLOOKUP($R$1,VLookups!$A$28:$B$29,2,FALSE)-U$3),IF($G86="L",$N86,$M86),IF($G86="L",$M86,$N86),$B86,$D86))</f>
        <v/>
      </c>
      <c r="V86" s="129" t="str">
        <f>IF(OR($M86="",$N86=""),"",_xlfn.BETA.INV(ABS(VLOOKUP($R$1,VLookups!$A$28:$B$29,2,FALSE)-V$3),IF($G86="L",$N86,$M86),IF($G86="L",$M86,$N86),$B86,$D86))</f>
        <v/>
      </c>
      <c r="W86" s="130" t="str">
        <f>IF(OR($M86="",$N86=""),"",_xlfn.BETA.INV(ABS(VLOOKUP($R$1,VLookups!$A$28:$B$29,2,FALSE)-W$3),IF($G86="L",$N86,$M86),IF($G86="L",$M86,$N86),$B86,$D86))</f>
        <v/>
      </c>
      <c r="X86" s="129" t="str">
        <f>IF(OR($M86="",$N86=""),"",_xlfn.BETA.INV(ABS(VLOOKUP($R$1,VLookups!$A$28:$B$29,2,FALSE)-X$3),IF($G86="L",$N86,$M86),IF($G86="L",$M86,$N86),$B86,$D86))</f>
        <v/>
      </c>
      <c r="Y86" s="130" t="str">
        <f>IF(OR($M86="",$N86=""),"",_xlfn.BETA.INV(ABS(VLOOKUP($R$1,VLookups!$A$28:$B$29,2,FALSE)-Y$3),IF($G86="L",$N86,$M86),IF($G86="L",$M86,$N86),$B86,$D86))</f>
        <v/>
      </c>
      <c r="Z86" s="129" t="str">
        <f>IF(OR($M86="",$N86=""),"",_xlfn.BETA.INV(ABS(VLOOKUP($R$1,VLookups!$A$28:$B$29,2,FALSE)-Z$3),IF($G86="L",$N86,$M86),IF($G86="L",$M86,$N86),$B86,$D86))</f>
        <v/>
      </c>
      <c r="AA86" s="130" t="str">
        <f>IF(OR($M86="",$N86=""),"",_xlfn.BETA.INV(ABS(VLOOKUP($R$1,VLookups!$A$28:$B$29,2,FALSE)-AA$3),IF($G86="L",$N86,$M86),IF($G86="L",$M86,$N86),$B86,$D86))</f>
        <v/>
      </c>
      <c r="AB86" s="129" t="str">
        <f>IF(OR($M86="",$N86=""),"",_xlfn.BETA.INV(ABS(VLOOKUP($R$1,VLookups!$A$28:$B$29,2,FALSE)-AB$3),IF($G86="L",$N86,$M86),IF($G86="L",$M86,$N86),$B86,$D86))</f>
        <v/>
      </c>
      <c r="AC86" s="130" t="str">
        <f>IF(OR($M86="",$N86=""),"",_xlfn.BETA.INV(ABS(VLOOKUP($R$1,VLookups!$A$28:$B$29,2,FALSE)-AC$3),IF($G86="L",$N86,$M86),IF($G86="L",$M86,$N86),$B86,$D86))</f>
        <v/>
      </c>
      <c r="AD86" s="129" t="str">
        <f>IF(OR($M86="",$N86=""),"",_xlfn.BETA.INV(ABS(VLOOKUP($R$1,VLookups!$A$28:$B$29,2,FALSE)-AD$3),IF($G86="L",$N86,$M86),IF($G86="L",$M86,$N86),$B86,$D86))</f>
        <v/>
      </c>
      <c r="AE86" s="130" t="str">
        <f>IF(OR($M86="",$N86=""),"",_xlfn.BETA.INV(ABS(VLOOKUP($R$1,VLookups!$A$28:$B$29,2,FALSE)-AE$3),IF($G86="L",$N86,$M86),IF($G86="L",$M86,$N86),$B86,$D86))</f>
        <v/>
      </c>
      <c r="AF86" s="17"/>
      <c r="AG86" s="17"/>
      <c r="AH86" s="17"/>
    </row>
    <row r="87" spans="1:34" hidden="1" x14ac:dyDescent="0.25">
      <c r="A87" s="22">
        <v>84</v>
      </c>
      <c r="B87" s="117" t="str">
        <f t="shared" si="17"/>
        <v/>
      </c>
      <c r="C87" s="132"/>
      <c r="D87" s="117" t="str">
        <f t="shared" si="18"/>
        <v/>
      </c>
      <c r="E87" s="127" t="str">
        <f t="shared" si="19"/>
        <v/>
      </c>
      <c r="F87" s="23" t="str">
        <f t="shared" si="20"/>
        <v/>
      </c>
      <c r="G87" s="24" t="str">
        <f t="shared" si="21"/>
        <v/>
      </c>
      <c r="H87" s="25" t="str">
        <f>IF(F87="","",IF(OR($F87&lt;Skew!$B$1,$F87=Skew!$B$1),IF($F87&gt;Skew!$C$1,Skew!$A$1,IF($F87&gt;Skew!$C$2,Skew!$A$2,IF($F87&gt;Skew!$C$3,Skew!$A$3,IF($F87&gt;Skew!$C$4,Skew!$A$4,IF($F87&gt;Skew!$C$5,Skew!$A$5,IF($F87&gt;Skew!$C$6,Skew!$A$6,IF($F87&gt;Skew!$C$7,Skew!$A$7,IF($F87&gt;Skew!$C$8,Skew!$A$8,IF($F87&gt;Skew!$C$9,Skew!$A$9,IF($F87&gt;Skew!$C$10,Skew!$A$10,IF($F87&gt;Skew!$C$11,Skew!$A$11,IF($F87&gt;Skew!$C$12,Skew!$A$12,IF($F87&gt;Skew!$C$13,Skew!$A$13,IF($F87&gt;Skew!$C$14,Skew!$A$14,Skew!$A$15)
)))))))))))))))</f>
        <v/>
      </c>
      <c r="I87" s="24" t="str">
        <f>IF(F87="","",MATCH(H87,Skew!$A$1:$A$15,0))</f>
        <v/>
      </c>
      <c r="J87" s="24" t="str">
        <f t="shared" si="22"/>
        <v/>
      </c>
      <c r="K87" s="26"/>
      <c r="L87" s="24" t="str">
        <f>IF(OR(F87="",K87=""),"",MATCH(K87,Confidence!$A$1:$A$10,0))</f>
        <v/>
      </c>
      <c r="M87" s="27" t="str">
        <f t="shared" si="23"/>
        <v/>
      </c>
      <c r="N87" s="27" t="str">
        <f t="shared" si="24"/>
        <v/>
      </c>
      <c r="O87" s="119" t="str">
        <f t="shared" si="25"/>
        <v/>
      </c>
      <c r="P87" s="119" t="str">
        <f t="shared" si="26"/>
        <v/>
      </c>
      <c r="Q87" s="40" t="str">
        <f t="shared" si="27"/>
        <v/>
      </c>
      <c r="R87" s="132"/>
      <c r="S87" s="28" t="str">
        <f>IF(AND(B87&gt;0,C87&gt;0,D87&gt;0,M87&gt;0,N87&gt;0,R87&gt;0,NOT(K87="")),ABS(VLOOKUP($R$1,VLookups!$A$28:$B$29,2,FALSE)-_xlfn.BETA.DIST(R87,IF(G87="L",N87,M87),IF(G87="L",M87,N87),TRUE,B87,D87)),"")</f>
        <v/>
      </c>
      <c r="T87" s="129" t="str">
        <f>IF(OR($M87="",$N87=""),"",_xlfn.BETA.INV(ABS(VLOOKUP($R$1,VLookups!$A$28:$B$29,2,FALSE)-T$3),IF($G87="L",$N87,$M87),IF($G87="L",$M87,$N87),$B87,$D87))</f>
        <v/>
      </c>
      <c r="U87" s="130" t="str">
        <f>IF(OR($M87="",$N87=""),"",_xlfn.BETA.INV(ABS(VLOOKUP($R$1,VLookups!$A$28:$B$29,2,FALSE)-U$3),IF($G87="L",$N87,$M87),IF($G87="L",$M87,$N87),$B87,$D87))</f>
        <v/>
      </c>
      <c r="V87" s="129" t="str">
        <f>IF(OR($M87="",$N87=""),"",_xlfn.BETA.INV(ABS(VLOOKUP($R$1,VLookups!$A$28:$B$29,2,FALSE)-V$3),IF($G87="L",$N87,$M87),IF($G87="L",$M87,$N87),$B87,$D87))</f>
        <v/>
      </c>
      <c r="W87" s="130" t="str">
        <f>IF(OR($M87="",$N87=""),"",_xlfn.BETA.INV(ABS(VLOOKUP($R$1,VLookups!$A$28:$B$29,2,FALSE)-W$3),IF($G87="L",$N87,$M87),IF($G87="L",$M87,$N87),$B87,$D87))</f>
        <v/>
      </c>
      <c r="X87" s="129" t="str">
        <f>IF(OR($M87="",$N87=""),"",_xlfn.BETA.INV(ABS(VLOOKUP($R$1,VLookups!$A$28:$B$29,2,FALSE)-X$3),IF($G87="L",$N87,$M87),IF($G87="L",$M87,$N87),$B87,$D87))</f>
        <v/>
      </c>
      <c r="Y87" s="130" t="str">
        <f>IF(OR($M87="",$N87=""),"",_xlfn.BETA.INV(ABS(VLOOKUP($R$1,VLookups!$A$28:$B$29,2,FALSE)-Y$3),IF($G87="L",$N87,$M87),IF($G87="L",$M87,$N87),$B87,$D87))</f>
        <v/>
      </c>
      <c r="Z87" s="129" t="str">
        <f>IF(OR($M87="",$N87=""),"",_xlfn.BETA.INV(ABS(VLOOKUP($R$1,VLookups!$A$28:$B$29,2,FALSE)-Z$3),IF($G87="L",$N87,$M87),IF($G87="L",$M87,$N87),$B87,$D87))</f>
        <v/>
      </c>
      <c r="AA87" s="130" t="str">
        <f>IF(OR($M87="",$N87=""),"",_xlfn.BETA.INV(ABS(VLOOKUP($R$1,VLookups!$A$28:$B$29,2,FALSE)-AA$3),IF($G87="L",$N87,$M87),IF($G87="L",$M87,$N87),$B87,$D87))</f>
        <v/>
      </c>
      <c r="AB87" s="129" t="str">
        <f>IF(OR($M87="",$N87=""),"",_xlfn.BETA.INV(ABS(VLOOKUP($R$1,VLookups!$A$28:$B$29,2,FALSE)-AB$3),IF($G87="L",$N87,$M87),IF($G87="L",$M87,$N87),$B87,$D87))</f>
        <v/>
      </c>
      <c r="AC87" s="130" t="str">
        <f>IF(OR($M87="",$N87=""),"",_xlfn.BETA.INV(ABS(VLOOKUP($R$1,VLookups!$A$28:$B$29,2,FALSE)-AC$3),IF($G87="L",$N87,$M87),IF($G87="L",$M87,$N87),$B87,$D87))</f>
        <v/>
      </c>
      <c r="AD87" s="129" t="str">
        <f>IF(OR($M87="",$N87=""),"",_xlfn.BETA.INV(ABS(VLOOKUP($R$1,VLookups!$A$28:$B$29,2,FALSE)-AD$3),IF($G87="L",$N87,$M87),IF($G87="L",$M87,$N87),$B87,$D87))</f>
        <v/>
      </c>
      <c r="AE87" s="130" t="str">
        <f>IF(OR($M87="",$N87=""),"",_xlfn.BETA.INV(ABS(VLOOKUP($R$1,VLookups!$A$28:$B$29,2,FALSE)-AE$3),IF($G87="L",$N87,$M87),IF($G87="L",$M87,$N87),$B87,$D87))</f>
        <v/>
      </c>
      <c r="AF87" s="17"/>
      <c r="AG87" s="17"/>
      <c r="AH87" s="17"/>
    </row>
    <row r="88" spans="1:34" hidden="1" x14ac:dyDescent="0.25">
      <c r="A88" s="22">
        <v>85</v>
      </c>
      <c r="B88" s="117" t="str">
        <f t="shared" si="17"/>
        <v/>
      </c>
      <c r="C88" s="132"/>
      <c r="D88" s="117" t="str">
        <f t="shared" si="18"/>
        <v/>
      </c>
      <c r="E88" s="127" t="str">
        <f t="shared" si="19"/>
        <v/>
      </c>
      <c r="F88" s="23" t="str">
        <f t="shared" si="20"/>
        <v/>
      </c>
      <c r="G88" s="24" t="str">
        <f t="shared" si="21"/>
        <v/>
      </c>
      <c r="H88" s="25" t="str">
        <f>IF(F88="","",IF(OR($F88&lt;Skew!$B$1,$F88=Skew!$B$1),IF($F88&gt;Skew!$C$1,Skew!$A$1,IF($F88&gt;Skew!$C$2,Skew!$A$2,IF($F88&gt;Skew!$C$3,Skew!$A$3,IF($F88&gt;Skew!$C$4,Skew!$A$4,IF($F88&gt;Skew!$C$5,Skew!$A$5,IF($F88&gt;Skew!$C$6,Skew!$A$6,IF($F88&gt;Skew!$C$7,Skew!$A$7,IF($F88&gt;Skew!$C$8,Skew!$A$8,IF($F88&gt;Skew!$C$9,Skew!$A$9,IF($F88&gt;Skew!$C$10,Skew!$A$10,IF($F88&gt;Skew!$C$11,Skew!$A$11,IF($F88&gt;Skew!$C$12,Skew!$A$12,IF($F88&gt;Skew!$C$13,Skew!$A$13,IF($F88&gt;Skew!$C$14,Skew!$A$14,Skew!$A$15)
)))))))))))))))</f>
        <v/>
      </c>
      <c r="I88" s="24" t="str">
        <f>IF(F88="","",MATCH(H88,Skew!$A$1:$A$15,0))</f>
        <v/>
      </c>
      <c r="J88" s="24" t="str">
        <f t="shared" si="22"/>
        <v/>
      </c>
      <c r="K88" s="26"/>
      <c r="L88" s="24" t="str">
        <f>IF(OR(F88="",K88=""),"",MATCH(K88,Confidence!$A$1:$A$10,0))</f>
        <v/>
      </c>
      <c r="M88" s="27" t="str">
        <f t="shared" si="23"/>
        <v/>
      </c>
      <c r="N88" s="27" t="str">
        <f t="shared" si="24"/>
        <v/>
      </c>
      <c r="O88" s="119" t="str">
        <f t="shared" si="25"/>
        <v/>
      </c>
      <c r="P88" s="119" t="str">
        <f t="shared" si="26"/>
        <v/>
      </c>
      <c r="Q88" s="40" t="str">
        <f t="shared" si="27"/>
        <v/>
      </c>
      <c r="R88" s="132"/>
      <c r="S88" s="28" t="str">
        <f>IF(AND(B88&gt;0,C88&gt;0,D88&gt;0,M88&gt;0,N88&gt;0,R88&gt;0,NOT(K88="")),ABS(VLOOKUP($R$1,VLookups!$A$28:$B$29,2,FALSE)-_xlfn.BETA.DIST(R88,IF(G88="L",N88,M88),IF(G88="L",M88,N88),TRUE,B88,D88)),"")</f>
        <v/>
      </c>
      <c r="T88" s="129" t="str">
        <f>IF(OR($M88="",$N88=""),"",_xlfn.BETA.INV(ABS(VLOOKUP($R$1,VLookups!$A$28:$B$29,2,FALSE)-T$3),IF($G88="L",$N88,$M88),IF($G88="L",$M88,$N88),$B88,$D88))</f>
        <v/>
      </c>
      <c r="U88" s="130" t="str">
        <f>IF(OR($M88="",$N88=""),"",_xlfn.BETA.INV(ABS(VLOOKUP($R$1,VLookups!$A$28:$B$29,2,FALSE)-U$3),IF($G88="L",$N88,$M88),IF($G88="L",$M88,$N88),$B88,$D88))</f>
        <v/>
      </c>
      <c r="V88" s="129" t="str">
        <f>IF(OR($M88="",$N88=""),"",_xlfn.BETA.INV(ABS(VLOOKUP($R$1,VLookups!$A$28:$B$29,2,FALSE)-V$3),IF($G88="L",$N88,$M88),IF($G88="L",$M88,$N88),$B88,$D88))</f>
        <v/>
      </c>
      <c r="W88" s="130" t="str">
        <f>IF(OR($M88="",$N88=""),"",_xlfn.BETA.INV(ABS(VLOOKUP($R$1,VLookups!$A$28:$B$29,2,FALSE)-W$3),IF($G88="L",$N88,$M88),IF($G88="L",$M88,$N88),$B88,$D88))</f>
        <v/>
      </c>
      <c r="X88" s="129" t="str">
        <f>IF(OR($M88="",$N88=""),"",_xlfn.BETA.INV(ABS(VLOOKUP($R$1,VLookups!$A$28:$B$29,2,FALSE)-X$3),IF($G88="L",$N88,$M88),IF($G88="L",$M88,$N88),$B88,$D88))</f>
        <v/>
      </c>
      <c r="Y88" s="130" t="str">
        <f>IF(OR($M88="",$N88=""),"",_xlfn.BETA.INV(ABS(VLOOKUP($R$1,VLookups!$A$28:$B$29,2,FALSE)-Y$3),IF($G88="L",$N88,$M88),IF($G88="L",$M88,$N88),$B88,$D88))</f>
        <v/>
      </c>
      <c r="Z88" s="129" t="str">
        <f>IF(OR($M88="",$N88=""),"",_xlfn.BETA.INV(ABS(VLOOKUP($R$1,VLookups!$A$28:$B$29,2,FALSE)-Z$3),IF($G88="L",$N88,$M88),IF($G88="L",$M88,$N88),$B88,$D88))</f>
        <v/>
      </c>
      <c r="AA88" s="130" t="str">
        <f>IF(OR($M88="",$N88=""),"",_xlfn.BETA.INV(ABS(VLOOKUP($R$1,VLookups!$A$28:$B$29,2,FALSE)-AA$3),IF($G88="L",$N88,$M88),IF($G88="L",$M88,$N88),$B88,$D88))</f>
        <v/>
      </c>
      <c r="AB88" s="129" t="str">
        <f>IF(OR($M88="",$N88=""),"",_xlfn.BETA.INV(ABS(VLOOKUP($R$1,VLookups!$A$28:$B$29,2,FALSE)-AB$3),IF($G88="L",$N88,$M88),IF($G88="L",$M88,$N88),$B88,$D88))</f>
        <v/>
      </c>
      <c r="AC88" s="130" t="str">
        <f>IF(OR($M88="",$N88=""),"",_xlfn.BETA.INV(ABS(VLOOKUP($R$1,VLookups!$A$28:$B$29,2,FALSE)-AC$3),IF($G88="L",$N88,$M88),IF($G88="L",$M88,$N88),$B88,$D88))</f>
        <v/>
      </c>
      <c r="AD88" s="129" t="str">
        <f>IF(OR($M88="",$N88=""),"",_xlfn.BETA.INV(ABS(VLOOKUP($R$1,VLookups!$A$28:$B$29,2,FALSE)-AD$3),IF($G88="L",$N88,$M88),IF($G88="L",$M88,$N88),$B88,$D88))</f>
        <v/>
      </c>
      <c r="AE88" s="130" t="str">
        <f>IF(OR($M88="",$N88=""),"",_xlfn.BETA.INV(ABS(VLOOKUP($R$1,VLookups!$A$28:$B$29,2,FALSE)-AE$3),IF($G88="L",$N88,$M88),IF($G88="L",$M88,$N88),$B88,$D88))</f>
        <v/>
      </c>
      <c r="AF88" s="17"/>
      <c r="AG88" s="17"/>
      <c r="AH88" s="17"/>
    </row>
    <row r="89" spans="1:34" hidden="1" x14ac:dyDescent="0.25">
      <c r="A89" s="22">
        <v>86</v>
      </c>
      <c r="B89" s="117" t="str">
        <f t="shared" si="17"/>
        <v/>
      </c>
      <c r="C89" s="132"/>
      <c r="D89" s="117" t="str">
        <f t="shared" si="18"/>
        <v/>
      </c>
      <c r="E89" s="127" t="str">
        <f t="shared" si="19"/>
        <v/>
      </c>
      <c r="F89" s="23" t="str">
        <f t="shared" si="20"/>
        <v/>
      </c>
      <c r="G89" s="24" t="str">
        <f t="shared" si="21"/>
        <v/>
      </c>
      <c r="H89" s="25" t="str">
        <f>IF(F89="","",IF(OR($F89&lt;Skew!$B$1,$F89=Skew!$B$1),IF($F89&gt;Skew!$C$1,Skew!$A$1,IF($F89&gt;Skew!$C$2,Skew!$A$2,IF($F89&gt;Skew!$C$3,Skew!$A$3,IF($F89&gt;Skew!$C$4,Skew!$A$4,IF($F89&gt;Skew!$C$5,Skew!$A$5,IF($F89&gt;Skew!$C$6,Skew!$A$6,IF($F89&gt;Skew!$C$7,Skew!$A$7,IF($F89&gt;Skew!$C$8,Skew!$A$8,IF($F89&gt;Skew!$C$9,Skew!$A$9,IF($F89&gt;Skew!$C$10,Skew!$A$10,IF($F89&gt;Skew!$C$11,Skew!$A$11,IF($F89&gt;Skew!$C$12,Skew!$A$12,IF($F89&gt;Skew!$C$13,Skew!$A$13,IF($F89&gt;Skew!$C$14,Skew!$A$14,Skew!$A$15)
)))))))))))))))</f>
        <v/>
      </c>
      <c r="I89" s="24" t="str">
        <f>IF(F89="","",MATCH(H89,Skew!$A$1:$A$15,0))</f>
        <v/>
      </c>
      <c r="J89" s="24" t="str">
        <f t="shared" si="22"/>
        <v/>
      </c>
      <c r="K89" s="26"/>
      <c r="L89" s="24" t="str">
        <f>IF(OR(F89="",K89=""),"",MATCH(K89,Confidence!$A$1:$A$10,0))</f>
        <v/>
      </c>
      <c r="M89" s="27" t="str">
        <f t="shared" si="23"/>
        <v/>
      </c>
      <c r="N89" s="27" t="str">
        <f t="shared" si="24"/>
        <v/>
      </c>
      <c r="O89" s="119" t="str">
        <f t="shared" si="25"/>
        <v/>
      </c>
      <c r="P89" s="119" t="str">
        <f t="shared" si="26"/>
        <v/>
      </c>
      <c r="Q89" s="40" t="str">
        <f t="shared" si="27"/>
        <v/>
      </c>
      <c r="R89" s="132"/>
      <c r="S89" s="28" t="str">
        <f>IF(AND(B89&gt;0,C89&gt;0,D89&gt;0,M89&gt;0,N89&gt;0,R89&gt;0,NOT(K89="")),ABS(VLOOKUP($R$1,VLookups!$A$28:$B$29,2,FALSE)-_xlfn.BETA.DIST(R89,IF(G89="L",N89,M89),IF(G89="L",M89,N89),TRUE,B89,D89)),"")</f>
        <v/>
      </c>
      <c r="T89" s="129" t="str">
        <f>IF(OR($M89="",$N89=""),"",_xlfn.BETA.INV(ABS(VLOOKUP($R$1,VLookups!$A$28:$B$29,2,FALSE)-T$3),IF($G89="L",$N89,$M89),IF($G89="L",$M89,$N89),$B89,$D89))</f>
        <v/>
      </c>
      <c r="U89" s="130" t="str">
        <f>IF(OR($M89="",$N89=""),"",_xlfn.BETA.INV(ABS(VLOOKUP($R$1,VLookups!$A$28:$B$29,2,FALSE)-U$3),IF($G89="L",$N89,$M89),IF($G89="L",$M89,$N89),$B89,$D89))</f>
        <v/>
      </c>
      <c r="V89" s="129" t="str">
        <f>IF(OR($M89="",$N89=""),"",_xlfn.BETA.INV(ABS(VLOOKUP($R$1,VLookups!$A$28:$B$29,2,FALSE)-V$3),IF($G89="L",$N89,$M89),IF($G89="L",$M89,$N89),$B89,$D89))</f>
        <v/>
      </c>
      <c r="W89" s="130" t="str">
        <f>IF(OR($M89="",$N89=""),"",_xlfn.BETA.INV(ABS(VLOOKUP($R$1,VLookups!$A$28:$B$29,2,FALSE)-W$3),IF($G89="L",$N89,$M89),IF($G89="L",$M89,$N89),$B89,$D89))</f>
        <v/>
      </c>
      <c r="X89" s="129" t="str">
        <f>IF(OR($M89="",$N89=""),"",_xlfn.BETA.INV(ABS(VLOOKUP($R$1,VLookups!$A$28:$B$29,2,FALSE)-X$3),IF($G89="L",$N89,$M89),IF($G89="L",$M89,$N89),$B89,$D89))</f>
        <v/>
      </c>
      <c r="Y89" s="130" t="str">
        <f>IF(OR($M89="",$N89=""),"",_xlfn.BETA.INV(ABS(VLOOKUP($R$1,VLookups!$A$28:$B$29,2,FALSE)-Y$3),IF($G89="L",$N89,$M89),IF($G89="L",$M89,$N89),$B89,$D89))</f>
        <v/>
      </c>
      <c r="Z89" s="129" t="str">
        <f>IF(OR($M89="",$N89=""),"",_xlfn.BETA.INV(ABS(VLOOKUP($R$1,VLookups!$A$28:$B$29,2,FALSE)-Z$3),IF($G89="L",$N89,$M89),IF($G89="L",$M89,$N89),$B89,$D89))</f>
        <v/>
      </c>
      <c r="AA89" s="130" t="str">
        <f>IF(OR($M89="",$N89=""),"",_xlfn.BETA.INV(ABS(VLOOKUP($R$1,VLookups!$A$28:$B$29,2,FALSE)-AA$3),IF($G89="L",$N89,$M89),IF($G89="L",$M89,$N89),$B89,$D89))</f>
        <v/>
      </c>
      <c r="AB89" s="129" t="str">
        <f>IF(OR($M89="",$N89=""),"",_xlfn.BETA.INV(ABS(VLOOKUP($R$1,VLookups!$A$28:$B$29,2,FALSE)-AB$3),IF($G89="L",$N89,$M89),IF($G89="L",$M89,$N89),$B89,$D89))</f>
        <v/>
      </c>
      <c r="AC89" s="130" t="str">
        <f>IF(OR($M89="",$N89=""),"",_xlfn.BETA.INV(ABS(VLOOKUP($R$1,VLookups!$A$28:$B$29,2,FALSE)-AC$3),IF($G89="L",$N89,$M89),IF($G89="L",$M89,$N89),$B89,$D89))</f>
        <v/>
      </c>
      <c r="AD89" s="129" t="str">
        <f>IF(OR($M89="",$N89=""),"",_xlfn.BETA.INV(ABS(VLOOKUP($R$1,VLookups!$A$28:$B$29,2,FALSE)-AD$3),IF($G89="L",$N89,$M89),IF($G89="L",$M89,$N89),$B89,$D89))</f>
        <v/>
      </c>
      <c r="AE89" s="130" t="str">
        <f>IF(OR($M89="",$N89=""),"",_xlfn.BETA.INV(ABS(VLOOKUP($R$1,VLookups!$A$28:$B$29,2,FALSE)-AE$3),IF($G89="L",$N89,$M89),IF($G89="L",$M89,$N89),$B89,$D89))</f>
        <v/>
      </c>
      <c r="AF89" s="17"/>
      <c r="AG89" s="17"/>
      <c r="AH89" s="17"/>
    </row>
    <row r="90" spans="1:34" hidden="1" x14ac:dyDescent="0.25">
      <c r="A90" s="22">
        <v>87</v>
      </c>
      <c r="B90" s="117" t="str">
        <f t="shared" si="17"/>
        <v/>
      </c>
      <c r="C90" s="132"/>
      <c r="D90" s="117" t="str">
        <f t="shared" si="18"/>
        <v/>
      </c>
      <c r="E90" s="127" t="str">
        <f t="shared" si="19"/>
        <v/>
      </c>
      <c r="F90" s="23" t="str">
        <f t="shared" si="20"/>
        <v/>
      </c>
      <c r="G90" s="24" t="str">
        <f t="shared" si="21"/>
        <v/>
      </c>
      <c r="H90" s="25" t="str">
        <f>IF(F90="","",IF(OR($F90&lt;Skew!$B$1,$F90=Skew!$B$1),IF($F90&gt;Skew!$C$1,Skew!$A$1,IF($F90&gt;Skew!$C$2,Skew!$A$2,IF($F90&gt;Skew!$C$3,Skew!$A$3,IF($F90&gt;Skew!$C$4,Skew!$A$4,IF($F90&gt;Skew!$C$5,Skew!$A$5,IF($F90&gt;Skew!$C$6,Skew!$A$6,IF($F90&gt;Skew!$C$7,Skew!$A$7,IF($F90&gt;Skew!$C$8,Skew!$A$8,IF($F90&gt;Skew!$C$9,Skew!$A$9,IF($F90&gt;Skew!$C$10,Skew!$A$10,IF($F90&gt;Skew!$C$11,Skew!$A$11,IF($F90&gt;Skew!$C$12,Skew!$A$12,IF($F90&gt;Skew!$C$13,Skew!$A$13,IF($F90&gt;Skew!$C$14,Skew!$A$14,Skew!$A$15)
)))))))))))))))</f>
        <v/>
      </c>
      <c r="I90" s="24" t="str">
        <f>IF(F90="","",MATCH(H90,Skew!$A$1:$A$15,0))</f>
        <v/>
      </c>
      <c r="J90" s="24" t="str">
        <f t="shared" si="22"/>
        <v/>
      </c>
      <c r="K90" s="26"/>
      <c r="L90" s="24" t="str">
        <f>IF(OR(F90="",K90=""),"",MATCH(K90,Confidence!$A$1:$A$10,0))</f>
        <v/>
      </c>
      <c r="M90" s="27" t="str">
        <f t="shared" si="23"/>
        <v/>
      </c>
      <c r="N90" s="27" t="str">
        <f t="shared" si="24"/>
        <v/>
      </c>
      <c r="O90" s="119" t="str">
        <f t="shared" si="25"/>
        <v/>
      </c>
      <c r="P90" s="119" t="str">
        <f t="shared" si="26"/>
        <v/>
      </c>
      <c r="Q90" s="40" t="str">
        <f t="shared" si="27"/>
        <v/>
      </c>
      <c r="R90" s="132"/>
      <c r="S90" s="28" t="str">
        <f>IF(AND(B90&gt;0,C90&gt;0,D90&gt;0,M90&gt;0,N90&gt;0,R90&gt;0,NOT(K90="")),ABS(VLOOKUP($R$1,VLookups!$A$28:$B$29,2,FALSE)-_xlfn.BETA.DIST(R90,IF(G90="L",N90,M90),IF(G90="L",M90,N90),TRUE,B90,D90)),"")</f>
        <v/>
      </c>
      <c r="T90" s="129" t="str">
        <f>IF(OR($M90="",$N90=""),"",_xlfn.BETA.INV(ABS(VLOOKUP($R$1,VLookups!$A$28:$B$29,2,FALSE)-T$3),IF($G90="L",$N90,$M90),IF($G90="L",$M90,$N90),$B90,$D90))</f>
        <v/>
      </c>
      <c r="U90" s="130" t="str">
        <f>IF(OR($M90="",$N90=""),"",_xlfn.BETA.INV(ABS(VLOOKUP($R$1,VLookups!$A$28:$B$29,2,FALSE)-U$3),IF($G90="L",$N90,$M90),IF($G90="L",$M90,$N90),$B90,$D90))</f>
        <v/>
      </c>
      <c r="V90" s="129" t="str">
        <f>IF(OR($M90="",$N90=""),"",_xlfn.BETA.INV(ABS(VLOOKUP($R$1,VLookups!$A$28:$B$29,2,FALSE)-V$3),IF($G90="L",$N90,$M90),IF($G90="L",$M90,$N90),$B90,$D90))</f>
        <v/>
      </c>
      <c r="W90" s="130" t="str">
        <f>IF(OR($M90="",$N90=""),"",_xlfn.BETA.INV(ABS(VLOOKUP($R$1,VLookups!$A$28:$B$29,2,FALSE)-W$3),IF($G90="L",$N90,$M90),IF($G90="L",$M90,$N90),$B90,$D90))</f>
        <v/>
      </c>
      <c r="X90" s="129" t="str">
        <f>IF(OR($M90="",$N90=""),"",_xlfn.BETA.INV(ABS(VLOOKUP($R$1,VLookups!$A$28:$B$29,2,FALSE)-X$3),IF($G90="L",$N90,$M90),IF($G90="L",$M90,$N90),$B90,$D90))</f>
        <v/>
      </c>
      <c r="Y90" s="130" t="str">
        <f>IF(OR($M90="",$N90=""),"",_xlfn.BETA.INV(ABS(VLOOKUP($R$1,VLookups!$A$28:$B$29,2,FALSE)-Y$3),IF($G90="L",$N90,$M90),IF($G90="L",$M90,$N90),$B90,$D90))</f>
        <v/>
      </c>
      <c r="Z90" s="129" t="str">
        <f>IF(OR($M90="",$N90=""),"",_xlfn.BETA.INV(ABS(VLOOKUP($R$1,VLookups!$A$28:$B$29,2,FALSE)-Z$3),IF($G90="L",$N90,$M90),IF($G90="L",$M90,$N90),$B90,$D90))</f>
        <v/>
      </c>
      <c r="AA90" s="130" t="str">
        <f>IF(OR($M90="",$N90=""),"",_xlfn.BETA.INV(ABS(VLOOKUP($R$1,VLookups!$A$28:$B$29,2,FALSE)-AA$3),IF($G90="L",$N90,$M90),IF($G90="L",$M90,$N90),$B90,$D90))</f>
        <v/>
      </c>
      <c r="AB90" s="129" t="str">
        <f>IF(OR($M90="",$N90=""),"",_xlfn.BETA.INV(ABS(VLOOKUP($R$1,VLookups!$A$28:$B$29,2,FALSE)-AB$3),IF($G90="L",$N90,$M90),IF($G90="L",$M90,$N90),$B90,$D90))</f>
        <v/>
      </c>
      <c r="AC90" s="130" t="str">
        <f>IF(OR($M90="",$N90=""),"",_xlfn.BETA.INV(ABS(VLOOKUP($R$1,VLookups!$A$28:$B$29,2,FALSE)-AC$3),IF($G90="L",$N90,$M90),IF($G90="L",$M90,$N90),$B90,$D90))</f>
        <v/>
      </c>
      <c r="AD90" s="129" t="str">
        <f>IF(OR($M90="",$N90=""),"",_xlfn.BETA.INV(ABS(VLOOKUP($R$1,VLookups!$A$28:$B$29,2,FALSE)-AD$3),IF($G90="L",$N90,$M90),IF($G90="L",$M90,$N90),$B90,$D90))</f>
        <v/>
      </c>
      <c r="AE90" s="130" t="str">
        <f>IF(OR($M90="",$N90=""),"",_xlfn.BETA.INV(ABS(VLOOKUP($R$1,VLookups!$A$28:$B$29,2,FALSE)-AE$3),IF($G90="L",$N90,$M90),IF($G90="L",$M90,$N90),$B90,$D90))</f>
        <v/>
      </c>
      <c r="AF90" s="17"/>
      <c r="AG90" s="17"/>
      <c r="AH90" s="17"/>
    </row>
    <row r="91" spans="1:34" hidden="1" x14ac:dyDescent="0.25">
      <c r="A91" s="22">
        <v>88</v>
      </c>
      <c r="B91" s="117" t="str">
        <f t="shared" si="17"/>
        <v/>
      </c>
      <c r="C91" s="132"/>
      <c r="D91" s="117" t="str">
        <f t="shared" si="18"/>
        <v/>
      </c>
      <c r="E91" s="127" t="str">
        <f t="shared" si="19"/>
        <v/>
      </c>
      <c r="F91" s="23" t="str">
        <f t="shared" si="20"/>
        <v/>
      </c>
      <c r="G91" s="24" t="str">
        <f t="shared" si="21"/>
        <v/>
      </c>
      <c r="H91" s="25" t="str">
        <f>IF(F91="","",IF(OR($F91&lt;Skew!$B$1,$F91=Skew!$B$1),IF($F91&gt;Skew!$C$1,Skew!$A$1,IF($F91&gt;Skew!$C$2,Skew!$A$2,IF($F91&gt;Skew!$C$3,Skew!$A$3,IF($F91&gt;Skew!$C$4,Skew!$A$4,IF($F91&gt;Skew!$C$5,Skew!$A$5,IF($F91&gt;Skew!$C$6,Skew!$A$6,IF($F91&gt;Skew!$C$7,Skew!$A$7,IF($F91&gt;Skew!$C$8,Skew!$A$8,IF($F91&gt;Skew!$C$9,Skew!$A$9,IF($F91&gt;Skew!$C$10,Skew!$A$10,IF($F91&gt;Skew!$C$11,Skew!$A$11,IF($F91&gt;Skew!$C$12,Skew!$A$12,IF($F91&gt;Skew!$C$13,Skew!$A$13,IF($F91&gt;Skew!$C$14,Skew!$A$14,Skew!$A$15)
)))))))))))))))</f>
        <v/>
      </c>
      <c r="I91" s="24" t="str">
        <f>IF(F91="","",MATCH(H91,Skew!$A$1:$A$15,0))</f>
        <v/>
      </c>
      <c r="J91" s="24" t="str">
        <f t="shared" si="22"/>
        <v/>
      </c>
      <c r="K91" s="26"/>
      <c r="L91" s="24" t="str">
        <f>IF(OR(F91="",K91=""),"",MATCH(K91,Confidence!$A$1:$A$10,0))</f>
        <v/>
      </c>
      <c r="M91" s="27" t="str">
        <f t="shared" si="23"/>
        <v/>
      </c>
      <c r="N91" s="27" t="str">
        <f t="shared" si="24"/>
        <v/>
      </c>
      <c r="O91" s="119" t="str">
        <f t="shared" si="25"/>
        <v/>
      </c>
      <c r="P91" s="119" t="str">
        <f t="shared" si="26"/>
        <v/>
      </c>
      <c r="Q91" s="40" t="str">
        <f t="shared" si="27"/>
        <v/>
      </c>
      <c r="R91" s="132"/>
      <c r="S91" s="28" t="str">
        <f>IF(AND(B91&gt;0,C91&gt;0,D91&gt;0,M91&gt;0,N91&gt;0,R91&gt;0,NOT(K91="")),ABS(VLOOKUP($R$1,VLookups!$A$28:$B$29,2,FALSE)-_xlfn.BETA.DIST(R91,IF(G91="L",N91,M91),IF(G91="L",M91,N91),TRUE,B91,D91)),"")</f>
        <v/>
      </c>
      <c r="T91" s="129" t="str">
        <f>IF(OR($M91="",$N91=""),"",_xlfn.BETA.INV(ABS(VLOOKUP($R$1,VLookups!$A$28:$B$29,2,FALSE)-T$3),IF($G91="L",$N91,$M91),IF($G91="L",$M91,$N91),$B91,$D91))</f>
        <v/>
      </c>
      <c r="U91" s="130" t="str">
        <f>IF(OR($M91="",$N91=""),"",_xlfn.BETA.INV(ABS(VLOOKUP($R$1,VLookups!$A$28:$B$29,2,FALSE)-U$3),IF($G91="L",$N91,$M91),IF($G91="L",$M91,$N91),$B91,$D91))</f>
        <v/>
      </c>
      <c r="V91" s="129" t="str">
        <f>IF(OR($M91="",$N91=""),"",_xlfn.BETA.INV(ABS(VLOOKUP($R$1,VLookups!$A$28:$B$29,2,FALSE)-V$3),IF($G91="L",$N91,$M91),IF($G91="L",$M91,$N91),$B91,$D91))</f>
        <v/>
      </c>
      <c r="W91" s="130" t="str">
        <f>IF(OR($M91="",$N91=""),"",_xlfn.BETA.INV(ABS(VLOOKUP($R$1,VLookups!$A$28:$B$29,2,FALSE)-W$3),IF($G91="L",$N91,$M91),IF($G91="L",$M91,$N91),$B91,$D91))</f>
        <v/>
      </c>
      <c r="X91" s="129" t="str">
        <f>IF(OR($M91="",$N91=""),"",_xlfn.BETA.INV(ABS(VLOOKUP($R$1,VLookups!$A$28:$B$29,2,FALSE)-X$3),IF($G91="L",$N91,$M91),IF($G91="L",$M91,$N91),$B91,$D91))</f>
        <v/>
      </c>
      <c r="Y91" s="130" t="str">
        <f>IF(OR($M91="",$N91=""),"",_xlfn.BETA.INV(ABS(VLOOKUP($R$1,VLookups!$A$28:$B$29,2,FALSE)-Y$3),IF($G91="L",$N91,$M91),IF($G91="L",$M91,$N91),$B91,$D91))</f>
        <v/>
      </c>
      <c r="Z91" s="129" t="str">
        <f>IF(OR($M91="",$N91=""),"",_xlfn.BETA.INV(ABS(VLOOKUP($R$1,VLookups!$A$28:$B$29,2,FALSE)-Z$3),IF($G91="L",$N91,$M91),IF($G91="L",$M91,$N91),$B91,$D91))</f>
        <v/>
      </c>
      <c r="AA91" s="130" t="str">
        <f>IF(OR($M91="",$N91=""),"",_xlfn.BETA.INV(ABS(VLOOKUP($R$1,VLookups!$A$28:$B$29,2,FALSE)-AA$3),IF($G91="L",$N91,$M91),IF($G91="L",$M91,$N91),$B91,$D91))</f>
        <v/>
      </c>
      <c r="AB91" s="129" t="str">
        <f>IF(OR($M91="",$N91=""),"",_xlfn.BETA.INV(ABS(VLOOKUP($R$1,VLookups!$A$28:$B$29,2,FALSE)-AB$3),IF($G91="L",$N91,$M91),IF($G91="L",$M91,$N91),$B91,$D91))</f>
        <v/>
      </c>
      <c r="AC91" s="130" t="str">
        <f>IF(OR($M91="",$N91=""),"",_xlfn.BETA.INV(ABS(VLOOKUP($R$1,VLookups!$A$28:$B$29,2,FALSE)-AC$3),IF($G91="L",$N91,$M91),IF($G91="L",$M91,$N91),$B91,$D91))</f>
        <v/>
      </c>
      <c r="AD91" s="129" t="str">
        <f>IF(OR($M91="",$N91=""),"",_xlfn.BETA.INV(ABS(VLOOKUP($R$1,VLookups!$A$28:$B$29,2,FALSE)-AD$3),IF($G91="L",$N91,$M91),IF($G91="L",$M91,$N91),$B91,$D91))</f>
        <v/>
      </c>
      <c r="AE91" s="130" t="str">
        <f>IF(OR($M91="",$N91=""),"",_xlfn.BETA.INV(ABS(VLOOKUP($R$1,VLookups!$A$28:$B$29,2,FALSE)-AE$3),IF($G91="L",$N91,$M91),IF($G91="L",$M91,$N91),$B91,$D91))</f>
        <v/>
      </c>
      <c r="AF91" s="17"/>
      <c r="AG91" s="17"/>
      <c r="AH91" s="17"/>
    </row>
    <row r="92" spans="1:34" hidden="1" x14ac:dyDescent="0.25">
      <c r="A92" s="22">
        <v>89</v>
      </c>
      <c r="B92" s="117" t="str">
        <f t="shared" si="17"/>
        <v/>
      </c>
      <c r="C92" s="132"/>
      <c r="D92" s="117" t="str">
        <f t="shared" si="18"/>
        <v/>
      </c>
      <c r="E92" s="127" t="str">
        <f t="shared" si="19"/>
        <v/>
      </c>
      <c r="F92" s="23" t="str">
        <f t="shared" si="20"/>
        <v/>
      </c>
      <c r="G92" s="24" t="str">
        <f t="shared" si="21"/>
        <v/>
      </c>
      <c r="H92" s="25" t="str">
        <f>IF(F92="","",IF(OR($F92&lt;Skew!$B$1,$F92=Skew!$B$1),IF($F92&gt;Skew!$C$1,Skew!$A$1,IF($F92&gt;Skew!$C$2,Skew!$A$2,IF($F92&gt;Skew!$C$3,Skew!$A$3,IF($F92&gt;Skew!$C$4,Skew!$A$4,IF($F92&gt;Skew!$C$5,Skew!$A$5,IF($F92&gt;Skew!$C$6,Skew!$A$6,IF($F92&gt;Skew!$C$7,Skew!$A$7,IF($F92&gt;Skew!$C$8,Skew!$A$8,IF($F92&gt;Skew!$C$9,Skew!$A$9,IF($F92&gt;Skew!$C$10,Skew!$A$10,IF($F92&gt;Skew!$C$11,Skew!$A$11,IF($F92&gt;Skew!$C$12,Skew!$A$12,IF($F92&gt;Skew!$C$13,Skew!$A$13,IF($F92&gt;Skew!$C$14,Skew!$A$14,Skew!$A$15)
)))))))))))))))</f>
        <v/>
      </c>
      <c r="I92" s="24" t="str">
        <f>IF(F92="","",MATCH(H92,Skew!$A$1:$A$15,0))</f>
        <v/>
      </c>
      <c r="J92" s="24" t="str">
        <f t="shared" si="22"/>
        <v/>
      </c>
      <c r="K92" s="26"/>
      <c r="L92" s="24" t="str">
        <f>IF(OR(F92="",K92=""),"",MATCH(K92,Confidence!$A$1:$A$10,0))</f>
        <v/>
      </c>
      <c r="M92" s="27" t="str">
        <f t="shared" si="23"/>
        <v/>
      </c>
      <c r="N92" s="27" t="str">
        <f t="shared" si="24"/>
        <v/>
      </c>
      <c r="O92" s="119" t="str">
        <f t="shared" si="25"/>
        <v/>
      </c>
      <c r="P92" s="119" t="str">
        <f t="shared" si="26"/>
        <v/>
      </c>
      <c r="Q92" s="40" t="str">
        <f t="shared" si="27"/>
        <v/>
      </c>
      <c r="R92" s="132"/>
      <c r="S92" s="28" t="str">
        <f>IF(AND(B92&gt;0,C92&gt;0,D92&gt;0,M92&gt;0,N92&gt;0,R92&gt;0,NOT(K92="")),ABS(VLOOKUP($R$1,VLookups!$A$28:$B$29,2,FALSE)-_xlfn.BETA.DIST(R92,IF(G92="L",N92,M92),IF(G92="L",M92,N92),TRUE,B92,D92)),"")</f>
        <v/>
      </c>
      <c r="T92" s="129" t="str">
        <f>IF(OR($M92="",$N92=""),"",_xlfn.BETA.INV(ABS(VLOOKUP($R$1,VLookups!$A$28:$B$29,2,FALSE)-T$3),IF($G92="L",$N92,$M92),IF($G92="L",$M92,$N92),$B92,$D92))</f>
        <v/>
      </c>
      <c r="U92" s="130" t="str">
        <f>IF(OR($M92="",$N92=""),"",_xlfn.BETA.INV(ABS(VLOOKUP($R$1,VLookups!$A$28:$B$29,2,FALSE)-U$3),IF($G92="L",$N92,$M92),IF($G92="L",$M92,$N92),$B92,$D92))</f>
        <v/>
      </c>
      <c r="V92" s="129" t="str">
        <f>IF(OR($M92="",$N92=""),"",_xlfn.BETA.INV(ABS(VLOOKUP($R$1,VLookups!$A$28:$B$29,2,FALSE)-V$3),IF($G92="L",$N92,$M92),IF($G92="L",$M92,$N92),$B92,$D92))</f>
        <v/>
      </c>
      <c r="W92" s="130" t="str">
        <f>IF(OR($M92="",$N92=""),"",_xlfn.BETA.INV(ABS(VLOOKUP($R$1,VLookups!$A$28:$B$29,2,FALSE)-W$3),IF($G92="L",$N92,$M92),IF($G92="L",$M92,$N92),$B92,$D92))</f>
        <v/>
      </c>
      <c r="X92" s="129" t="str">
        <f>IF(OR($M92="",$N92=""),"",_xlfn.BETA.INV(ABS(VLOOKUP($R$1,VLookups!$A$28:$B$29,2,FALSE)-X$3),IF($G92="L",$N92,$M92),IF($G92="L",$M92,$N92),$B92,$D92))</f>
        <v/>
      </c>
      <c r="Y92" s="130" t="str">
        <f>IF(OR($M92="",$N92=""),"",_xlfn.BETA.INV(ABS(VLOOKUP($R$1,VLookups!$A$28:$B$29,2,FALSE)-Y$3),IF($G92="L",$N92,$M92),IF($G92="L",$M92,$N92),$B92,$D92))</f>
        <v/>
      </c>
      <c r="Z92" s="129" t="str">
        <f>IF(OR($M92="",$N92=""),"",_xlfn.BETA.INV(ABS(VLOOKUP($R$1,VLookups!$A$28:$B$29,2,FALSE)-Z$3),IF($G92="L",$N92,$M92),IF($G92="L",$M92,$N92),$B92,$D92))</f>
        <v/>
      </c>
      <c r="AA92" s="130" t="str">
        <f>IF(OR($M92="",$N92=""),"",_xlfn.BETA.INV(ABS(VLOOKUP($R$1,VLookups!$A$28:$B$29,2,FALSE)-AA$3),IF($G92="L",$N92,$M92),IF($G92="L",$M92,$N92),$B92,$D92))</f>
        <v/>
      </c>
      <c r="AB92" s="129" t="str">
        <f>IF(OR($M92="",$N92=""),"",_xlfn.BETA.INV(ABS(VLOOKUP($R$1,VLookups!$A$28:$B$29,2,FALSE)-AB$3),IF($G92="L",$N92,$M92),IF($G92="L",$M92,$N92),$B92,$D92))</f>
        <v/>
      </c>
      <c r="AC92" s="130" t="str">
        <f>IF(OR($M92="",$N92=""),"",_xlfn.BETA.INV(ABS(VLOOKUP($R$1,VLookups!$A$28:$B$29,2,FALSE)-AC$3),IF($G92="L",$N92,$M92),IF($G92="L",$M92,$N92),$B92,$D92))</f>
        <v/>
      </c>
      <c r="AD92" s="129" t="str">
        <f>IF(OR($M92="",$N92=""),"",_xlfn.BETA.INV(ABS(VLOOKUP($R$1,VLookups!$A$28:$B$29,2,FALSE)-AD$3),IF($G92="L",$N92,$M92),IF($G92="L",$M92,$N92),$B92,$D92))</f>
        <v/>
      </c>
      <c r="AE92" s="130" t="str">
        <f>IF(OR($M92="",$N92=""),"",_xlfn.BETA.INV(ABS(VLOOKUP($R$1,VLookups!$A$28:$B$29,2,FALSE)-AE$3),IF($G92="L",$N92,$M92),IF($G92="L",$M92,$N92),$B92,$D92))</f>
        <v/>
      </c>
      <c r="AF92" s="17"/>
      <c r="AG92" s="17"/>
      <c r="AH92" s="17"/>
    </row>
    <row r="93" spans="1:34" hidden="1" x14ac:dyDescent="0.25">
      <c r="A93" s="22">
        <v>90</v>
      </c>
      <c r="B93" s="117" t="str">
        <f t="shared" si="17"/>
        <v/>
      </c>
      <c r="C93" s="132"/>
      <c r="D93" s="117" t="str">
        <f t="shared" si="18"/>
        <v/>
      </c>
      <c r="E93" s="127" t="str">
        <f t="shared" si="19"/>
        <v/>
      </c>
      <c r="F93" s="23" t="str">
        <f t="shared" si="20"/>
        <v/>
      </c>
      <c r="G93" s="24" t="str">
        <f t="shared" si="21"/>
        <v/>
      </c>
      <c r="H93" s="25" t="str">
        <f>IF(F93="","",IF(OR($F93&lt;Skew!$B$1,$F93=Skew!$B$1),IF($F93&gt;Skew!$C$1,Skew!$A$1,IF($F93&gt;Skew!$C$2,Skew!$A$2,IF($F93&gt;Skew!$C$3,Skew!$A$3,IF($F93&gt;Skew!$C$4,Skew!$A$4,IF($F93&gt;Skew!$C$5,Skew!$A$5,IF($F93&gt;Skew!$C$6,Skew!$A$6,IF($F93&gt;Skew!$C$7,Skew!$A$7,IF($F93&gt;Skew!$C$8,Skew!$A$8,IF($F93&gt;Skew!$C$9,Skew!$A$9,IF($F93&gt;Skew!$C$10,Skew!$A$10,IF($F93&gt;Skew!$C$11,Skew!$A$11,IF($F93&gt;Skew!$C$12,Skew!$A$12,IF($F93&gt;Skew!$C$13,Skew!$A$13,IF($F93&gt;Skew!$C$14,Skew!$A$14,Skew!$A$15)
)))))))))))))))</f>
        <v/>
      </c>
      <c r="I93" s="24" t="str">
        <f>IF(F93="","",MATCH(H93,Skew!$A$1:$A$15,0))</f>
        <v/>
      </c>
      <c r="J93" s="24" t="str">
        <f t="shared" si="22"/>
        <v/>
      </c>
      <c r="K93" s="26"/>
      <c r="L93" s="24" t="str">
        <f>IF(OR(F93="",K93=""),"",MATCH(K93,Confidence!$A$1:$A$10,0))</f>
        <v/>
      </c>
      <c r="M93" s="27" t="str">
        <f t="shared" si="23"/>
        <v/>
      </c>
      <c r="N93" s="27" t="str">
        <f t="shared" si="24"/>
        <v/>
      </c>
      <c r="O93" s="119" t="str">
        <f t="shared" si="25"/>
        <v/>
      </c>
      <c r="P93" s="119" t="str">
        <f t="shared" si="26"/>
        <v/>
      </c>
      <c r="Q93" s="40" t="str">
        <f t="shared" si="27"/>
        <v/>
      </c>
      <c r="R93" s="132"/>
      <c r="S93" s="28" t="str">
        <f>IF(AND(B93&gt;0,C93&gt;0,D93&gt;0,M93&gt;0,N93&gt;0,R93&gt;0,NOT(K93="")),ABS(VLOOKUP($R$1,VLookups!$A$28:$B$29,2,FALSE)-_xlfn.BETA.DIST(R93,IF(G93="L",N93,M93),IF(G93="L",M93,N93),TRUE,B93,D93)),"")</f>
        <v/>
      </c>
      <c r="T93" s="129" t="str">
        <f>IF(OR($M93="",$N93=""),"",_xlfn.BETA.INV(ABS(VLOOKUP($R$1,VLookups!$A$28:$B$29,2,FALSE)-T$3),IF($G93="L",$N93,$M93),IF($G93="L",$M93,$N93),$B93,$D93))</f>
        <v/>
      </c>
      <c r="U93" s="130" t="str">
        <f>IF(OR($M93="",$N93=""),"",_xlfn.BETA.INV(ABS(VLOOKUP($R$1,VLookups!$A$28:$B$29,2,FALSE)-U$3),IF($G93="L",$N93,$M93),IF($G93="L",$M93,$N93),$B93,$D93))</f>
        <v/>
      </c>
      <c r="V93" s="129" t="str">
        <f>IF(OR($M93="",$N93=""),"",_xlfn.BETA.INV(ABS(VLOOKUP($R$1,VLookups!$A$28:$B$29,2,FALSE)-V$3),IF($G93="L",$N93,$M93),IF($G93="L",$M93,$N93),$B93,$D93))</f>
        <v/>
      </c>
      <c r="W93" s="130" t="str">
        <f>IF(OR($M93="",$N93=""),"",_xlfn.BETA.INV(ABS(VLOOKUP($R$1,VLookups!$A$28:$B$29,2,FALSE)-W$3),IF($G93="L",$N93,$M93),IF($G93="L",$M93,$N93),$B93,$D93))</f>
        <v/>
      </c>
      <c r="X93" s="129" t="str">
        <f>IF(OR($M93="",$N93=""),"",_xlfn.BETA.INV(ABS(VLOOKUP($R$1,VLookups!$A$28:$B$29,2,FALSE)-X$3),IF($G93="L",$N93,$M93),IF($G93="L",$M93,$N93),$B93,$D93))</f>
        <v/>
      </c>
      <c r="Y93" s="130" t="str">
        <f>IF(OR($M93="",$N93=""),"",_xlfn.BETA.INV(ABS(VLOOKUP($R$1,VLookups!$A$28:$B$29,2,FALSE)-Y$3),IF($G93="L",$N93,$M93),IF($G93="L",$M93,$N93),$B93,$D93))</f>
        <v/>
      </c>
      <c r="Z93" s="129" t="str">
        <f>IF(OR($M93="",$N93=""),"",_xlfn.BETA.INV(ABS(VLOOKUP($R$1,VLookups!$A$28:$B$29,2,FALSE)-Z$3),IF($G93="L",$N93,$M93),IF($G93="L",$M93,$N93),$B93,$D93))</f>
        <v/>
      </c>
      <c r="AA93" s="130" t="str">
        <f>IF(OR($M93="",$N93=""),"",_xlfn.BETA.INV(ABS(VLOOKUP($R$1,VLookups!$A$28:$B$29,2,FALSE)-AA$3),IF($G93="L",$N93,$M93),IF($G93="L",$M93,$N93),$B93,$D93))</f>
        <v/>
      </c>
      <c r="AB93" s="129" t="str">
        <f>IF(OR($M93="",$N93=""),"",_xlfn.BETA.INV(ABS(VLOOKUP($R$1,VLookups!$A$28:$B$29,2,FALSE)-AB$3),IF($G93="L",$N93,$M93),IF($G93="L",$M93,$N93),$B93,$D93))</f>
        <v/>
      </c>
      <c r="AC93" s="130" t="str">
        <f>IF(OR($M93="",$N93=""),"",_xlfn.BETA.INV(ABS(VLOOKUP($R$1,VLookups!$A$28:$B$29,2,FALSE)-AC$3),IF($G93="L",$N93,$M93),IF($G93="L",$M93,$N93),$B93,$D93))</f>
        <v/>
      </c>
      <c r="AD93" s="129" t="str">
        <f>IF(OR($M93="",$N93=""),"",_xlfn.BETA.INV(ABS(VLOOKUP($R$1,VLookups!$A$28:$B$29,2,FALSE)-AD$3),IF($G93="L",$N93,$M93),IF($G93="L",$M93,$N93),$B93,$D93))</f>
        <v/>
      </c>
      <c r="AE93" s="130" t="str">
        <f>IF(OR($M93="",$N93=""),"",_xlfn.BETA.INV(ABS(VLOOKUP($R$1,VLookups!$A$28:$B$29,2,FALSE)-AE$3),IF($G93="L",$N93,$M93),IF($G93="L",$M93,$N93),$B93,$D93))</f>
        <v/>
      </c>
      <c r="AF93" s="17"/>
      <c r="AG93" s="17"/>
      <c r="AH93" s="17"/>
    </row>
    <row r="94" spans="1:34" hidden="1" x14ac:dyDescent="0.25">
      <c r="A94" s="22">
        <v>91</v>
      </c>
      <c r="B94" s="117" t="str">
        <f t="shared" si="17"/>
        <v/>
      </c>
      <c r="C94" s="132"/>
      <c r="D94" s="117" t="str">
        <f t="shared" si="18"/>
        <v/>
      </c>
      <c r="E94" s="127" t="str">
        <f t="shared" si="19"/>
        <v/>
      </c>
      <c r="F94" s="23" t="str">
        <f t="shared" si="20"/>
        <v/>
      </c>
      <c r="G94" s="24" t="str">
        <f t="shared" si="21"/>
        <v/>
      </c>
      <c r="H94" s="25" t="str">
        <f>IF(F94="","",IF(OR($F94&lt;Skew!$B$1,$F94=Skew!$B$1),IF($F94&gt;Skew!$C$1,Skew!$A$1,IF($F94&gt;Skew!$C$2,Skew!$A$2,IF($F94&gt;Skew!$C$3,Skew!$A$3,IF($F94&gt;Skew!$C$4,Skew!$A$4,IF($F94&gt;Skew!$C$5,Skew!$A$5,IF($F94&gt;Skew!$C$6,Skew!$A$6,IF($F94&gt;Skew!$C$7,Skew!$A$7,IF($F94&gt;Skew!$C$8,Skew!$A$8,IF($F94&gt;Skew!$C$9,Skew!$A$9,IF($F94&gt;Skew!$C$10,Skew!$A$10,IF($F94&gt;Skew!$C$11,Skew!$A$11,IF($F94&gt;Skew!$C$12,Skew!$A$12,IF($F94&gt;Skew!$C$13,Skew!$A$13,IF($F94&gt;Skew!$C$14,Skew!$A$14,Skew!$A$15)
)))))))))))))))</f>
        <v/>
      </c>
      <c r="I94" s="24" t="str">
        <f>IF(F94="","",MATCH(H94,Skew!$A$1:$A$15,0))</f>
        <v/>
      </c>
      <c r="J94" s="24" t="str">
        <f t="shared" si="22"/>
        <v/>
      </c>
      <c r="K94" s="26"/>
      <c r="L94" s="24" t="str">
        <f>IF(OR(F94="",K94=""),"",MATCH(K94,Confidence!$A$1:$A$10,0))</f>
        <v/>
      </c>
      <c r="M94" s="27" t="str">
        <f t="shared" si="23"/>
        <v/>
      </c>
      <c r="N94" s="27" t="str">
        <f t="shared" si="24"/>
        <v/>
      </c>
      <c r="O94" s="119" t="str">
        <f t="shared" si="25"/>
        <v/>
      </c>
      <c r="P94" s="119" t="str">
        <f t="shared" si="26"/>
        <v/>
      </c>
      <c r="Q94" s="40" t="str">
        <f t="shared" si="27"/>
        <v/>
      </c>
      <c r="R94" s="132"/>
      <c r="S94" s="28" t="str">
        <f>IF(AND(B94&gt;0,C94&gt;0,D94&gt;0,M94&gt;0,N94&gt;0,R94&gt;0,NOT(K94="")),ABS(VLOOKUP($R$1,VLookups!$A$28:$B$29,2,FALSE)-_xlfn.BETA.DIST(R94,IF(G94="L",N94,M94),IF(G94="L",M94,N94),TRUE,B94,D94)),"")</f>
        <v/>
      </c>
      <c r="T94" s="129" t="str">
        <f>IF(OR($M94="",$N94=""),"",_xlfn.BETA.INV(ABS(VLOOKUP($R$1,VLookups!$A$28:$B$29,2,FALSE)-T$3),IF($G94="L",$N94,$M94),IF($G94="L",$M94,$N94),$B94,$D94))</f>
        <v/>
      </c>
      <c r="U94" s="130" t="str">
        <f>IF(OR($M94="",$N94=""),"",_xlfn.BETA.INV(ABS(VLOOKUP($R$1,VLookups!$A$28:$B$29,2,FALSE)-U$3),IF($G94="L",$N94,$M94),IF($G94="L",$M94,$N94),$B94,$D94))</f>
        <v/>
      </c>
      <c r="V94" s="129" t="str">
        <f>IF(OR($M94="",$N94=""),"",_xlfn.BETA.INV(ABS(VLOOKUP($R$1,VLookups!$A$28:$B$29,2,FALSE)-V$3),IF($G94="L",$N94,$M94),IF($G94="L",$M94,$N94),$B94,$D94))</f>
        <v/>
      </c>
      <c r="W94" s="130" t="str">
        <f>IF(OR($M94="",$N94=""),"",_xlfn.BETA.INV(ABS(VLOOKUP($R$1,VLookups!$A$28:$B$29,2,FALSE)-W$3),IF($G94="L",$N94,$M94),IF($G94="L",$M94,$N94),$B94,$D94))</f>
        <v/>
      </c>
      <c r="X94" s="129" t="str">
        <f>IF(OR($M94="",$N94=""),"",_xlfn.BETA.INV(ABS(VLOOKUP($R$1,VLookups!$A$28:$B$29,2,FALSE)-X$3),IF($G94="L",$N94,$M94),IF($G94="L",$M94,$N94),$B94,$D94))</f>
        <v/>
      </c>
      <c r="Y94" s="130" t="str">
        <f>IF(OR($M94="",$N94=""),"",_xlfn.BETA.INV(ABS(VLOOKUP($R$1,VLookups!$A$28:$B$29,2,FALSE)-Y$3),IF($G94="L",$N94,$M94),IF($G94="L",$M94,$N94),$B94,$D94))</f>
        <v/>
      </c>
      <c r="Z94" s="129" t="str">
        <f>IF(OR($M94="",$N94=""),"",_xlfn.BETA.INV(ABS(VLOOKUP($R$1,VLookups!$A$28:$B$29,2,FALSE)-Z$3),IF($G94="L",$N94,$M94),IF($G94="L",$M94,$N94),$B94,$D94))</f>
        <v/>
      </c>
      <c r="AA94" s="130" t="str">
        <f>IF(OR($M94="",$N94=""),"",_xlfn.BETA.INV(ABS(VLOOKUP($R$1,VLookups!$A$28:$B$29,2,FALSE)-AA$3),IF($G94="L",$N94,$M94),IF($G94="L",$M94,$N94),$B94,$D94))</f>
        <v/>
      </c>
      <c r="AB94" s="129" t="str">
        <f>IF(OR($M94="",$N94=""),"",_xlfn.BETA.INV(ABS(VLOOKUP($R$1,VLookups!$A$28:$B$29,2,FALSE)-AB$3),IF($G94="L",$N94,$M94),IF($G94="L",$M94,$N94),$B94,$D94))</f>
        <v/>
      </c>
      <c r="AC94" s="130" t="str">
        <f>IF(OR($M94="",$N94=""),"",_xlfn.BETA.INV(ABS(VLOOKUP($R$1,VLookups!$A$28:$B$29,2,FALSE)-AC$3),IF($G94="L",$N94,$M94),IF($G94="L",$M94,$N94),$B94,$D94))</f>
        <v/>
      </c>
      <c r="AD94" s="129" t="str">
        <f>IF(OR($M94="",$N94=""),"",_xlfn.BETA.INV(ABS(VLOOKUP($R$1,VLookups!$A$28:$B$29,2,FALSE)-AD$3),IF($G94="L",$N94,$M94),IF($G94="L",$M94,$N94),$B94,$D94))</f>
        <v/>
      </c>
      <c r="AE94" s="130" t="str">
        <f>IF(OR($M94="",$N94=""),"",_xlfn.BETA.INV(ABS(VLOOKUP($R$1,VLookups!$A$28:$B$29,2,FALSE)-AE$3),IF($G94="L",$N94,$M94),IF($G94="L",$M94,$N94),$B94,$D94))</f>
        <v/>
      </c>
      <c r="AF94" s="17"/>
      <c r="AG94" s="17"/>
      <c r="AH94" s="17"/>
    </row>
    <row r="95" spans="1:34" hidden="1" x14ac:dyDescent="0.25">
      <c r="A95" s="22">
        <v>92</v>
      </c>
      <c r="B95" s="117" t="str">
        <f t="shared" si="17"/>
        <v/>
      </c>
      <c r="C95" s="132"/>
      <c r="D95" s="117" t="str">
        <f t="shared" si="18"/>
        <v/>
      </c>
      <c r="E95" s="127" t="str">
        <f t="shared" si="19"/>
        <v/>
      </c>
      <c r="F95" s="23" t="str">
        <f t="shared" si="20"/>
        <v/>
      </c>
      <c r="G95" s="24" t="str">
        <f t="shared" si="21"/>
        <v/>
      </c>
      <c r="H95" s="25" t="str">
        <f>IF(F95="","",IF(OR($F95&lt;Skew!$B$1,$F95=Skew!$B$1),IF($F95&gt;Skew!$C$1,Skew!$A$1,IF($F95&gt;Skew!$C$2,Skew!$A$2,IF($F95&gt;Skew!$C$3,Skew!$A$3,IF($F95&gt;Skew!$C$4,Skew!$A$4,IF($F95&gt;Skew!$C$5,Skew!$A$5,IF($F95&gt;Skew!$C$6,Skew!$A$6,IF($F95&gt;Skew!$C$7,Skew!$A$7,IF($F95&gt;Skew!$C$8,Skew!$A$8,IF($F95&gt;Skew!$C$9,Skew!$A$9,IF($F95&gt;Skew!$C$10,Skew!$A$10,IF($F95&gt;Skew!$C$11,Skew!$A$11,IF($F95&gt;Skew!$C$12,Skew!$A$12,IF($F95&gt;Skew!$C$13,Skew!$A$13,IF($F95&gt;Skew!$C$14,Skew!$A$14,Skew!$A$15)
)))))))))))))))</f>
        <v/>
      </c>
      <c r="I95" s="24" t="str">
        <f>IF(F95="","",MATCH(H95,Skew!$A$1:$A$15,0))</f>
        <v/>
      </c>
      <c r="J95" s="24" t="str">
        <f t="shared" si="22"/>
        <v/>
      </c>
      <c r="K95" s="26"/>
      <c r="L95" s="24" t="str">
        <f>IF(OR(F95="",K95=""),"",MATCH(K95,Confidence!$A$1:$A$10,0))</f>
        <v/>
      </c>
      <c r="M95" s="27" t="str">
        <f t="shared" si="23"/>
        <v/>
      </c>
      <c r="N95" s="27" t="str">
        <f t="shared" si="24"/>
        <v/>
      </c>
      <c r="O95" s="119" t="str">
        <f t="shared" si="25"/>
        <v/>
      </c>
      <c r="P95" s="119" t="str">
        <f t="shared" si="26"/>
        <v/>
      </c>
      <c r="Q95" s="40" t="str">
        <f t="shared" si="27"/>
        <v/>
      </c>
      <c r="R95" s="132"/>
      <c r="S95" s="28" t="str">
        <f>IF(AND(B95&gt;0,C95&gt;0,D95&gt;0,M95&gt;0,N95&gt;0,R95&gt;0,NOT(K95="")),ABS(VLOOKUP($R$1,VLookups!$A$28:$B$29,2,FALSE)-_xlfn.BETA.DIST(R95,IF(G95="L",N95,M95),IF(G95="L",M95,N95),TRUE,B95,D95)),"")</f>
        <v/>
      </c>
      <c r="T95" s="129" t="str">
        <f>IF(OR($M95="",$N95=""),"",_xlfn.BETA.INV(ABS(VLOOKUP($R$1,VLookups!$A$28:$B$29,2,FALSE)-T$3),IF($G95="L",$N95,$M95),IF($G95="L",$M95,$N95),$B95,$D95))</f>
        <v/>
      </c>
      <c r="U95" s="130" t="str">
        <f>IF(OR($M95="",$N95=""),"",_xlfn.BETA.INV(ABS(VLOOKUP($R$1,VLookups!$A$28:$B$29,2,FALSE)-U$3),IF($G95="L",$N95,$M95),IF($G95="L",$M95,$N95),$B95,$D95))</f>
        <v/>
      </c>
      <c r="V95" s="129" t="str">
        <f>IF(OR($M95="",$N95=""),"",_xlfn.BETA.INV(ABS(VLOOKUP($R$1,VLookups!$A$28:$B$29,2,FALSE)-V$3),IF($G95="L",$N95,$M95),IF($G95="L",$M95,$N95),$B95,$D95))</f>
        <v/>
      </c>
      <c r="W95" s="130" t="str">
        <f>IF(OR($M95="",$N95=""),"",_xlfn.BETA.INV(ABS(VLOOKUP($R$1,VLookups!$A$28:$B$29,2,FALSE)-W$3),IF($G95="L",$N95,$M95),IF($G95="L",$M95,$N95),$B95,$D95))</f>
        <v/>
      </c>
      <c r="X95" s="129" t="str">
        <f>IF(OR($M95="",$N95=""),"",_xlfn.BETA.INV(ABS(VLOOKUP($R$1,VLookups!$A$28:$B$29,2,FALSE)-X$3),IF($G95="L",$N95,$M95),IF($G95="L",$M95,$N95),$B95,$D95))</f>
        <v/>
      </c>
      <c r="Y95" s="130" t="str">
        <f>IF(OR($M95="",$N95=""),"",_xlfn.BETA.INV(ABS(VLOOKUP($R$1,VLookups!$A$28:$B$29,2,FALSE)-Y$3),IF($G95="L",$N95,$M95),IF($G95="L",$M95,$N95),$B95,$D95))</f>
        <v/>
      </c>
      <c r="Z95" s="129" t="str">
        <f>IF(OR($M95="",$N95=""),"",_xlfn.BETA.INV(ABS(VLOOKUP($R$1,VLookups!$A$28:$B$29,2,FALSE)-Z$3),IF($G95="L",$N95,$M95),IF($G95="L",$M95,$N95),$B95,$D95))</f>
        <v/>
      </c>
      <c r="AA95" s="130" t="str">
        <f>IF(OR($M95="",$N95=""),"",_xlfn.BETA.INV(ABS(VLOOKUP($R$1,VLookups!$A$28:$B$29,2,FALSE)-AA$3),IF($G95="L",$N95,$M95),IF($G95="L",$M95,$N95),$B95,$D95))</f>
        <v/>
      </c>
      <c r="AB95" s="129" t="str">
        <f>IF(OR($M95="",$N95=""),"",_xlfn.BETA.INV(ABS(VLOOKUP($R$1,VLookups!$A$28:$B$29,2,FALSE)-AB$3),IF($G95="L",$N95,$M95),IF($G95="L",$M95,$N95),$B95,$D95))</f>
        <v/>
      </c>
      <c r="AC95" s="130" t="str">
        <f>IF(OR($M95="",$N95=""),"",_xlfn.BETA.INV(ABS(VLOOKUP($R$1,VLookups!$A$28:$B$29,2,FALSE)-AC$3),IF($G95="L",$N95,$M95),IF($G95="L",$M95,$N95),$B95,$D95))</f>
        <v/>
      </c>
      <c r="AD95" s="129" t="str">
        <f>IF(OR($M95="",$N95=""),"",_xlfn.BETA.INV(ABS(VLOOKUP($R$1,VLookups!$A$28:$B$29,2,FALSE)-AD$3),IF($G95="L",$N95,$M95),IF($G95="L",$M95,$N95),$B95,$D95))</f>
        <v/>
      </c>
      <c r="AE95" s="130" t="str">
        <f>IF(OR($M95="",$N95=""),"",_xlfn.BETA.INV(ABS(VLOOKUP($R$1,VLookups!$A$28:$B$29,2,FALSE)-AE$3),IF($G95="L",$N95,$M95),IF($G95="L",$M95,$N95),$B95,$D95))</f>
        <v/>
      </c>
      <c r="AF95" s="17"/>
      <c r="AG95" s="17"/>
      <c r="AH95" s="17"/>
    </row>
    <row r="96" spans="1:34" hidden="1" x14ac:dyDescent="0.25">
      <c r="A96" s="22">
        <v>93</v>
      </c>
      <c r="B96" s="117" t="str">
        <f t="shared" si="17"/>
        <v/>
      </c>
      <c r="C96" s="132"/>
      <c r="D96" s="117" t="str">
        <f t="shared" si="18"/>
        <v/>
      </c>
      <c r="E96" s="127" t="str">
        <f t="shared" si="19"/>
        <v/>
      </c>
      <c r="F96" s="23" t="str">
        <f t="shared" si="20"/>
        <v/>
      </c>
      <c r="G96" s="24" t="str">
        <f t="shared" si="21"/>
        <v/>
      </c>
      <c r="H96" s="25" t="str">
        <f>IF(F96="","",IF(OR($F96&lt;Skew!$B$1,$F96=Skew!$B$1),IF($F96&gt;Skew!$C$1,Skew!$A$1,IF($F96&gt;Skew!$C$2,Skew!$A$2,IF($F96&gt;Skew!$C$3,Skew!$A$3,IF($F96&gt;Skew!$C$4,Skew!$A$4,IF($F96&gt;Skew!$C$5,Skew!$A$5,IF($F96&gt;Skew!$C$6,Skew!$A$6,IF($F96&gt;Skew!$C$7,Skew!$A$7,IF($F96&gt;Skew!$C$8,Skew!$A$8,IF($F96&gt;Skew!$C$9,Skew!$A$9,IF($F96&gt;Skew!$C$10,Skew!$A$10,IF($F96&gt;Skew!$C$11,Skew!$A$11,IF($F96&gt;Skew!$C$12,Skew!$A$12,IF($F96&gt;Skew!$C$13,Skew!$A$13,IF($F96&gt;Skew!$C$14,Skew!$A$14,Skew!$A$15)
)))))))))))))))</f>
        <v/>
      </c>
      <c r="I96" s="24" t="str">
        <f>IF(F96="","",MATCH(H96,Skew!$A$1:$A$15,0))</f>
        <v/>
      </c>
      <c r="J96" s="24" t="str">
        <f t="shared" si="22"/>
        <v/>
      </c>
      <c r="K96" s="26"/>
      <c r="L96" s="24" t="str">
        <f>IF(OR(F96="",K96=""),"",MATCH(K96,Confidence!$A$1:$A$10,0))</f>
        <v/>
      </c>
      <c r="M96" s="27" t="str">
        <f t="shared" si="23"/>
        <v/>
      </c>
      <c r="N96" s="27" t="str">
        <f t="shared" si="24"/>
        <v/>
      </c>
      <c r="O96" s="119" t="str">
        <f t="shared" si="25"/>
        <v/>
      </c>
      <c r="P96" s="119" t="str">
        <f t="shared" si="26"/>
        <v/>
      </c>
      <c r="Q96" s="40" t="str">
        <f t="shared" si="27"/>
        <v/>
      </c>
      <c r="R96" s="132"/>
      <c r="S96" s="28" t="str">
        <f>IF(AND(B96&gt;0,C96&gt;0,D96&gt;0,M96&gt;0,N96&gt;0,R96&gt;0,NOT(K96="")),ABS(VLOOKUP($R$1,VLookups!$A$28:$B$29,2,FALSE)-_xlfn.BETA.DIST(R96,IF(G96="L",N96,M96),IF(G96="L",M96,N96),TRUE,B96,D96)),"")</f>
        <v/>
      </c>
      <c r="T96" s="129" t="str">
        <f>IF(OR($M96="",$N96=""),"",_xlfn.BETA.INV(ABS(VLOOKUP($R$1,VLookups!$A$28:$B$29,2,FALSE)-T$3),IF($G96="L",$N96,$M96),IF($G96="L",$M96,$N96),$B96,$D96))</f>
        <v/>
      </c>
      <c r="U96" s="130" t="str">
        <f>IF(OR($M96="",$N96=""),"",_xlfn.BETA.INV(ABS(VLOOKUP($R$1,VLookups!$A$28:$B$29,2,FALSE)-U$3),IF($G96="L",$N96,$M96),IF($G96="L",$M96,$N96),$B96,$D96))</f>
        <v/>
      </c>
      <c r="V96" s="129" t="str">
        <f>IF(OR($M96="",$N96=""),"",_xlfn.BETA.INV(ABS(VLOOKUP($R$1,VLookups!$A$28:$B$29,2,FALSE)-V$3),IF($G96="L",$N96,$M96),IF($G96="L",$M96,$N96),$B96,$D96))</f>
        <v/>
      </c>
      <c r="W96" s="130" t="str">
        <f>IF(OR($M96="",$N96=""),"",_xlfn.BETA.INV(ABS(VLOOKUP($R$1,VLookups!$A$28:$B$29,2,FALSE)-W$3),IF($G96="L",$N96,$M96),IF($G96="L",$M96,$N96),$B96,$D96))</f>
        <v/>
      </c>
      <c r="X96" s="129" t="str">
        <f>IF(OR($M96="",$N96=""),"",_xlfn.BETA.INV(ABS(VLOOKUP($R$1,VLookups!$A$28:$B$29,2,FALSE)-X$3),IF($G96="L",$N96,$M96),IF($G96="L",$M96,$N96),$B96,$D96))</f>
        <v/>
      </c>
      <c r="Y96" s="130" t="str">
        <f>IF(OR($M96="",$N96=""),"",_xlfn.BETA.INV(ABS(VLOOKUP($R$1,VLookups!$A$28:$B$29,2,FALSE)-Y$3),IF($G96="L",$N96,$M96),IF($G96="L",$M96,$N96),$B96,$D96))</f>
        <v/>
      </c>
      <c r="Z96" s="129" t="str">
        <f>IF(OR($M96="",$N96=""),"",_xlfn.BETA.INV(ABS(VLOOKUP($R$1,VLookups!$A$28:$B$29,2,FALSE)-Z$3),IF($G96="L",$N96,$M96),IF($G96="L",$M96,$N96),$B96,$D96))</f>
        <v/>
      </c>
      <c r="AA96" s="130" t="str">
        <f>IF(OR($M96="",$N96=""),"",_xlfn.BETA.INV(ABS(VLOOKUP($R$1,VLookups!$A$28:$B$29,2,FALSE)-AA$3),IF($G96="L",$N96,$M96),IF($G96="L",$M96,$N96),$B96,$D96))</f>
        <v/>
      </c>
      <c r="AB96" s="129" t="str">
        <f>IF(OR($M96="",$N96=""),"",_xlfn.BETA.INV(ABS(VLOOKUP($R$1,VLookups!$A$28:$B$29,2,FALSE)-AB$3),IF($G96="L",$N96,$M96),IF($G96="L",$M96,$N96),$B96,$D96))</f>
        <v/>
      </c>
      <c r="AC96" s="130" t="str">
        <f>IF(OR($M96="",$N96=""),"",_xlfn.BETA.INV(ABS(VLOOKUP($R$1,VLookups!$A$28:$B$29,2,FALSE)-AC$3),IF($G96="L",$N96,$M96),IF($G96="L",$M96,$N96),$B96,$D96))</f>
        <v/>
      </c>
      <c r="AD96" s="129" t="str">
        <f>IF(OR($M96="",$N96=""),"",_xlfn.BETA.INV(ABS(VLOOKUP($R$1,VLookups!$A$28:$B$29,2,FALSE)-AD$3),IF($G96="L",$N96,$M96),IF($G96="L",$M96,$N96),$B96,$D96))</f>
        <v/>
      </c>
      <c r="AE96" s="130" t="str">
        <f>IF(OR($M96="",$N96=""),"",_xlfn.BETA.INV(ABS(VLOOKUP($R$1,VLookups!$A$28:$B$29,2,FALSE)-AE$3),IF($G96="L",$N96,$M96),IF($G96="L",$M96,$N96),$B96,$D96))</f>
        <v/>
      </c>
      <c r="AF96" s="17"/>
      <c r="AG96" s="17"/>
      <c r="AH96" s="17"/>
    </row>
    <row r="97" spans="1:34" hidden="1" x14ac:dyDescent="0.25">
      <c r="A97" s="22">
        <v>94</v>
      </c>
      <c r="B97" s="117" t="str">
        <f t="shared" si="17"/>
        <v/>
      </c>
      <c r="C97" s="132"/>
      <c r="D97" s="117" t="str">
        <f t="shared" si="18"/>
        <v/>
      </c>
      <c r="E97" s="127" t="str">
        <f t="shared" si="19"/>
        <v/>
      </c>
      <c r="F97" s="23" t="str">
        <f t="shared" si="20"/>
        <v/>
      </c>
      <c r="G97" s="24" t="str">
        <f t="shared" si="21"/>
        <v/>
      </c>
      <c r="H97" s="25" t="str">
        <f>IF(F97="","",IF(OR($F97&lt;Skew!$B$1,$F97=Skew!$B$1),IF($F97&gt;Skew!$C$1,Skew!$A$1,IF($F97&gt;Skew!$C$2,Skew!$A$2,IF($F97&gt;Skew!$C$3,Skew!$A$3,IF($F97&gt;Skew!$C$4,Skew!$A$4,IF($F97&gt;Skew!$C$5,Skew!$A$5,IF($F97&gt;Skew!$C$6,Skew!$A$6,IF($F97&gt;Skew!$C$7,Skew!$A$7,IF($F97&gt;Skew!$C$8,Skew!$A$8,IF($F97&gt;Skew!$C$9,Skew!$A$9,IF($F97&gt;Skew!$C$10,Skew!$A$10,IF($F97&gt;Skew!$C$11,Skew!$A$11,IF($F97&gt;Skew!$C$12,Skew!$A$12,IF($F97&gt;Skew!$C$13,Skew!$A$13,IF($F97&gt;Skew!$C$14,Skew!$A$14,Skew!$A$15)
)))))))))))))))</f>
        <v/>
      </c>
      <c r="I97" s="24" t="str">
        <f>IF(F97="","",MATCH(H97,Skew!$A$1:$A$15,0))</f>
        <v/>
      </c>
      <c r="J97" s="24" t="str">
        <f t="shared" si="22"/>
        <v/>
      </c>
      <c r="K97" s="26"/>
      <c r="L97" s="24" t="str">
        <f>IF(OR(F97="",K97=""),"",MATCH(K97,Confidence!$A$1:$A$10,0))</f>
        <v/>
      </c>
      <c r="M97" s="27" t="str">
        <f t="shared" si="23"/>
        <v/>
      </c>
      <c r="N97" s="27" t="str">
        <f t="shared" si="24"/>
        <v/>
      </c>
      <c r="O97" s="119" t="str">
        <f t="shared" si="25"/>
        <v/>
      </c>
      <c r="P97" s="119" t="str">
        <f t="shared" si="26"/>
        <v/>
      </c>
      <c r="Q97" s="40" t="str">
        <f t="shared" si="27"/>
        <v/>
      </c>
      <c r="R97" s="132"/>
      <c r="S97" s="28" t="str">
        <f>IF(AND(B97&gt;0,C97&gt;0,D97&gt;0,M97&gt;0,N97&gt;0,R97&gt;0,NOT(K97="")),ABS(VLOOKUP($R$1,VLookups!$A$28:$B$29,2,FALSE)-_xlfn.BETA.DIST(R97,IF(G97="L",N97,M97),IF(G97="L",M97,N97),TRUE,B97,D97)),"")</f>
        <v/>
      </c>
      <c r="T97" s="129" t="str">
        <f>IF(OR($M97="",$N97=""),"",_xlfn.BETA.INV(ABS(VLOOKUP($R$1,VLookups!$A$28:$B$29,2,FALSE)-T$3),IF($G97="L",$N97,$M97),IF($G97="L",$M97,$N97),$B97,$D97))</f>
        <v/>
      </c>
      <c r="U97" s="130" t="str">
        <f>IF(OR($M97="",$N97=""),"",_xlfn.BETA.INV(ABS(VLOOKUP($R$1,VLookups!$A$28:$B$29,2,FALSE)-U$3),IF($G97="L",$N97,$M97),IF($G97="L",$M97,$N97),$B97,$D97))</f>
        <v/>
      </c>
      <c r="V97" s="129" t="str">
        <f>IF(OR($M97="",$N97=""),"",_xlfn.BETA.INV(ABS(VLOOKUP($R$1,VLookups!$A$28:$B$29,2,FALSE)-V$3),IF($G97="L",$N97,$M97),IF($G97="L",$M97,$N97),$B97,$D97))</f>
        <v/>
      </c>
      <c r="W97" s="130" t="str">
        <f>IF(OR($M97="",$N97=""),"",_xlfn.BETA.INV(ABS(VLOOKUP($R$1,VLookups!$A$28:$B$29,2,FALSE)-W$3),IF($G97="L",$N97,$M97),IF($G97="L",$M97,$N97),$B97,$D97))</f>
        <v/>
      </c>
      <c r="X97" s="129" t="str">
        <f>IF(OR($M97="",$N97=""),"",_xlfn.BETA.INV(ABS(VLOOKUP($R$1,VLookups!$A$28:$B$29,2,FALSE)-X$3),IF($G97="L",$N97,$M97),IF($G97="L",$M97,$N97),$B97,$D97))</f>
        <v/>
      </c>
      <c r="Y97" s="130" t="str">
        <f>IF(OR($M97="",$N97=""),"",_xlfn.BETA.INV(ABS(VLOOKUP($R$1,VLookups!$A$28:$B$29,2,FALSE)-Y$3),IF($G97="L",$N97,$M97),IF($G97="L",$M97,$N97),$B97,$D97))</f>
        <v/>
      </c>
      <c r="Z97" s="129" t="str">
        <f>IF(OR($M97="",$N97=""),"",_xlfn.BETA.INV(ABS(VLOOKUP($R$1,VLookups!$A$28:$B$29,2,FALSE)-Z$3),IF($G97="L",$N97,$M97),IF($G97="L",$M97,$N97),$B97,$D97))</f>
        <v/>
      </c>
      <c r="AA97" s="130" t="str">
        <f>IF(OR($M97="",$N97=""),"",_xlfn.BETA.INV(ABS(VLOOKUP($R$1,VLookups!$A$28:$B$29,2,FALSE)-AA$3),IF($G97="L",$N97,$M97),IF($G97="L",$M97,$N97),$B97,$D97))</f>
        <v/>
      </c>
      <c r="AB97" s="129" t="str">
        <f>IF(OR($M97="",$N97=""),"",_xlfn.BETA.INV(ABS(VLOOKUP($R$1,VLookups!$A$28:$B$29,2,FALSE)-AB$3),IF($G97="L",$N97,$M97),IF($G97="L",$M97,$N97),$B97,$D97))</f>
        <v/>
      </c>
      <c r="AC97" s="130" t="str">
        <f>IF(OR($M97="",$N97=""),"",_xlfn.BETA.INV(ABS(VLOOKUP($R$1,VLookups!$A$28:$B$29,2,FALSE)-AC$3),IF($G97="L",$N97,$M97),IF($G97="L",$M97,$N97),$B97,$D97))</f>
        <v/>
      </c>
      <c r="AD97" s="129" t="str">
        <f>IF(OR($M97="",$N97=""),"",_xlfn.BETA.INV(ABS(VLOOKUP($R$1,VLookups!$A$28:$B$29,2,FALSE)-AD$3),IF($G97="L",$N97,$M97),IF($G97="L",$M97,$N97),$B97,$D97))</f>
        <v/>
      </c>
      <c r="AE97" s="130" t="str">
        <f>IF(OR($M97="",$N97=""),"",_xlfn.BETA.INV(ABS(VLOOKUP($R$1,VLookups!$A$28:$B$29,2,FALSE)-AE$3),IF($G97="L",$N97,$M97),IF($G97="L",$M97,$N97),$B97,$D97))</f>
        <v/>
      </c>
      <c r="AF97" s="17"/>
      <c r="AG97" s="17"/>
      <c r="AH97" s="17"/>
    </row>
    <row r="98" spans="1:34" hidden="1" x14ac:dyDescent="0.25">
      <c r="A98" s="22">
        <v>95</v>
      </c>
      <c r="B98" s="117" t="str">
        <f t="shared" si="17"/>
        <v/>
      </c>
      <c r="C98" s="132"/>
      <c r="D98" s="117" t="str">
        <f t="shared" si="18"/>
        <v/>
      </c>
      <c r="E98" s="127" t="str">
        <f t="shared" si="19"/>
        <v/>
      </c>
      <c r="F98" s="23" t="str">
        <f t="shared" si="20"/>
        <v/>
      </c>
      <c r="G98" s="24" t="str">
        <f t="shared" si="21"/>
        <v/>
      </c>
      <c r="H98" s="25" t="str">
        <f>IF(F98="","",IF(OR($F98&lt;Skew!$B$1,$F98=Skew!$B$1),IF($F98&gt;Skew!$C$1,Skew!$A$1,IF($F98&gt;Skew!$C$2,Skew!$A$2,IF($F98&gt;Skew!$C$3,Skew!$A$3,IF($F98&gt;Skew!$C$4,Skew!$A$4,IF($F98&gt;Skew!$C$5,Skew!$A$5,IF($F98&gt;Skew!$C$6,Skew!$A$6,IF($F98&gt;Skew!$C$7,Skew!$A$7,IF($F98&gt;Skew!$C$8,Skew!$A$8,IF($F98&gt;Skew!$C$9,Skew!$A$9,IF($F98&gt;Skew!$C$10,Skew!$A$10,IF($F98&gt;Skew!$C$11,Skew!$A$11,IF($F98&gt;Skew!$C$12,Skew!$A$12,IF($F98&gt;Skew!$C$13,Skew!$A$13,IF($F98&gt;Skew!$C$14,Skew!$A$14,Skew!$A$15)
)))))))))))))))</f>
        <v/>
      </c>
      <c r="I98" s="24" t="str">
        <f>IF(F98="","",MATCH(H98,Skew!$A$1:$A$15,0))</f>
        <v/>
      </c>
      <c r="J98" s="24" t="str">
        <f t="shared" si="22"/>
        <v/>
      </c>
      <c r="K98" s="26"/>
      <c r="L98" s="24" t="str">
        <f>IF(OR(F98="",K98=""),"",MATCH(K98,Confidence!$A$1:$A$10,0))</f>
        <v/>
      </c>
      <c r="M98" s="27" t="str">
        <f t="shared" si="23"/>
        <v/>
      </c>
      <c r="N98" s="27" t="str">
        <f t="shared" si="24"/>
        <v/>
      </c>
      <c r="O98" s="119" t="str">
        <f t="shared" si="25"/>
        <v/>
      </c>
      <c r="P98" s="119" t="str">
        <f t="shared" si="26"/>
        <v/>
      </c>
      <c r="Q98" s="40" t="str">
        <f t="shared" si="27"/>
        <v/>
      </c>
      <c r="R98" s="132"/>
      <c r="S98" s="28" t="str">
        <f>IF(AND(B98&gt;0,C98&gt;0,D98&gt;0,M98&gt;0,N98&gt;0,R98&gt;0,NOT(K98="")),ABS(VLOOKUP($R$1,VLookups!$A$28:$B$29,2,FALSE)-_xlfn.BETA.DIST(R98,IF(G98="L",N98,M98),IF(G98="L",M98,N98),TRUE,B98,D98)),"")</f>
        <v/>
      </c>
      <c r="T98" s="129" t="str">
        <f>IF(OR($M98="",$N98=""),"",_xlfn.BETA.INV(ABS(VLOOKUP($R$1,VLookups!$A$28:$B$29,2,FALSE)-T$3),IF($G98="L",$N98,$M98),IF($G98="L",$M98,$N98),$B98,$D98))</f>
        <v/>
      </c>
      <c r="U98" s="130" t="str">
        <f>IF(OR($M98="",$N98=""),"",_xlfn.BETA.INV(ABS(VLOOKUP($R$1,VLookups!$A$28:$B$29,2,FALSE)-U$3),IF($G98="L",$N98,$M98),IF($G98="L",$M98,$N98),$B98,$D98))</f>
        <v/>
      </c>
      <c r="V98" s="129" t="str">
        <f>IF(OR($M98="",$N98=""),"",_xlfn.BETA.INV(ABS(VLOOKUP($R$1,VLookups!$A$28:$B$29,2,FALSE)-V$3),IF($G98="L",$N98,$M98),IF($G98="L",$M98,$N98),$B98,$D98))</f>
        <v/>
      </c>
      <c r="W98" s="130" t="str">
        <f>IF(OR($M98="",$N98=""),"",_xlfn.BETA.INV(ABS(VLOOKUP($R$1,VLookups!$A$28:$B$29,2,FALSE)-W$3),IF($G98="L",$N98,$M98),IF($G98="L",$M98,$N98),$B98,$D98))</f>
        <v/>
      </c>
      <c r="X98" s="129" t="str">
        <f>IF(OR($M98="",$N98=""),"",_xlfn.BETA.INV(ABS(VLOOKUP($R$1,VLookups!$A$28:$B$29,2,FALSE)-X$3),IF($G98="L",$N98,$M98),IF($G98="L",$M98,$N98),$B98,$D98))</f>
        <v/>
      </c>
      <c r="Y98" s="130" t="str">
        <f>IF(OR($M98="",$N98=""),"",_xlfn.BETA.INV(ABS(VLOOKUP($R$1,VLookups!$A$28:$B$29,2,FALSE)-Y$3),IF($G98="L",$N98,$M98),IF($G98="L",$M98,$N98),$B98,$D98))</f>
        <v/>
      </c>
      <c r="Z98" s="129" t="str">
        <f>IF(OR($M98="",$N98=""),"",_xlfn.BETA.INV(ABS(VLOOKUP($R$1,VLookups!$A$28:$B$29,2,FALSE)-Z$3),IF($G98="L",$N98,$M98),IF($G98="L",$M98,$N98),$B98,$D98))</f>
        <v/>
      </c>
      <c r="AA98" s="130" t="str">
        <f>IF(OR($M98="",$N98=""),"",_xlfn.BETA.INV(ABS(VLOOKUP($R$1,VLookups!$A$28:$B$29,2,FALSE)-AA$3),IF($G98="L",$N98,$M98),IF($G98="L",$M98,$N98),$B98,$D98))</f>
        <v/>
      </c>
      <c r="AB98" s="129" t="str">
        <f>IF(OR($M98="",$N98=""),"",_xlfn.BETA.INV(ABS(VLOOKUP($R$1,VLookups!$A$28:$B$29,2,FALSE)-AB$3),IF($G98="L",$N98,$M98),IF($G98="L",$M98,$N98),$B98,$D98))</f>
        <v/>
      </c>
      <c r="AC98" s="130" t="str">
        <f>IF(OR($M98="",$N98=""),"",_xlfn.BETA.INV(ABS(VLOOKUP($R$1,VLookups!$A$28:$B$29,2,FALSE)-AC$3),IF($G98="L",$N98,$M98),IF($G98="L",$M98,$N98),$B98,$D98))</f>
        <v/>
      </c>
      <c r="AD98" s="129" t="str">
        <f>IF(OR($M98="",$N98=""),"",_xlfn.BETA.INV(ABS(VLOOKUP($R$1,VLookups!$A$28:$B$29,2,FALSE)-AD$3),IF($G98="L",$N98,$M98),IF($G98="L",$M98,$N98),$B98,$D98))</f>
        <v/>
      </c>
      <c r="AE98" s="130" t="str">
        <f>IF(OR($M98="",$N98=""),"",_xlfn.BETA.INV(ABS(VLOOKUP($R$1,VLookups!$A$28:$B$29,2,FALSE)-AE$3),IF($G98="L",$N98,$M98),IF($G98="L",$M98,$N98),$B98,$D98))</f>
        <v/>
      </c>
      <c r="AF98" s="17"/>
      <c r="AG98" s="17"/>
      <c r="AH98" s="17"/>
    </row>
    <row r="99" spans="1:34" hidden="1" x14ac:dyDescent="0.25">
      <c r="A99" s="22">
        <v>96</v>
      </c>
      <c r="B99" s="117" t="str">
        <f t="shared" si="17"/>
        <v/>
      </c>
      <c r="C99" s="132"/>
      <c r="D99" s="117" t="str">
        <f t="shared" si="18"/>
        <v/>
      </c>
      <c r="E99" s="127" t="str">
        <f t="shared" si="19"/>
        <v/>
      </c>
      <c r="F99" s="23" t="str">
        <f t="shared" si="20"/>
        <v/>
      </c>
      <c r="G99" s="24" t="str">
        <f t="shared" si="21"/>
        <v/>
      </c>
      <c r="H99" s="25" t="str">
        <f>IF(F99="","",IF(OR($F99&lt;Skew!$B$1,$F99=Skew!$B$1),IF($F99&gt;Skew!$C$1,Skew!$A$1,IF($F99&gt;Skew!$C$2,Skew!$A$2,IF($F99&gt;Skew!$C$3,Skew!$A$3,IF($F99&gt;Skew!$C$4,Skew!$A$4,IF($F99&gt;Skew!$C$5,Skew!$A$5,IF($F99&gt;Skew!$C$6,Skew!$A$6,IF($F99&gt;Skew!$C$7,Skew!$A$7,IF($F99&gt;Skew!$C$8,Skew!$A$8,IF($F99&gt;Skew!$C$9,Skew!$A$9,IF($F99&gt;Skew!$C$10,Skew!$A$10,IF($F99&gt;Skew!$C$11,Skew!$A$11,IF($F99&gt;Skew!$C$12,Skew!$A$12,IF($F99&gt;Skew!$C$13,Skew!$A$13,IF($F99&gt;Skew!$C$14,Skew!$A$14,Skew!$A$15)
)))))))))))))))</f>
        <v/>
      </c>
      <c r="I99" s="24" t="str">
        <f>IF(F99="","",MATCH(H99,Skew!$A$1:$A$15,0))</f>
        <v/>
      </c>
      <c r="J99" s="24" t="str">
        <f t="shared" si="22"/>
        <v/>
      </c>
      <c r="K99" s="26"/>
      <c r="L99" s="24" t="str">
        <f>IF(OR(F99="",K99=""),"",MATCH(K99,Confidence!$A$1:$A$10,0))</f>
        <v/>
      </c>
      <c r="M99" s="27" t="str">
        <f t="shared" si="23"/>
        <v/>
      </c>
      <c r="N99" s="27" t="str">
        <f t="shared" si="24"/>
        <v/>
      </c>
      <c r="O99" s="119" t="str">
        <f t="shared" si="25"/>
        <v/>
      </c>
      <c r="P99" s="119" t="str">
        <f t="shared" si="26"/>
        <v/>
      </c>
      <c r="Q99" s="40" t="str">
        <f t="shared" si="27"/>
        <v/>
      </c>
      <c r="R99" s="132"/>
      <c r="S99" s="28" t="str">
        <f>IF(AND(B99&gt;0,C99&gt;0,D99&gt;0,M99&gt;0,N99&gt;0,R99&gt;0,NOT(K99="")),ABS(VLOOKUP($R$1,VLookups!$A$28:$B$29,2,FALSE)-_xlfn.BETA.DIST(R99,IF(G99="L",N99,M99),IF(G99="L",M99,N99),TRUE,B99,D99)),"")</f>
        <v/>
      </c>
      <c r="T99" s="129" t="str">
        <f>IF(OR($M99="",$N99=""),"",_xlfn.BETA.INV(ABS(VLOOKUP($R$1,VLookups!$A$28:$B$29,2,FALSE)-T$3),IF($G99="L",$N99,$M99),IF($G99="L",$M99,$N99),$B99,$D99))</f>
        <v/>
      </c>
      <c r="U99" s="130" t="str">
        <f>IF(OR($M99="",$N99=""),"",_xlfn.BETA.INV(ABS(VLOOKUP($R$1,VLookups!$A$28:$B$29,2,FALSE)-U$3),IF($G99="L",$N99,$M99),IF($G99="L",$M99,$N99),$B99,$D99))</f>
        <v/>
      </c>
      <c r="V99" s="129" t="str">
        <f>IF(OR($M99="",$N99=""),"",_xlfn.BETA.INV(ABS(VLOOKUP($R$1,VLookups!$A$28:$B$29,2,FALSE)-V$3),IF($G99="L",$N99,$M99),IF($G99="L",$M99,$N99),$B99,$D99))</f>
        <v/>
      </c>
      <c r="W99" s="130" t="str">
        <f>IF(OR($M99="",$N99=""),"",_xlfn.BETA.INV(ABS(VLOOKUP($R$1,VLookups!$A$28:$B$29,2,FALSE)-W$3),IF($G99="L",$N99,$M99),IF($G99="L",$M99,$N99),$B99,$D99))</f>
        <v/>
      </c>
      <c r="X99" s="129" t="str">
        <f>IF(OR($M99="",$N99=""),"",_xlfn.BETA.INV(ABS(VLOOKUP($R$1,VLookups!$A$28:$B$29,2,FALSE)-X$3),IF($G99="L",$N99,$M99),IF($G99="L",$M99,$N99),$B99,$D99))</f>
        <v/>
      </c>
      <c r="Y99" s="130" t="str">
        <f>IF(OR($M99="",$N99=""),"",_xlfn.BETA.INV(ABS(VLOOKUP($R$1,VLookups!$A$28:$B$29,2,FALSE)-Y$3),IF($G99="L",$N99,$M99),IF($G99="L",$M99,$N99),$B99,$D99))</f>
        <v/>
      </c>
      <c r="Z99" s="129" t="str">
        <f>IF(OR($M99="",$N99=""),"",_xlfn.BETA.INV(ABS(VLOOKUP($R$1,VLookups!$A$28:$B$29,2,FALSE)-Z$3),IF($G99="L",$N99,$M99),IF($G99="L",$M99,$N99),$B99,$D99))</f>
        <v/>
      </c>
      <c r="AA99" s="130" t="str">
        <f>IF(OR($M99="",$N99=""),"",_xlfn.BETA.INV(ABS(VLOOKUP($R$1,VLookups!$A$28:$B$29,2,FALSE)-AA$3),IF($G99="L",$N99,$M99),IF($G99="L",$M99,$N99),$B99,$D99))</f>
        <v/>
      </c>
      <c r="AB99" s="129" t="str">
        <f>IF(OR($M99="",$N99=""),"",_xlfn.BETA.INV(ABS(VLOOKUP($R$1,VLookups!$A$28:$B$29,2,FALSE)-AB$3),IF($G99="L",$N99,$M99),IF($G99="L",$M99,$N99),$B99,$D99))</f>
        <v/>
      </c>
      <c r="AC99" s="130" t="str">
        <f>IF(OR($M99="",$N99=""),"",_xlfn.BETA.INV(ABS(VLOOKUP($R$1,VLookups!$A$28:$B$29,2,FALSE)-AC$3),IF($G99="L",$N99,$M99),IF($G99="L",$M99,$N99),$B99,$D99))</f>
        <v/>
      </c>
      <c r="AD99" s="129" t="str">
        <f>IF(OR($M99="",$N99=""),"",_xlfn.BETA.INV(ABS(VLOOKUP($R$1,VLookups!$A$28:$B$29,2,FALSE)-AD$3),IF($G99="L",$N99,$M99),IF($G99="L",$M99,$N99),$B99,$D99))</f>
        <v/>
      </c>
      <c r="AE99" s="130" t="str">
        <f>IF(OR($M99="",$N99=""),"",_xlfn.BETA.INV(ABS(VLOOKUP($R$1,VLookups!$A$28:$B$29,2,FALSE)-AE$3),IF($G99="L",$N99,$M99),IF($G99="L",$M99,$N99),$B99,$D99))</f>
        <v/>
      </c>
      <c r="AF99" s="17"/>
      <c r="AG99" s="17"/>
      <c r="AH99" s="17"/>
    </row>
    <row r="100" spans="1:34" hidden="1" x14ac:dyDescent="0.25">
      <c r="A100" s="22">
        <v>97</v>
      </c>
      <c r="B100" s="117" t="str">
        <f t="shared" si="17"/>
        <v/>
      </c>
      <c r="C100" s="132"/>
      <c r="D100" s="117" t="str">
        <f t="shared" si="18"/>
        <v/>
      </c>
      <c r="E100" s="127" t="str">
        <f t="shared" si="19"/>
        <v/>
      </c>
      <c r="F100" s="23" t="str">
        <f t="shared" si="20"/>
        <v/>
      </c>
      <c r="G100" s="24" t="str">
        <f t="shared" si="21"/>
        <v/>
      </c>
      <c r="H100" s="25" t="str">
        <f>IF(F100="","",IF(OR($F100&lt;Skew!$B$1,$F100=Skew!$B$1),IF($F100&gt;Skew!$C$1,Skew!$A$1,IF($F100&gt;Skew!$C$2,Skew!$A$2,IF($F100&gt;Skew!$C$3,Skew!$A$3,IF($F100&gt;Skew!$C$4,Skew!$A$4,IF($F100&gt;Skew!$C$5,Skew!$A$5,IF($F100&gt;Skew!$C$6,Skew!$A$6,IF($F100&gt;Skew!$C$7,Skew!$A$7,IF($F100&gt;Skew!$C$8,Skew!$A$8,IF($F100&gt;Skew!$C$9,Skew!$A$9,IF($F100&gt;Skew!$C$10,Skew!$A$10,IF($F100&gt;Skew!$C$11,Skew!$A$11,IF($F100&gt;Skew!$C$12,Skew!$A$12,IF($F100&gt;Skew!$C$13,Skew!$A$13,IF($F100&gt;Skew!$C$14,Skew!$A$14,Skew!$A$15)
)))))))))))))))</f>
        <v/>
      </c>
      <c r="I100" s="24" t="str">
        <f>IF(F100="","",MATCH(H100,Skew!$A$1:$A$15,0))</f>
        <v/>
      </c>
      <c r="J100" s="24" t="str">
        <f t="shared" si="22"/>
        <v/>
      </c>
      <c r="K100" s="26"/>
      <c r="L100" s="24" t="str">
        <f>IF(OR(F100="",K100=""),"",MATCH(K100,Confidence!$A$1:$A$10,0))</f>
        <v/>
      </c>
      <c r="M100" s="27" t="str">
        <f t="shared" si="23"/>
        <v/>
      </c>
      <c r="N100" s="27" t="str">
        <f t="shared" si="24"/>
        <v/>
      </c>
      <c r="O100" s="119" t="str">
        <f t="shared" si="25"/>
        <v/>
      </c>
      <c r="P100" s="119" t="str">
        <f t="shared" si="26"/>
        <v/>
      </c>
      <c r="Q100" s="40" t="str">
        <f t="shared" si="27"/>
        <v/>
      </c>
      <c r="R100" s="132"/>
      <c r="S100" s="28" t="str">
        <f>IF(AND(B100&gt;0,C100&gt;0,D100&gt;0,M100&gt;0,N100&gt;0,R100&gt;0,NOT(K100="")),ABS(VLOOKUP($R$1,VLookups!$A$28:$B$29,2,FALSE)-_xlfn.BETA.DIST(R100,IF(G100="L",N100,M100),IF(G100="L",M100,N100),TRUE,B100,D100)),"")</f>
        <v/>
      </c>
      <c r="T100" s="129" t="str">
        <f>IF(OR($M100="",$N100=""),"",_xlfn.BETA.INV(ABS(VLOOKUP($R$1,VLookups!$A$28:$B$29,2,FALSE)-T$3),IF($G100="L",$N100,$M100),IF($G100="L",$M100,$N100),$B100,$D100))</f>
        <v/>
      </c>
      <c r="U100" s="130" t="str">
        <f>IF(OR($M100="",$N100=""),"",_xlfn.BETA.INV(ABS(VLOOKUP($R$1,VLookups!$A$28:$B$29,2,FALSE)-U$3),IF($G100="L",$N100,$M100),IF($G100="L",$M100,$N100),$B100,$D100))</f>
        <v/>
      </c>
      <c r="V100" s="129" t="str">
        <f>IF(OR($M100="",$N100=""),"",_xlfn.BETA.INV(ABS(VLOOKUP($R$1,VLookups!$A$28:$B$29,2,FALSE)-V$3),IF($G100="L",$N100,$M100),IF($G100="L",$M100,$N100),$B100,$D100))</f>
        <v/>
      </c>
      <c r="W100" s="130" t="str">
        <f>IF(OR($M100="",$N100=""),"",_xlfn.BETA.INV(ABS(VLOOKUP($R$1,VLookups!$A$28:$B$29,2,FALSE)-W$3),IF($G100="L",$N100,$M100),IF($G100="L",$M100,$N100),$B100,$D100))</f>
        <v/>
      </c>
      <c r="X100" s="129" t="str">
        <f>IF(OR($M100="",$N100=""),"",_xlfn.BETA.INV(ABS(VLOOKUP($R$1,VLookups!$A$28:$B$29,2,FALSE)-X$3),IF($G100="L",$N100,$M100),IF($G100="L",$M100,$N100),$B100,$D100))</f>
        <v/>
      </c>
      <c r="Y100" s="130" t="str">
        <f>IF(OR($M100="",$N100=""),"",_xlfn.BETA.INV(ABS(VLOOKUP($R$1,VLookups!$A$28:$B$29,2,FALSE)-Y$3),IF($G100="L",$N100,$M100),IF($G100="L",$M100,$N100),$B100,$D100))</f>
        <v/>
      </c>
      <c r="Z100" s="129" t="str">
        <f>IF(OR($M100="",$N100=""),"",_xlfn.BETA.INV(ABS(VLOOKUP($R$1,VLookups!$A$28:$B$29,2,FALSE)-Z$3),IF($G100="L",$N100,$M100),IF($G100="L",$M100,$N100),$B100,$D100))</f>
        <v/>
      </c>
      <c r="AA100" s="130" t="str">
        <f>IF(OR($M100="",$N100=""),"",_xlfn.BETA.INV(ABS(VLOOKUP($R$1,VLookups!$A$28:$B$29,2,FALSE)-AA$3),IF($G100="L",$N100,$M100),IF($G100="L",$M100,$N100),$B100,$D100))</f>
        <v/>
      </c>
      <c r="AB100" s="129" t="str">
        <f>IF(OR($M100="",$N100=""),"",_xlfn.BETA.INV(ABS(VLOOKUP($R$1,VLookups!$A$28:$B$29,2,FALSE)-AB$3),IF($G100="L",$N100,$M100),IF($G100="L",$M100,$N100),$B100,$D100))</f>
        <v/>
      </c>
      <c r="AC100" s="130" t="str">
        <f>IF(OR($M100="",$N100=""),"",_xlfn.BETA.INV(ABS(VLOOKUP($R$1,VLookups!$A$28:$B$29,2,FALSE)-AC$3),IF($G100="L",$N100,$M100),IF($G100="L",$M100,$N100),$B100,$D100))</f>
        <v/>
      </c>
      <c r="AD100" s="129" t="str">
        <f>IF(OR($M100="",$N100=""),"",_xlfn.BETA.INV(ABS(VLOOKUP($R$1,VLookups!$A$28:$B$29,2,FALSE)-AD$3),IF($G100="L",$N100,$M100),IF($G100="L",$M100,$N100),$B100,$D100))</f>
        <v/>
      </c>
      <c r="AE100" s="130" t="str">
        <f>IF(OR($M100="",$N100=""),"",_xlfn.BETA.INV(ABS(VLOOKUP($R$1,VLookups!$A$28:$B$29,2,FALSE)-AE$3),IF($G100="L",$N100,$M100),IF($G100="L",$M100,$N100),$B100,$D100))</f>
        <v/>
      </c>
      <c r="AF100" s="17"/>
      <c r="AG100" s="17"/>
      <c r="AH100" s="17"/>
    </row>
    <row r="101" spans="1:34" hidden="1" x14ac:dyDescent="0.25">
      <c r="A101" s="22">
        <v>98</v>
      </c>
      <c r="B101" s="117" t="str">
        <f t="shared" si="17"/>
        <v/>
      </c>
      <c r="C101" s="132"/>
      <c r="D101" s="117" t="str">
        <f t="shared" si="18"/>
        <v/>
      </c>
      <c r="E101" s="127" t="str">
        <f t="shared" si="19"/>
        <v/>
      </c>
      <c r="F101" s="23" t="str">
        <f t="shared" si="20"/>
        <v/>
      </c>
      <c r="G101" s="24" t="str">
        <f t="shared" si="21"/>
        <v/>
      </c>
      <c r="H101" s="25" t="str">
        <f>IF(F101="","",IF(OR($F101&lt;Skew!$B$1,$F101=Skew!$B$1),IF($F101&gt;Skew!$C$1,Skew!$A$1,IF($F101&gt;Skew!$C$2,Skew!$A$2,IF($F101&gt;Skew!$C$3,Skew!$A$3,IF($F101&gt;Skew!$C$4,Skew!$A$4,IF($F101&gt;Skew!$C$5,Skew!$A$5,IF($F101&gt;Skew!$C$6,Skew!$A$6,IF($F101&gt;Skew!$C$7,Skew!$A$7,IF($F101&gt;Skew!$C$8,Skew!$A$8,IF($F101&gt;Skew!$C$9,Skew!$A$9,IF($F101&gt;Skew!$C$10,Skew!$A$10,IF($F101&gt;Skew!$C$11,Skew!$A$11,IF($F101&gt;Skew!$C$12,Skew!$A$12,IF($F101&gt;Skew!$C$13,Skew!$A$13,IF($F101&gt;Skew!$C$14,Skew!$A$14,Skew!$A$15)
)))))))))))))))</f>
        <v/>
      </c>
      <c r="I101" s="24" t="str">
        <f>IF(F101="","",MATCH(H101,Skew!$A$1:$A$15,0))</f>
        <v/>
      </c>
      <c r="J101" s="24" t="str">
        <f t="shared" si="22"/>
        <v/>
      </c>
      <c r="K101" s="26"/>
      <c r="L101" s="24" t="str">
        <f>IF(OR(F101="",K101=""),"",MATCH(K101,Confidence!$A$1:$A$10,0))</f>
        <v/>
      </c>
      <c r="M101" s="27" t="str">
        <f t="shared" si="23"/>
        <v/>
      </c>
      <c r="N101" s="27" t="str">
        <f t="shared" si="24"/>
        <v/>
      </c>
      <c r="O101" s="119" t="str">
        <f t="shared" si="25"/>
        <v/>
      </c>
      <c r="P101" s="119" t="str">
        <f t="shared" si="26"/>
        <v/>
      </c>
      <c r="Q101" s="40" t="str">
        <f t="shared" si="27"/>
        <v/>
      </c>
      <c r="R101" s="132"/>
      <c r="S101" s="28" t="str">
        <f>IF(AND(B101&gt;0,C101&gt;0,D101&gt;0,M101&gt;0,N101&gt;0,R101&gt;0,NOT(K101="")),ABS(VLOOKUP($R$1,VLookups!$A$28:$B$29,2,FALSE)-_xlfn.BETA.DIST(R101,IF(G101="L",N101,M101),IF(G101="L",M101,N101),TRUE,B101,D101)),"")</f>
        <v/>
      </c>
      <c r="T101" s="129" t="str">
        <f>IF(OR($M101="",$N101=""),"",_xlfn.BETA.INV(ABS(VLOOKUP($R$1,VLookups!$A$28:$B$29,2,FALSE)-T$3),IF($G101="L",$N101,$M101),IF($G101="L",$M101,$N101),$B101,$D101))</f>
        <v/>
      </c>
      <c r="U101" s="130" t="str">
        <f>IF(OR($M101="",$N101=""),"",_xlfn.BETA.INV(ABS(VLOOKUP($R$1,VLookups!$A$28:$B$29,2,FALSE)-U$3),IF($G101="L",$N101,$M101),IF($G101="L",$M101,$N101),$B101,$D101))</f>
        <v/>
      </c>
      <c r="V101" s="129" t="str">
        <f>IF(OR($M101="",$N101=""),"",_xlfn.BETA.INV(ABS(VLOOKUP($R$1,VLookups!$A$28:$B$29,2,FALSE)-V$3),IF($G101="L",$N101,$M101),IF($G101="L",$M101,$N101),$B101,$D101))</f>
        <v/>
      </c>
      <c r="W101" s="130" t="str">
        <f>IF(OR($M101="",$N101=""),"",_xlfn.BETA.INV(ABS(VLOOKUP($R$1,VLookups!$A$28:$B$29,2,FALSE)-W$3),IF($G101="L",$N101,$M101),IF($G101="L",$M101,$N101),$B101,$D101))</f>
        <v/>
      </c>
      <c r="X101" s="129" t="str">
        <f>IF(OR($M101="",$N101=""),"",_xlfn.BETA.INV(ABS(VLOOKUP($R$1,VLookups!$A$28:$B$29,2,FALSE)-X$3),IF($G101="L",$N101,$M101),IF($G101="L",$M101,$N101),$B101,$D101))</f>
        <v/>
      </c>
      <c r="Y101" s="130" t="str">
        <f>IF(OR($M101="",$N101=""),"",_xlfn.BETA.INV(ABS(VLOOKUP($R$1,VLookups!$A$28:$B$29,2,FALSE)-Y$3),IF($G101="L",$N101,$M101),IF($G101="L",$M101,$N101),$B101,$D101))</f>
        <v/>
      </c>
      <c r="Z101" s="129" t="str">
        <f>IF(OR($M101="",$N101=""),"",_xlfn.BETA.INV(ABS(VLOOKUP($R$1,VLookups!$A$28:$B$29,2,FALSE)-Z$3),IF($G101="L",$N101,$M101),IF($G101="L",$M101,$N101),$B101,$D101))</f>
        <v/>
      </c>
      <c r="AA101" s="130" t="str">
        <f>IF(OR($M101="",$N101=""),"",_xlfn.BETA.INV(ABS(VLOOKUP($R$1,VLookups!$A$28:$B$29,2,FALSE)-AA$3),IF($G101="L",$N101,$M101),IF($G101="L",$M101,$N101),$B101,$D101))</f>
        <v/>
      </c>
      <c r="AB101" s="129" t="str">
        <f>IF(OR($M101="",$N101=""),"",_xlfn.BETA.INV(ABS(VLOOKUP($R$1,VLookups!$A$28:$B$29,2,FALSE)-AB$3),IF($G101="L",$N101,$M101),IF($G101="L",$M101,$N101),$B101,$D101))</f>
        <v/>
      </c>
      <c r="AC101" s="130" t="str">
        <f>IF(OR($M101="",$N101=""),"",_xlfn.BETA.INV(ABS(VLOOKUP($R$1,VLookups!$A$28:$B$29,2,FALSE)-AC$3),IF($G101="L",$N101,$M101),IF($G101="L",$M101,$N101),$B101,$D101))</f>
        <v/>
      </c>
      <c r="AD101" s="129" t="str">
        <f>IF(OR($M101="",$N101=""),"",_xlfn.BETA.INV(ABS(VLOOKUP($R$1,VLookups!$A$28:$B$29,2,FALSE)-AD$3),IF($G101="L",$N101,$M101),IF($G101="L",$M101,$N101),$B101,$D101))</f>
        <v/>
      </c>
      <c r="AE101" s="130" t="str">
        <f>IF(OR($M101="",$N101=""),"",_xlfn.BETA.INV(ABS(VLOOKUP($R$1,VLookups!$A$28:$B$29,2,FALSE)-AE$3),IF($G101="L",$N101,$M101),IF($G101="L",$M101,$N101),$B101,$D101))</f>
        <v/>
      </c>
      <c r="AF101" s="17"/>
      <c r="AG101" s="17"/>
      <c r="AH101" s="17"/>
    </row>
    <row r="102" spans="1:34" hidden="1" x14ac:dyDescent="0.25">
      <c r="A102" s="22">
        <v>99</v>
      </c>
      <c r="B102" s="117" t="str">
        <f t="shared" si="17"/>
        <v/>
      </c>
      <c r="C102" s="132"/>
      <c r="D102" s="117" t="str">
        <f t="shared" si="18"/>
        <v/>
      </c>
      <c r="E102" s="127" t="str">
        <f t="shared" si="19"/>
        <v/>
      </c>
      <c r="F102" s="23" t="str">
        <f t="shared" si="20"/>
        <v/>
      </c>
      <c r="G102" s="24" t="str">
        <f t="shared" si="21"/>
        <v/>
      </c>
      <c r="H102" s="25" t="str">
        <f>IF(F102="","",IF(OR($F102&lt;Skew!$B$1,$F102=Skew!$B$1),IF($F102&gt;Skew!$C$1,Skew!$A$1,IF($F102&gt;Skew!$C$2,Skew!$A$2,IF($F102&gt;Skew!$C$3,Skew!$A$3,IF($F102&gt;Skew!$C$4,Skew!$A$4,IF($F102&gt;Skew!$C$5,Skew!$A$5,IF($F102&gt;Skew!$C$6,Skew!$A$6,IF($F102&gt;Skew!$C$7,Skew!$A$7,IF($F102&gt;Skew!$C$8,Skew!$A$8,IF($F102&gt;Skew!$C$9,Skew!$A$9,IF($F102&gt;Skew!$C$10,Skew!$A$10,IF($F102&gt;Skew!$C$11,Skew!$A$11,IF($F102&gt;Skew!$C$12,Skew!$A$12,IF($F102&gt;Skew!$C$13,Skew!$A$13,IF($F102&gt;Skew!$C$14,Skew!$A$14,Skew!$A$15)
)))))))))))))))</f>
        <v/>
      </c>
      <c r="I102" s="24" t="str">
        <f>IF(F102="","",MATCH(H102,Skew!$A$1:$A$15,0))</f>
        <v/>
      </c>
      <c r="J102" s="24" t="str">
        <f t="shared" si="22"/>
        <v/>
      </c>
      <c r="K102" s="26"/>
      <c r="L102" s="24" t="str">
        <f>IF(OR(F102="",K102=""),"",MATCH(K102,Confidence!$A$1:$A$10,0))</f>
        <v/>
      </c>
      <c r="M102" s="27" t="str">
        <f t="shared" si="23"/>
        <v/>
      </c>
      <c r="N102" s="27" t="str">
        <f t="shared" si="24"/>
        <v/>
      </c>
      <c r="O102" s="119" t="str">
        <f t="shared" si="25"/>
        <v/>
      </c>
      <c r="P102" s="119" t="str">
        <f t="shared" si="26"/>
        <v/>
      </c>
      <c r="Q102" s="40" t="str">
        <f t="shared" si="27"/>
        <v/>
      </c>
      <c r="R102" s="132"/>
      <c r="S102" s="28" t="str">
        <f>IF(AND(B102&gt;0,C102&gt;0,D102&gt;0,M102&gt;0,N102&gt;0,R102&gt;0,NOT(K102="")),ABS(VLOOKUP($R$1,VLookups!$A$28:$B$29,2,FALSE)-_xlfn.BETA.DIST(R102,IF(G102="L",N102,M102),IF(G102="L",M102,N102),TRUE,B102,D102)),"")</f>
        <v/>
      </c>
      <c r="T102" s="129" t="str">
        <f>IF(OR($M102="",$N102=""),"",_xlfn.BETA.INV(ABS(VLOOKUP($R$1,VLookups!$A$28:$B$29,2,FALSE)-T$3),IF($G102="L",$N102,$M102),IF($G102="L",$M102,$N102),$B102,$D102))</f>
        <v/>
      </c>
      <c r="U102" s="130" t="str">
        <f>IF(OR($M102="",$N102=""),"",_xlfn.BETA.INV(ABS(VLOOKUP($R$1,VLookups!$A$28:$B$29,2,FALSE)-U$3),IF($G102="L",$N102,$M102),IF($G102="L",$M102,$N102),$B102,$D102))</f>
        <v/>
      </c>
      <c r="V102" s="129" t="str">
        <f>IF(OR($M102="",$N102=""),"",_xlfn.BETA.INV(ABS(VLOOKUP($R$1,VLookups!$A$28:$B$29,2,FALSE)-V$3),IF($G102="L",$N102,$M102),IF($G102="L",$M102,$N102),$B102,$D102))</f>
        <v/>
      </c>
      <c r="W102" s="130" t="str">
        <f>IF(OR($M102="",$N102=""),"",_xlfn.BETA.INV(ABS(VLOOKUP($R$1,VLookups!$A$28:$B$29,2,FALSE)-W$3),IF($G102="L",$N102,$M102),IF($G102="L",$M102,$N102),$B102,$D102))</f>
        <v/>
      </c>
      <c r="X102" s="129" t="str">
        <f>IF(OR($M102="",$N102=""),"",_xlfn.BETA.INV(ABS(VLOOKUP($R$1,VLookups!$A$28:$B$29,2,FALSE)-X$3),IF($G102="L",$N102,$M102),IF($G102="L",$M102,$N102),$B102,$D102))</f>
        <v/>
      </c>
      <c r="Y102" s="130" t="str">
        <f>IF(OR($M102="",$N102=""),"",_xlfn.BETA.INV(ABS(VLOOKUP($R$1,VLookups!$A$28:$B$29,2,FALSE)-Y$3),IF($G102="L",$N102,$M102),IF($G102="L",$M102,$N102),$B102,$D102))</f>
        <v/>
      </c>
      <c r="Z102" s="129" t="str">
        <f>IF(OR($M102="",$N102=""),"",_xlfn.BETA.INV(ABS(VLOOKUP($R$1,VLookups!$A$28:$B$29,2,FALSE)-Z$3),IF($G102="L",$N102,$M102),IF($G102="L",$M102,$N102),$B102,$D102))</f>
        <v/>
      </c>
      <c r="AA102" s="130" t="str">
        <f>IF(OR($M102="",$N102=""),"",_xlfn.BETA.INV(ABS(VLOOKUP($R$1,VLookups!$A$28:$B$29,2,FALSE)-AA$3),IF($G102="L",$N102,$M102),IF($G102="L",$M102,$N102),$B102,$D102))</f>
        <v/>
      </c>
      <c r="AB102" s="129" t="str">
        <f>IF(OR($M102="",$N102=""),"",_xlfn.BETA.INV(ABS(VLOOKUP($R$1,VLookups!$A$28:$B$29,2,FALSE)-AB$3),IF($G102="L",$N102,$M102),IF($G102="L",$M102,$N102),$B102,$D102))</f>
        <v/>
      </c>
      <c r="AC102" s="130" t="str">
        <f>IF(OR($M102="",$N102=""),"",_xlfn.BETA.INV(ABS(VLOOKUP($R$1,VLookups!$A$28:$B$29,2,FALSE)-AC$3),IF($G102="L",$N102,$M102),IF($G102="L",$M102,$N102),$B102,$D102))</f>
        <v/>
      </c>
      <c r="AD102" s="129" t="str">
        <f>IF(OR($M102="",$N102=""),"",_xlfn.BETA.INV(ABS(VLOOKUP($R$1,VLookups!$A$28:$B$29,2,FALSE)-AD$3),IF($G102="L",$N102,$M102),IF($G102="L",$M102,$N102),$B102,$D102))</f>
        <v/>
      </c>
      <c r="AE102" s="130" t="str">
        <f>IF(OR($M102="",$N102=""),"",_xlfn.BETA.INV(ABS(VLOOKUP($R$1,VLookups!$A$28:$B$29,2,FALSE)-AE$3),IF($G102="L",$N102,$M102),IF($G102="L",$M102,$N102),$B102,$D102))</f>
        <v/>
      </c>
      <c r="AF102" s="17"/>
      <c r="AG102" s="17"/>
      <c r="AH102" s="17"/>
    </row>
    <row r="103" spans="1:34" hidden="1" x14ac:dyDescent="0.25">
      <c r="A103" s="22">
        <v>100</v>
      </c>
      <c r="B103" s="117" t="str">
        <f t="shared" si="17"/>
        <v/>
      </c>
      <c r="C103" s="132"/>
      <c r="D103" s="117" t="str">
        <f t="shared" si="18"/>
        <v/>
      </c>
      <c r="E103" s="127" t="str">
        <f t="shared" si="19"/>
        <v/>
      </c>
      <c r="F103" s="23" t="str">
        <f t="shared" si="20"/>
        <v/>
      </c>
      <c r="G103" s="24" t="str">
        <f t="shared" si="21"/>
        <v/>
      </c>
      <c r="H103" s="25" t="str">
        <f>IF(F103="","",IF(OR($F103&lt;Skew!$B$1,$F103=Skew!$B$1),IF($F103&gt;Skew!$C$1,Skew!$A$1,IF($F103&gt;Skew!$C$2,Skew!$A$2,IF($F103&gt;Skew!$C$3,Skew!$A$3,IF($F103&gt;Skew!$C$4,Skew!$A$4,IF($F103&gt;Skew!$C$5,Skew!$A$5,IF($F103&gt;Skew!$C$6,Skew!$A$6,IF($F103&gt;Skew!$C$7,Skew!$A$7,IF($F103&gt;Skew!$C$8,Skew!$A$8,IF($F103&gt;Skew!$C$9,Skew!$A$9,IF($F103&gt;Skew!$C$10,Skew!$A$10,IF($F103&gt;Skew!$C$11,Skew!$A$11,IF($F103&gt;Skew!$C$12,Skew!$A$12,IF($F103&gt;Skew!$C$13,Skew!$A$13,IF($F103&gt;Skew!$C$14,Skew!$A$14,Skew!$A$15)
)))))))))))))))</f>
        <v/>
      </c>
      <c r="I103" s="24" t="str">
        <f>IF(F103="","",MATCH(H103,Skew!$A$1:$A$15,0))</f>
        <v/>
      </c>
      <c r="J103" s="24" t="str">
        <f t="shared" si="22"/>
        <v/>
      </c>
      <c r="K103" s="26"/>
      <c r="L103" s="24" t="str">
        <f>IF(OR(F103="",K103=""),"",MATCH(K103,Confidence!$A$1:$A$10,0))</f>
        <v/>
      </c>
      <c r="M103" s="27" t="str">
        <f t="shared" si="23"/>
        <v/>
      </c>
      <c r="N103" s="27" t="str">
        <f t="shared" si="24"/>
        <v/>
      </c>
      <c r="O103" s="119" t="str">
        <f t="shared" si="25"/>
        <v/>
      </c>
      <c r="P103" s="119" t="str">
        <f t="shared" si="26"/>
        <v/>
      </c>
      <c r="Q103" s="40" t="str">
        <f t="shared" si="27"/>
        <v/>
      </c>
      <c r="R103" s="132"/>
      <c r="S103" s="28" t="str">
        <f>IF(AND(B103&gt;0,C103&gt;0,D103&gt;0,M103&gt;0,N103&gt;0,R103&gt;0,NOT(K103="")),ABS(VLOOKUP($R$1,VLookups!$A$28:$B$29,2,FALSE)-_xlfn.BETA.DIST(R103,IF(G103="L",N103,M103),IF(G103="L",M103,N103),TRUE,B103,D103)),"")</f>
        <v/>
      </c>
      <c r="T103" s="129" t="str">
        <f>IF(OR($M103="",$N103=""),"",_xlfn.BETA.INV(ABS(VLOOKUP($R$1,VLookups!$A$28:$B$29,2,FALSE)-T$3),IF($G103="L",$N103,$M103),IF($G103="L",$M103,$N103),$B103,$D103))</f>
        <v/>
      </c>
      <c r="U103" s="130" t="str">
        <f>IF(OR($M103="",$N103=""),"",_xlfn.BETA.INV(ABS(VLOOKUP($R$1,VLookups!$A$28:$B$29,2,FALSE)-U$3),IF($G103="L",$N103,$M103),IF($G103="L",$M103,$N103),$B103,$D103))</f>
        <v/>
      </c>
      <c r="V103" s="129" t="str">
        <f>IF(OR($M103="",$N103=""),"",_xlfn.BETA.INV(ABS(VLOOKUP($R$1,VLookups!$A$28:$B$29,2,FALSE)-V$3),IF($G103="L",$N103,$M103),IF($G103="L",$M103,$N103),$B103,$D103))</f>
        <v/>
      </c>
      <c r="W103" s="130" t="str">
        <f>IF(OR($M103="",$N103=""),"",_xlfn.BETA.INV(ABS(VLOOKUP($R$1,VLookups!$A$28:$B$29,2,FALSE)-W$3),IF($G103="L",$N103,$M103),IF($G103="L",$M103,$N103),$B103,$D103))</f>
        <v/>
      </c>
      <c r="X103" s="129" t="str">
        <f>IF(OR($M103="",$N103=""),"",_xlfn.BETA.INV(ABS(VLOOKUP($R$1,VLookups!$A$28:$B$29,2,FALSE)-X$3),IF($G103="L",$N103,$M103),IF($G103="L",$M103,$N103),$B103,$D103))</f>
        <v/>
      </c>
      <c r="Y103" s="130" t="str">
        <f>IF(OR($M103="",$N103=""),"",_xlfn.BETA.INV(ABS(VLOOKUP($R$1,VLookups!$A$28:$B$29,2,FALSE)-Y$3),IF($G103="L",$N103,$M103),IF($G103="L",$M103,$N103),$B103,$D103))</f>
        <v/>
      </c>
      <c r="Z103" s="129" t="str">
        <f>IF(OR($M103="",$N103=""),"",_xlfn.BETA.INV(ABS(VLOOKUP($R$1,VLookups!$A$28:$B$29,2,FALSE)-Z$3),IF($G103="L",$N103,$M103),IF($G103="L",$M103,$N103),$B103,$D103))</f>
        <v/>
      </c>
      <c r="AA103" s="130" t="str">
        <f>IF(OR($M103="",$N103=""),"",_xlfn.BETA.INV(ABS(VLOOKUP($R$1,VLookups!$A$28:$B$29,2,FALSE)-AA$3),IF($G103="L",$N103,$M103),IF($G103="L",$M103,$N103),$B103,$D103))</f>
        <v/>
      </c>
      <c r="AB103" s="129" t="str">
        <f>IF(OR($M103="",$N103=""),"",_xlfn.BETA.INV(ABS(VLOOKUP($R$1,VLookups!$A$28:$B$29,2,FALSE)-AB$3),IF($G103="L",$N103,$M103),IF($G103="L",$M103,$N103),$B103,$D103))</f>
        <v/>
      </c>
      <c r="AC103" s="130" t="str">
        <f>IF(OR($M103="",$N103=""),"",_xlfn.BETA.INV(ABS(VLOOKUP($R$1,VLookups!$A$28:$B$29,2,FALSE)-AC$3),IF($G103="L",$N103,$M103),IF($G103="L",$M103,$N103),$B103,$D103))</f>
        <v/>
      </c>
      <c r="AD103" s="129" t="str">
        <f>IF(OR($M103="",$N103=""),"",_xlfn.BETA.INV(ABS(VLOOKUP($R$1,VLookups!$A$28:$B$29,2,FALSE)-AD$3),IF($G103="L",$N103,$M103),IF($G103="L",$M103,$N103),$B103,$D103))</f>
        <v/>
      </c>
      <c r="AE103" s="130" t="str">
        <f>IF(OR($M103="",$N103=""),"",_xlfn.BETA.INV(ABS(VLOOKUP($R$1,VLookups!$A$28:$B$29,2,FALSE)-AE$3),IF($G103="L",$N103,$M103),IF($G103="L",$M103,$N103),$B103,$D103))</f>
        <v/>
      </c>
      <c r="AF103" s="17"/>
      <c r="AG103" s="17"/>
      <c r="AH103" s="17"/>
    </row>
    <row r="104" spans="1:34" x14ac:dyDescent="0.25">
      <c r="A104" s="17"/>
      <c r="B104" s="123">
        <f>SUM(B4:B103)</f>
        <v>600</v>
      </c>
      <c r="C104" s="123">
        <f>SUM(C4:C103)</f>
        <v>1200</v>
      </c>
      <c r="D104" s="123">
        <f>SUM(D4:D103)</f>
        <v>2400</v>
      </c>
      <c r="E104" s="17"/>
      <c r="F104" s="17"/>
      <c r="G104" s="18"/>
      <c r="H104" s="17"/>
      <c r="I104" s="17"/>
      <c r="J104" s="17"/>
      <c r="K104" s="17"/>
      <c r="L104" s="17"/>
      <c r="M104" s="17"/>
      <c r="N104" s="17"/>
      <c r="O104" s="124">
        <f>SUM(O4:O103)</f>
        <v>1306.4100000000001</v>
      </c>
      <c r="P104" s="124">
        <f>SQRT(Q104)</f>
        <v>105.01733599744377</v>
      </c>
      <c r="Q104" s="125">
        <f>SUM(Q4:Q103)</f>
        <v>11028.64086</v>
      </c>
      <c r="R104" s="123">
        <f>SUM(R4:R103)</f>
        <v>1500</v>
      </c>
      <c r="S104" s="118">
        <f>IF(AND(B104&gt;0,C104&gt;0,D104&gt;0,R104&gt;0),ABS(VLOOKUP($R$1,VLookups!$A$28:$B$29,2,FALSE)-_xlfn.NORM.DIST(R104,O104,P104,TRUE)),"")</f>
        <v>0.96736540932733495</v>
      </c>
      <c r="T104" s="123">
        <f>SUM(T4:T103)</f>
        <v>829.82069671011016</v>
      </c>
      <c r="U104" s="123">
        <f>SUM(U4:U103)</f>
        <v>1841.5480751948412</v>
      </c>
      <c r="V104" s="123">
        <f t="shared" ref="V104:AE104" si="28">SUM(V4:V103)</f>
        <v>901.34954457449533</v>
      </c>
      <c r="W104" s="123">
        <f t="shared" si="28"/>
        <v>1012.2719456893781</v>
      </c>
      <c r="X104" s="123">
        <f t="shared" si="28"/>
        <v>1108.25630306976</v>
      </c>
      <c r="Y104" s="123">
        <f t="shared" si="28"/>
        <v>1199.1037046430436</v>
      </c>
      <c r="Z104" s="123">
        <f t="shared" si="28"/>
        <v>1289.2662036373886</v>
      </c>
      <c r="AA104" s="123">
        <f t="shared" si="28"/>
        <v>1382.1377080447305</v>
      </c>
      <c r="AB104" s="123">
        <f t="shared" si="28"/>
        <v>1481.6774571372821</v>
      </c>
      <c r="AC104" s="123">
        <f t="shared" si="28"/>
        <v>1594.5916770632771</v>
      </c>
      <c r="AD104" s="123">
        <f t="shared" si="28"/>
        <v>1738.1817247476602</v>
      </c>
      <c r="AE104" s="123">
        <f t="shared" si="28"/>
        <v>1995.9951685786286</v>
      </c>
      <c r="AF104" s="17"/>
      <c r="AG104" s="17"/>
      <c r="AH104" s="17"/>
    </row>
    <row r="105" spans="1:34" x14ac:dyDescent="0.25">
      <c r="A105" s="17"/>
      <c r="B105" s="17"/>
      <c r="C105" s="17"/>
      <c r="D105" s="17"/>
      <c r="E105" s="17"/>
      <c r="F105" s="17"/>
      <c r="G105" s="18"/>
      <c r="H105" s="17"/>
      <c r="I105" s="17"/>
      <c r="J105" s="17"/>
      <c r="K105" s="17"/>
      <c r="L105" s="17"/>
      <c r="M105" s="17"/>
      <c r="N105" s="17"/>
      <c r="O105" s="17"/>
      <c r="P105" s="17"/>
      <c r="Q105" s="17"/>
      <c r="R105" s="17"/>
      <c r="S105" s="17"/>
      <c r="T105" s="17"/>
      <c r="U105" s="17"/>
      <c r="V105" s="17"/>
      <c r="W105" s="17"/>
      <c r="X105" s="17"/>
      <c r="Y105" s="17"/>
      <c r="Z105" s="17"/>
      <c r="AA105" s="17"/>
      <c r="AB105" s="17"/>
      <c r="AC105" s="17"/>
      <c r="AD105" s="17"/>
      <c r="AE105" s="17"/>
      <c r="AF105" s="17"/>
      <c r="AG105" s="17"/>
      <c r="AH105" s="17"/>
    </row>
    <row r="106" spans="1:34" ht="15.75" x14ac:dyDescent="0.25">
      <c r="A106" s="93"/>
      <c r="B106" s="188" t="s">
        <v>85</v>
      </c>
      <c r="C106" s="189"/>
      <c r="D106" s="190"/>
      <c r="E106" s="62"/>
      <c r="F106" s="62"/>
      <c r="G106" s="57"/>
      <c r="H106" s="57"/>
      <c r="I106" s="57"/>
      <c r="J106" s="57"/>
      <c r="K106" s="94"/>
      <c r="L106" s="94"/>
      <c r="M106" s="94"/>
      <c r="N106" s="94"/>
      <c r="O106" s="94"/>
      <c r="P106" s="94" t="s">
        <v>86</v>
      </c>
      <c r="Q106" s="69"/>
      <c r="R106" s="135">
        <v>1500</v>
      </c>
      <c r="S106" s="74">
        <f>IF(OR(P104=0,R106=""),"",ABS(VLOOKUP($R$1,VLookups!$A$28:$B$29,2,FALSE)-_xlfn.NORM.DIST(R106,O104,P104,TRUE)))</f>
        <v>0.96736540932733495</v>
      </c>
      <c r="T106" s="75">
        <f>IF($P$104=0,"",_xlfn.NORM.INV(ABS(VLOOKUP($R$1,VLookups!$A$28:$B$29,2,FALSE)-T$3),$O$104,$P104))</f>
        <v>1133.6718539918234</v>
      </c>
      <c r="U106" s="75">
        <f>IF($P$104=0,"",_xlfn.NORM.INV(ABS(VLOOKUP($R$1,VLookups!$A$28:$B$29,2,FALSE)-U$3),$O$104,$P104))</f>
        <v>1479.1481460081768</v>
      </c>
      <c r="V106" s="76">
        <f>IF($P$104=0,"",_xlfn.NORM.INV(ABS(VLOOKUP($R$1,VLookups!$A$28:$B$29,2,FALSE)-V$3),$O$104,$P104))</f>
        <v>1171.8248686431527</v>
      </c>
      <c r="W106" s="76">
        <f>IF($P$104=0,"",_xlfn.NORM.INV(ABS(VLOOKUP($R$1,VLookups!$A$28:$B$29,2,FALSE)-W$3),$O$104,$P104))</f>
        <v>1218.0251801312902</v>
      </c>
      <c r="X106" s="77">
        <f>IF($P$104=0,"",_xlfn.NORM.INV(ABS(VLOOKUP($R$1,VLookups!$A$28:$B$29,2,FALSE)-X$3),$O$104,$P104))</f>
        <v>1251.3388551597079</v>
      </c>
      <c r="Y106" s="77">
        <f>IF($P$104=0,"",_xlfn.NORM.INV(ABS(VLOOKUP($R$1,VLookups!$A$28:$B$29,2,FALSE)-Y$3),$O$104,$P104))</f>
        <v>1279.8041621460088</v>
      </c>
      <c r="Z106" s="78">
        <f>IF($P$104=0,"",_xlfn.NORM.INV(ABS(VLOOKUP($R$1,VLookups!$A$28:$B$29,2,FALSE)-Z$3),$O$104,$P104))</f>
        <v>1306.4100000000001</v>
      </c>
      <c r="AA106" s="78">
        <f>IF($P$104=0,"",_xlfn.NORM.INV(ABS(VLOOKUP($R$1,VLookups!$A$28:$B$29,2,FALSE)-AA$3),$O$104,$P104))</f>
        <v>1333.0158378539913</v>
      </c>
      <c r="AB106" s="79">
        <f>IF($P$104=0,"",_xlfn.NORM.INV(ABS(VLOOKUP($R$1,VLookups!$A$28:$B$29,2,FALSE)-AB$3),$O$104,$P104))</f>
        <v>1361.4811448402922</v>
      </c>
      <c r="AC106" s="79">
        <f>IF($P$104=0,"",_xlfn.NORM.INV(ABS(VLOOKUP($R$1,VLookups!$A$28:$B$29,2,FALSE)-AC$3),$O$104,$P104))</f>
        <v>1394.79481986871</v>
      </c>
      <c r="AD106" s="80">
        <f>IF($P$104=0,"",_xlfn.NORM.INV(ABS(VLOOKUP($R$1,VLookups!$A$28:$B$29,2,FALSE)-AD$3),$O$104,$P104))</f>
        <v>1440.9951313568474</v>
      </c>
      <c r="AE106" s="80">
        <f>IF($P$104=0,"",_xlfn.NORM.INV(ABS(VLOOKUP($R$1,VLookups!$A$28:$B$29,2,FALSE)-AE$3),$O$104,$P104))</f>
        <v>1550.716856335086</v>
      </c>
      <c r="AF106" s="17"/>
      <c r="AG106" s="17"/>
      <c r="AH106" s="17"/>
    </row>
    <row r="107" spans="1:34" x14ac:dyDescent="0.25">
      <c r="A107" s="17"/>
      <c r="B107" s="17"/>
      <c r="C107" s="17"/>
      <c r="D107" s="17"/>
      <c r="E107" s="17"/>
      <c r="F107" s="17"/>
      <c r="G107" s="18"/>
      <c r="H107" s="17"/>
      <c r="I107" s="17"/>
      <c r="J107" s="17"/>
      <c r="K107" s="17"/>
      <c r="L107" s="17"/>
      <c r="M107" s="17"/>
      <c r="N107" s="17"/>
      <c r="O107" s="17"/>
      <c r="P107" s="17"/>
      <c r="Q107" s="17"/>
      <c r="R107" s="17"/>
      <c r="S107" s="17"/>
      <c r="T107" s="131"/>
      <c r="U107" s="17"/>
      <c r="V107" s="17"/>
      <c r="W107" s="17"/>
      <c r="X107" s="17"/>
      <c r="Y107" s="17"/>
      <c r="Z107" s="17"/>
      <c r="AA107" s="17"/>
      <c r="AB107" s="17"/>
      <c r="AC107" s="17"/>
      <c r="AD107" s="17"/>
      <c r="AE107" s="17"/>
      <c r="AF107" s="17"/>
      <c r="AG107" s="17"/>
      <c r="AH107" s="17"/>
    </row>
    <row r="108" spans="1:34" ht="17.25" x14ac:dyDescent="0.3">
      <c r="A108" s="17"/>
      <c r="B108" s="17"/>
      <c r="C108" s="41" t="s">
        <v>63</v>
      </c>
      <c r="D108" s="133">
        <v>0.9</v>
      </c>
      <c r="E108" s="67" t="s">
        <v>68</v>
      </c>
      <c r="F108" s="17"/>
      <c r="G108" s="18"/>
      <c r="H108" s="17"/>
      <c r="I108" s="17"/>
      <c r="J108" s="17"/>
      <c r="K108" s="17"/>
      <c r="L108" s="17"/>
      <c r="M108" s="17"/>
      <c r="N108" s="17"/>
      <c r="O108" s="17"/>
      <c r="P108" s="17"/>
      <c r="Q108" s="17"/>
      <c r="R108" s="17"/>
      <c r="S108" s="17"/>
      <c r="T108" s="17"/>
      <c r="U108" s="17"/>
      <c r="V108" s="17"/>
      <c r="W108" s="17"/>
      <c r="X108" s="17"/>
      <c r="Y108" s="17"/>
      <c r="Z108" s="17"/>
      <c r="AA108" s="17"/>
      <c r="AB108" s="17"/>
      <c r="AC108" s="17"/>
      <c r="AD108" s="17"/>
      <c r="AE108" s="17"/>
      <c r="AF108" s="17"/>
      <c r="AG108" s="17"/>
      <c r="AH108" s="17"/>
    </row>
    <row r="109" spans="1:34" ht="17.25" x14ac:dyDescent="0.3">
      <c r="A109" s="17"/>
      <c r="B109" s="17"/>
      <c r="C109" s="41" t="s">
        <v>64</v>
      </c>
      <c r="D109" s="96">
        <f>IF(AND(D108&gt;0,D108&lt;1,NOT(P104=0)),_xlfn.NORM.INV((1-$D$108)/2,$O$104,$P$104),"")</f>
        <v>1133.6718539918234</v>
      </c>
      <c r="E109" s="17"/>
      <c r="F109" s="17"/>
      <c r="G109" s="18"/>
      <c r="H109" s="17"/>
      <c r="I109" s="17"/>
      <c r="J109" s="17"/>
      <c r="K109" s="17"/>
      <c r="L109" s="17"/>
      <c r="M109" s="17"/>
      <c r="N109" s="17"/>
      <c r="O109" s="17"/>
      <c r="P109" s="17"/>
      <c r="Q109" s="17"/>
      <c r="R109" s="17"/>
      <c r="S109" s="17"/>
      <c r="T109" s="17"/>
      <c r="U109" s="17"/>
      <c r="V109" s="17"/>
      <c r="W109" s="17"/>
      <c r="X109" s="17"/>
      <c r="Y109" s="17"/>
      <c r="Z109" s="17"/>
      <c r="AA109" s="17"/>
      <c r="AB109" s="17"/>
      <c r="AC109" s="17"/>
      <c r="AD109" s="17"/>
      <c r="AE109" s="17"/>
      <c r="AF109" s="17"/>
      <c r="AG109" s="17"/>
      <c r="AH109" s="17"/>
    </row>
    <row r="110" spans="1:34" ht="17.25" x14ac:dyDescent="0.3">
      <c r="A110" s="17"/>
      <c r="B110" s="17"/>
      <c r="C110" s="41" t="s">
        <v>73</v>
      </c>
      <c r="D110" s="96">
        <f>IF(AND(D108&gt;0,D108&lt;1,NOT(P104=0)),_xlfn.NORM.INV($D$108+((1-$D$108)/2),$O$104,$P$104),"")</f>
        <v>1479.1481460081768</v>
      </c>
      <c r="E110" s="17"/>
      <c r="F110" s="17"/>
      <c r="G110" s="18"/>
      <c r="H110" s="17"/>
      <c r="I110" s="17"/>
      <c r="J110" s="17"/>
      <c r="K110" s="17"/>
      <c r="L110" s="17"/>
      <c r="M110" s="17"/>
      <c r="N110" s="17"/>
      <c r="O110" s="17"/>
      <c r="P110" s="17"/>
      <c r="Q110" s="17"/>
      <c r="R110" s="17"/>
      <c r="S110" s="17"/>
      <c r="T110" s="17"/>
      <c r="U110" s="17"/>
      <c r="V110" s="17"/>
      <c r="W110" s="17"/>
      <c r="X110" s="17"/>
      <c r="Y110" s="17"/>
      <c r="Z110" s="17"/>
      <c r="AA110" s="17"/>
      <c r="AB110" s="17"/>
      <c r="AC110" s="17"/>
      <c r="AD110" s="17"/>
      <c r="AE110" s="17"/>
      <c r="AF110" s="17"/>
      <c r="AG110" s="17"/>
      <c r="AH110" s="17"/>
    </row>
    <row r="111" spans="1:34" ht="17.25" x14ac:dyDescent="0.3">
      <c r="A111" s="17"/>
      <c r="B111" s="17"/>
      <c r="C111" s="41"/>
      <c r="D111" s="63"/>
      <c r="E111" s="17"/>
      <c r="F111" s="17"/>
      <c r="G111" s="18"/>
      <c r="H111" s="17"/>
      <c r="I111" s="17"/>
      <c r="J111" s="17"/>
      <c r="K111" s="17"/>
      <c r="L111" s="17"/>
      <c r="M111" s="17"/>
      <c r="N111" s="17"/>
      <c r="O111" s="17"/>
      <c r="P111" s="17"/>
      <c r="Q111" s="17"/>
      <c r="R111" s="17"/>
      <c r="S111" s="17"/>
      <c r="T111" s="17"/>
      <c r="U111" s="17"/>
      <c r="V111" s="17"/>
      <c r="W111" s="17"/>
      <c r="X111" s="17"/>
      <c r="Y111" s="17"/>
      <c r="Z111" s="17"/>
      <c r="AA111" s="17"/>
      <c r="AB111" s="17"/>
      <c r="AC111" s="17"/>
      <c r="AD111" s="17"/>
      <c r="AE111" s="17"/>
      <c r="AF111" s="17"/>
      <c r="AG111" s="17"/>
      <c r="AH111" s="17"/>
    </row>
    <row r="112" spans="1:34" ht="17.25" x14ac:dyDescent="0.3">
      <c r="A112" s="17"/>
      <c r="B112" s="17"/>
      <c r="C112" s="68" t="s">
        <v>65</v>
      </c>
      <c r="D112" s="134">
        <v>1250</v>
      </c>
      <c r="E112" s="17"/>
      <c r="F112" s="17"/>
      <c r="G112" s="18"/>
      <c r="H112" s="17"/>
      <c r="I112" s="17"/>
      <c r="J112" s="17"/>
      <c r="K112" s="17"/>
      <c r="L112" s="17"/>
      <c r="M112" s="17"/>
      <c r="N112" s="17"/>
      <c r="O112" s="17"/>
      <c r="P112" s="17"/>
      <c r="Q112" s="17"/>
      <c r="R112" s="17"/>
      <c r="S112" s="17"/>
      <c r="T112" s="17"/>
      <c r="U112" s="17"/>
      <c r="V112" s="17"/>
      <c r="W112" s="17"/>
      <c r="X112" s="17"/>
      <c r="Y112" s="17"/>
      <c r="Z112" s="17"/>
      <c r="AA112" s="17"/>
      <c r="AB112" s="17"/>
      <c r="AC112" s="17"/>
      <c r="AD112" s="17"/>
      <c r="AE112" s="17"/>
      <c r="AF112" s="17"/>
      <c r="AG112" s="17"/>
      <c r="AH112" s="17"/>
    </row>
    <row r="113" spans="1:34" ht="17.25" x14ac:dyDescent="0.3">
      <c r="A113" s="17"/>
      <c r="B113" s="17"/>
      <c r="C113" s="68" t="s">
        <v>66</v>
      </c>
      <c r="D113" s="134">
        <v>1400</v>
      </c>
      <c r="E113" s="17"/>
      <c r="F113" s="17"/>
      <c r="G113" s="18"/>
      <c r="H113" s="17"/>
      <c r="I113" s="17"/>
      <c r="J113" s="17"/>
      <c r="K113" s="17"/>
      <c r="L113" s="17"/>
      <c r="M113" s="17"/>
      <c r="N113" s="17"/>
      <c r="O113" s="17"/>
      <c r="P113" s="17"/>
      <c r="Q113" s="17"/>
      <c r="R113" s="17"/>
      <c r="S113" s="17"/>
      <c r="T113" s="17"/>
      <c r="U113" s="17"/>
      <c r="V113" s="17"/>
      <c r="W113" s="17"/>
      <c r="X113" s="17"/>
      <c r="Y113" s="17"/>
      <c r="Z113" s="17"/>
      <c r="AA113" s="17"/>
      <c r="AB113" s="17"/>
      <c r="AC113" s="17"/>
      <c r="AD113" s="17"/>
      <c r="AE113" s="17"/>
      <c r="AF113" s="17"/>
      <c r="AG113" s="17"/>
      <c r="AH113" s="17"/>
    </row>
    <row r="114" spans="1:34" ht="17.25" x14ac:dyDescent="0.3">
      <c r="A114" s="17"/>
      <c r="B114" s="17"/>
      <c r="C114" s="68" t="s">
        <v>74</v>
      </c>
      <c r="D114" s="64">
        <f>IF(AND(NOT(ISBLANK(D112)),NOT(ISBLANK(D113)),NOT(P104=0)),_xlfn.NORM.DIST($D$113,$O$104,$P$104,TRUE)-_xlfn.NORM.DIST($D$112,$O$104,$P$104,TRUE),"")</f>
        <v>0.51800314842292206</v>
      </c>
      <c r="E114" s="17"/>
      <c r="F114" s="17"/>
      <c r="G114" s="18"/>
      <c r="H114" s="17"/>
      <c r="I114" s="17"/>
      <c r="J114" s="17"/>
      <c r="K114" s="17"/>
      <c r="L114" s="17"/>
      <c r="M114" s="17"/>
      <c r="N114" s="17"/>
      <c r="O114" s="17"/>
      <c r="P114" s="17"/>
      <c r="Q114" s="17"/>
      <c r="R114" s="17"/>
      <c r="S114" s="17"/>
      <c r="T114" s="17"/>
      <c r="U114" s="17"/>
      <c r="V114" s="17"/>
      <c r="W114" s="17"/>
      <c r="X114" s="17"/>
      <c r="Y114" s="17"/>
      <c r="Z114" s="17"/>
      <c r="AA114" s="17"/>
      <c r="AB114" s="17"/>
      <c r="AC114" s="17"/>
      <c r="AD114" s="17"/>
      <c r="AE114" s="17"/>
      <c r="AF114" s="17"/>
      <c r="AG114" s="17"/>
      <c r="AH114" s="17"/>
    </row>
    <row r="115" spans="1:34" ht="17.25" x14ac:dyDescent="0.3">
      <c r="A115" s="17"/>
      <c r="B115" s="17"/>
      <c r="C115" s="68" t="s">
        <v>67</v>
      </c>
      <c r="D115" s="66">
        <f>IF(AND(D112&gt;0,D113&gt;0,NOT($P$104=0)),_xlfn.NORM.DIST(D112,$O$104,$P$104,TRUE),"")</f>
        <v>0.29558220677570202</v>
      </c>
      <c r="E115" s="17"/>
      <c r="F115" s="17"/>
      <c r="G115" s="18"/>
      <c r="H115" s="17"/>
      <c r="I115" s="17"/>
      <c r="J115" s="17"/>
      <c r="K115" s="17"/>
      <c r="L115" s="17"/>
      <c r="M115" s="17"/>
      <c r="N115" s="17"/>
      <c r="O115" s="17"/>
      <c r="P115" s="17"/>
      <c r="Q115" s="17"/>
      <c r="R115" s="17"/>
      <c r="S115" s="17"/>
      <c r="T115" s="17"/>
      <c r="U115" s="17"/>
      <c r="V115" s="17"/>
      <c r="W115" s="17"/>
      <c r="X115" s="17"/>
      <c r="Y115" s="17"/>
      <c r="Z115" s="17"/>
      <c r="AA115" s="17"/>
      <c r="AB115" s="17"/>
      <c r="AC115" s="17"/>
      <c r="AD115" s="17"/>
      <c r="AE115" s="17"/>
      <c r="AF115" s="17"/>
      <c r="AG115" s="17"/>
      <c r="AH115" s="17"/>
    </row>
    <row r="116" spans="1:34" ht="17.25" x14ac:dyDescent="0.3">
      <c r="A116" s="17"/>
      <c r="B116" s="17"/>
      <c r="C116" s="68" t="s">
        <v>75</v>
      </c>
      <c r="D116" s="65">
        <f>IF(AND(D112&gt;0,D113&gt;0,NOT($P$104=0)),1-_xlfn.NORM.DIST(D113,$O$104,$P$104,TRUE),"")</f>
        <v>0.18641464480137593</v>
      </c>
      <c r="E116" s="17"/>
      <c r="F116" s="17"/>
      <c r="G116" s="18"/>
      <c r="H116" s="17"/>
      <c r="I116" s="17"/>
      <c r="J116" s="17"/>
      <c r="K116" s="17"/>
      <c r="L116" s="17"/>
      <c r="M116" s="17"/>
      <c r="N116" s="17"/>
      <c r="O116" s="17"/>
      <c r="P116" s="17"/>
      <c r="Q116" s="17"/>
      <c r="R116" s="17"/>
      <c r="S116" s="17"/>
      <c r="T116" s="17"/>
      <c r="U116" s="17"/>
      <c r="V116" s="17"/>
      <c r="W116" s="17"/>
      <c r="X116" s="17"/>
      <c r="Y116" s="17"/>
      <c r="Z116" s="17"/>
      <c r="AA116" s="17"/>
      <c r="AB116" s="17"/>
      <c r="AC116" s="17"/>
      <c r="AD116" s="17"/>
      <c r="AE116" s="17"/>
      <c r="AF116" s="17"/>
      <c r="AG116" s="17"/>
      <c r="AH116" s="17"/>
    </row>
    <row r="117" spans="1:34" x14ac:dyDescent="0.25">
      <c r="A117" s="17"/>
      <c r="B117" s="17"/>
      <c r="C117" s="17"/>
      <c r="D117" s="17"/>
      <c r="E117" s="17"/>
      <c r="F117" s="17"/>
      <c r="G117" s="18"/>
      <c r="H117" s="17"/>
      <c r="I117" s="17"/>
      <c r="J117" s="17"/>
      <c r="K117" s="17"/>
      <c r="L117" s="17"/>
      <c r="M117" s="17"/>
      <c r="N117" s="17"/>
      <c r="O117" s="17"/>
      <c r="P117" s="17"/>
      <c r="Q117" s="17"/>
      <c r="R117" s="17"/>
      <c r="S117" s="17"/>
      <c r="T117" s="17"/>
      <c r="U117" s="17"/>
      <c r="V117" s="17"/>
      <c r="W117" s="17"/>
      <c r="X117" s="17"/>
      <c r="Y117" s="17"/>
      <c r="Z117" s="17"/>
      <c r="AA117" s="17"/>
      <c r="AB117" s="17"/>
      <c r="AC117" s="17"/>
      <c r="AD117" s="17"/>
      <c r="AE117" s="17"/>
      <c r="AF117" s="17"/>
      <c r="AG117" s="17"/>
      <c r="AH117" s="17"/>
    </row>
    <row r="118" spans="1:34" x14ac:dyDescent="0.25">
      <c r="A118" s="17"/>
      <c r="B118" s="17"/>
      <c r="C118" s="17"/>
      <c r="D118" s="17"/>
      <c r="E118" s="17"/>
      <c r="F118" s="17"/>
      <c r="G118" s="18"/>
      <c r="H118" s="17"/>
      <c r="I118" s="17"/>
      <c r="J118" s="17"/>
      <c r="K118" s="17"/>
      <c r="L118" s="17"/>
      <c r="M118" s="17"/>
      <c r="N118" s="17"/>
      <c r="O118" s="17"/>
      <c r="P118" s="17"/>
      <c r="Q118" s="17"/>
      <c r="R118" s="17"/>
      <c r="S118" s="17"/>
      <c r="T118" s="17"/>
      <c r="U118" s="17"/>
      <c r="V118" s="17"/>
      <c r="W118" s="17"/>
      <c r="X118" s="17"/>
      <c r="Y118" s="17"/>
      <c r="Z118" s="17"/>
      <c r="AA118" s="17"/>
      <c r="AB118" s="17"/>
      <c r="AC118" s="17"/>
      <c r="AD118" s="17"/>
      <c r="AE118" s="17"/>
      <c r="AF118" s="17"/>
      <c r="AG118" s="17"/>
      <c r="AH118" s="17"/>
    </row>
    <row r="119" spans="1:34" x14ac:dyDescent="0.25">
      <c r="A119" s="18"/>
      <c r="B119" s="97" t="s">
        <v>16</v>
      </c>
      <c r="C119" s="29"/>
      <c r="D119" s="29"/>
      <c r="E119" s="29"/>
      <c r="F119" s="29"/>
      <c r="G119" s="30"/>
      <c r="H119" s="29"/>
      <c r="I119" s="29"/>
      <c r="J119" s="29"/>
      <c r="K119" s="29"/>
      <c r="L119" s="30"/>
      <c r="M119" s="29"/>
      <c r="N119" s="29"/>
      <c r="O119" s="29"/>
      <c r="P119" s="29"/>
      <c r="Q119" s="29"/>
      <c r="R119" s="29"/>
      <c r="S119" s="29"/>
      <c r="T119" s="44"/>
      <c r="U119" s="44"/>
      <c r="V119" s="48"/>
      <c r="W119" s="29"/>
      <c r="X119" s="29"/>
      <c r="Y119" s="29"/>
      <c r="Z119" s="29"/>
      <c r="AA119" s="29"/>
      <c r="AB119" s="29"/>
      <c r="AC119" s="29"/>
      <c r="AD119" s="29"/>
      <c r="AE119" s="31"/>
      <c r="AF119" s="17"/>
      <c r="AG119" s="17"/>
      <c r="AH119" s="17"/>
    </row>
    <row r="120" spans="1:34" x14ac:dyDescent="0.25">
      <c r="A120" s="18"/>
      <c r="B120" s="98" t="s">
        <v>76</v>
      </c>
      <c r="C120" s="32"/>
      <c r="D120" s="32"/>
      <c r="E120" s="32"/>
      <c r="F120" s="32"/>
      <c r="G120" s="33"/>
      <c r="H120" s="32"/>
      <c r="I120" s="32"/>
      <c r="J120" s="32"/>
      <c r="K120" s="32"/>
      <c r="L120" s="33"/>
      <c r="M120" s="32"/>
      <c r="N120" s="32"/>
      <c r="O120" s="32"/>
      <c r="P120" s="32"/>
      <c r="Q120" s="32"/>
      <c r="R120" s="32"/>
      <c r="S120" s="32"/>
      <c r="T120" s="45"/>
      <c r="U120" s="45"/>
      <c r="V120" s="49"/>
      <c r="W120" s="32"/>
      <c r="X120" s="32"/>
      <c r="Y120" s="32"/>
      <c r="Z120" s="32"/>
      <c r="AA120" s="32"/>
      <c r="AB120" s="32"/>
      <c r="AC120" s="32"/>
      <c r="AD120" s="32"/>
      <c r="AE120" s="34"/>
      <c r="AF120" s="17"/>
      <c r="AG120" s="17"/>
      <c r="AH120" s="17"/>
    </row>
    <row r="121" spans="1:34" x14ac:dyDescent="0.25">
      <c r="A121" s="18"/>
      <c r="B121" s="98" t="s">
        <v>88</v>
      </c>
      <c r="C121" s="32"/>
      <c r="D121" s="32"/>
      <c r="E121" s="32"/>
      <c r="F121" s="32"/>
      <c r="G121" s="33"/>
      <c r="H121" s="32"/>
      <c r="I121" s="32"/>
      <c r="J121" s="32"/>
      <c r="K121" s="32"/>
      <c r="L121" s="33"/>
      <c r="M121" s="32"/>
      <c r="N121" s="32"/>
      <c r="O121" s="32"/>
      <c r="P121" s="32"/>
      <c r="Q121" s="32"/>
      <c r="R121" s="32"/>
      <c r="S121" s="32"/>
      <c r="T121" s="45"/>
      <c r="U121" s="45"/>
      <c r="V121" s="49"/>
      <c r="W121" s="32"/>
      <c r="X121" s="32"/>
      <c r="Y121" s="32"/>
      <c r="Z121" s="32"/>
      <c r="AA121" s="32"/>
      <c r="AB121" s="32"/>
      <c r="AC121" s="32"/>
      <c r="AD121" s="32"/>
      <c r="AE121" s="34"/>
      <c r="AF121" s="17"/>
      <c r="AG121" s="17"/>
      <c r="AH121" s="17"/>
    </row>
    <row r="122" spans="1:34" x14ac:dyDescent="0.25">
      <c r="A122" s="18"/>
      <c r="B122" s="98" t="s">
        <v>77</v>
      </c>
      <c r="C122" s="32"/>
      <c r="D122" s="32"/>
      <c r="E122" s="32"/>
      <c r="F122" s="32"/>
      <c r="G122" s="33"/>
      <c r="H122" s="32"/>
      <c r="I122" s="32"/>
      <c r="J122" s="32"/>
      <c r="K122" s="32"/>
      <c r="L122" s="33"/>
      <c r="M122" s="32"/>
      <c r="N122" s="32"/>
      <c r="O122" s="32"/>
      <c r="P122" s="32"/>
      <c r="Q122" s="32"/>
      <c r="R122" s="32"/>
      <c r="S122" s="32"/>
      <c r="T122" s="45"/>
      <c r="U122" s="45"/>
      <c r="V122" s="49"/>
      <c r="W122" s="32"/>
      <c r="X122" s="32"/>
      <c r="Y122" s="32"/>
      <c r="Z122" s="32"/>
      <c r="AA122" s="32"/>
      <c r="AB122" s="32"/>
      <c r="AC122" s="32"/>
      <c r="AD122" s="32"/>
      <c r="AE122" s="34"/>
      <c r="AF122" s="17"/>
      <c r="AG122" s="17"/>
      <c r="AH122" s="17"/>
    </row>
    <row r="123" spans="1:34" x14ac:dyDescent="0.25">
      <c r="A123" s="18"/>
      <c r="B123" s="98"/>
      <c r="C123" s="32"/>
      <c r="D123" s="32"/>
      <c r="E123" s="32"/>
      <c r="F123" s="32"/>
      <c r="G123" s="33"/>
      <c r="H123" s="32"/>
      <c r="I123" s="32"/>
      <c r="J123" s="32"/>
      <c r="K123" s="32"/>
      <c r="L123" s="33"/>
      <c r="M123" s="32"/>
      <c r="N123" s="32"/>
      <c r="O123" s="32"/>
      <c r="P123" s="32"/>
      <c r="Q123" s="32"/>
      <c r="R123" s="32"/>
      <c r="S123" s="32"/>
      <c r="T123" s="45"/>
      <c r="U123" s="45"/>
      <c r="V123" s="49"/>
      <c r="W123" s="32"/>
      <c r="X123" s="32"/>
      <c r="Y123" s="32"/>
      <c r="Z123" s="32"/>
      <c r="AA123" s="32"/>
      <c r="AB123" s="32"/>
      <c r="AC123" s="32"/>
      <c r="AD123" s="32"/>
      <c r="AE123" s="34"/>
      <c r="AF123" s="17"/>
      <c r="AG123" s="17"/>
      <c r="AH123" s="17"/>
    </row>
    <row r="124" spans="1:34" x14ac:dyDescent="0.25">
      <c r="A124" s="18"/>
      <c r="B124" s="99" t="s">
        <v>17</v>
      </c>
      <c r="C124" s="32"/>
      <c r="D124" s="32"/>
      <c r="E124" s="32"/>
      <c r="F124" s="32"/>
      <c r="G124" s="33"/>
      <c r="H124" s="32"/>
      <c r="I124" s="32"/>
      <c r="J124" s="32"/>
      <c r="K124" s="32"/>
      <c r="L124" s="33"/>
      <c r="M124" s="32"/>
      <c r="N124" s="32"/>
      <c r="O124" s="32"/>
      <c r="P124" s="32"/>
      <c r="Q124" s="32"/>
      <c r="R124" s="32"/>
      <c r="S124" s="32"/>
      <c r="T124" s="45"/>
      <c r="U124" s="45"/>
      <c r="V124" s="49"/>
      <c r="W124" s="32"/>
      <c r="X124" s="32"/>
      <c r="Y124" s="32"/>
      <c r="Z124" s="32"/>
      <c r="AA124" s="32"/>
      <c r="AB124" s="32"/>
      <c r="AC124" s="32"/>
      <c r="AD124" s="32"/>
      <c r="AE124" s="34"/>
      <c r="AF124" s="17"/>
      <c r="AG124" s="17"/>
      <c r="AH124" s="17"/>
    </row>
    <row r="125" spans="1:34" x14ac:dyDescent="0.25">
      <c r="A125" s="18"/>
      <c r="B125" s="98" t="s">
        <v>78</v>
      </c>
      <c r="C125" s="32"/>
      <c r="D125" s="32"/>
      <c r="E125" s="32"/>
      <c r="F125" s="32"/>
      <c r="G125" s="33"/>
      <c r="H125" s="32"/>
      <c r="I125" s="32"/>
      <c r="J125" s="32"/>
      <c r="K125" s="32"/>
      <c r="L125" s="33"/>
      <c r="M125" s="32"/>
      <c r="N125" s="32"/>
      <c r="O125" s="32"/>
      <c r="P125" s="32"/>
      <c r="Q125" s="32"/>
      <c r="R125" s="32"/>
      <c r="S125" s="32"/>
      <c r="T125" s="45"/>
      <c r="U125" s="45"/>
      <c r="V125" s="49"/>
      <c r="W125" s="32"/>
      <c r="X125" s="32"/>
      <c r="Y125" s="32"/>
      <c r="Z125" s="32"/>
      <c r="AA125" s="32"/>
      <c r="AB125" s="32"/>
      <c r="AC125" s="32"/>
      <c r="AD125" s="32"/>
      <c r="AE125" s="34"/>
      <c r="AF125" s="17"/>
      <c r="AG125" s="17"/>
      <c r="AH125" s="17"/>
    </row>
    <row r="126" spans="1:34" x14ac:dyDescent="0.25">
      <c r="A126" s="18"/>
      <c r="B126" s="100"/>
      <c r="C126" s="35"/>
      <c r="D126" s="35"/>
      <c r="E126" s="35"/>
      <c r="F126" s="35"/>
      <c r="G126" s="36"/>
      <c r="H126" s="35"/>
      <c r="I126" s="35"/>
      <c r="J126" s="35"/>
      <c r="K126" s="35"/>
      <c r="L126" s="36"/>
      <c r="M126" s="35"/>
      <c r="N126" s="35"/>
      <c r="O126" s="35"/>
      <c r="P126" s="35"/>
      <c r="Q126" s="35"/>
      <c r="R126" s="35"/>
      <c r="S126" s="35"/>
      <c r="T126" s="46"/>
      <c r="U126" s="46"/>
      <c r="V126" s="50"/>
      <c r="W126" s="35"/>
      <c r="X126" s="35"/>
      <c r="Y126" s="35"/>
      <c r="Z126" s="35"/>
      <c r="AA126" s="35"/>
      <c r="AB126" s="35"/>
      <c r="AC126" s="35"/>
      <c r="AD126" s="35"/>
      <c r="AE126" s="37"/>
      <c r="AF126" s="17"/>
      <c r="AG126" s="17"/>
      <c r="AH126" s="17"/>
    </row>
    <row r="127" spans="1:34" x14ac:dyDescent="0.25">
      <c r="A127" s="18"/>
      <c r="B127" s="17"/>
      <c r="C127" s="17"/>
      <c r="D127" s="17"/>
      <c r="E127" s="17"/>
      <c r="F127" s="17"/>
      <c r="G127" s="18"/>
      <c r="H127" s="17"/>
      <c r="I127" s="17"/>
      <c r="J127" s="17"/>
      <c r="K127" s="17"/>
      <c r="L127" s="18"/>
      <c r="M127" s="17"/>
      <c r="N127" s="17"/>
      <c r="O127" s="17"/>
      <c r="P127" s="17"/>
      <c r="Q127" s="17"/>
      <c r="R127" s="17"/>
      <c r="S127" s="17"/>
      <c r="T127" s="43"/>
      <c r="U127" s="43"/>
      <c r="V127" s="47"/>
      <c r="W127" s="17"/>
      <c r="X127" s="17"/>
      <c r="Y127" s="17"/>
      <c r="Z127" s="17"/>
      <c r="AA127" s="17"/>
      <c r="AB127" s="17"/>
      <c r="AC127" s="17"/>
      <c r="AD127" s="17"/>
      <c r="AE127" s="17"/>
      <c r="AF127" s="17"/>
      <c r="AG127" s="17"/>
      <c r="AH127" s="17"/>
    </row>
    <row r="128" spans="1:34" x14ac:dyDescent="0.25">
      <c r="A128" s="17"/>
      <c r="B128" s="38" t="str">
        <f>CONCATENATE("Version ",'Change Log'!$B$2," – © 2015-",YEAR('Change Log'!$A$2),", William W. Davis, MSPM, PMP")</f>
        <v>Version 2.0a – © 2015-2019, William W. Davis, MSPM, PMP</v>
      </c>
      <c r="C128" s="17"/>
      <c r="D128" s="17"/>
      <c r="E128" s="17"/>
      <c r="F128" s="17"/>
      <c r="G128" s="18"/>
      <c r="H128" s="17"/>
      <c r="I128" s="17"/>
      <c r="J128" s="17"/>
      <c r="K128" s="17"/>
      <c r="L128" s="18"/>
      <c r="M128" s="17"/>
      <c r="N128" s="17"/>
      <c r="O128" s="17"/>
      <c r="P128" s="17"/>
      <c r="Q128" s="17"/>
      <c r="R128" s="17"/>
      <c r="S128" s="17"/>
      <c r="T128" s="43"/>
      <c r="U128" s="43"/>
      <c r="V128" s="47"/>
      <c r="W128" s="17"/>
      <c r="X128" s="17"/>
      <c r="Y128" s="17"/>
      <c r="Z128" s="17"/>
      <c r="AA128" s="17"/>
      <c r="AB128" s="17"/>
      <c r="AC128" s="17"/>
      <c r="AD128" s="17"/>
      <c r="AE128" s="17"/>
      <c r="AF128" s="17"/>
      <c r="AG128" s="17"/>
      <c r="AH128" s="17"/>
    </row>
    <row r="129" spans="1:34" x14ac:dyDescent="0.25">
      <c r="A129" s="17"/>
      <c r="B129" s="186" t="s">
        <v>142</v>
      </c>
      <c r="C129" s="186"/>
      <c r="D129" s="186"/>
      <c r="E129" s="186"/>
      <c r="F129" s="186"/>
      <c r="G129" s="186"/>
      <c r="H129" s="186"/>
      <c r="I129" s="186"/>
      <c r="J129" s="186"/>
      <c r="K129" s="186"/>
      <c r="L129" s="18"/>
      <c r="M129" s="17"/>
      <c r="N129" s="17"/>
      <c r="O129" s="17"/>
      <c r="P129" s="17"/>
      <c r="Q129" s="17"/>
      <c r="R129" s="17"/>
      <c r="S129" s="17"/>
      <c r="T129" s="43"/>
      <c r="U129" s="43"/>
      <c r="V129" s="47"/>
      <c r="W129" s="17"/>
      <c r="X129" s="17"/>
      <c r="Y129" s="17"/>
      <c r="Z129" s="17"/>
      <c r="AA129" s="17"/>
      <c r="AB129" s="17"/>
      <c r="AC129" s="17"/>
      <c r="AD129" s="17"/>
      <c r="AE129" s="17"/>
      <c r="AF129" s="17"/>
      <c r="AG129" s="17"/>
      <c r="AH129" s="17"/>
    </row>
    <row r="130" spans="1:34" x14ac:dyDescent="0.25">
      <c r="A130" s="17"/>
      <c r="B130" s="186" t="s">
        <v>141</v>
      </c>
      <c r="C130" s="186"/>
      <c r="D130" s="186"/>
      <c r="E130" s="186"/>
      <c r="F130" s="186"/>
      <c r="G130" s="186"/>
      <c r="H130" s="186"/>
      <c r="I130" s="186"/>
      <c r="J130" s="186"/>
      <c r="K130" s="186"/>
      <c r="L130" s="18"/>
      <c r="M130" s="17"/>
      <c r="N130" s="17"/>
      <c r="O130" s="17"/>
      <c r="P130" s="17"/>
      <c r="Q130" s="17"/>
      <c r="R130" s="17"/>
      <c r="S130" s="17"/>
      <c r="T130" s="43"/>
      <c r="U130" s="43"/>
      <c r="V130" s="47"/>
      <c r="W130" s="17"/>
      <c r="X130" s="17"/>
      <c r="Y130" s="17"/>
      <c r="Z130" s="17"/>
      <c r="AA130" s="17"/>
      <c r="AB130" s="17"/>
      <c r="AC130" s="17"/>
      <c r="AD130" s="17"/>
      <c r="AE130" s="17"/>
      <c r="AF130" s="17"/>
      <c r="AG130" s="17"/>
      <c r="AH130" s="17"/>
    </row>
    <row r="131" spans="1:34" x14ac:dyDescent="0.25">
      <c r="A131" s="17"/>
      <c r="B131" s="186" t="s">
        <v>96</v>
      </c>
      <c r="C131" s="186"/>
      <c r="D131" s="186"/>
      <c r="E131" s="186"/>
      <c r="F131" s="186"/>
      <c r="G131" s="186"/>
      <c r="H131" s="186"/>
      <c r="I131" s="186"/>
      <c r="J131" s="186"/>
      <c r="K131" s="186"/>
      <c r="L131" s="18"/>
      <c r="M131" s="17"/>
      <c r="N131" s="17"/>
      <c r="O131" s="17"/>
      <c r="P131" s="17"/>
      <c r="Q131" s="17"/>
      <c r="R131" s="17"/>
      <c r="S131" s="17"/>
      <c r="T131" s="43"/>
      <c r="U131" s="43"/>
      <c r="V131" s="47"/>
      <c r="W131" s="17"/>
      <c r="X131" s="17"/>
      <c r="Y131" s="17"/>
      <c r="Z131" s="17"/>
      <c r="AA131" s="17"/>
      <c r="AB131" s="17"/>
      <c r="AC131" s="17"/>
      <c r="AD131" s="17"/>
      <c r="AE131" s="17"/>
      <c r="AF131" s="17"/>
      <c r="AG131" s="17"/>
      <c r="AH131" s="17"/>
    </row>
    <row r="132" spans="1:34" x14ac:dyDescent="0.25">
      <c r="A132" s="17"/>
      <c r="B132" s="186" t="s">
        <v>154</v>
      </c>
      <c r="C132" s="186"/>
      <c r="D132" s="186"/>
      <c r="E132" s="186"/>
      <c r="F132" s="186"/>
      <c r="G132" s="186"/>
      <c r="H132" s="186"/>
      <c r="I132" s="186"/>
      <c r="J132" s="186"/>
      <c r="K132" s="186"/>
      <c r="L132" s="18"/>
      <c r="M132" s="17"/>
      <c r="N132" s="17"/>
      <c r="O132" s="17"/>
      <c r="P132" s="17"/>
      <c r="Q132" s="17"/>
      <c r="R132" s="17"/>
      <c r="S132" s="17"/>
      <c r="T132" s="43"/>
      <c r="U132" s="43"/>
      <c r="V132" s="47"/>
      <c r="W132" s="17"/>
      <c r="X132" s="17"/>
      <c r="Y132" s="17"/>
      <c r="Z132" s="17"/>
      <c r="AA132" s="17"/>
      <c r="AB132" s="17"/>
      <c r="AC132" s="17"/>
      <c r="AD132" s="17"/>
      <c r="AE132" s="17"/>
      <c r="AF132" s="17"/>
      <c r="AG132" s="17"/>
      <c r="AH132" s="17"/>
    </row>
    <row r="133" spans="1:34" x14ac:dyDescent="0.25">
      <c r="A133" s="17"/>
      <c r="B133" s="186" t="s">
        <v>97</v>
      </c>
      <c r="C133" s="186"/>
      <c r="D133" s="186"/>
      <c r="E133" s="186"/>
      <c r="F133" s="186"/>
      <c r="G133" s="186"/>
      <c r="H133" s="186"/>
      <c r="I133" s="186"/>
      <c r="J133" s="186"/>
      <c r="K133" s="186"/>
      <c r="L133" s="18"/>
      <c r="M133" s="17"/>
      <c r="N133" s="17"/>
      <c r="O133" s="17"/>
      <c r="P133" s="17"/>
      <c r="Q133" s="17"/>
      <c r="R133" s="17"/>
      <c r="S133" s="17"/>
      <c r="T133" s="43"/>
      <c r="U133" s="43"/>
      <c r="V133" s="47"/>
      <c r="W133" s="17"/>
      <c r="X133" s="17"/>
      <c r="Y133" s="17"/>
      <c r="Z133" s="17"/>
      <c r="AA133" s="17"/>
      <c r="AB133" s="17"/>
      <c r="AC133" s="17"/>
      <c r="AD133" s="17"/>
      <c r="AE133" s="17"/>
      <c r="AF133" s="17"/>
      <c r="AG133" s="17"/>
      <c r="AH133" s="17"/>
    </row>
    <row r="134" spans="1:34" x14ac:dyDescent="0.25">
      <c r="A134" s="17"/>
      <c r="B134" s="154" t="s">
        <v>155</v>
      </c>
      <c r="C134" s="139"/>
      <c r="D134" s="139"/>
      <c r="E134" s="139"/>
      <c r="F134" s="139"/>
      <c r="G134" s="139"/>
      <c r="H134" s="139"/>
      <c r="I134" s="139"/>
      <c r="J134" s="139"/>
      <c r="K134" s="139"/>
      <c r="L134" s="18"/>
      <c r="M134" s="17"/>
      <c r="N134" s="17"/>
      <c r="O134" s="17"/>
      <c r="P134" s="17"/>
      <c r="Q134" s="17"/>
      <c r="R134" s="17"/>
      <c r="S134" s="17"/>
      <c r="T134" s="17"/>
      <c r="U134" s="17"/>
      <c r="V134" s="17"/>
      <c r="W134" s="17"/>
      <c r="X134" s="17"/>
      <c r="Y134" s="17"/>
      <c r="Z134" s="17"/>
      <c r="AA134" s="17"/>
      <c r="AB134" s="17"/>
      <c r="AC134" s="17"/>
      <c r="AD134" s="17"/>
      <c r="AE134" s="17"/>
      <c r="AF134" s="17"/>
      <c r="AG134" s="17"/>
      <c r="AH134" s="17"/>
    </row>
    <row r="135" spans="1:34" x14ac:dyDescent="0.2">
      <c r="A135" s="17"/>
      <c r="B135" s="154" t="s">
        <v>93</v>
      </c>
      <c r="C135" s="17"/>
      <c r="D135" s="17"/>
      <c r="E135" s="17"/>
      <c r="F135" s="17"/>
      <c r="G135" s="18"/>
      <c r="H135" s="17"/>
      <c r="I135" s="17"/>
      <c r="J135" s="17"/>
      <c r="K135" s="17"/>
      <c r="L135" s="18"/>
      <c r="M135" s="17"/>
      <c r="N135" s="17"/>
      <c r="O135" s="17"/>
      <c r="P135" s="17"/>
      <c r="Q135" s="17"/>
      <c r="R135" s="17"/>
      <c r="S135" s="17"/>
      <c r="T135" s="17"/>
      <c r="U135" s="17"/>
      <c r="V135" s="17"/>
      <c r="W135" s="17"/>
      <c r="X135" s="17"/>
      <c r="Y135" s="17"/>
      <c r="Z135" s="17"/>
      <c r="AA135" s="17"/>
      <c r="AB135" s="17"/>
      <c r="AC135" s="17"/>
      <c r="AD135" s="17"/>
      <c r="AE135" s="17"/>
      <c r="AF135" s="17"/>
      <c r="AG135" s="17"/>
      <c r="AH135" s="17"/>
    </row>
    <row r="136" spans="1:34" x14ac:dyDescent="0.2">
      <c r="A136" s="17"/>
      <c r="B136" s="154" t="s">
        <v>156</v>
      </c>
      <c r="C136" s="17"/>
      <c r="D136" s="17"/>
      <c r="E136" s="17"/>
      <c r="F136" s="17"/>
      <c r="G136" s="18"/>
      <c r="H136" s="17"/>
      <c r="I136" s="17"/>
      <c r="J136" s="17"/>
      <c r="K136" s="17"/>
      <c r="L136" s="18"/>
      <c r="M136" s="17"/>
      <c r="N136" s="17"/>
      <c r="O136" s="17"/>
      <c r="P136" s="17"/>
      <c r="Q136" s="17"/>
      <c r="R136" s="17"/>
      <c r="S136" s="17"/>
      <c r="T136" s="17"/>
      <c r="U136" s="17"/>
      <c r="V136" s="17"/>
      <c r="W136" s="17"/>
      <c r="X136" s="17"/>
      <c r="Y136" s="17"/>
      <c r="Z136" s="17"/>
      <c r="AA136" s="17"/>
      <c r="AB136" s="17"/>
      <c r="AC136" s="17"/>
      <c r="AD136" s="17"/>
      <c r="AE136" s="17"/>
      <c r="AF136" s="17"/>
      <c r="AG136" s="17"/>
      <c r="AH136" s="17"/>
    </row>
    <row r="137" spans="1:34" x14ac:dyDescent="0.2">
      <c r="A137" s="17"/>
      <c r="B137" s="154" t="s">
        <v>157</v>
      </c>
      <c r="C137" s="17"/>
      <c r="D137" s="17"/>
      <c r="E137" s="17"/>
      <c r="F137" s="17"/>
      <c r="G137" s="18"/>
      <c r="H137" s="17"/>
      <c r="I137" s="17"/>
      <c r="J137" s="17"/>
      <c r="K137" s="17"/>
      <c r="L137" s="18"/>
      <c r="M137" s="17"/>
      <c r="N137" s="17"/>
      <c r="O137" s="17"/>
      <c r="P137" s="17"/>
      <c r="Q137" s="17"/>
      <c r="R137" s="17"/>
      <c r="S137" s="17"/>
      <c r="T137" s="17"/>
      <c r="U137" s="17"/>
      <c r="V137" s="17"/>
      <c r="W137" s="17"/>
      <c r="X137" s="17"/>
      <c r="Y137" s="17"/>
      <c r="Z137" s="17"/>
      <c r="AA137" s="17"/>
      <c r="AB137" s="17"/>
      <c r="AC137" s="17"/>
      <c r="AD137" s="17"/>
      <c r="AE137" s="17"/>
      <c r="AF137" s="17"/>
      <c r="AG137" s="17"/>
      <c r="AH137" s="17"/>
    </row>
    <row r="138" spans="1:34" x14ac:dyDescent="0.2">
      <c r="A138" s="17"/>
      <c r="B138" s="154"/>
      <c r="C138" s="17"/>
      <c r="D138" s="17"/>
      <c r="E138" s="17"/>
      <c r="F138" s="17"/>
      <c r="G138" s="18"/>
      <c r="H138" s="17"/>
      <c r="I138" s="17"/>
      <c r="J138" s="17"/>
      <c r="K138" s="17"/>
      <c r="L138" s="17"/>
      <c r="M138" s="17"/>
      <c r="N138" s="17"/>
      <c r="O138" s="17"/>
      <c r="P138" s="17"/>
      <c r="Q138" s="17"/>
      <c r="R138" s="17"/>
      <c r="S138" s="17"/>
      <c r="T138" s="17"/>
      <c r="U138" s="17"/>
      <c r="V138" s="17"/>
      <c r="W138" s="17"/>
      <c r="X138" s="17"/>
      <c r="Y138" s="17"/>
      <c r="Z138" s="17"/>
      <c r="AA138" s="17"/>
      <c r="AB138" s="17"/>
      <c r="AC138" s="17"/>
      <c r="AD138" s="17"/>
      <c r="AE138" s="17"/>
      <c r="AF138" s="17"/>
      <c r="AG138" s="17"/>
      <c r="AH138" s="17"/>
    </row>
    <row r="139" spans="1:34" x14ac:dyDescent="0.2">
      <c r="A139" s="17"/>
      <c r="B139" s="154" t="s">
        <v>158</v>
      </c>
      <c r="C139" s="17"/>
      <c r="D139" s="17"/>
      <c r="E139" s="17"/>
      <c r="F139" s="17"/>
      <c r="G139" s="18"/>
      <c r="H139" s="17"/>
      <c r="I139" s="17"/>
      <c r="J139" s="17"/>
      <c r="K139" s="17"/>
      <c r="L139" s="17"/>
      <c r="M139" s="17"/>
      <c r="N139" s="17"/>
      <c r="O139" s="17"/>
      <c r="P139" s="17"/>
      <c r="Q139" s="17"/>
      <c r="R139" s="17"/>
      <c r="S139" s="17"/>
      <c r="T139" s="17"/>
      <c r="U139" s="17"/>
      <c r="V139" s="17"/>
      <c r="W139" s="17"/>
      <c r="X139" s="17"/>
      <c r="Y139" s="17"/>
      <c r="Z139" s="17"/>
      <c r="AA139" s="17"/>
      <c r="AB139" s="17"/>
      <c r="AC139" s="17"/>
      <c r="AD139" s="17"/>
      <c r="AE139" s="17"/>
      <c r="AF139" s="17"/>
      <c r="AG139" s="17"/>
      <c r="AH139" s="17"/>
    </row>
    <row r="140" spans="1:34" x14ac:dyDescent="0.2">
      <c r="A140" s="17"/>
      <c r="B140" s="154" t="s">
        <v>91</v>
      </c>
      <c r="C140" s="17"/>
      <c r="D140" s="17"/>
      <c r="E140" s="17"/>
      <c r="F140" s="17"/>
      <c r="G140" s="18"/>
      <c r="H140" s="17"/>
      <c r="I140" s="17"/>
      <c r="J140" s="17"/>
      <c r="K140" s="17"/>
      <c r="L140" s="17"/>
      <c r="M140" s="17"/>
      <c r="N140" s="17"/>
      <c r="O140" s="17"/>
      <c r="P140" s="17"/>
      <c r="Q140" s="17"/>
      <c r="R140" s="17"/>
      <c r="S140" s="17"/>
      <c r="T140" s="17"/>
      <c r="U140" s="17"/>
      <c r="V140" s="17"/>
      <c r="W140" s="17"/>
      <c r="X140" s="17"/>
      <c r="Y140" s="17"/>
      <c r="Z140" s="17"/>
      <c r="AA140" s="17"/>
      <c r="AB140" s="17"/>
      <c r="AC140" s="17"/>
      <c r="AD140" s="17"/>
      <c r="AE140" s="17"/>
      <c r="AF140" s="17"/>
      <c r="AG140" s="17"/>
      <c r="AH140" s="17"/>
    </row>
    <row r="141" spans="1:34" x14ac:dyDescent="0.2">
      <c r="A141" s="17"/>
      <c r="B141" s="154" t="s">
        <v>92</v>
      </c>
      <c r="C141" s="17"/>
      <c r="D141" s="17"/>
      <c r="E141" s="17"/>
      <c r="F141" s="17"/>
      <c r="G141" s="18"/>
      <c r="H141" s="17"/>
      <c r="I141" s="17"/>
      <c r="J141" s="17"/>
      <c r="K141" s="17"/>
      <c r="L141" s="17"/>
      <c r="M141" s="17"/>
      <c r="N141" s="17"/>
      <c r="O141" s="17"/>
      <c r="P141" s="17"/>
      <c r="Q141" s="17"/>
      <c r="R141" s="17"/>
      <c r="S141" s="17"/>
      <c r="T141" s="17"/>
      <c r="U141" s="17"/>
      <c r="V141" s="17"/>
      <c r="W141" s="17"/>
      <c r="X141" s="17"/>
      <c r="Y141" s="17"/>
      <c r="Z141" s="17"/>
      <c r="AA141" s="17"/>
      <c r="AB141" s="17"/>
      <c r="AC141" s="17"/>
      <c r="AD141" s="17"/>
      <c r="AE141" s="17"/>
      <c r="AF141" s="17"/>
      <c r="AG141" s="17"/>
      <c r="AH141" s="17"/>
    </row>
    <row r="142" spans="1:34" x14ac:dyDescent="0.25">
      <c r="A142" s="17"/>
      <c r="B142" s="17"/>
      <c r="C142" s="17"/>
      <c r="D142" s="17"/>
      <c r="E142" s="17"/>
      <c r="F142" s="17"/>
      <c r="G142" s="18"/>
      <c r="H142" s="17"/>
      <c r="I142" s="17"/>
      <c r="J142" s="17"/>
      <c r="K142" s="17"/>
      <c r="L142" s="17"/>
      <c r="M142" s="17"/>
      <c r="N142" s="17"/>
      <c r="O142" s="17"/>
      <c r="P142" s="17"/>
      <c r="Q142" s="17"/>
      <c r="R142" s="17"/>
      <c r="S142" s="17"/>
      <c r="T142" s="17"/>
      <c r="U142" s="17"/>
      <c r="V142" s="17"/>
      <c r="W142" s="17"/>
      <c r="X142" s="17"/>
      <c r="Y142" s="17"/>
      <c r="Z142" s="17"/>
      <c r="AA142" s="17"/>
      <c r="AB142" s="17"/>
      <c r="AC142" s="17"/>
      <c r="AD142" s="17"/>
      <c r="AE142" s="17"/>
      <c r="AF142" s="17"/>
      <c r="AG142" s="17"/>
      <c r="AH142" s="17"/>
    </row>
    <row r="143" spans="1:34" x14ac:dyDescent="0.25">
      <c r="A143" s="17"/>
      <c r="B143" s="17"/>
      <c r="C143" s="17"/>
      <c r="D143" s="17"/>
      <c r="E143" s="17"/>
      <c r="F143" s="17"/>
      <c r="G143" s="18"/>
      <c r="H143" s="17"/>
      <c r="I143" s="17"/>
      <c r="J143" s="17"/>
      <c r="K143" s="17"/>
      <c r="L143" s="17"/>
      <c r="M143" s="17"/>
      <c r="N143" s="17"/>
      <c r="O143" s="17"/>
      <c r="P143" s="17"/>
      <c r="Q143" s="17"/>
      <c r="R143" s="17"/>
      <c r="S143" s="17"/>
      <c r="T143" s="17"/>
      <c r="U143" s="17"/>
      <c r="V143" s="17"/>
      <c r="W143" s="17"/>
      <c r="X143" s="17"/>
      <c r="Y143" s="17"/>
      <c r="Z143" s="17"/>
      <c r="AA143" s="17"/>
      <c r="AB143" s="17"/>
      <c r="AC143" s="17"/>
      <c r="AD143" s="17"/>
      <c r="AE143" s="17"/>
      <c r="AF143" s="17"/>
      <c r="AG143" s="17"/>
      <c r="AH143" s="17"/>
    </row>
    <row r="144" spans="1:34" x14ac:dyDescent="0.25">
      <c r="A144" s="17"/>
      <c r="B144" s="17"/>
      <c r="C144" s="17"/>
      <c r="D144" s="17"/>
      <c r="E144" s="17"/>
      <c r="F144" s="17"/>
      <c r="G144" s="18"/>
      <c r="H144" s="17"/>
      <c r="I144" s="17"/>
      <c r="J144" s="17"/>
      <c r="K144" s="18"/>
      <c r="L144" s="17"/>
      <c r="M144" s="17"/>
      <c r="N144" s="17"/>
      <c r="O144" s="17"/>
      <c r="P144" s="17"/>
      <c r="Q144" s="17"/>
      <c r="R144" s="17"/>
      <c r="S144" s="17"/>
      <c r="T144" s="17"/>
      <c r="U144" s="17"/>
      <c r="V144" s="17"/>
      <c r="W144" s="17"/>
      <c r="X144" s="17"/>
      <c r="Y144" s="17"/>
      <c r="Z144" s="17"/>
      <c r="AA144" s="17"/>
      <c r="AB144" s="17"/>
      <c r="AC144" s="17"/>
      <c r="AD144" s="17"/>
      <c r="AE144" s="17"/>
      <c r="AF144" s="17"/>
      <c r="AG144" s="17"/>
      <c r="AH144" s="17"/>
    </row>
  </sheetData>
  <mergeCells count="11">
    <mergeCell ref="T1:AE1"/>
    <mergeCell ref="R2:R3"/>
    <mergeCell ref="S2:S3"/>
    <mergeCell ref="T2:AE2"/>
    <mergeCell ref="B106:D106"/>
    <mergeCell ref="R1:S1"/>
    <mergeCell ref="B133:K133"/>
    <mergeCell ref="B129:K129"/>
    <mergeCell ref="B130:K130"/>
    <mergeCell ref="B131:K131"/>
    <mergeCell ref="B132:K132"/>
  </mergeCells>
  <conditionalFormatting sqref="E4:E103">
    <cfRule type="iconSet" priority="6">
      <iconSet iconSet="3Symbols2" showValue="0">
        <cfvo type="percent" val="0"/>
        <cfvo type="percent" val="0.5"/>
        <cfvo type="num" val="1"/>
      </iconSet>
    </cfRule>
  </conditionalFormatting>
  <conditionalFormatting sqref="E5:E103">
    <cfRule type="iconSet" priority="5">
      <iconSet iconSet="3Symbols2" showValue="0">
        <cfvo type="percent" val="0"/>
        <cfvo type="percent" val="0.5"/>
        <cfvo type="num" val="1"/>
      </iconSet>
    </cfRule>
  </conditionalFormatting>
  <conditionalFormatting sqref="T106:AE106">
    <cfRule type="colorScale" priority="1">
      <colorScale>
        <cfvo type="min"/>
        <cfvo type="max"/>
        <color theme="9" tint="0.79998168889431442"/>
        <color theme="9" tint="-0.249977111117893"/>
      </colorScale>
    </cfRule>
  </conditionalFormatting>
  <hyperlinks>
    <hyperlink ref="B131:K131" r:id="rId1" display="Watch Statistical PERT videos on YouTube " xr:uid="{C440C7A0-5B02-4757-A043-E9A33FAC8822}"/>
    <hyperlink ref="B132" r:id="rId2" display="Follow Statistical PERT on Twitter to learn when new updates are released" xr:uid="{87BB9ACD-8D67-4F42-AC6E-9A0519518C5E}"/>
    <hyperlink ref="B131" r:id="rId3" xr:uid="{6B399095-8808-42FF-A2E1-04A54F8D4A74}"/>
    <hyperlink ref="B130" r:id="rId4" display="Take a Pluralsight course on Statistical PERT" xr:uid="{D63E5356-403A-4301-AEA0-C3275B75567E}"/>
    <hyperlink ref="B129" r:id="rId5" display="Download more FREE Statistical PERT templates at https://www.statisticalpert.com" xr:uid="{295A23AA-B010-4017-8596-7F616DDA6D4D}"/>
    <hyperlink ref="B133:K133" r:id="rId6" display="Follow Statistical PERT on Twitter to learn when new updates are released" xr:uid="{7241E581-729A-495C-AAA8-F1269421612B}"/>
    <hyperlink ref="B132:K132" r:id="rId7" display="Connect with or follow William W. Davis on LinkedIn" xr:uid="{E767F1F0-E727-4B94-A925-E9EA29974CD2}"/>
    <hyperlink ref="B130:K130" r:id="rId8" display="Watch a Pluralsight course on Statistical PERT® Normal Edition" xr:uid="{E7712C86-B95D-4732-A564-8C93988C055D}"/>
  </hyperlinks>
  <pageMargins left="0.7" right="0.7" top="0.75" bottom="0.75" header="0.3" footer="0.3"/>
  <pageSetup orientation="portrait" r:id="rId9"/>
  <drawing r:id="rId10"/>
  <legacyDrawing r:id="rId11"/>
  <extLst>
    <ext xmlns:x14="http://schemas.microsoft.com/office/spreadsheetml/2009/9/main" uri="{78C0D931-6437-407d-A8EE-F0AAD7539E65}">
      <x14:conditionalFormattings>
        <x14:conditionalFormatting xmlns:xm="http://schemas.microsoft.com/office/excel/2006/main">
          <x14:cfRule type="expression" priority="4" id="{A63A4CCA-0344-4337-B751-A03941DC3537}">
            <xm:f>IF($B$106=VLookups!$A$33,TRUE,FALSE)</xm:f>
            <x14:dxf>
              <numFmt numFmtId="166" formatCode="&quot;$&quot;#,##0"/>
            </x14:dxf>
          </x14:cfRule>
          <xm:sqref>O4:R104 D109:D113 R106 B4:D104 T4:AE103</xm:sqref>
        </x14:conditionalFormatting>
        <x14:conditionalFormatting xmlns:xm="http://schemas.microsoft.com/office/excel/2006/main">
          <x14:cfRule type="expression" priority="3" id="{81EDFD64-89A3-4114-BC66-8FBB4439F0FB}">
            <xm:f>IF($B$106=VLookups!$A$33,TRUE,FALSE)</xm:f>
            <x14:dxf>
              <numFmt numFmtId="166" formatCode="&quot;$&quot;#,##0"/>
            </x14:dxf>
          </x14:cfRule>
          <xm:sqref>T104:AE104</xm:sqref>
        </x14:conditionalFormatting>
        <x14:conditionalFormatting xmlns:xm="http://schemas.microsoft.com/office/excel/2006/main">
          <x14:cfRule type="expression" priority="2" id="{F2C6500B-CD13-4421-A642-78B0C7AFAD48}">
            <xm:f>IF($B$106=VLookups!$A$33,TRUE,FALSE)</xm:f>
            <x14:dxf>
              <numFmt numFmtId="166" formatCode="&quot;$&quot;#,##0"/>
            </x14:dxf>
          </x14:cfRule>
          <xm:sqref>T106:AE106</xm:sqref>
        </x14:conditionalFormatting>
      </x14:conditionalFormattings>
    </ext>
    <ext xmlns:x14="http://schemas.microsoft.com/office/spreadsheetml/2009/9/main" uri="{CCE6A557-97BC-4b89-ADB6-D9C93CAAB3DF}">
      <x14:dataValidations xmlns:xm="http://schemas.microsoft.com/office/excel/2006/main" count="5">
        <x14:dataValidation type="list" allowBlank="1" showInputMessage="1" showErrorMessage="1" xr:uid="{00000000-0002-0000-0200-000000000000}">
          <x14:formula1>
            <xm:f>Confidence!$A$1:$A$10</xm:f>
          </x14:formula1>
          <xm:sqref>K4:K103</xm:sqref>
        </x14:dataValidation>
        <x14:dataValidation type="list" allowBlank="1" showInputMessage="1" showErrorMessage="1" xr:uid="{00000000-0002-0000-0200-000001000000}">
          <x14:formula1>
            <xm:f>VLookups!$B$1:$B$11</xm:f>
          </x14:formula1>
          <xm:sqref>B2</xm:sqref>
        </x14:dataValidation>
        <x14:dataValidation type="list" allowBlank="1" showInputMessage="1" showErrorMessage="1" xr:uid="{00000000-0002-0000-0200-000002000000}">
          <x14:formula1>
            <xm:f>VLookups!$B$14:$B$24</xm:f>
          </x14:formula1>
          <xm:sqref>D2</xm:sqref>
        </x14:dataValidation>
        <x14:dataValidation type="list" allowBlank="1" showInputMessage="1" showErrorMessage="1" xr:uid="{00000000-0002-0000-0200-000003000000}">
          <x14:formula1>
            <xm:f>VLookups!$A$28:$A$29</xm:f>
          </x14:formula1>
          <xm:sqref>R1:S1</xm:sqref>
        </x14:dataValidation>
        <x14:dataValidation type="list" allowBlank="1" showInputMessage="1" showErrorMessage="1" xr:uid="{00000000-0002-0000-0200-000004000000}">
          <x14:formula1>
            <xm:f>VLookups!$A$33:$A$34</xm:f>
          </x14:formula1>
          <xm:sqref>B106:D106</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H144"/>
  <sheetViews>
    <sheetView showGridLines="0" workbookViewId="0">
      <pane ySplit="3" topLeftCell="A4" activePane="bottomLeft" state="frozen"/>
      <selection pane="bottomLeft" activeCell="B4" sqref="B4"/>
    </sheetView>
  </sheetViews>
  <sheetFormatPr defaultColWidth="8.7109375" defaultRowHeight="15" x14ac:dyDescent="0.25"/>
  <cols>
    <col min="1" max="1" width="5.7109375" style="19" customWidth="1"/>
    <col min="2" max="4" width="13.7109375" style="19" customWidth="1"/>
    <col min="5" max="5" width="4.7109375" style="19" customWidth="1"/>
    <col min="6" max="6" width="8.7109375" style="19" hidden="1" customWidth="1"/>
    <col min="7" max="7" width="8.7109375" style="39" hidden="1" customWidth="1"/>
    <col min="8" max="8" width="22.7109375" style="19" customWidth="1"/>
    <col min="9" max="9" width="4.7109375" style="19" hidden="1" customWidth="1"/>
    <col min="10" max="10" width="8.5703125" style="19" hidden="1" customWidth="1"/>
    <col min="11" max="11" width="26.7109375" style="39" customWidth="1"/>
    <col min="12" max="12" width="4.7109375" style="19" hidden="1" customWidth="1"/>
    <col min="13" max="14" width="6.5703125" style="19" hidden="1" customWidth="1"/>
    <col min="15" max="16" width="11.7109375" style="19" customWidth="1"/>
    <col min="17" max="17" width="12.5703125" style="19" hidden="1" customWidth="1"/>
    <col min="18" max="18" width="13.7109375" style="19" customWidth="1"/>
    <col min="19" max="19" width="10.7109375" style="19" customWidth="1"/>
    <col min="20" max="31" width="13.7109375" style="19" customWidth="1"/>
    <col min="32" max="16384" width="8.7109375" style="19"/>
  </cols>
  <sheetData>
    <row r="1" spans="1:34" ht="24" customHeight="1" x14ac:dyDescent="0.25">
      <c r="A1" s="56"/>
      <c r="B1" s="121" t="s">
        <v>128</v>
      </c>
      <c r="C1" s="17"/>
      <c r="D1" s="17"/>
      <c r="E1" s="17"/>
      <c r="F1" s="17"/>
      <c r="G1" s="18"/>
      <c r="H1" s="17"/>
      <c r="I1" s="17"/>
      <c r="J1" s="17"/>
      <c r="K1" s="18"/>
      <c r="L1" s="17"/>
      <c r="M1" s="17"/>
      <c r="N1" s="17"/>
      <c r="O1" s="17"/>
      <c r="P1" s="17"/>
      <c r="Q1" s="17"/>
      <c r="R1" s="192" t="s">
        <v>79</v>
      </c>
      <c r="S1" s="193"/>
      <c r="T1" s="194" t="str">
        <f>VLOOKUP(R1,VLookups!A28:C29,3,FALSE)</f>
        <v>Show the likelihood that the SPERT estimates will be EQUAL TO or GREATER THAN an uncertainty</v>
      </c>
      <c r="U1" s="194"/>
      <c r="V1" s="194"/>
      <c r="W1" s="194"/>
      <c r="X1" s="194"/>
      <c r="Y1" s="194"/>
      <c r="Z1" s="194"/>
      <c r="AA1" s="194"/>
      <c r="AB1" s="194"/>
      <c r="AC1" s="194"/>
      <c r="AD1" s="194"/>
      <c r="AE1" s="194"/>
      <c r="AF1" s="17"/>
      <c r="AG1" s="17"/>
      <c r="AH1" s="17"/>
    </row>
    <row r="2" spans="1:34" ht="15" customHeight="1" x14ac:dyDescent="0.25">
      <c r="A2" s="20"/>
      <c r="B2" s="95"/>
      <c r="C2" s="95"/>
      <c r="D2" s="95"/>
      <c r="E2" s="17"/>
      <c r="F2" s="17"/>
      <c r="G2" s="18"/>
      <c r="H2" s="17"/>
      <c r="I2" s="17"/>
      <c r="J2" s="17"/>
      <c r="K2" s="18"/>
      <c r="L2" s="17"/>
      <c r="M2" s="17"/>
      <c r="N2" s="17"/>
      <c r="O2" s="17"/>
      <c r="P2" s="17"/>
      <c r="Q2" s="17"/>
      <c r="R2" s="195" t="s">
        <v>15</v>
      </c>
      <c r="S2" s="195" t="s">
        <v>101</v>
      </c>
      <c r="T2" s="196" t="s">
        <v>149</v>
      </c>
      <c r="U2" s="196"/>
      <c r="V2" s="196"/>
      <c r="W2" s="196"/>
      <c r="X2" s="196"/>
      <c r="Y2" s="196"/>
      <c r="Z2" s="196"/>
      <c r="AA2" s="196"/>
      <c r="AB2" s="196"/>
      <c r="AC2" s="196"/>
      <c r="AD2" s="196"/>
      <c r="AE2" s="196"/>
      <c r="AF2" s="17"/>
      <c r="AG2" s="17"/>
      <c r="AH2" s="17"/>
    </row>
    <row r="3" spans="1:34" x14ac:dyDescent="0.25">
      <c r="A3" s="91" t="s">
        <v>18</v>
      </c>
      <c r="B3" s="91" t="s">
        <v>30</v>
      </c>
      <c r="C3" s="91" t="s">
        <v>19</v>
      </c>
      <c r="D3" s="91" t="s">
        <v>31</v>
      </c>
      <c r="E3" s="91"/>
      <c r="F3" s="91" t="s">
        <v>9</v>
      </c>
      <c r="G3" s="91" t="s">
        <v>24</v>
      </c>
      <c r="H3" s="91" t="s">
        <v>10</v>
      </c>
      <c r="I3" s="91" t="s">
        <v>13</v>
      </c>
      <c r="J3" s="91" t="s">
        <v>25</v>
      </c>
      <c r="K3" s="91" t="s">
        <v>20</v>
      </c>
      <c r="L3" s="91" t="s">
        <v>14</v>
      </c>
      <c r="M3" s="91" t="s">
        <v>11</v>
      </c>
      <c r="N3" s="92" t="s">
        <v>12</v>
      </c>
      <c r="O3" s="92" t="s">
        <v>34</v>
      </c>
      <c r="P3" s="92" t="s">
        <v>70</v>
      </c>
      <c r="Q3" s="21" t="s">
        <v>33</v>
      </c>
      <c r="R3" s="195"/>
      <c r="S3" s="195"/>
      <c r="T3" s="110">
        <v>0.05</v>
      </c>
      <c r="U3" s="110">
        <v>0.95</v>
      </c>
      <c r="V3" s="110">
        <v>0.1</v>
      </c>
      <c r="W3" s="110">
        <v>0.2</v>
      </c>
      <c r="X3" s="110">
        <v>0.3</v>
      </c>
      <c r="Y3" s="110">
        <v>0.4</v>
      </c>
      <c r="Z3" s="110">
        <v>0.5</v>
      </c>
      <c r="AA3" s="110">
        <v>0.6</v>
      </c>
      <c r="AB3" s="110">
        <v>0.7</v>
      </c>
      <c r="AC3" s="110">
        <v>0.8</v>
      </c>
      <c r="AD3" s="110">
        <v>0.9</v>
      </c>
      <c r="AE3" s="110">
        <v>0.99</v>
      </c>
      <c r="AF3" s="17"/>
      <c r="AG3" s="17"/>
      <c r="AH3" s="17"/>
    </row>
    <row r="4" spans="1:34" x14ac:dyDescent="0.25">
      <c r="A4" s="22">
        <v>1</v>
      </c>
      <c r="B4" s="132">
        <v>60</v>
      </c>
      <c r="C4" s="132">
        <v>120</v>
      </c>
      <c r="D4" s="132">
        <v>240</v>
      </c>
      <c r="E4" s="127">
        <f>IF(OR(ISBLANK(C4),ISBLANK(D4),ISBLANK(B4)),"",IF(OR(B4=0,C4=0,D4=0),-1,IF(AND(B4&gt;0,C4&gt;0,D4&gt;0),IF(OR(C4&gt;B4,C4=B4),IF(OR(D4&gt;C4,D4=C4),1,-1),-1))))</f>
        <v>1</v>
      </c>
      <c r="F4" s="23">
        <f>IF(AND(B4&gt;0,C4&gt;0,D4&gt;0),MIN(((C4-B4)/(D4-B4))*100,((D4-C4)/(D4-B4))*100),"")</f>
        <v>33.333333333333329</v>
      </c>
      <c r="G4" s="24" t="str">
        <f>IF(AND(B4&gt;0,C4&gt;0,D4&gt;0),IF((C4-B4)&gt;(D4-C4),"L",IF((C4-B4)=(D4-C4),"EQ","R")),"")</f>
        <v>R</v>
      </c>
      <c r="H4" s="25" t="str">
        <f>IF(F4="","",IF(OR($F4&lt;Skew!$B$1,$F4=Skew!$B$1),IF($F4&gt;Skew!$C$1,Skew!$A$1,IF($F4&gt;Skew!$C$2,Skew!$A$2,IF($F4&gt;Skew!$C$3,Skew!$A$3,IF($F4&gt;Skew!$C$4,Skew!$A$4,IF($F4&gt;Skew!$C$5,Skew!$A$5,IF($F4&gt;Skew!$C$6,Skew!$A$6,IF($F4&gt;Skew!$C$7,Skew!$A$7,IF($F4&gt;Skew!$C$8,Skew!$A$8,IF($F4&gt;Skew!$C$9,Skew!$A$9,IF($F4&gt;Skew!$C$10,Skew!$A$10,IF($F4&gt;Skew!$C$11,Skew!$A$11,IF($F4&gt;Skew!$C$12,Skew!$A$12,IF($F4&gt;Skew!$C$13,Skew!$A$13,IF($F4&gt;Skew!$C$14,Skew!$A$14,Skew!$A$15)
)))))))))))))))</f>
        <v>Slight skew</v>
      </c>
      <c r="I4" s="24">
        <f>IF(F4="","",MATCH(H4,Skew!$A$1:$A$15,0))</f>
        <v>3</v>
      </c>
      <c r="J4" s="24">
        <f t="shared" ref="J4:J67" si="0">IF(AND(B4&gt;0,C4&gt;0,D4&gt;0),B4+((D4-B4)/2),"")</f>
        <v>150</v>
      </c>
      <c r="K4" s="26" t="s">
        <v>50</v>
      </c>
      <c r="L4" s="24">
        <f>IF(OR(F4="",K4=""),"",MATCH(K4,Confidence!$A$1:$A$10,0))</f>
        <v>1</v>
      </c>
      <c r="M4" s="27">
        <f t="shared" ref="M4:M67" si="1">IF(OR(F4="",K4=""),"",INDEX(Alpha_Chart,I4,L4))</f>
        <v>13</v>
      </c>
      <c r="N4" s="27">
        <f t="shared" ref="N4:N67" si="2">IF(OR(F4="",K4=""),"",INDEX(Beta_Chart,I4,L4))</f>
        <v>25</v>
      </c>
      <c r="O4" s="119">
        <f t="shared" ref="O4:O67" si="3">IF(OR(F4="",K4=""),"",IF(G4="R",((D4-B4)*(INDEX(Mean_Ratios,I4,L4)))+B4,((D4-B4)*(1-INDEX(Mean_Ratios,I4,L4)))+B4))</f>
        <v>121.578</v>
      </c>
      <c r="P4" s="119">
        <f t="shared" ref="P4:P67" si="4">IF(OR(F4="",K4=""),"",(D4-B4)*INDEX(Standard_Deviation_Ratios,I4,L4))</f>
        <v>13.68</v>
      </c>
      <c r="Q4" s="40">
        <f t="shared" ref="Q4:Q67" si="5">IF(OR(F4="",K4=""),"",P4^2)</f>
        <v>187.14239999999998</v>
      </c>
      <c r="R4" s="132">
        <v>150</v>
      </c>
      <c r="S4" s="28">
        <f>IF(AND(B4&gt;0,C4&gt;0,D4&gt;0,M4&gt;0,N4&gt;0,R4&gt;0,NOT(K4="")),ABS(VLOOKUP($R$1,VLookups!$A$28:$B$29,2,FALSE)-_xlfn.BETA.DIST(R4,IF(G4="L",N4,M4),IF(G4="L",M4,N4),TRUE,B4,D4)),"")</f>
        <v>0.97648448628024198</v>
      </c>
      <c r="T4" s="129">
        <f>IF(OR($M4="",$N4=""),"",_xlfn.BETA.INV(ABS(VLOOKUP($R$1,VLookups!$A$28:$B$29,2,FALSE)-T$3),IF($G4="L",$N4,$M4),IF($G4="L",$M4,$N4),$B4,$D4))</f>
        <v>99.943646204746429</v>
      </c>
      <c r="U4" s="130">
        <f>IF(OR($M4="",$N4=""),"",_xlfn.BETA.INV(ABS(VLOOKUP($R$1,VLookups!$A$28:$B$29,2,FALSE)-U$3),IF($G4="L",$N4,$M4),IF($G4="L",$M4,$N4),$B4,$D4))</f>
        <v>144.93746205571773</v>
      </c>
      <c r="V4" s="129">
        <f>IF(OR($M4="",$N4=""),"",_xlfn.BETA.INV(ABS(VLOOKUP($R$1,VLookups!$A$28:$B$29,2,FALSE)-V$3),IF($G4="L",$N4,$M4),IF($G4="L",$M4,$N4),$B4,$D4))</f>
        <v>104.26635312689848</v>
      </c>
      <c r="W4" s="130">
        <f>IF(OR($M4="",$N4=""),"",_xlfn.BETA.INV(ABS(VLOOKUP($R$1,VLookups!$A$28:$B$29,2,FALSE)-W$3),IF($G4="L",$N4,$M4),IF($G4="L",$M4,$N4),$B4,$D4))</f>
        <v>109.78261561041265</v>
      </c>
      <c r="X4" s="129">
        <f>IF(OR($M4="",$N4=""),"",_xlfn.BETA.INV(ABS(VLOOKUP($R$1,VLookups!$A$28:$B$29,2,FALSE)-X$3),IF($G4="L",$N4,$M4),IF($G4="L",$M4,$N4),$B4,$D4))</f>
        <v>113.93438050146428</v>
      </c>
      <c r="Y4" s="130">
        <f>IF(OR($M4="",$N4=""),"",_xlfn.BETA.INV(ABS(VLOOKUP($R$1,VLookups!$A$28:$B$29,2,FALSE)-Y$3),IF($G4="L",$N4,$M4),IF($G4="L",$M4,$N4),$B4,$D4))</f>
        <v>117.58552267583816</v>
      </c>
      <c r="Z4" s="129">
        <f>IF(OR($M4="",$N4=""),"",_xlfn.BETA.INV(ABS(VLOOKUP($R$1,VLookups!$A$28:$B$29,2,FALSE)-Z$3),IF($G4="L",$N4,$M4),IF($G4="L",$M4,$N4),$B4,$D4))</f>
        <v>121.07550464406154</v>
      </c>
      <c r="AA4" s="130">
        <f>IF(OR($M4="",$N4=""),"",_xlfn.BETA.INV(ABS(VLOOKUP($R$1,VLookups!$A$28:$B$29,2,FALSE)-AA$3),IF($G4="L",$N4,$M4),IF($G4="L",$M4,$N4),$B4,$D4))</f>
        <v>124.63166923999299</v>
      </c>
      <c r="AB4" s="129">
        <f>IF(OR($M4="",$N4=""),"",_xlfn.BETA.INV(ABS(VLOOKUP($R$1,VLookups!$A$28:$B$29,2,FALSE)-AB$3),IF($G4="L",$N4,$M4),IF($G4="L",$M4,$N4),$B4,$D4))</f>
        <v>128.49969484413137</v>
      </c>
      <c r="AC4" s="130">
        <f>IF(OR($M4="",$N4=""),"",_xlfn.BETA.INV(ABS(VLOOKUP($R$1,VLookups!$A$28:$B$29,2,FALSE)-AC$3),IF($G4="L",$N4,$M4),IF($G4="L",$M4,$N4),$B4,$D4))</f>
        <v>133.09492252036921</v>
      </c>
      <c r="AD4" s="129">
        <f>IF(OR($M4="",$N4=""),"",_xlfn.BETA.INV(ABS(VLOOKUP($R$1,VLookups!$A$28:$B$29,2,FALSE)-AD$3),IF($G4="L",$N4,$M4),IF($G4="L",$M4,$N4),$B4,$D4))</f>
        <v>139.55640405151203</v>
      </c>
      <c r="AE4" s="130">
        <f>IF(OR($M4="",$N4=""),"",_xlfn.BETA.INV(ABS(VLOOKUP($R$1,VLookups!$A$28:$B$29,2,FALSE)-AE$3),IF($G4="L",$N4,$M4),IF($G4="L",$M4,$N4),$B4,$D4))</f>
        <v>155.03470565199729</v>
      </c>
      <c r="AF4" s="17"/>
      <c r="AG4" s="17"/>
      <c r="AH4" s="17"/>
    </row>
    <row r="5" spans="1:34" x14ac:dyDescent="0.25">
      <c r="A5" s="22">
        <v>2</v>
      </c>
      <c r="B5" s="132">
        <v>60</v>
      </c>
      <c r="C5" s="132">
        <v>120</v>
      </c>
      <c r="D5" s="132">
        <v>240</v>
      </c>
      <c r="E5" s="127">
        <f t="shared" ref="E5:E68" si="6">IF(OR(ISBLANK(C5),ISBLANK(D5),ISBLANK(B5)),"",IF(OR(B5=0,C5=0,D5=0),-1,IF(AND(B5&gt;0,C5&gt;0,D5&gt;0),IF(OR(C5&gt;B5,C5=B5),IF(OR(D5&gt;C5,D5=C5),1,-1),-1))))</f>
        <v>1</v>
      </c>
      <c r="F5" s="23">
        <f t="shared" ref="F5:F68" si="7">IF(AND(B5&gt;0,C5&gt;0,D5&gt;0),MIN(((C5-B5)/(D5-B5))*100,((D5-C5)/(D5-B5))*100),"")</f>
        <v>33.333333333333329</v>
      </c>
      <c r="G5" s="24" t="str">
        <f t="shared" ref="G5:G68" si="8">IF(AND(B5&gt;0,C5&gt;0,D5&gt;0),IF((C5-B5)&gt;(D5-C5),"L",IF((C5-B5)=(D5-C5),"EQ","R")),"")</f>
        <v>R</v>
      </c>
      <c r="H5" s="25" t="str">
        <f>IF(F5="","",IF(OR($F5&lt;Skew!$B$1,$F5=Skew!$B$1),IF($F5&gt;Skew!$C$1,Skew!$A$1,IF($F5&gt;Skew!$C$2,Skew!$A$2,IF($F5&gt;Skew!$C$3,Skew!$A$3,IF($F5&gt;Skew!$C$4,Skew!$A$4,IF($F5&gt;Skew!$C$5,Skew!$A$5,IF($F5&gt;Skew!$C$6,Skew!$A$6,IF($F5&gt;Skew!$C$7,Skew!$A$7,IF($F5&gt;Skew!$C$8,Skew!$A$8,IF($F5&gt;Skew!$C$9,Skew!$A$9,IF($F5&gt;Skew!$C$10,Skew!$A$10,IF($F5&gt;Skew!$C$11,Skew!$A$11,IF($F5&gt;Skew!$C$12,Skew!$A$12,IF($F5&gt;Skew!$C$13,Skew!$A$13,IF($F5&gt;Skew!$C$14,Skew!$A$14,Skew!$A$15)
)))))))))))))))</f>
        <v>Slight skew</v>
      </c>
      <c r="I5" s="24">
        <f>IF(F5="","",MATCH(H5,Skew!$A$1:$A$15,0))</f>
        <v>3</v>
      </c>
      <c r="J5" s="24">
        <f t="shared" si="0"/>
        <v>150</v>
      </c>
      <c r="K5" s="26" t="s">
        <v>55</v>
      </c>
      <c r="L5" s="24">
        <f>IF(OR(F5="",K5=""),"",MATCH(K5,Confidence!$A$1:$A$10,0))</f>
        <v>2</v>
      </c>
      <c r="M5" s="27">
        <f t="shared" si="1"/>
        <v>8</v>
      </c>
      <c r="N5" s="27">
        <f t="shared" si="2"/>
        <v>15</v>
      </c>
      <c r="O5" s="119">
        <f t="shared" si="3"/>
        <v>122.604</v>
      </c>
      <c r="P5" s="119">
        <f t="shared" si="4"/>
        <v>17.495999999999999</v>
      </c>
      <c r="Q5" s="40">
        <f t="shared" si="5"/>
        <v>306.11001599999997</v>
      </c>
      <c r="R5" s="132">
        <v>150</v>
      </c>
      <c r="S5" s="28">
        <f>IF(AND(B5&gt;0,C5&gt;0,D5&gt;0,M5&gt;0,N5&gt;0,R5&gt;0,NOT(K5="")),ABS(VLOOKUP($R$1,VLookups!$A$28:$B$29,2,FALSE)-_xlfn.BETA.DIST(R5,IF(G5="L",N5,M5),IF(G5="L",M5,N5),TRUE,B5,D5)),"")</f>
        <v>0.93309974670410156</v>
      </c>
      <c r="T5" s="129">
        <f>IF(OR($M5="",$N5=""),"",_xlfn.BETA.INV(ABS(VLOOKUP($R$1,VLookups!$A$28:$B$29,2,FALSE)-T$3),IF($G5="L",$N5,$M5),IF($G5="L",$M5,$N5),$B5,$D5))</f>
        <v>95.201270978667964</v>
      </c>
      <c r="U5" s="130">
        <f>IF(OR($M5="",$N5=""),"",_xlfn.BETA.INV(ABS(VLOOKUP($R$1,VLookups!$A$28:$B$29,2,FALSE)-U$3),IF($G5="L",$N5,$M5),IF($G5="L",$M5,$N5),$B5,$D5))</f>
        <v>152.78221366951715</v>
      </c>
      <c r="V5" s="129">
        <f>IF(OR($M5="",$N5=""),"",_xlfn.BETA.INV(ABS(VLOOKUP($R$1,VLookups!$A$28:$B$29,2,FALSE)-V$3),IF($G5="L",$N5,$M5),IF($G5="L",$M5,$N5),$B5,$D5))</f>
        <v>100.4700391827996</v>
      </c>
      <c r="W5" s="130">
        <f>IF(OR($M5="",$N5=""),"",_xlfn.BETA.INV(ABS(VLOOKUP($R$1,VLookups!$A$28:$B$29,2,FALSE)-W$3),IF($G5="L",$N5,$M5),IF($G5="L",$M5,$N5),$B5,$D5))</f>
        <v>107.34981510054132</v>
      </c>
      <c r="X5" s="129">
        <f>IF(OR($M5="",$N5=""),"",_xlfn.BETA.INV(ABS(VLOOKUP($R$1,VLookups!$A$28:$B$29,2,FALSE)-X$3),IF($G5="L",$N5,$M5),IF($G5="L",$M5,$N5),$B5,$D5))</f>
        <v>112.61721533634409</v>
      </c>
      <c r="Y5" s="130">
        <f>IF(OR($M5="",$N5=""),"",_xlfn.BETA.INV(ABS(VLOOKUP($R$1,VLookups!$A$28:$B$29,2,FALSE)-Y$3),IF($G5="L",$N5,$M5),IF($G5="L",$M5,$N5),$B5,$D5))</f>
        <v>117.29727531339105</v>
      </c>
      <c r="Z5" s="129">
        <f>IF(OR($M5="",$N5=""),"",_xlfn.BETA.INV(ABS(VLOOKUP($R$1,VLookups!$A$28:$B$29,2,FALSE)-Z$3),IF($G5="L",$N5,$M5),IF($G5="L",$M5,$N5),$B5,$D5))</f>
        <v>121.80209921791996</v>
      </c>
      <c r="AA5" s="130">
        <f>IF(OR($M5="",$N5=""),"",_xlfn.BETA.INV(ABS(VLOOKUP($R$1,VLookups!$A$28:$B$29,2,FALSE)-AA$3),IF($G5="L",$N5,$M5),IF($G5="L",$M5,$N5),$B5,$D5))</f>
        <v>126.41463678294049</v>
      </c>
      <c r="AB5" s="129">
        <f>IF(OR($M5="",$N5=""),"",_xlfn.BETA.INV(ABS(VLOOKUP($R$1,VLookups!$A$28:$B$29,2,FALSE)-AB$3),IF($G5="L",$N5,$M5),IF($G5="L",$M5,$N5),$B5,$D5))</f>
        <v>131.44714348435019</v>
      </c>
      <c r="AC5" s="130">
        <f>IF(OR($M5="",$N5=""),"",_xlfn.BETA.INV(ABS(VLOOKUP($R$1,VLookups!$A$28:$B$29,2,FALSE)-AC$3),IF($G5="L",$N5,$M5),IF($G5="L",$M5,$N5),$B5,$D5))</f>
        <v>137.4326316097264</v>
      </c>
      <c r="AD5" s="129">
        <f>IF(OR($M5="",$N5=""),"",_xlfn.BETA.INV(ABS(VLOOKUP($R$1,VLookups!$A$28:$B$29,2,FALSE)-AD$3),IF($G5="L",$N5,$M5),IF($G5="L",$M5,$N5),$B5,$D5))</f>
        <v>145.83142893346945</v>
      </c>
      <c r="AE5" s="130">
        <f>IF(OR($M5="",$N5=""),"",_xlfn.BETA.INV(ABS(VLOOKUP($R$1,VLookups!$A$28:$B$29,2,FALSE)-AE$3),IF($G5="L",$N5,$M5),IF($G5="L",$M5,$N5),$B5,$D5))</f>
        <v>165.63111284481965</v>
      </c>
      <c r="AF5" s="17"/>
      <c r="AG5" s="17"/>
      <c r="AH5" s="17"/>
    </row>
    <row r="6" spans="1:34" x14ac:dyDescent="0.25">
      <c r="A6" s="22">
        <v>3</v>
      </c>
      <c r="B6" s="132">
        <v>60</v>
      </c>
      <c r="C6" s="132">
        <v>120</v>
      </c>
      <c r="D6" s="132">
        <v>240</v>
      </c>
      <c r="E6" s="127">
        <f t="shared" si="6"/>
        <v>1</v>
      </c>
      <c r="F6" s="23">
        <f t="shared" si="7"/>
        <v>33.333333333333329</v>
      </c>
      <c r="G6" s="24" t="str">
        <f t="shared" si="8"/>
        <v>R</v>
      </c>
      <c r="H6" s="25" t="str">
        <f>IF(F6="","",IF(OR($F6&lt;Skew!$B$1,$F6=Skew!$B$1),IF($F6&gt;Skew!$C$1,Skew!$A$1,IF($F6&gt;Skew!$C$2,Skew!$A$2,IF($F6&gt;Skew!$C$3,Skew!$A$3,IF($F6&gt;Skew!$C$4,Skew!$A$4,IF($F6&gt;Skew!$C$5,Skew!$A$5,IF($F6&gt;Skew!$C$6,Skew!$A$6,IF($F6&gt;Skew!$C$7,Skew!$A$7,IF($F6&gt;Skew!$C$8,Skew!$A$8,IF($F6&gt;Skew!$C$9,Skew!$A$9,IF($F6&gt;Skew!$C$10,Skew!$A$10,IF($F6&gt;Skew!$C$11,Skew!$A$11,IF($F6&gt;Skew!$C$12,Skew!$A$12,IF($F6&gt;Skew!$C$13,Skew!$A$13,IF($F6&gt;Skew!$C$14,Skew!$A$14,Skew!$A$15)
)))))))))))))))</f>
        <v>Slight skew</v>
      </c>
      <c r="I6" s="24">
        <f>IF(F6="","",MATCH(H6,Skew!$A$1:$A$15,0))</f>
        <v>3</v>
      </c>
      <c r="J6" s="24">
        <f t="shared" si="0"/>
        <v>150</v>
      </c>
      <c r="K6" s="26" t="s">
        <v>51</v>
      </c>
      <c r="L6" s="24">
        <f>IF(OR(F6="",K6=""),"",MATCH(K6,Confidence!$A$1:$A$10,0))</f>
        <v>3</v>
      </c>
      <c r="M6" s="27">
        <f t="shared" si="1"/>
        <v>5.5</v>
      </c>
      <c r="N6" s="27">
        <f t="shared" si="2"/>
        <v>10</v>
      </c>
      <c r="O6" s="119">
        <f t="shared" si="3"/>
        <v>123.864</v>
      </c>
      <c r="P6" s="119">
        <f t="shared" si="4"/>
        <v>21.204000000000001</v>
      </c>
      <c r="Q6" s="40">
        <f t="shared" si="5"/>
        <v>449.60961600000002</v>
      </c>
      <c r="R6" s="132">
        <v>150</v>
      </c>
      <c r="S6" s="28">
        <f>IF(AND(B6&gt;0,C6&gt;0,D6&gt;0,M6&gt;0,N6&gt;0,R6&gt;0,NOT(K6="")),ABS(VLOOKUP($R$1,VLookups!$A$28:$B$29,2,FALSE)-_xlfn.BETA.DIST(R6,IF(G6="L",N6,M6),IF(G6="L",M6,N6),TRUE,B6,D6)),"")</f>
        <v>0.88177702243418099</v>
      </c>
      <c r="T6" s="129">
        <f>IF(OR($M6="",$N6=""),"",_xlfn.BETA.INV(ABS(VLOOKUP($R$1,VLookups!$A$28:$B$29,2,FALSE)-T$3),IF($G6="L",$N6,$M6),IF($G6="L",$M6,$N6),$B6,$D6))</f>
        <v>90.971906364313924</v>
      </c>
      <c r="U6" s="130">
        <f>IF(OR($M6="",$N6=""),"",_xlfn.BETA.INV(ABS(VLOOKUP($R$1,VLookups!$A$28:$B$29,2,FALSE)-U$3),IF($G6="L",$N6,$M6),IF($G6="L",$M6,$N6),$B6,$D6))</f>
        <v>160.72213906389902</v>
      </c>
      <c r="V6" s="129">
        <f>IF(OR($M6="",$N6=""),"",_xlfn.BETA.INV(ABS(VLOOKUP($R$1,VLookups!$A$28:$B$29,2,FALSE)-V$3),IF($G6="L",$N6,$M6),IF($G6="L",$M6,$N6),$B6,$D6))</f>
        <v>97.036400121737103</v>
      </c>
      <c r="W6" s="130">
        <f>IF(OR($M6="",$N6=""),"",_xlfn.BETA.INV(ABS(VLOOKUP($R$1,VLookups!$A$28:$B$29,2,FALSE)-W$3),IF($G6="L",$N6,$M6),IF($G6="L",$M6,$N6),$B6,$D6))</f>
        <v>105.16414707623944</v>
      </c>
      <c r="X6" s="129">
        <f>IF(OR($M6="",$N6=""),"",_xlfn.BETA.INV(ABS(VLOOKUP($R$1,VLookups!$A$28:$B$29,2,FALSE)-X$3),IF($G6="L",$N6,$M6),IF($G6="L",$M6,$N6),$B6,$D6))</f>
        <v>111.50517922738426</v>
      </c>
      <c r="Y6" s="130">
        <f>IF(OR($M6="",$N6=""),"",_xlfn.BETA.INV(ABS(VLOOKUP($R$1,VLookups!$A$28:$B$29,2,FALSE)-Y$3),IF($G6="L",$N6,$M6),IF($G6="L",$M6,$N6),$B6,$D6))</f>
        <v>117.20047249381531</v>
      </c>
      <c r="Z6" s="129">
        <f>IF(OR($M6="",$N6=""),"",_xlfn.BETA.INV(ABS(VLOOKUP($R$1,VLookups!$A$28:$B$29,2,FALSE)-Z$3),IF($G6="L",$N6,$M6),IF($G6="L",$M6,$N6),$B6,$D6))</f>
        <v>122.72071931788261</v>
      </c>
      <c r="AA6" s="130">
        <f>IF(OR($M6="",$N6=""),"",_xlfn.BETA.INV(ABS(VLOOKUP($R$1,VLookups!$A$28:$B$29,2,FALSE)-AA$3),IF($G6="L",$N6,$M6),IF($G6="L",$M6,$N6),$B6,$D6))</f>
        <v>128.39758684409776</v>
      </c>
      <c r="AB6" s="129">
        <f>IF(OR($M6="",$N6=""),"",_xlfn.BETA.INV(ABS(VLOOKUP($R$1,VLookups!$A$28:$B$29,2,FALSE)-AB$3),IF($G6="L",$N6,$M6),IF($G6="L",$M6,$N6),$B6,$D6))</f>
        <v>134.60437320108977</v>
      </c>
      <c r="AC6" s="130">
        <f>IF(OR($M6="",$N6=""),"",_xlfn.BETA.INV(ABS(VLOOKUP($R$1,VLookups!$A$28:$B$29,2,FALSE)-AC$3),IF($G6="L",$N6,$M6),IF($G6="L",$M6,$N6),$B6,$D6))</f>
        <v>141.98286713115343</v>
      </c>
      <c r="AD6" s="129">
        <f>IF(OR($M6="",$N6=""),"",_xlfn.BETA.INV(ABS(VLOOKUP($R$1,VLookups!$A$28:$B$29,2,FALSE)-AD$3),IF($G6="L",$N6,$M6),IF($G6="L",$M6,$N6),$B6,$D6))</f>
        <v>152.28434062539679</v>
      </c>
      <c r="AE6" s="130">
        <f>IF(OR($M6="",$N6=""),"",_xlfn.BETA.INV(ABS(VLOOKUP($R$1,VLookups!$A$28:$B$29,2,FALSE)-AE$3),IF($G6="L",$N6,$M6),IF($G6="L",$M6,$N6),$B6,$D6))</f>
        <v>175.98314816516046</v>
      </c>
      <c r="AF6" s="17"/>
      <c r="AG6" s="17"/>
      <c r="AH6" s="17"/>
    </row>
    <row r="7" spans="1:34" x14ac:dyDescent="0.25">
      <c r="A7" s="22">
        <v>4</v>
      </c>
      <c r="B7" s="132">
        <v>60</v>
      </c>
      <c r="C7" s="132">
        <v>120</v>
      </c>
      <c r="D7" s="132">
        <v>240</v>
      </c>
      <c r="E7" s="127">
        <f t="shared" si="6"/>
        <v>1</v>
      </c>
      <c r="F7" s="23">
        <f t="shared" si="7"/>
        <v>33.333333333333329</v>
      </c>
      <c r="G7" s="24" t="str">
        <f t="shared" si="8"/>
        <v>R</v>
      </c>
      <c r="H7" s="25" t="str">
        <f>IF(F7="","",IF(OR($F7&lt;Skew!$B$1,$F7=Skew!$B$1),IF($F7&gt;Skew!$C$1,Skew!$A$1,IF($F7&gt;Skew!$C$2,Skew!$A$2,IF($F7&gt;Skew!$C$3,Skew!$A$3,IF($F7&gt;Skew!$C$4,Skew!$A$4,IF($F7&gt;Skew!$C$5,Skew!$A$5,IF($F7&gt;Skew!$C$6,Skew!$A$6,IF($F7&gt;Skew!$C$7,Skew!$A$7,IF($F7&gt;Skew!$C$8,Skew!$A$8,IF($F7&gt;Skew!$C$9,Skew!$A$9,IF($F7&gt;Skew!$C$10,Skew!$A$10,IF($F7&gt;Skew!$C$11,Skew!$A$11,IF($F7&gt;Skew!$C$12,Skew!$A$12,IF($F7&gt;Skew!$C$13,Skew!$A$13,IF($F7&gt;Skew!$C$14,Skew!$A$14,Skew!$A$15)
)))))))))))))))</f>
        <v>Slight skew</v>
      </c>
      <c r="I7" s="24">
        <f>IF(F7="","",MATCH(H7,Skew!$A$1:$A$15,0))</f>
        <v>3</v>
      </c>
      <c r="J7" s="24">
        <f t="shared" si="0"/>
        <v>150</v>
      </c>
      <c r="K7" s="26" t="s">
        <v>26</v>
      </c>
      <c r="L7" s="24">
        <f>IF(OR(F7="",K7=""),"",MATCH(K7,Confidence!$A$1:$A$10,0))</f>
        <v>4</v>
      </c>
      <c r="M7" s="27">
        <f t="shared" si="1"/>
        <v>4</v>
      </c>
      <c r="N7" s="27">
        <f t="shared" si="2"/>
        <v>7</v>
      </c>
      <c r="O7" s="119">
        <f t="shared" si="3"/>
        <v>125.44799999999999</v>
      </c>
      <c r="P7" s="119">
        <f t="shared" si="4"/>
        <v>25.001999999999999</v>
      </c>
      <c r="Q7" s="40">
        <f t="shared" si="5"/>
        <v>625.1000039999999</v>
      </c>
      <c r="R7" s="132">
        <v>150</v>
      </c>
      <c r="S7" s="28">
        <f>IF(AND(B7&gt;0,C7&gt;0,D7&gt;0,M7&gt;0,N7&gt;0,R7&gt;0,NOT(K7="")),ABS(VLOOKUP($R$1,VLookups!$A$28:$B$29,2,FALSE)-_xlfn.BETA.DIST(R7,IF(G7="L",N7,M7),IF(G7="L",M7,N7),TRUE,B7,D7)),"")</f>
        <v>0.828125</v>
      </c>
      <c r="T7" s="129">
        <f>IF(OR($M7="",$N7=""),"",_xlfn.BETA.INV(ABS(VLOOKUP($R$1,VLookups!$A$28:$B$29,2,FALSE)-T$3),IF($G7="L",$N7,$M7),IF($G7="L",$M7,$N7),$B7,$D7))</f>
        <v>87.005083345202394</v>
      </c>
      <c r="U7" s="130">
        <f>IF(OR($M7="",$N7=""),"",_xlfn.BETA.INV(ABS(VLOOKUP($R$1,VLookups!$A$28:$B$29,2,FALSE)-U$3),IF($G7="L",$N7,$M7),IF($G7="L",$M7,$N7),$B7,$D7))</f>
        <v>169.19235889897439</v>
      </c>
      <c r="V7" s="129">
        <f>IF(OR($M7="",$N7=""),"",_xlfn.BETA.INV(ABS(VLOOKUP($R$1,VLookups!$A$28:$B$29,2,FALSE)-V$3),IF($G7="L",$N7,$M7),IF($G7="L",$M7,$N7),$B7,$D7))</f>
        <v>93.761213396520859</v>
      </c>
      <c r="W7" s="130">
        <f>IF(OR($M7="",$N7=""),"",_xlfn.BETA.INV(ABS(VLOOKUP($R$1,VLookups!$A$28:$B$29,2,FALSE)-W$3),IF($G7="L",$N7,$M7),IF($G7="L",$M7,$N7),$B7,$D7))</f>
        <v>103.0994199787645</v>
      </c>
      <c r="X7" s="129">
        <f>IF(OR($M7="",$N7=""),"",_xlfn.BETA.INV(ABS(VLOOKUP($R$1,VLookups!$A$28:$B$29,2,FALSE)-X$3),IF($G7="L",$N7,$M7),IF($G7="L",$M7,$N7),$B7,$D7))</f>
        <v>110.54416662601456</v>
      </c>
      <c r="Y7" s="130">
        <f>IF(OR($M7="",$N7=""),"",_xlfn.BETA.INV(ABS(VLOOKUP($R$1,VLookups!$A$28:$B$29,2,FALSE)-Y$3),IF($G7="L",$N7,$M7),IF($G7="L",$M7,$N7),$B7,$D7))</f>
        <v>117.31131086579957</v>
      </c>
      <c r="Z7" s="129">
        <f>IF(OR($M7="",$N7=""),"",_xlfn.BETA.INV(ABS(VLOOKUP($R$1,VLookups!$A$28:$B$29,2,FALSE)-Z$3),IF($G7="L",$N7,$M7),IF($G7="L",$M7,$N7),$B7,$D7))</f>
        <v>123.91799422424795</v>
      </c>
      <c r="AA7" s="130">
        <f>IF(OR($M7="",$N7=""),"",_xlfn.BETA.INV(ABS(VLOOKUP($R$1,VLookups!$A$28:$B$29,2,FALSE)-AA$3),IF($G7="L",$N7,$M7),IF($G7="L",$M7,$N7),$B7,$D7))</f>
        <v>130.73912215306711</v>
      </c>
      <c r="AB7" s="129">
        <f>IF(OR($M7="",$N7=""),"",_xlfn.BETA.INV(ABS(VLOOKUP($R$1,VLookups!$A$28:$B$29,2,FALSE)-AB$3),IF($G7="L",$N7,$M7),IF($G7="L",$M7,$N7),$B7,$D7))</f>
        <v>138.20485885986596</v>
      </c>
      <c r="AC7" s="130">
        <f>IF(OR($M7="",$N7=""),"",_xlfn.BETA.INV(ABS(VLOOKUP($R$1,VLookups!$A$28:$B$29,2,FALSE)-AC$3),IF($G7="L",$N7,$M7),IF($G7="L",$M7,$N7),$B7,$D7))</f>
        <v>147.0583027346733</v>
      </c>
      <c r="AD7" s="129">
        <f>IF(OR($M7="",$N7=""),"",_xlfn.BETA.INV(ABS(VLOOKUP($R$1,VLookups!$A$28:$B$29,2,FALSE)-AD$3),IF($G7="L",$N7,$M7),IF($G7="L",$M7,$N7),$B7,$D7))</f>
        <v>159.31154982904781</v>
      </c>
      <c r="AE7" s="130">
        <f>IF(OR($M7="",$N7=""),"",_xlfn.BETA.INV(ABS(VLOOKUP($R$1,VLookups!$A$28:$B$29,2,FALSE)-AE$3),IF($G7="L",$N7,$M7),IF($G7="L",$M7,$N7),$B7,$D7))</f>
        <v>186.51903498230325</v>
      </c>
      <c r="AF7" s="17"/>
      <c r="AG7" s="17"/>
      <c r="AH7" s="17"/>
    </row>
    <row r="8" spans="1:34" x14ac:dyDescent="0.25">
      <c r="A8" s="22">
        <v>5</v>
      </c>
      <c r="B8" s="132">
        <v>60</v>
      </c>
      <c r="C8" s="132">
        <v>120</v>
      </c>
      <c r="D8" s="132">
        <v>240</v>
      </c>
      <c r="E8" s="127">
        <f t="shared" si="6"/>
        <v>1</v>
      </c>
      <c r="F8" s="23">
        <f t="shared" si="7"/>
        <v>33.333333333333329</v>
      </c>
      <c r="G8" s="24" t="str">
        <f t="shared" si="8"/>
        <v>R</v>
      </c>
      <c r="H8" s="25" t="str">
        <f>IF(F8="","",IF(OR($F8&lt;Skew!$B$1,$F8=Skew!$B$1),IF($F8&gt;Skew!$C$1,Skew!$A$1,IF($F8&gt;Skew!$C$2,Skew!$A$2,IF($F8&gt;Skew!$C$3,Skew!$A$3,IF($F8&gt;Skew!$C$4,Skew!$A$4,IF($F8&gt;Skew!$C$5,Skew!$A$5,IF($F8&gt;Skew!$C$6,Skew!$A$6,IF($F8&gt;Skew!$C$7,Skew!$A$7,IF($F8&gt;Skew!$C$8,Skew!$A$8,IF($F8&gt;Skew!$C$9,Skew!$A$9,IF($F8&gt;Skew!$C$10,Skew!$A$10,IF($F8&gt;Skew!$C$11,Skew!$A$11,IF($F8&gt;Skew!$C$12,Skew!$A$12,IF($F8&gt;Skew!$C$13,Skew!$A$13,IF($F8&gt;Skew!$C$14,Skew!$A$14,Skew!$A$15)
)))))))))))))))</f>
        <v>Slight skew</v>
      </c>
      <c r="I8" s="24">
        <f>IF(F8="","",MATCH(H8,Skew!$A$1:$A$15,0))</f>
        <v>3</v>
      </c>
      <c r="J8" s="24">
        <f t="shared" si="0"/>
        <v>150</v>
      </c>
      <c r="K8" s="26" t="s">
        <v>27</v>
      </c>
      <c r="L8" s="24">
        <f>IF(OR(F8="",K8=""),"",MATCH(K8,Confidence!$A$1:$A$10,0))</f>
        <v>5</v>
      </c>
      <c r="M8" s="27">
        <f t="shared" si="1"/>
        <v>3</v>
      </c>
      <c r="N8" s="27">
        <f t="shared" si="2"/>
        <v>5</v>
      </c>
      <c r="O8" s="119">
        <f t="shared" si="3"/>
        <v>127.5</v>
      </c>
      <c r="P8" s="119">
        <f t="shared" si="4"/>
        <v>29.052</v>
      </c>
      <c r="Q8" s="40">
        <f t="shared" si="5"/>
        <v>844.01870399999996</v>
      </c>
      <c r="R8" s="132">
        <v>150</v>
      </c>
      <c r="S8" s="28">
        <f>IF(AND(B8&gt;0,C8&gt;0,D8&gt;0,M8&gt;0,N8&gt;0,R8&gt;0,NOT(K8="")),ABS(VLOOKUP($R$1,VLookups!$A$28:$B$29,2,FALSE)-_xlfn.BETA.DIST(R8,IF(G8="L",N8,M8),IF(G8="L",M8,N8),TRUE,B8,D8)),"")</f>
        <v>0.7734375</v>
      </c>
      <c r="T8" s="129">
        <f>IF(OR($M8="",$N8=""),"",_xlfn.BETA.INV(ABS(VLOOKUP($R$1,VLookups!$A$28:$B$29,2,FALSE)-T$3),IF($G8="L",$N8,$M8),IF($G8="L",$M8,$N8),$B8,$D8))</f>
        <v>83.1761507047637</v>
      </c>
      <c r="U8" s="130">
        <f>IF(OR($M8="",$N8=""),"",_xlfn.BETA.INV(ABS(VLOOKUP($R$1,VLookups!$A$28:$B$29,2,FALSE)-U$3),IF($G8="L",$N8,$M8),IF($G8="L",$M8,$N8),$B8,$D8))</f>
        <v>178.57294149203952</v>
      </c>
      <c r="V8" s="129">
        <f>IF(OR($M8="",$N8=""),"",_xlfn.BETA.INV(ABS(VLOOKUP($R$1,VLookups!$A$28:$B$29,2,FALSE)-V$3),IF($G8="L",$N8,$M8),IF($G8="L",$M8,$N8),$B8,$D8))</f>
        <v>90.534915131496092</v>
      </c>
      <c r="W8" s="130">
        <f>IF(OR($M8="",$N8=""),"",_xlfn.BETA.INV(ABS(VLOOKUP($R$1,VLookups!$A$28:$B$29,2,FALSE)-W$3),IF($G8="L",$N8,$M8),IF($G8="L",$M8,$N8),$B8,$D8))</f>
        <v>101.09876358297106</v>
      </c>
      <c r="X8" s="129">
        <f>IF(OR($M8="",$N8=""),"",_xlfn.BETA.INV(ABS(VLOOKUP($R$1,VLookups!$A$28:$B$29,2,FALSE)-X$3),IF($G8="L",$N8,$M8),IF($G8="L",$M8,$N8),$B8,$D8))</f>
        <v>109.74114490288321</v>
      </c>
      <c r="Y8" s="130">
        <f>IF(OR($M8="",$N8=""),"",_xlfn.BETA.INV(ABS(VLOOKUP($R$1,VLookups!$A$28:$B$29,2,FALSE)-Y$3),IF($G8="L",$N8,$M8),IF($G8="L",$M8,$N8),$B8,$D8))</f>
        <v>117.70544950155609</v>
      </c>
      <c r="Z8" s="129">
        <f>IF(OR($M8="",$N8=""),"",_xlfn.BETA.INV(ABS(VLOOKUP($R$1,VLookups!$A$28:$B$29,2,FALSE)-Z$3),IF($G8="L",$N8,$M8),IF($G8="L",$M8,$N8),$B8,$D8))</f>
        <v>125.54089556065487</v>
      </c>
      <c r="AA8" s="130">
        <f>IF(OR($M8="",$N8=""),"",_xlfn.BETA.INV(ABS(VLOOKUP($R$1,VLookups!$A$28:$B$29,2,FALSE)-AA$3),IF($G8="L",$N8,$M8),IF($G8="L",$M8,$N8),$B8,$D8))</f>
        <v>133.65872194371991</v>
      </c>
      <c r="AB8" s="129">
        <f>IF(OR($M8="",$N8=""),"",_xlfn.BETA.INV(ABS(VLOOKUP($R$1,VLookups!$A$28:$B$29,2,FALSE)-AB$3),IF($G8="L",$N8,$M8),IF($G8="L",$M8,$N8),$B8,$D8))</f>
        <v>142.53983975711532</v>
      </c>
      <c r="AC8" s="130">
        <f>IF(OR($M8="",$N8=""),"",_xlfn.BETA.INV(ABS(VLOOKUP($R$1,VLookups!$A$28:$B$29,2,FALSE)-AC$3),IF($G8="L",$N8,$M8),IF($G8="L",$M8,$N8),$B8,$D8))</f>
        <v>153.01639861756411</v>
      </c>
      <c r="AD8" s="129">
        <f>IF(OR($M8="",$N8=""),"",_xlfn.BETA.INV(ABS(VLOOKUP($R$1,VLookups!$A$28:$B$29,2,FALSE)-AD$3),IF($G8="L",$N8,$M8),IF($G8="L",$M8,$N8),$B8,$D8))</f>
        <v>167.31235101264792</v>
      </c>
      <c r="AE8" s="130">
        <f>IF(OR($M8="",$N8=""),"",_xlfn.BETA.INV(ABS(VLOOKUP($R$1,VLookups!$A$28:$B$29,2,FALSE)-AE$3),IF($G8="L",$N8,$M8),IF($G8="L",$M8,$N8),$B8,$D8))</f>
        <v>197.46175850931365</v>
      </c>
      <c r="AF8" s="17"/>
      <c r="AG8" s="17"/>
      <c r="AH8" s="17"/>
    </row>
    <row r="9" spans="1:34" x14ac:dyDescent="0.25">
      <c r="A9" s="22">
        <v>6</v>
      </c>
      <c r="B9" s="132">
        <v>60</v>
      </c>
      <c r="C9" s="132">
        <v>120</v>
      </c>
      <c r="D9" s="132">
        <v>240</v>
      </c>
      <c r="E9" s="127">
        <f t="shared" si="6"/>
        <v>1</v>
      </c>
      <c r="F9" s="23">
        <f t="shared" si="7"/>
        <v>33.333333333333329</v>
      </c>
      <c r="G9" s="24" t="str">
        <f t="shared" si="8"/>
        <v>R</v>
      </c>
      <c r="H9" s="25" t="str">
        <f>IF(F9="","",IF(OR($F9&lt;Skew!$B$1,$F9=Skew!$B$1),IF($F9&gt;Skew!$C$1,Skew!$A$1,IF($F9&gt;Skew!$C$2,Skew!$A$2,IF($F9&gt;Skew!$C$3,Skew!$A$3,IF($F9&gt;Skew!$C$4,Skew!$A$4,IF($F9&gt;Skew!$C$5,Skew!$A$5,IF($F9&gt;Skew!$C$6,Skew!$A$6,IF($F9&gt;Skew!$C$7,Skew!$A$7,IF($F9&gt;Skew!$C$8,Skew!$A$8,IF($F9&gt;Skew!$C$9,Skew!$A$9,IF($F9&gt;Skew!$C$10,Skew!$A$10,IF($F9&gt;Skew!$C$11,Skew!$A$11,IF($F9&gt;Skew!$C$12,Skew!$A$12,IF($F9&gt;Skew!$C$13,Skew!$A$13,IF($F9&gt;Skew!$C$14,Skew!$A$14,Skew!$A$15)
)))))))))))))))</f>
        <v>Slight skew</v>
      </c>
      <c r="I9" s="24">
        <f>IF(F9="","",MATCH(H9,Skew!$A$1:$A$15,0))</f>
        <v>3</v>
      </c>
      <c r="J9" s="24">
        <f t="shared" si="0"/>
        <v>150</v>
      </c>
      <c r="K9" s="26" t="s">
        <v>37</v>
      </c>
      <c r="L9" s="24">
        <f>IF(OR(F9="",K9=""),"",MATCH(K9,Confidence!$A$1:$A$10,0))</f>
        <v>6</v>
      </c>
      <c r="M9" s="27">
        <f t="shared" si="1"/>
        <v>2.5</v>
      </c>
      <c r="N9" s="27">
        <f t="shared" si="2"/>
        <v>4</v>
      </c>
      <c r="O9" s="119">
        <f t="shared" si="3"/>
        <v>129.22800000000001</v>
      </c>
      <c r="P9" s="119">
        <f t="shared" si="4"/>
        <v>31.968</v>
      </c>
      <c r="Q9" s="40">
        <f t="shared" si="5"/>
        <v>1021.953024</v>
      </c>
      <c r="R9" s="132">
        <v>150</v>
      </c>
      <c r="S9" s="28">
        <f>IF(AND(B9&gt;0,C9&gt;0,D9&gt;0,M9&gt;0,N9&gt;0,R9&gt;0,NOT(K9="")),ABS(VLOOKUP($R$1,VLookups!$A$28:$B$29,2,FALSE)-_xlfn.BETA.DIST(R9,IF(G9="L",N9,M9),IF(G9="L",M9,N9),TRUE,B9,D9)),"")</f>
        <v>0.73610920775865196</v>
      </c>
      <c r="T9" s="129">
        <f>IF(OR($M9="",$N9=""),"",_xlfn.BETA.INV(ABS(VLOOKUP($R$1,VLookups!$A$28:$B$29,2,FALSE)-T$3),IF($G9="L",$N9,$M9),IF($G9="L",$M9,$N9),$B9,$D9))</f>
        <v>80.667535547575412</v>
      </c>
      <c r="U9" s="130">
        <f>IF(OR($M9="",$N9=""),"",_xlfn.BETA.INV(ABS(VLOOKUP($R$1,VLookups!$A$28:$B$29,2,FALSE)-U$3),IF($G9="L",$N9,$M9),IF($G9="L",$M9,$N9),$B9,$D9))</f>
        <v>185.53190115519183</v>
      </c>
      <c r="V9" s="129">
        <f>IF(OR($M9="",$N9=""),"",_xlfn.BETA.INV(ABS(VLOOKUP($R$1,VLookups!$A$28:$B$29,2,FALSE)-V$3),IF($G9="L",$N9,$M9),IF($G9="L",$M9,$N9),$B9,$D9))</f>
        <v>88.37844998607369</v>
      </c>
      <c r="W9" s="130">
        <f>IF(OR($M9="",$N9=""),"",_xlfn.BETA.INV(ABS(VLOOKUP($R$1,VLookups!$A$28:$B$29,2,FALSE)-W$3),IF($G9="L",$N9,$M9),IF($G9="L",$M9,$N9),$B9,$D9))</f>
        <v>99.793778379062246</v>
      </c>
      <c r="X9" s="129">
        <f>IF(OR($M9="",$N9=""),"",_xlfn.BETA.INV(ABS(VLOOKUP($R$1,VLookups!$A$28:$B$29,2,FALSE)-X$3),IF($G9="L",$N9,$M9),IF($G9="L",$M9,$N9),$B9,$D9))</f>
        <v>109.32616444218004</v>
      </c>
      <c r="Y9" s="130">
        <f>IF(OR($M9="",$N9=""),"",_xlfn.BETA.INV(ABS(VLOOKUP($R$1,VLookups!$A$28:$B$29,2,FALSE)-Y$3),IF($G9="L",$N9,$M9),IF($G9="L",$M9,$N9),$B9,$D9))</f>
        <v>118.20309786864193</v>
      </c>
      <c r="Z9" s="129">
        <f>IF(OR($M9="",$N9=""),"",_xlfn.BETA.INV(ABS(VLOOKUP($R$1,VLookups!$A$28:$B$29,2,FALSE)-Z$3),IF($G9="L",$N9,$M9),IF($G9="L",$M9,$N9),$B9,$D9))</f>
        <v>126.98383761016913</v>
      </c>
      <c r="AA9" s="130">
        <f>IF(OR($M9="",$N9=""),"",_xlfn.BETA.INV(ABS(VLOOKUP($R$1,VLookups!$A$28:$B$29,2,FALSE)-AA$3),IF($G9="L",$N9,$M9),IF($G9="L",$M9,$N9),$B9,$D9))</f>
        <v>136.09750901724996</v>
      </c>
      <c r="AB9" s="129">
        <f>IF(OR($M9="",$N9=""),"",_xlfn.BETA.INV(ABS(VLOOKUP($R$1,VLookups!$A$28:$B$29,2,FALSE)-AB$3),IF($G9="L",$N9,$M9),IF($G9="L",$M9,$N9),$B9,$D9))</f>
        <v>146.05215784544049</v>
      </c>
      <c r="AC9" s="130">
        <f>IF(OR($M9="",$N9=""),"",_xlfn.BETA.INV(ABS(VLOOKUP($R$1,VLookups!$A$28:$B$29,2,FALSE)-AC$3),IF($G9="L",$N9,$M9),IF($G9="L",$M9,$N9),$B9,$D9))</f>
        <v>157.72555006081433</v>
      </c>
      <c r="AD9" s="129">
        <f>IF(OR($M9="",$N9=""),"",_xlfn.BETA.INV(ABS(VLOOKUP($R$1,VLookups!$A$28:$B$29,2,FALSE)-AD$3),IF($G9="L",$N9,$M9),IF($G9="L",$M9,$N9),$B9,$D9))</f>
        <v>173.43267451739814</v>
      </c>
      <c r="AE9" s="130">
        <f>IF(OR($M9="",$N9=""),"",_xlfn.BETA.INV(ABS(VLOOKUP($R$1,VLookups!$A$28:$B$29,2,FALSE)-AE$3),IF($G9="L",$N9,$M9),IF($G9="L",$M9,$N9),$B9,$D9))</f>
        <v>205.01383420511974</v>
      </c>
      <c r="AF9" s="17"/>
      <c r="AG9" s="17"/>
      <c r="AH9" s="17"/>
    </row>
    <row r="10" spans="1:34" x14ac:dyDescent="0.25">
      <c r="A10" s="22">
        <v>7</v>
      </c>
      <c r="B10" s="132">
        <v>60</v>
      </c>
      <c r="C10" s="132">
        <v>120</v>
      </c>
      <c r="D10" s="132">
        <v>240</v>
      </c>
      <c r="E10" s="127">
        <f t="shared" si="6"/>
        <v>1</v>
      </c>
      <c r="F10" s="23">
        <f t="shared" si="7"/>
        <v>33.333333333333329</v>
      </c>
      <c r="G10" s="24" t="str">
        <f t="shared" si="8"/>
        <v>R</v>
      </c>
      <c r="H10" s="25" t="str">
        <f>IF(F10="","",IF(OR($F10&lt;Skew!$B$1,$F10=Skew!$B$1),IF($F10&gt;Skew!$C$1,Skew!$A$1,IF($F10&gt;Skew!$C$2,Skew!$A$2,IF($F10&gt;Skew!$C$3,Skew!$A$3,IF($F10&gt;Skew!$C$4,Skew!$A$4,IF($F10&gt;Skew!$C$5,Skew!$A$5,IF($F10&gt;Skew!$C$6,Skew!$A$6,IF($F10&gt;Skew!$C$7,Skew!$A$7,IF($F10&gt;Skew!$C$8,Skew!$A$8,IF($F10&gt;Skew!$C$9,Skew!$A$9,IF($F10&gt;Skew!$C$10,Skew!$A$10,IF($F10&gt;Skew!$C$11,Skew!$A$11,IF($F10&gt;Skew!$C$12,Skew!$A$12,IF($F10&gt;Skew!$C$13,Skew!$A$13,IF($F10&gt;Skew!$C$14,Skew!$A$14,Skew!$A$15)
)))))))))))))))</f>
        <v>Slight skew</v>
      </c>
      <c r="I10" s="24">
        <f>IF(F10="","",MATCH(H10,Skew!$A$1:$A$15,0))</f>
        <v>3</v>
      </c>
      <c r="J10" s="24">
        <f t="shared" si="0"/>
        <v>150</v>
      </c>
      <c r="K10" s="26" t="s">
        <v>29</v>
      </c>
      <c r="L10" s="24">
        <f>IF(OR(F10="",K10=""),"",MATCH(K10,Confidence!$A$1:$A$10,0))</f>
        <v>7</v>
      </c>
      <c r="M10" s="27">
        <f t="shared" si="1"/>
        <v>2</v>
      </c>
      <c r="N10" s="27">
        <f t="shared" si="2"/>
        <v>3</v>
      </c>
      <c r="O10" s="119">
        <f t="shared" si="3"/>
        <v>132</v>
      </c>
      <c r="P10" s="119">
        <f t="shared" si="4"/>
        <v>36</v>
      </c>
      <c r="Q10" s="40">
        <f t="shared" si="5"/>
        <v>1296</v>
      </c>
      <c r="R10" s="132">
        <v>150</v>
      </c>
      <c r="S10" s="28">
        <f>IF(AND(B10&gt;0,C10&gt;0,D10&gt;0,M10&gt;0,N10&gt;0,R10&gt;0,NOT(K10="")),ABS(VLOOKUP($R$1,VLookups!$A$28:$B$29,2,FALSE)-_xlfn.BETA.DIST(R10,IF(G10="L",N10,M10),IF(G10="L",M10,N10),TRUE,B10,D10)),"")</f>
        <v>0.6875</v>
      </c>
      <c r="T10" s="129">
        <f>IF(OR($M10="",$N10=""),"",_xlfn.BETA.INV(ABS(VLOOKUP($R$1,VLookups!$A$28:$B$29,2,FALSE)-T$3),IF($G10="L",$N10,$M10),IF($G10="L",$M10,$N10),$B10,$D10))</f>
        <v>77.570063319554578</v>
      </c>
      <c r="U10" s="130">
        <f>IF(OR($M10="",$N10=""),"",_xlfn.BETA.INV(ABS(VLOOKUP($R$1,VLookups!$A$28:$B$29,2,FALSE)-U$3),IF($G10="L",$N10,$M10),IF($G10="L",$M10,$N10),$B10,$D10))</f>
        <v>195.25116736856731</v>
      </c>
      <c r="V10" s="129">
        <f>IF(OR($M10="",$N10=""),"",_xlfn.BETA.INV(ABS(VLOOKUP($R$1,VLookups!$A$28:$B$29,2,FALSE)-V$3),IF($G10="L",$N10,$M10),IF($G10="L",$M10,$N10),$B10,$D10))</f>
        <v>85.660677007805532</v>
      </c>
      <c r="W10" s="130">
        <f>IF(OR($M10="",$N10=""),"",_xlfn.BETA.INV(ABS(VLOOKUP($R$1,VLookups!$A$28:$B$29,2,FALSE)-W$3),IF($G10="L",$N10,$M10),IF($G10="L",$M10,$N10),$B10,$D10))</f>
        <v>98.217083090031224</v>
      </c>
      <c r="X10" s="129">
        <f>IF(OR($M10="",$N10=""),"",_xlfn.BETA.INV(ABS(VLOOKUP($R$1,VLookups!$A$28:$B$29,2,FALSE)-X$3),IF($G10="L",$N10,$M10),IF($G10="L",$M10,$N10),$B10,$D10))</f>
        <v>109.02910957351898</v>
      </c>
      <c r="Y10" s="130">
        <f>IF(OR($M10="",$N10=""),"",_xlfn.BETA.INV(ABS(VLOOKUP($R$1,VLookups!$A$28:$B$29,2,FALSE)-Y$3),IF($G10="L",$N10,$M10),IF($G10="L",$M10,$N10),$B10,$D10))</f>
        <v>119.24997060811344</v>
      </c>
      <c r="Z10" s="129">
        <f>IF(OR($M10="",$N10=""),"",_xlfn.BETA.INV(ABS(VLOOKUP($R$1,VLookups!$A$28:$B$29,2,FALSE)-Z$3),IF($G10="L",$N10,$M10),IF($G10="L",$M10,$N10),$B10,$D10))</f>
        <v>129.43096226383011</v>
      </c>
      <c r="AA10" s="130">
        <f>IF(OR($M10="",$N10=""),"",_xlfn.BETA.INV(ABS(VLOOKUP($R$1,VLookups!$A$28:$B$29,2,FALSE)-AA$3),IF($G10="L",$N10,$M10),IF($G10="L",$M10,$N10),$B10,$D10))</f>
        <v>140.01000037507814</v>
      </c>
      <c r="AB10" s="129">
        <f>IF(OR($M10="",$N10=""),"",_xlfn.BETA.INV(ABS(VLOOKUP($R$1,VLookups!$A$28:$B$29,2,FALSE)-AB$3),IF($G10="L",$N10,$M10),IF($G10="L",$M10,$N10),$B10,$D10))</f>
        <v>151.51285587706519</v>
      </c>
      <c r="AC10" s="130">
        <f>IF(OR($M10="",$N10=""),"",_xlfn.BETA.INV(ABS(VLOOKUP($R$1,VLookups!$A$28:$B$29,2,FALSE)-AC$3),IF($G10="L",$N10,$M10),IF($G10="L",$M10,$N10),$B10,$D10))</f>
        <v>164.84164341438</v>
      </c>
      <c r="AD10" s="129">
        <f>IF(OR($M10="",$N10=""),"",_xlfn.BETA.INV(ABS(VLOOKUP($R$1,VLookups!$A$28:$B$29,2,FALSE)-AD$3),IF($G10="L",$N10,$M10),IF($G10="L",$M10,$N10),$B10,$D10))</f>
        <v>182.3170949300727</v>
      </c>
      <c r="AE10" s="130">
        <f>IF(OR($M10="",$N10=""),"",_xlfn.BETA.INV(ABS(VLOOKUP($R$1,VLookups!$A$28:$B$29,2,FALSE)-AE$3),IF($G10="L",$N10,$M10),IF($G10="L",$M10,$N10),$B10,$D10))</f>
        <v>214.64384231498173</v>
      </c>
      <c r="AF10" s="17"/>
      <c r="AG10" s="17"/>
      <c r="AH10" s="17"/>
    </row>
    <row r="11" spans="1:34" x14ac:dyDescent="0.25">
      <c r="A11" s="22">
        <v>8</v>
      </c>
      <c r="B11" s="132">
        <v>60</v>
      </c>
      <c r="C11" s="132">
        <v>120</v>
      </c>
      <c r="D11" s="132">
        <v>240</v>
      </c>
      <c r="E11" s="127">
        <f t="shared" si="6"/>
        <v>1</v>
      </c>
      <c r="F11" s="23">
        <f t="shared" si="7"/>
        <v>33.333333333333329</v>
      </c>
      <c r="G11" s="24" t="str">
        <f t="shared" si="8"/>
        <v>R</v>
      </c>
      <c r="H11" s="25" t="str">
        <f>IF(F11="","",IF(OR($F11&lt;Skew!$B$1,$F11=Skew!$B$1),IF($F11&gt;Skew!$C$1,Skew!$A$1,IF($F11&gt;Skew!$C$2,Skew!$A$2,IF($F11&gt;Skew!$C$3,Skew!$A$3,IF($F11&gt;Skew!$C$4,Skew!$A$4,IF($F11&gt;Skew!$C$5,Skew!$A$5,IF($F11&gt;Skew!$C$6,Skew!$A$6,IF($F11&gt;Skew!$C$7,Skew!$A$7,IF($F11&gt;Skew!$C$8,Skew!$A$8,IF($F11&gt;Skew!$C$9,Skew!$A$9,IF($F11&gt;Skew!$C$10,Skew!$A$10,IF($F11&gt;Skew!$C$11,Skew!$A$11,IF($F11&gt;Skew!$C$12,Skew!$A$12,IF($F11&gt;Skew!$C$13,Skew!$A$13,IF($F11&gt;Skew!$C$14,Skew!$A$14,Skew!$A$15)
)))))))))))))))</f>
        <v>Slight skew</v>
      </c>
      <c r="I11" s="24">
        <f>IF(F11="","",MATCH(H11,Skew!$A$1:$A$15,0))</f>
        <v>3</v>
      </c>
      <c r="J11" s="24">
        <f t="shared" si="0"/>
        <v>150</v>
      </c>
      <c r="K11" s="26" t="s">
        <v>28</v>
      </c>
      <c r="L11" s="24">
        <f>IF(OR(F11="",K11=""),"",MATCH(K11,Confidence!$A$1:$A$10,0))</f>
        <v>8</v>
      </c>
      <c r="M11" s="27">
        <f t="shared" si="1"/>
        <v>1.5</v>
      </c>
      <c r="N11" s="27">
        <f t="shared" si="2"/>
        <v>2</v>
      </c>
      <c r="O11" s="119">
        <f t="shared" si="3"/>
        <v>137.13</v>
      </c>
      <c r="P11" s="119">
        <f t="shared" si="4"/>
        <v>41.994</v>
      </c>
      <c r="Q11" s="40">
        <f t="shared" si="5"/>
        <v>1763.496036</v>
      </c>
      <c r="R11" s="132">
        <v>150</v>
      </c>
      <c r="S11" s="28">
        <f>IF(AND(B11&gt;0,C11&gt;0,D11&gt;0,M11&gt;0,N11&gt;0,R11&gt;0,NOT(K11="")),ABS(VLOOKUP($R$1,VLookups!$A$28:$B$29,2,FALSE)-_xlfn.BETA.DIST(R11,IF(G11="L",N11,M11),IF(G11="L",M11,N11),TRUE,B11,D11)),"")</f>
        <v>0.61871843353822908</v>
      </c>
      <c r="T11" s="129">
        <f>IF(OR($M11="",$N11=""),"",_xlfn.BETA.INV(ABS(VLOOKUP($R$1,VLookups!$A$28:$B$29,2,FALSE)-T$3),IF($G11="L",$N11,$M11),IF($G11="L",$M11,$N11),$B11,$D11))</f>
        <v>73.681717488858922</v>
      </c>
      <c r="U11" s="130">
        <f>IF(OR($M11="",$N11=""),"",_xlfn.BETA.INV(ABS(VLOOKUP($R$1,VLookups!$A$28:$B$29,2,FALSE)-U$3),IF($G11="L",$N11,$M11),IF($G11="L",$M11,$N11),$B11,$D11))</f>
        <v>209.71500093327623</v>
      </c>
      <c r="V11" s="129">
        <f>IF(OR($M11="",$N11=""),"",_xlfn.BETA.INV(ABS(VLOOKUP($R$1,VLookups!$A$28:$B$29,2,FALSE)-V$3),IF($G11="L",$N11,$M11),IF($G11="L",$M11,$N11),$B11,$D11))</f>
        <v>82.157866009875477</v>
      </c>
      <c r="W11" s="130">
        <f>IF(OR($M11="",$N11=""),"",_xlfn.BETA.INV(ABS(VLOOKUP($R$1,VLookups!$A$28:$B$29,2,FALSE)-W$3),IF($G11="L",$N11,$M11),IF($G11="L",$M11,$N11),$B11,$D11))</f>
        <v>96.432172385519664</v>
      </c>
      <c r="X11" s="129">
        <f>IF(OR($M11="",$N11=""),"",_xlfn.BETA.INV(ABS(VLOOKUP($R$1,VLookups!$A$28:$B$29,2,FALSE)-X$3),IF($G11="L",$N11,$M11),IF($G11="L",$M11,$N11),$B11,$D11))</f>
        <v>109.36856169729293</v>
      </c>
      <c r="Y11" s="130">
        <f>IF(OR($M11="",$N11=""),"",_xlfn.BETA.INV(ABS(VLOOKUP($R$1,VLookups!$A$28:$B$29,2,FALSE)-Y$3),IF($G11="L",$N11,$M11),IF($G11="L",$M11,$N11),$B11,$D11))</f>
        <v>121.88329339568574</v>
      </c>
      <c r="Z11" s="129">
        <f>IF(OR($M11="",$N11=""),"",_xlfn.BETA.INV(ABS(VLOOKUP($R$1,VLookups!$A$28:$B$29,2,FALSE)-Z$3),IF($G11="L",$N11,$M11),IF($G11="L",$M11,$N11),$B11,$D11))</f>
        <v>134.45294876206117</v>
      </c>
      <c r="AA11" s="130">
        <f>IF(OR($M11="",$N11=""),"",_xlfn.BETA.INV(ABS(VLOOKUP($R$1,VLookups!$A$28:$B$29,2,FALSE)-AA$3),IF($G11="L",$N11,$M11),IF($G11="L",$M11,$N11),$B11,$D11))</f>
        <v>147.47598128537601</v>
      </c>
      <c r="AB11" s="129">
        <f>IF(OR($M11="",$N11=""),"",_xlfn.BETA.INV(ABS(VLOOKUP($R$1,VLookups!$A$28:$B$29,2,FALSE)-AB$3),IF($G11="L",$N11,$M11),IF($G11="L",$M11,$N11),$B11,$D11))</f>
        <v>161.43584846220006</v>
      </c>
      <c r="AC11" s="130">
        <f>IF(OR($M11="",$N11=""),"",_xlfn.BETA.INV(ABS(VLOOKUP($R$1,VLookups!$A$28:$B$29,2,FALSE)-AC$3),IF($G11="L",$N11,$M11),IF($G11="L",$M11,$N11),$B11,$D11))</f>
        <v>177.14108145953912</v>
      </c>
      <c r="AD11" s="129">
        <f>IF(OR($M11="",$N11=""),"",_xlfn.BETA.INV(ABS(VLOOKUP($R$1,VLookups!$A$28:$B$29,2,FALSE)-AD$3),IF($G11="L",$N11,$M11),IF($G11="L",$M11,$N11),$B11,$D11))</f>
        <v>196.55474628577736</v>
      </c>
      <c r="AE11" s="130">
        <f>IF(OR($M11="",$N11=""),"",_xlfn.BETA.INV(ABS(VLOOKUP($R$1,VLookups!$A$28:$B$29,2,FALSE)-AE$3),IF($G11="L",$N11,$M11),IF($G11="L",$M11,$N11),$B11,$D11))</f>
        <v>226.68715555621509</v>
      </c>
      <c r="AF11" s="17"/>
      <c r="AG11" s="17"/>
      <c r="AH11" s="17"/>
    </row>
    <row r="12" spans="1:34" x14ac:dyDescent="0.25">
      <c r="A12" s="22">
        <v>9</v>
      </c>
      <c r="B12" s="132">
        <v>60</v>
      </c>
      <c r="C12" s="132">
        <v>120</v>
      </c>
      <c r="D12" s="132">
        <v>240</v>
      </c>
      <c r="E12" s="127">
        <f t="shared" si="6"/>
        <v>1</v>
      </c>
      <c r="F12" s="23">
        <f t="shared" si="7"/>
        <v>33.333333333333329</v>
      </c>
      <c r="G12" s="24" t="str">
        <f t="shared" si="8"/>
        <v>R</v>
      </c>
      <c r="H12" s="25" t="str">
        <f>IF(F12="","",IF(OR($F12&lt;Skew!$B$1,$F12=Skew!$B$1),IF($F12&gt;Skew!$C$1,Skew!$A$1,IF($F12&gt;Skew!$C$2,Skew!$A$2,IF($F12&gt;Skew!$C$3,Skew!$A$3,IF($F12&gt;Skew!$C$4,Skew!$A$4,IF($F12&gt;Skew!$C$5,Skew!$A$5,IF($F12&gt;Skew!$C$6,Skew!$A$6,IF($F12&gt;Skew!$C$7,Skew!$A$7,IF($F12&gt;Skew!$C$8,Skew!$A$8,IF($F12&gt;Skew!$C$9,Skew!$A$9,IF($F12&gt;Skew!$C$10,Skew!$A$10,IF($F12&gt;Skew!$C$11,Skew!$A$11,IF($F12&gt;Skew!$C$12,Skew!$A$12,IF($F12&gt;Skew!$C$13,Skew!$A$13,IF($F12&gt;Skew!$C$14,Skew!$A$14,Skew!$A$15)
)))))))))))))))</f>
        <v>Slight skew</v>
      </c>
      <c r="I12" s="24">
        <f>IF(F12="","",MATCH(H12,Skew!$A$1:$A$15,0))</f>
        <v>3</v>
      </c>
      <c r="J12" s="24">
        <f t="shared" si="0"/>
        <v>150</v>
      </c>
      <c r="K12" s="26" t="s">
        <v>54</v>
      </c>
      <c r="L12" s="24">
        <f>IF(OR(F12="",K12=""),"",MATCH(K12,Confidence!$A$1:$A$10,0))</f>
        <v>9</v>
      </c>
      <c r="M12" s="27">
        <f t="shared" si="1"/>
        <v>1.25</v>
      </c>
      <c r="N12" s="27">
        <f t="shared" si="2"/>
        <v>1.5</v>
      </c>
      <c r="O12" s="119">
        <f t="shared" si="3"/>
        <v>141.81</v>
      </c>
      <c r="P12" s="119">
        <f t="shared" si="4"/>
        <v>46.277999999999999</v>
      </c>
      <c r="Q12" s="40">
        <f t="shared" si="5"/>
        <v>2141.653284</v>
      </c>
      <c r="R12" s="132">
        <v>150</v>
      </c>
      <c r="S12" s="28">
        <f>IF(AND(B12&gt;0,C12&gt;0,D12&gt;0,M12&gt;0,N12&gt;0,R12&gt;0,NOT(K12="")),ABS(VLOOKUP($R$1,VLookups!$A$28:$B$29,2,FALSE)-_xlfn.BETA.DIST(R12,IF(G12="L",N12,M12),IF(G12="L",M12,N12),TRUE,B12,D12)),"")</f>
        <v>0.56972798210136988</v>
      </c>
      <c r="T12" s="129">
        <f>IF(OR($M12="",$N12=""),"",_xlfn.BETA.INV(ABS(VLOOKUP($R$1,VLookups!$A$28:$B$29,2,FALSE)-T$3),IF($G12="L",$N12,$M12),IF($G12="L",$M12,$N12),$B12,$D12))</f>
        <v>71.402520731020957</v>
      </c>
      <c r="U12" s="130">
        <f>IF(OR($M12="",$N12=""),"",_xlfn.BETA.INV(ABS(VLOOKUP($R$1,VLookups!$A$28:$B$29,2,FALSE)-U$3),IF($G12="L",$N12,$M12),IF($G12="L",$M12,$N12),$B12,$D12))</f>
        <v>219.60967504264823</v>
      </c>
      <c r="V12" s="129">
        <f>IF(OR($M12="",$N12=""),"",_xlfn.BETA.INV(ABS(VLOOKUP($R$1,VLookups!$A$28:$B$29,2,FALSE)-V$3),IF($G12="L",$N12,$M12),IF($G12="L",$M12,$N12),$B12,$D12))</f>
        <v>80.079239306960403</v>
      </c>
      <c r="W12" s="130">
        <f>IF(OR($M12="",$N12=""),"",_xlfn.BETA.INV(ABS(VLOOKUP($R$1,VLookups!$A$28:$B$29,2,FALSE)-W$3),IF($G12="L",$N12,$M12),IF($G12="L",$M12,$N12),$B12,$D12))</f>
        <v>95.716117040680643</v>
      </c>
      <c r="X12" s="129">
        <f>IF(OR($M12="",$N12=""),"",_xlfn.BETA.INV(ABS(VLOOKUP($R$1,VLookups!$A$28:$B$29,2,FALSE)-X$3),IF($G12="L",$N12,$M12),IF($G12="L",$M12,$N12),$B12,$D12))</f>
        <v>110.47368760130865</v>
      </c>
      <c r="Y12" s="130">
        <f>IF(OR($M12="",$N12=""),"",_xlfn.BETA.INV(ABS(VLOOKUP($R$1,VLookups!$A$28:$B$29,2,FALSE)-Y$3),IF($G12="L",$N12,$M12),IF($G12="L",$M12,$N12),$B12,$D12))</f>
        <v>124.98190010150024</v>
      </c>
      <c r="Z12" s="129">
        <f>IF(OR($M12="",$N12=""),"",_xlfn.BETA.INV(ABS(VLOOKUP($R$1,VLookups!$A$28:$B$29,2,FALSE)-Z$3),IF($G12="L",$N12,$M12),IF($G12="L",$M12,$N12),$B12,$D12))</f>
        <v>139.59213737679863</v>
      </c>
      <c r="AA12" s="130">
        <f>IF(OR($M12="",$N12=""),"",_xlfn.BETA.INV(ABS(VLOOKUP($R$1,VLookups!$A$28:$B$29,2,FALSE)-AA$3),IF($G12="L",$N12,$M12),IF($G12="L",$M12,$N12),$B12,$D12))</f>
        <v>154.60774886915686</v>
      </c>
      <c r="AB12" s="129">
        <f>IF(OR($M12="",$N12=""),"",_xlfn.BETA.INV(ABS(VLOOKUP($R$1,VLookups!$A$28:$B$29,2,FALSE)-AB$3),IF($G12="L",$N12,$M12),IF($G12="L",$M12,$N12),$B12,$D12))</f>
        <v>170.39443028035504</v>
      </c>
      <c r="AC12" s="130">
        <f>IF(OR($M12="",$N12=""),"",_xlfn.BETA.INV(ABS(VLOOKUP($R$1,VLookups!$A$28:$B$29,2,FALSE)-AC$3),IF($G12="L",$N12,$M12),IF($G12="L",$M12,$N12),$B12,$D12))</f>
        <v>187.54134804875224</v>
      </c>
      <c r="AD12" s="129">
        <f>IF(OR($M12="",$N12=""),"",_xlfn.BETA.INV(ABS(VLOOKUP($R$1,VLookups!$A$28:$B$29,2,FALSE)-AD$3),IF($G12="L",$N12,$M12),IF($G12="L",$M12,$N12),$B12,$D12))</f>
        <v>207.38666869251068</v>
      </c>
      <c r="AE12" s="130">
        <f>IF(OR($M12="",$N12=""),"",_xlfn.BETA.INV(ABS(VLOOKUP($R$1,VLookups!$A$28:$B$29,2,FALSE)-AE$3),IF($G12="L",$N12,$M12),IF($G12="L",$M12,$N12),$B12,$D12))</f>
        <v>233.08147290594661</v>
      </c>
      <c r="AF12" s="17"/>
      <c r="AG12" s="17"/>
      <c r="AH12" s="17"/>
    </row>
    <row r="13" spans="1:34" x14ac:dyDescent="0.25">
      <c r="A13" s="22">
        <v>10</v>
      </c>
      <c r="B13" s="132">
        <v>60</v>
      </c>
      <c r="C13" s="132">
        <v>120</v>
      </c>
      <c r="D13" s="132">
        <v>240</v>
      </c>
      <c r="E13" s="127">
        <f t="shared" si="6"/>
        <v>1</v>
      </c>
      <c r="F13" s="23">
        <f t="shared" si="7"/>
        <v>33.333333333333329</v>
      </c>
      <c r="G13" s="24" t="str">
        <f t="shared" si="8"/>
        <v>R</v>
      </c>
      <c r="H13" s="25" t="str">
        <f>IF(F13="","",IF(OR($F13&lt;Skew!$B$1,$F13=Skew!$B$1),IF($F13&gt;Skew!$C$1,Skew!$A$1,IF($F13&gt;Skew!$C$2,Skew!$A$2,IF($F13&gt;Skew!$C$3,Skew!$A$3,IF($F13&gt;Skew!$C$4,Skew!$A$4,IF($F13&gt;Skew!$C$5,Skew!$A$5,IF($F13&gt;Skew!$C$6,Skew!$A$6,IF($F13&gt;Skew!$C$7,Skew!$A$7,IF($F13&gt;Skew!$C$8,Skew!$A$8,IF($F13&gt;Skew!$C$9,Skew!$A$9,IF($F13&gt;Skew!$C$10,Skew!$A$10,IF($F13&gt;Skew!$C$11,Skew!$A$11,IF($F13&gt;Skew!$C$12,Skew!$A$12,IF($F13&gt;Skew!$C$13,Skew!$A$13,IF($F13&gt;Skew!$C$14,Skew!$A$14,Skew!$A$15)
)))))))))))))))</f>
        <v>Slight skew</v>
      </c>
      <c r="I13" s="24">
        <f>IF(F13="","",MATCH(H13,Skew!$A$1:$A$15,0))</f>
        <v>3</v>
      </c>
      <c r="J13" s="24">
        <f t="shared" si="0"/>
        <v>150</v>
      </c>
      <c r="K13" s="26" t="s">
        <v>35</v>
      </c>
      <c r="L13" s="24">
        <f>IF(OR(F13="",K13=""),"",MATCH(K13,Confidence!$A$1:$A$10,0))</f>
        <v>10</v>
      </c>
      <c r="M13" s="27">
        <f t="shared" si="1"/>
        <v>1.125</v>
      </c>
      <c r="N13" s="27">
        <f t="shared" si="2"/>
        <v>1.25</v>
      </c>
      <c r="O13" s="119">
        <f t="shared" si="3"/>
        <v>145.24799999999999</v>
      </c>
      <c r="P13" s="119">
        <f t="shared" si="4"/>
        <v>48.923999999999999</v>
      </c>
      <c r="Q13" s="40">
        <f t="shared" si="5"/>
        <v>2393.5577760000001</v>
      </c>
      <c r="R13" s="132">
        <v>150</v>
      </c>
      <c r="S13" s="28">
        <f>IF(AND(B13&gt;0,C13&gt;0,D13&gt;0,M13&gt;0,N13&gt;0,R13&gt;0,NOT(K13="")),ABS(VLOOKUP($R$1,VLookups!$A$28:$B$29,2,FALSE)-_xlfn.BETA.DIST(R13,IF(G13="L",N13,M13),IF(G13="L",M13,N13),TRUE,B13,D13)),"")</f>
        <v>0.538498967318216</v>
      </c>
      <c r="T13" s="129">
        <f>IF(OR($M13="",$N13=""),"",_xlfn.BETA.INV(ABS(VLOOKUP($R$1,VLookups!$A$28:$B$29,2,FALSE)-T$3),IF($G13="L",$N13,$M13),IF($G13="L",$M13,$N13),$B13,$D13))</f>
        <v>70.200802025405807</v>
      </c>
      <c r="U13" s="130">
        <f>IF(OR($M13="",$N13=""),"",_xlfn.BETA.INV(ABS(VLOOKUP($R$1,VLookups!$A$28:$B$29,2,FALSE)-U$3),IF($G13="L",$N13,$M13),IF($G13="L",$M13,$N13),$B13,$D13))</f>
        <v>225.23321551500979</v>
      </c>
      <c r="V13" s="129">
        <f>IF(OR($M13="",$N13=""),"",_xlfn.BETA.INV(ABS(VLOOKUP($R$1,VLookups!$A$28:$B$29,2,FALSE)-V$3),IF($G13="L",$N13,$M13),IF($G13="L",$M13,$N13),$B13,$D13))</f>
        <v>79.004391304328038</v>
      </c>
      <c r="W13" s="130">
        <f>IF(OR($M13="",$N13=""),"",_xlfn.BETA.INV(ABS(VLOOKUP($R$1,VLookups!$A$28:$B$29,2,FALSE)-W$3),IF($G13="L",$N13,$M13),IF($G13="L",$M13,$N13),$B13,$D13))</f>
        <v>95.61803344515539</v>
      </c>
      <c r="X13" s="129">
        <f>IF(OR($M13="",$N13=""),"",_xlfn.BETA.INV(ABS(VLOOKUP($R$1,VLookups!$A$28:$B$29,2,FALSE)-X$3),IF($G13="L",$N13,$M13),IF($G13="L",$M13,$N13),$B13,$D13))</f>
        <v>111.71669316136908</v>
      </c>
      <c r="Y13" s="130">
        <f>IF(OR($M13="",$N13=""),"",_xlfn.BETA.INV(ABS(VLOOKUP($R$1,VLookups!$A$28:$B$29,2,FALSE)-Y$3),IF($G13="L",$N13,$M13),IF($G13="L",$M13,$N13),$B13,$D13))</f>
        <v>127.68541181870187</v>
      </c>
      <c r="Z13" s="129">
        <f>IF(OR($M13="",$N13=""),"",_xlfn.BETA.INV(ABS(VLOOKUP($R$1,VLookups!$A$28:$B$29,2,FALSE)-Z$3),IF($G13="L",$N13,$M13),IF($G13="L",$M13,$N13),$B13,$D13))</f>
        <v>143.74910465976262</v>
      </c>
      <c r="AA13" s="130">
        <f>IF(OR($M13="",$N13=""),"",_xlfn.BETA.INV(ABS(VLOOKUP($R$1,VLookups!$A$28:$B$29,2,FALSE)-AA$3),IF($G13="L",$N13,$M13),IF($G13="L",$M13,$N13),$B13,$D13))</f>
        <v>160.10473153405127</v>
      </c>
      <c r="AB13" s="129">
        <f>IF(OR($M13="",$N13=""),"",_xlfn.BETA.INV(ABS(VLOOKUP($R$1,VLookups!$A$28:$B$29,2,FALSE)-AB$3),IF($G13="L",$N13,$M13),IF($G13="L",$M13,$N13),$B13,$D13))</f>
        <v>176.98625452566864</v>
      </c>
      <c r="AC13" s="130">
        <f>IF(OR($M13="",$N13=""),"",_xlfn.BETA.INV(ABS(VLOOKUP($R$1,VLookups!$A$28:$B$29,2,FALSE)-AC$3),IF($G13="L",$N13,$M13),IF($G13="L",$M13,$N13),$B13,$D13))</f>
        <v>194.75693146630476</v>
      </c>
      <c r="AD13" s="129">
        <f>IF(OR($M13="",$N13=""),"",_xlfn.BETA.INV(ABS(VLOOKUP($R$1,VLookups!$A$28:$B$29,2,FALSE)-AD$3),IF($G13="L",$N13,$M13),IF($G13="L",$M13,$N13),$B13,$D13))</f>
        <v>214.19446586982747</v>
      </c>
      <c r="AE13" s="130">
        <f>IF(OR($M13="",$N13=""),"",_xlfn.BETA.INV(ABS(VLOOKUP($R$1,VLookups!$A$28:$B$29,2,FALSE)-AE$3),IF($G13="L",$N13,$M13),IF($G13="L",$M13,$N13),$B13,$D13))</f>
        <v>235.93910344277126</v>
      </c>
      <c r="AF13" s="17"/>
      <c r="AG13" s="17"/>
      <c r="AH13" s="17"/>
    </row>
    <row r="14" spans="1:34" hidden="1" x14ac:dyDescent="0.25">
      <c r="A14" s="22">
        <v>11</v>
      </c>
      <c r="B14" s="132"/>
      <c r="C14" s="132"/>
      <c r="D14" s="132"/>
      <c r="E14" s="127" t="str">
        <f t="shared" si="6"/>
        <v/>
      </c>
      <c r="F14" s="23" t="str">
        <f t="shared" si="7"/>
        <v/>
      </c>
      <c r="G14" s="24" t="str">
        <f t="shared" si="8"/>
        <v/>
      </c>
      <c r="H14" s="25" t="str">
        <f>IF(F14="","",IF(OR($F14&lt;Skew!$B$1,$F14=Skew!$B$1),IF($F14&gt;Skew!$C$1,Skew!$A$1,IF($F14&gt;Skew!$C$2,Skew!$A$2,IF($F14&gt;Skew!$C$3,Skew!$A$3,IF($F14&gt;Skew!$C$4,Skew!$A$4,IF($F14&gt;Skew!$C$5,Skew!$A$5,IF($F14&gt;Skew!$C$6,Skew!$A$6,IF($F14&gt;Skew!$C$7,Skew!$A$7,IF($F14&gt;Skew!$C$8,Skew!$A$8,IF($F14&gt;Skew!$C$9,Skew!$A$9,IF($F14&gt;Skew!$C$10,Skew!$A$10,IF($F14&gt;Skew!$C$11,Skew!$A$11,IF($F14&gt;Skew!$C$12,Skew!$A$12,IF($F14&gt;Skew!$C$13,Skew!$A$13,IF($F14&gt;Skew!$C$14,Skew!$A$14,Skew!$A$15)
)))))))))))))))</f>
        <v/>
      </c>
      <c r="I14" s="24" t="str">
        <f>IF(F14="","",MATCH(H14,Skew!$A$1:$A$15,0))</f>
        <v/>
      </c>
      <c r="J14" s="24" t="str">
        <f t="shared" si="0"/>
        <v/>
      </c>
      <c r="K14" s="26"/>
      <c r="L14" s="24" t="str">
        <f>IF(OR(F14="",K14=""),"",MATCH(K14,Confidence!$A$1:$A$10,0))</f>
        <v/>
      </c>
      <c r="M14" s="27" t="str">
        <f t="shared" si="1"/>
        <v/>
      </c>
      <c r="N14" s="27" t="str">
        <f t="shared" si="2"/>
        <v/>
      </c>
      <c r="O14" s="119" t="str">
        <f t="shared" si="3"/>
        <v/>
      </c>
      <c r="P14" s="119" t="str">
        <f t="shared" si="4"/>
        <v/>
      </c>
      <c r="Q14" s="40" t="str">
        <f t="shared" si="5"/>
        <v/>
      </c>
      <c r="R14" s="132"/>
      <c r="S14" s="28" t="str">
        <f>IF(AND(B14&gt;0,C14&gt;0,D14&gt;0,M14&gt;0,N14&gt;0,R14&gt;0,NOT(K14="")),ABS(VLOOKUP($R$1,VLookups!$A$28:$B$29,2,FALSE)-_xlfn.BETA.DIST(R14,IF(G14="L",N14,M14),IF(G14="L",M14,N14),TRUE,B14,D14)),"")</f>
        <v/>
      </c>
      <c r="T14" s="129" t="str">
        <f>IF(OR($M14="",$N14=""),"",_xlfn.BETA.INV(ABS(VLOOKUP($R$1,VLookups!$A$28:$B$29,2,FALSE)-T$3),IF($G14="L",$N14,$M14),IF($G14="L",$M14,$N14),$B14,$D14))</f>
        <v/>
      </c>
      <c r="U14" s="130" t="str">
        <f>IF(OR($M14="",$N14=""),"",_xlfn.BETA.INV(ABS(VLOOKUP($R$1,VLookups!$A$28:$B$29,2,FALSE)-U$3),IF($G14="L",$N14,$M14),IF($G14="L",$M14,$N14),$B14,$D14))</f>
        <v/>
      </c>
      <c r="V14" s="129" t="str">
        <f>IF(OR($M14="",$N14=""),"",_xlfn.BETA.INV(ABS(VLOOKUP($R$1,VLookups!$A$28:$B$29,2,FALSE)-V$3),IF($G14="L",$N14,$M14),IF($G14="L",$M14,$N14),$B14,$D14))</f>
        <v/>
      </c>
      <c r="W14" s="130" t="str">
        <f>IF(OR($M14="",$N14=""),"",_xlfn.BETA.INV(ABS(VLOOKUP($R$1,VLookups!$A$28:$B$29,2,FALSE)-W$3),IF($G14="L",$N14,$M14),IF($G14="L",$M14,$N14),$B14,$D14))</f>
        <v/>
      </c>
      <c r="X14" s="129" t="str">
        <f>IF(OR($M14="",$N14=""),"",_xlfn.BETA.INV(ABS(VLOOKUP($R$1,VLookups!$A$28:$B$29,2,FALSE)-X$3),IF($G14="L",$N14,$M14),IF($G14="L",$M14,$N14),$B14,$D14))</f>
        <v/>
      </c>
      <c r="Y14" s="130" t="str">
        <f>IF(OR($M14="",$N14=""),"",_xlfn.BETA.INV(ABS(VLOOKUP($R$1,VLookups!$A$28:$B$29,2,FALSE)-Y$3),IF($G14="L",$N14,$M14),IF($G14="L",$M14,$N14),$B14,$D14))</f>
        <v/>
      </c>
      <c r="Z14" s="129" t="str">
        <f>IF(OR($M14="",$N14=""),"",_xlfn.BETA.INV(ABS(VLOOKUP($R$1,VLookups!$A$28:$B$29,2,FALSE)-Z$3),IF($G14="L",$N14,$M14),IF($G14="L",$M14,$N14),$B14,$D14))</f>
        <v/>
      </c>
      <c r="AA14" s="130" t="str">
        <f>IF(OR($M14="",$N14=""),"",_xlfn.BETA.INV(ABS(VLOOKUP($R$1,VLookups!$A$28:$B$29,2,FALSE)-AA$3),IF($G14="L",$N14,$M14),IF($G14="L",$M14,$N14),$B14,$D14))</f>
        <v/>
      </c>
      <c r="AB14" s="129" t="str">
        <f>IF(OR($M14="",$N14=""),"",_xlfn.BETA.INV(ABS(VLOOKUP($R$1,VLookups!$A$28:$B$29,2,FALSE)-AB$3),IF($G14="L",$N14,$M14),IF($G14="L",$M14,$N14),$B14,$D14))</f>
        <v/>
      </c>
      <c r="AC14" s="130" t="str">
        <f>IF(OR($M14="",$N14=""),"",_xlfn.BETA.INV(ABS(VLOOKUP($R$1,VLookups!$A$28:$B$29,2,FALSE)-AC$3),IF($G14="L",$N14,$M14),IF($G14="L",$M14,$N14),$B14,$D14))</f>
        <v/>
      </c>
      <c r="AD14" s="129" t="str">
        <f>IF(OR($M14="",$N14=""),"",_xlfn.BETA.INV(ABS(VLOOKUP($R$1,VLookups!$A$28:$B$29,2,FALSE)-AD$3),IF($G14="L",$N14,$M14),IF($G14="L",$M14,$N14),$B14,$D14))</f>
        <v/>
      </c>
      <c r="AE14" s="130" t="str">
        <f>IF(OR($M14="",$N14=""),"",_xlfn.BETA.INV(ABS(VLOOKUP($R$1,VLookups!$A$28:$B$29,2,FALSE)-AE$3),IF($G14="L",$N14,$M14),IF($G14="L",$M14,$N14),$B14,$D14))</f>
        <v/>
      </c>
      <c r="AF14" s="17"/>
      <c r="AG14" s="17"/>
      <c r="AH14" s="17"/>
    </row>
    <row r="15" spans="1:34" hidden="1" x14ac:dyDescent="0.25">
      <c r="A15" s="22">
        <v>12</v>
      </c>
      <c r="B15" s="132"/>
      <c r="C15" s="132"/>
      <c r="D15" s="132"/>
      <c r="E15" s="127" t="str">
        <f t="shared" si="6"/>
        <v/>
      </c>
      <c r="F15" s="23" t="str">
        <f t="shared" si="7"/>
        <v/>
      </c>
      <c r="G15" s="24" t="str">
        <f t="shared" si="8"/>
        <v/>
      </c>
      <c r="H15" s="25" t="str">
        <f>IF(F15="","",IF(OR($F15&lt;Skew!$B$1,$F15=Skew!$B$1),IF($F15&gt;Skew!$C$1,Skew!$A$1,IF($F15&gt;Skew!$C$2,Skew!$A$2,IF($F15&gt;Skew!$C$3,Skew!$A$3,IF($F15&gt;Skew!$C$4,Skew!$A$4,IF($F15&gt;Skew!$C$5,Skew!$A$5,IF($F15&gt;Skew!$C$6,Skew!$A$6,IF($F15&gt;Skew!$C$7,Skew!$A$7,IF($F15&gt;Skew!$C$8,Skew!$A$8,IF($F15&gt;Skew!$C$9,Skew!$A$9,IF($F15&gt;Skew!$C$10,Skew!$A$10,IF($F15&gt;Skew!$C$11,Skew!$A$11,IF($F15&gt;Skew!$C$12,Skew!$A$12,IF($F15&gt;Skew!$C$13,Skew!$A$13,IF($F15&gt;Skew!$C$14,Skew!$A$14,Skew!$A$15)
)))))))))))))))</f>
        <v/>
      </c>
      <c r="I15" s="24" t="str">
        <f>IF(F15="","",MATCH(H15,Skew!$A$1:$A$15,0))</f>
        <v/>
      </c>
      <c r="J15" s="24" t="str">
        <f t="shared" si="0"/>
        <v/>
      </c>
      <c r="K15" s="26"/>
      <c r="L15" s="24" t="str">
        <f>IF(OR(F15="",K15=""),"",MATCH(K15,Confidence!$A$1:$A$10,0))</f>
        <v/>
      </c>
      <c r="M15" s="27" t="str">
        <f t="shared" si="1"/>
        <v/>
      </c>
      <c r="N15" s="27" t="str">
        <f t="shared" si="2"/>
        <v/>
      </c>
      <c r="O15" s="119" t="str">
        <f t="shared" si="3"/>
        <v/>
      </c>
      <c r="P15" s="119" t="str">
        <f t="shared" si="4"/>
        <v/>
      </c>
      <c r="Q15" s="40" t="str">
        <f t="shared" si="5"/>
        <v/>
      </c>
      <c r="R15" s="132"/>
      <c r="S15" s="28" t="str">
        <f>IF(AND(B15&gt;0,C15&gt;0,D15&gt;0,M15&gt;0,N15&gt;0,R15&gt;0,NOT(K15="")),ABS(VLOOKUP($R$1,VLookups!$A$28:$B$29,2,FALSE)-_xlfn.BETA.DIST(R15,IF(G15="L",N15,M15),IF(G15="L",M15,N15),TRUE,B15,D15)),"")</f>
        <v/>
      </c>
      <c r="T15" s="129" t="str">
        <f>IF(OR($M15="",$N15=""),"",_xlfn.BETA.INV(ABS(VLOOKUP($R$1,VLookups!$A$28:$B$29,2,FALSE)-T$3),IF($G15="L",$N15,$M15),IF($G15="L",$M15,$N15),$B15,$D15))</f>
        <v/>
      </c>
      <c r="U15" s="130" t="str">
        <f>IF(OR($M15="",$N15=""),"",_xlfn.BETA.INV(ABS(VLOOKUP($R$1,VLookups!$A$28:$B$29,2,FALSE)-U$3),IF($G15="L",$N15,$M15),IF($G15="L",$M15,$N15),$B15,$D15))</f>
        <v/>
      </c>
      <c r="V15" s="129" t="str">
        <f>IF(OR($M15="",$N15=""),"",_xlfn.BETA.INV(ABS(VLOOKUP($R$1,VLookups!$A$28:$B$29,2,FALSE)-V$3),IF($G15="L",$N15,$M15),IF($G15="L",$M15,$N15),$B15,$D15))</f>
        <v/>
      </c>
      <c r="W15" s="130" t="str">
        <f>IF(OR($M15="",$N15=""),"",_xlfn.BETA.INV(ABS(VLOOKUP($R$1,VLookups!$A$28:$B$29,2,FALSE)-W$3),IF($G15="L",$N15,$M15),IF($G15="L",$M15,$N15),$B15,$D15))</f>
        <v/>
      </c>
      <c r="X15" s="129" t="str">
        <f>IF(OR($M15="",$N15=""),"",_xlfn.BETA.INV(ABS(VLOOKUP($R$1,VLookups!$A$28:$B$29,2,FALSE)-X$3),IF($G15="L",$N15,$M15),IF($G15="L",$M15,$N15),$B15,$D15))</f>
        <v/>
      </c>
      <c r="Y15" s="130" t="str">
        <f>IF(OR($M15="",$N15=""),"",_xlfn.BETA.INV(ABS(VLOOKUP($R$1,VLookups!$A$28:$B$29,2,FALSE)-Y$3),IF($G15="L",$N15,$M15),IF($G15="L",$M15,$N15),$B15,$D15))</f>
        <v/>
      </c>
      <c r="Z15" s="129" t="str">
        <f>IF(OR($M15="",$N15=""),"",_xlfn.BETA.INV(ABS(VLOOKUP($R$1,VLookups!$A$28:$B$29,2,FALSE)-Z$3),IF($G15="L",$N15,$M15),IF($G15="L",$M15,$N15),$B15,$D15))</f>
        <v/>
      </c>
      <c r="AA15" s="130" t="str">
        <f>IF(OR($M15="",$N15=""),"",_xlfn.BETA.INV(ABS(VLOOKUP($R$1,VLookups!$A$28:$B$29,2,FALSE)-AA$3),IF($G15="L",$N15,$M15),IF($G15="L",$M15,$N15),$B15,$D15))</f>
        <v/>
      </c>
      <c r="AB15" s="129" t="str">
        <f>IF(OR($M15="",$N15=""),"",_xlfn.BETA.INV(ABS(VLOOKUP($R$1,VLookups!$A$28:$B$29,2,FALSE)-AB$3),IF($G15="L",$N15,$M15),IF($G15="L",$M15,$N15),$B15,$D15))</f>
        <v/>
      </c>
      <c r="AC15" s="130" t="str">
        <f>IF(OR($M15="",$N15=""),"",_xlfn.BETA.INV(ABS(VLOOKUP($R$1,VLookups!$A$28:$B$29,2,FALSE)-AC$3),IF($G15="L",$N15,$M15),IF($G15="L",$M15,$N15),$B15,$D15))</f>
        <v/>
      </c>
      <c r="AD15" s="129" t="str">
        <f>IF(OR($M15="",$N15=""),"",_xlfn.BETA.INV(ABS(VLOOKUP($R$1,VLookups!$A$28:$B$29,2,FALSE)-AD$3),IF($G15="L",$N15,$M15),IF($G15="L",$M15,$N15),$B15,$D15))</f>
        <v/>
      </c>
      <c r="AE15" s="130" t="str">
        <f>IF(OR($M15="",$N15=""),"",_xlfn.BETA.INV(ABS(VLOOKUP($R$1,VLookups!$A$28:$B$29,2,FALSE)-AE$3),IF($G15="L",$N15,$M15),IF($G15="L",$M15,$N15),$B15,$D15))</f>
        <v/>
      </c>
      <c r="AF15" s="17"/>
      <c r="AG15" s="17"/>
      <c r="AH15" s="17"/>
    </row>
    <row r="16" spans="1:34" hidden="1" x14ac:dyDescent="0.25">
      <c r="A16" s="22">
        <v>13</v>
      </c>
      <c r="B16" s="132"/>
      <c r="C16" s="132"/>
      <c r="D16" s="132"/>
      <c r="E16" s="127" t="str">
        <f t="shared" si="6"/>
        <v/>
      </c>
      <c r="F16" s="23" t="str">
        <f t="shared" si="7"/>
        <v/>
      </c>
      <c r="G16" s="24" t="str">
        <f t="shared" si="8"/>
        <v/>
      </c>
      <c r="H16" s="25" t="str">
        <f>IF(F16="","",IF(OR($F16&lt;Skew!$B$1,$F16=Skew!$B$1),IF($F16&gt;Skew!$C$1,Skew!$A$1,IF($F16&gt;Skew!$C$2,Skew!$A$2,IF($F16&gt;Skew!$C$3,Skew!$A$3,IF($F16&gt;Skew!$C$4,Skew!$A$4,IF($F16&gt;Skew!$C$5,Skew!$A$5,IF($F16&gt;Skew!$C$6,Skew!$A$6,IF($F16&gt;Skew!$C$7,Skew!$A$7,IF($F16&gt;Skew!$C$8,Skew!$A$8,IF($F16&gt;Skew!$C$9,Skew!$A$9,IF($F16&gt;Skew!$C$10,Skew!$A$10,IF($F16&gt;Skew!$C$11,Skew!$A$11,IF($F16&gt;Skew!$C$12,Skew!$A$12,IF($F16&gt;Skew!$C$13,Skew!$A$13,IF($F16&gt;Skew!$C$14,Skew!$A$14,Skew!$A$15)
)))))))))))))))</f>
        <v/>
      </c>
      <c r="I16" s="24" t="str">
        <f>IF(F16="","",MATCH(H16,Skew!$A$1:$A$15,0))</f>
        <v/>
      </c>
      <c r="J16" s="24" t="str">
        <f t="shared" si="0"/>
        <v/>
      </c>
      <c r="K16" s="26"/>
      <c r="L16" s="24" t="str">
        <f>IF(OR(F16="",K16=""),"",MATCH(K16,Confidence!$A$1:$A$10,0))</f>
        <v/>
      </c>
      <c r="M16" s="27" t="str">
        <f t="shared" si="1"/>
        <v/>
      </c>
      <c r="N16" s="27" t="str">
        <f t="shared" si="2"/>
        <v/>
      </c>
      <c r="O16" s="119" t="str">
        <f t="shared" si="3"/>
        <v/>
      </c>
      <c r="P16" s="119" t="str">
        <f t="shared" si="4"/>
        <v/>
      </c>
      <c r="Q16" s="40" t="str">
        <f t="shared" si="5"/>
        <v/>
      </c>
      <c r="R16" s="132"/>
      <c r="S16" s="28" t="str">
        <f>IF(AND(B16&gt;0,C16&gt;0,D16&gt;0,M16&gt;0,N16&gt;0,R16&gt;0,NOT(K16="")),ABS(VLOOKUP($R$1,VLookups!$A$28:$B$29,2,FALSE)-_xlfn.BETA.DIST(R16,IF(G16="L",N16,M16),IF(G16="L",M16,N16),TRUE,B16,D16)),"")</f>
        <v/>
      </c>
      <c r="T16" s="129" t="str">
        <f>IF(OR($M16="",$N16=""),"",_xlfn.BETA.INV(ABS(VLOOKUP($R$1,VLookups!$A$28:$B$29,2,FALSE)-T$3),IF($G16="L",$N16,$M16),IF($G16="L",$M16,$N16),$B16,$D16))</f>
        <v/>
      </c>
      <c r="U16" s="130" t="str">
        <f>IF(OR($M16="",$N16=""),"",_xlfn.BETA.INV(ABS(VLOOKUP($R$1,VLookups!$A$28:$B$29,2,FALSE)-U$3),IF($G16="L",$N16,$M16),IF($G16="L",$M16,$N16),$B16,$D16))</f>
        <v/>
      </c>
      <c r="V16" s="129" t="str">
        <f>IF(OR($M16="",$N16=""),"",_xlfn.BETA.INV(ABS(VLOOKUP($R$1,VLookups!$A$28:$B$29,2,FALSE)-V$3),IF($G16="L",$N16,$M16),IF($G16="L",$M16,$N16),$B16,$D16))</f>
        <v/>
      </c>
      <c r="W16" s="130" t="str">
        <f>IF(OR($M16="",$N16=""),"",_xlfn.BETA.INV(ABS(VLOOKUP($R$1,VLookups!$A$28:$B$29,2,FALSE)-W$3),IF($G16="L",$N16,$M16),IF($G16="L",$M16,$N16),$B16,$D16))</f>
        <v/>
      </c>
      <c r="X16" s="129" t="str">
        <f>IF(OR($M16="",$N16=""),"",_xlfn.BETA.INV(ABS(VLOOKUP($R$1,VLookups!$A$28:$B$29,2,FALSE)-X$3),IF($G16="L",$N16,$M16),IF($G16="L",$M16,$N16),$B16,$D16))</f>
        <v/>
      </c>
      <c r="Y16" s="130" t="str">
        <f>IF(OR($M16="",$N16=""),"",_xlfn.BETA.INV(ABS(VLOOKUP($R$1,VLookups!$A$28:$B$29,2,FALSE)-Y$3),IF($G16="L",$N16,$M16),IF($G16="L",$M16,$N16),$B16,$D16))</f>
        <v/>
      </c>
      <c r="Z16" s="129" t="str">
        <f>IF(OR($M16="",$N16=""),"",_xlfn.BETA.INV(ABS(VLOOKUP($R$1,VLookups!$A$28:$B$29,2,FALSE)-Z$3),IF($G16="L",$N16,$M16),IF($G16="L",$M16,$N16),$B16,$D16))</f>
        <v/>
      </c>
      <c r="AA16" s="130" t="str">
        <f>IF(OR($M16="",$N16=""),"",_xlfn.BETA.INV(ABS(VLOOKUP($R$1,VLookups!$A$28:$B$29,2,FALSE)-AA$3),IF($G16="L",$N16,$M16),IF($G16="L",$M16,$N16),$B16,$D16))</f>
        <v/>
      </c>
      <c r="AB16" s="129" t="str">
        <f>IF(OR($M16="",$N16=""),"",_xlfn.BETA.INV(ABS(VLOOKUP($R$1,VLookups!$A$28:$B$29,2,FALSE)-AB$3),IF($G16="L",$N16,$M16),IF($G16="L",$M16,$N16),$B16,$D16))</f>
        <v/>
      </c>
      <c r="AC16" s="130" t="str">
        <f>IF(OR($M16="",$N16=""),"",_xlfn.BETA.INV(ABS(VLOOKUP($R$1,VLookups!$A$28:$B$29,2,FALSE)-AC$3),IF($G16="L",$N16,$M16),IF($G16="L",$M16,$N16),$B16,$D16))</f>
        <v/>
      </c>
      <c r="AD16" s="129" t="str">
        <f>IF(OR($M16="",$N16=""),"",_xlfn.BETA.INV(ABS(VLOOKUP($R$1,VLookups!$A$28:$B$29,2,FALSE)-AD$3),IF($G16="L",$N16,$M16),IF($G16="L",$M16,$N16),$B16,$D16))</f>
        <v/>
      </c>
      <c r="AE16" s="130" t="str">
        <f>IF(OR($M16="",$N16=""),"",_xlfn.BETA.INV(ABS(VLOOKUP($R$1,VLookups!$A$28:$B$29,2,FALSE)-AE$3),IF($G16="L",$N16,$M16),IF($G16="L",$M16,$N16),$B16,$D16))</f>
        <v/>
      </c>
      <c r="AF16" s="17"/>
      <c r="AG16" s="17"/>
      <c r="AH16" s="17"/>
    </row>
    <row r="17" spans="1:34" hidden="1" x14ac:dyDescent="0.25">
      <c r="A17" s="22">
        <v>14</v>
      </c>
      <c r="B17" s="132"/>
      <c r="C17" s="132"/>
      <c r="D17" s="132"/>
      <c r="E17" s="127" t="str">
        <f t="shared" si="6"/>
        <v/>
      </c>
      <c r="F17" s="23" t="str">
        <f t="shared" si="7"/>
        <v/>
      </c>
      <c r="G17" s="24" t="str">
        <f t="shared" si="8"/>
        <v/>
      </c>
      <c r="H17" s="25" t="str">
        <f>IF(F17="","",IF(OR($F17&lt;Skew!$B$1,$F17=Skew!$B$1),IF($F17&gt;Skew!$C$1,Skew!$A$1,IF($F17&gt;Skew!$C$2,Skew!$A$2,IF($F17&gt;Skew!$C$3,Skew!$A$3,IF($F17&gt;Skew!$C$4,Skew!$A$4,IF($F17&gt;Skew!$C$5,Skew!$A$5,IF($F17&gt;Skew!$C$6,Skew!$A$6,IF($F17&gt;Skew!$C$7,Skew!$A$7,IF($F17&gt;Skew!$C$8,Skew!$A$8,IF($F17&gt;Skew!$C$9,Skew!$A$9,IF($F17&gt;Skew!$C$10,Skew!$A$10,IF($F17&gt;Skew!$C$11,Skew!$A$11,IF($F17&gt;Skew!$C$12,Skew!$A$12,IF($F17&gt;Skew!$C$13,Skew!$A$13,IF($F17&gt;Skew!$C$14,Skew!$A$14,Skew!$A$15)
)))))))))))))))</f>
        <v/>
      </c>
      <c r="I17" s="24" t="str">
        <f>IF(F17="","",MATCH(H17,Skew!$A$1:$A$15,0))</f>
        <v/>
      </c>
      <c r="J17" s="24" t="str">
        <f t="shared" si="0"/>
        <v/>
      </c>
      <c r="K17" s="26"/>
      <c r="L17" s="24" t="str">
        <f>IF(OR(F17="",K17=""),"",MATCH(K17,Confidence!$A$1:$A$10,0))</f>
        <v/>
      </c>
      <c r="M17" s="27" t="str">
        <f t="shared" si="1"/>
        <v/>
      </c>
      <c r="N17" s="27" t="str">
        <f t="shared" si="2"/>
        <v/>
      </c>
      <c r="O17" s="119" t="str">
        <f t="shared" si="3"/>
        <v/>
      </c>
      <c r="P17" s="119" t="str">
        <f t="shared" si="4"/>
        <v/>
      </c>
      <c r="Q17" s="40" t="str">
        <f t="shared" si="5"/>
        <v/>
      </c>
      <c r="R17" s="132"/>
      <c r="S17" s="28" t="str">
        <f>IF(AND(B17&gt;0,C17&gt;0,D17&gt;0,M17&gt;0,N17&gt;0,R17&gt;0,NOT(K17="")),ABS(VLOOKUP($R$1,VLookups!$A$28:$B$29,2,FALSE)-_xlfn.BETA.DIST(R17,IF(G17="L",N17,M17),IF(G17="L",M17,N17),TRUE,B17,D17)),"")</f>
        <v/>
      </c>
      <c r="T17" s="129" t="str">
        <f>IF(OR($M17="",$N17=""),"",_xlfn.BETA.INV(ABS(VLOOKUP($R$1,VLookups!$A$28:$B$29,2,FALSE)-T$3),IF($G17="L",$N17,$M17),IF($G17="L",$M17,$N17),$B17,$D17))</f>
        <v/>
      </c>
      <c r="U17" s="130" t="str">
        <f>IF(OR($M17="",$N17=""),"",_xlfn.BETA.INV(ABS(VLOOKUP($R$1,VLookups!$A$28:$B$29,2,FALSE)-U$3),IF($G17="L",$N17,$M17),IF($G17="L",$M17,$N17),$B17,$D17))</f>
        <v/>
      </c>
      <c r="V17" s="129" t="str">
        <f>IF(OR($M17="",$N17=""),"",_xlfn.BETA.INV(ABS(VLOOKUP($R$1,VLookups!$A$28:$B$29,2,FALSE)-V$3),IF($G17="L",$N17,$M17),IF($G17="L",$M17,$N17),$B17,$D17))</f>
        <v/>
      </c>
      <c r="W17" s="130" t="str">
        <f>IF(OR($M17="",$N17=""),"",_xlfn.BETA.INV(ABS(VLOOKUP($R$1,VLookups!$A$28:$B$29,2,FALSE)-W$3),IF($G17="L",$N17,$M17),IF($G17="L",$M17,$N17),$B17,$D17))</f>
        <v/>
      </c>
      <c r="X17" s="129" t="str">
        <f>IF(OR($M17="",$N17=""),"",_xlfn.BETA.INV(ABS(VLOOKUP($R$1,VLookups!$A$28:$B$29,2,FALSE)-X$3),IF($G17="L",$N17,$M17),IF($G17="L",$M17,$N17),$B17,$D17))</f>
        <v/>
      </c>
      <c r="Y17" s="130" t="str">
        <f>IF(OR($M17="",$N17=""),"",_xlfn.BETA.INV(ABS(VLOOKUP($R$1,VLookups!$A$28:$B$29,2,FALSE)-Y$3),IF($G17="L",$N17,$M17),IF($G17="L",$M17,$N17),$B17,$D17))</f>
        <v/>
      </c>
      <c r="Z17" s="129" t="str">
        <f>IF(OR($M17="",$N17=""),"",_xlfn.BETA.INV(ABS(VLOOKUP($R$1,VLookups!$A$28:$B$29,2,FALSE)-Z$3),IF($G17="L",$N17,$M17),IF($G17="L",$M17,$N17),$B17,$D17))</f>
        <v/>
      </c>
      <c r="AA17" s="130" t="str">
        <f>IF(OR($M17="",$N17=""),"",_xlfn.BETA.INV(ABS(VLOOKUP($R$1,VLookups!$A$28:$B$29,2,FALSE)-AA$3),IF($G17="L",$N17,$M17),IF($G17="L",$M17,$N17),$B17,$D17))</f>
        <v/>
      </c>
      <c r="AB17" s="129" t="str">
        <f>IF(OR($M17="",$N17=""),"",_xlfn.BETA.INV(ABS(VLOOKUP($R$1,VLookups!$A$28:$B$29,2,FALSE)-AB$3),IF($G17="L",$N17,$M17),IF($G17="L",$M17,$N17),$B17,$D17))</f>
        <v/>
      </c>
      <c r="AC17" s="130" t="str">
        <f>IF(OR($M17="",$N17=""),"",_xlfn.BETA.INV(ABS(VLOOKUP($R$1,VLookups!$A$28:$B$29,2,FALSE)-AC$3),IF($G17="L",$N17,$M17),IF($G17="L",$M17,$N17),$B17,$D17))</f>
        <v/>
      </c>
      <c r="AD17" s="129" t="str">
        <f>IF(OR($M17="",$N17=""),"",_xlfn.BETA.INV(ABS(VLOOKUP($R$1,VLookups!$A$28:$B$29,2,FALSE)-AD$3),IF($G17="L",$N17,$M17),IF($G17="L",$M17,$N17),$B17,$D17))</f>
        <v/>
      </c>
      <c r="AE17" s="130" t="str">
        <f>IF(OR($M17="",$N17=""),"",_xlfn.BETA.INV(ABS(VLOOKUP($R$1,VLookups!$A$28:$B$29,2,FALSE)-AE$3),IF($G17="L",$N17,$M17),IF($G17="L",$M17,$N17),$B17,$D17))</f>
        <v/>
      </c>
      <c r="AF17" s="17"/>
      <c r="AG17" s="17"/>
      <c r="AH17" s="17"/>
    </row>
    <row r="18" spans="1:34" hidden="1" x14ac:dyDescent="0.25">
      <c r="A18" s="22">
        <v>15</v>
      </c>
      <c r="B18" s="132"/>
      <c r="C18" s="132"/>
      <c r="D18" s="132"/>
      <c r="E18" s="127" t="str">
        <f t="shared" si="6"/>
        <v/>
      </c>
      <c r="F18" s="23" t="str">
        <f t="shared" si="7"/>
        <v/>
      </c>
      <c r="G18" s="24" t="str">
        <f t="shared" si="8"/>
        <v/>
      </c>
      <c r="H18" s="25" t="str">
        <f>IF(F18="","",IF(OR($F18&lt;Skew!$B$1,$F18=Skew!$B$1),IF($F18&gt;Skew!$C$1,Skew!$A$1,IF($F18&gt;Skew!$C$2,Skew!$A$2,IF($F18&gt;Skew!$C$3,Skew!$A$3,IF($F18&gt;Skew!$C$4,Skew!$A$4,IF($F18&gt;Skew!$C$5,Skew!$A$5,IF($F18&gt;Skew!$C$6,Skew!$A$6,IF($F18&gt;Skew!$C$7,Skew!$A$7,IF($F18&gt;Skew!$C$8,Skew!$A$8,IF($F18&gt;Skew!$C$9,Skew!$A$9,IF($F18&gt;Skew!$C$10,Skew!$A$10,IF($F18&gt;Skew!$C$11,Skew!$A$11,IF($F18&gt;Skew!$C$12,Skew!$A$12,IF($F18&gt;Skew!$C$13,Skew!$A$13,IF($F18&gt;Skew!$C$14,Skew!$A$14,Skew!$A$15)
)))))))))))))))</f>
        <v/>
      </c>
      <c r="I18" s="24" t="str">
        <f>IF(F18="","",MATCH(H18,Skew!$A$1:$A$15,0))</f>
        <v/>
      </c>
      <c r="J18" s="24" t="str">
        <f t="shared" si="0"/>
        <v/>
      </c>
      <c r="K18" s="26"/>
      <c r="L18" s="24" t="str">
        <f>IF(OR(F18="",K18=""),"",MATCH(K18,Confidence!$A$1:$A$10,0))</f>
        <v/>
      </c>
      <c r="M18" s="27" t="str">
        <f t="shared" si="1"/>
        <v/>
      </c>
      <c r="N18" s="27" t="str">
        <f t="shared" si="2"/>
        <v/>
      </c>
      <c r="O18" s="119" t="str">
        <f t="shared" si="3"/>
        <v/>
      </c>
      <c r="P18" s="119" t="str">
        <f t="shared" si="4"/>
        <v/>
      </c>
      <c r="Q18" s="40" t="str">
        <f t="shared" si="5"/>
        <v/>
      </c>
      <c r="R18" s="132"/>
      <c r="S18" s="28" t="str">
        <f>IF(AND(B18&gt;0,C18&gt;0,D18&gt;0,M18&gt;0,N18&gt;0,R18&gt;0,NOT(K18="")),ABS(VLOOKUP($R$1,VLookups!$A$28:$B$29,2,FALSE)-_xlfn.BETA.DIST(R18,IF(G18="L",N18,M18),IF(G18="L",M18,N18),TRUE,B18,D18)),"")</f>
        <v/>
      </c>
      <c r="T18" s="129" t="str">
        <f>IF(OR($M18="",$N18=""),"",_xlfn.BETA.INV(ABS(VLOOKUP($R$1,VLookups!$A$28:$B$29,2,FALSE)-T$3),IF($G18="L",$N18,$M18),IF($G18="L",$M18,$N18),$B18,$D18))</f>
        <v/>
      </c>
      <c r="U18" s="130" t="str">
        <f>IF(OR($M18="",$N18=""),"",_xlfn.BETA.INV(ABS(VLOOKUP($R$1,VLookups!$A$28:$B$29,2,FALSE)-U$3),IF($G18="L",$N18,$M18),IF($G18="L",$M18,$N18),$B18,$D18))</f>
        <v/>
      </c>
      <c r="V18" s="129" t="str">
        <f>IF(OR($M18="",$N18=""),"",_xlfn.BETA.INV(ABS(VLOOKUP($R$1,VLookups!$A$28:$B$29,2,FALSE)-V$3),IF($G18="L",$N18,$M18),IF($G18="L",$M18,$N18),$B18,$D18))</f>
        <v/>
      </c>
      <c r="W18" s="130" t="str">
        <f>IF(OR($M18="",$N18=""),"",_xlfn.BETA.INV(ABS(VLOOKUP($R$1,VLookups!$A$28:$B$29,2,FALSE)-W$3),IF($G18="L",$N18,$M18),IF($G18="L",$M18,$N18),$B18,$D18))</f>
        <v/>
      </c>
      <c r="X18" s="129" t="str">
        <f>IF(OR($M18="",$N18=""),"",_xlfn.BETA.INV(ABS(VLOOKUP($R$1,VLookups!$A$28:$B$29,2,FALSE)-X$3),IF($G18="L",$N18,$M18),IF($G18="L",$M18,$N18),$B18,$D18))</f>
        <v/>
      </c>
      <c r="Y18" s="130" t="str">
        <f>IF(OR($M18="",$N18=""),"",_xlfn.BETA.INV(ABS(VLOOKUP($R$1,VLookups!$A$28:$B$29,2,FALSE)-Y$3),IF($G18="L",$N18,$M18),IF($G18="L",$M18,$N18),$B18,$D18))</f>
        <v/>
      </c>
      <c r="Z18" s="129" t="str">
        <f>IF(OR($M18="",$N18=""),"",_xlfn.BETA.INV(ABS(VLOOKUP($R$1,VLookups!$A$28:$B$29,2,FALSE)-Z$3),IF($G18="L",$N18,$M18),IF($G18="L",$M18,$N18),$B18,$D18))</f>
        <v/>
      </c>
      <c r="AA18" s="130" t="str">
        <f>IF(OR($M18="",$N18=""),"",_xlfn.BETA.INV(ABS(VLOOKUP($R$1,VLookups!$A$28:$B$29,2,FALSE)-AA$3),IF($G18="L",$N18,$M18),IF($G18="L",$M18,$N18),$B18,$D18))</f>
        <v/>
      </c>
      <c r="AB18" s="129" t="str">
        <f>IF(OR($M18="",$N18=""),"",_xlfn.BETA.INV(ABS(VLOOKUP($R$1,VLookups!$A$28:$B$29,2,FALSE)-AB$3),IF($G18="L",$N18,$M18),IF($G18="L",$M18,$N18),$B18,$D18))</f>
        <v/>
      </c>
      <c r="AC18" s="130" t="str">
        <f>IF(OR($M18="",$N18=""),"",_xlfn.BETA.INV(ABS(VLOOKUP($R$1,VLookups!$A$28:$B$29,2,FALSE)-AC$3),IF($G18="L",$N18,$M18),IF($G18="L",$M18,$N18),$B18,$D18))</f>
        <v/>
      </c>
      <c r="AD18" s="129" t="str">
        <f>IF(OR($M18="",$N18=""),"",_xlfn.BETA.INV(ABS(VLOOKUP($R$1,VLookups!$A$28:$B$29,2,FALSE)-AD$3),IF($G18="L",$N18,$M18),IF($G18="L",$M18,$N18),$B18,$D18))</f>
        <v/>
      </c>
      <c r="AE18" s="130" t="str">
        <f>IF(OR($M18="",$N18=""),"",_xlfn.BETA.INV(ABS(VLOOKUP($R$1,VLookups!$A$28:$B$29,2,FALSE)-AE$3),IF($G18="L",$N18,$M18),IF($G18="L",$M18,$N18),$B18,$D18))</f>
        <v/>
      </c>
      <c r="AF18" s="17"/>
      <c r="AG18" s="17"/>
      <c r="AH18" s="17"/>
    </row>
    <row r="19" spans="1:34" hidden="1" x14ac:dyDescent="0.25">
      <c r="A19" s="22">
        <v>16</v>
      </c>
      <c r="B19" s="132"/>
      <c r="C19" s="132"/>
      <c r="D19" s="132"/>
      <c r="E19" s="127" t="str">
        <f t="shared" si="6"/>
        <v/>
      </c>
      <c r="F19" s="23" t="str">
        <f t="shared" si="7"/>
        <v/>
      </c>
      <c r="G19" s="24" t="str">
        <f t="shared" si="8"/>
        <v/>
      </c>
      <c r="H19" s="25" t="str">
        <f>IF(F19="","",IF(OR($F19&lt;Skew!$B$1,$F19=Skew!$B$1),IF($F19&gt;Skew!$C$1,Skew!$A$1,IF($F19&gt;Skew!$C$2,Skew!$A$2,IF($F19&gt;Skew!$C$3,Skew!$A$3,IF($F19&gt;Skew!$C$4,Skew!$A$4,IF($F19&gt;Skew!$C$5,Skew!$A$5,IF($F19&gt;Skew!$C$6,Skew!$A$6,IF($F19&gt;Skew!$C$7,Skew!$A$7,IF($F19&gt;Skew!$C$8,Skew!$A$8,IF($F19&gt;Skew!$C$9,Skew!$A$9,IF($F19&gt;Skew!$C$10,Skew!$A$10,IF($F19&gt;Skew!$C$11,Skew!$A$11,IF($F19&gt;Skew!$C$12,Skew!$A$12,IF($F19&gt;Skew!$C$13,Skew!$A$13,IF($F19&gt;Skew!$C$14,Skew!$A$14,Skew!$A$15)
)))))))))))))))</f>
        <v/>
      </c>
      <c r="I19" s="24" t="str">
        <f>IF(F19="","",MATCH(H19,Skew!$A$1:$A$15,0))</f>
        <v/>
      </c>
      <c r="J19" s="24" t="str">
        <f t="shared" si="0"/>
        <v/>
      </c>
      <c r="K19" s="26"/>
      <c r="L19" s="24" t="str">
        <f>IF(OR(F19="",K19=""),"",MATCH(K19,Confidence!$A$1:$A$10,0))</f>
        <v/>
      </c>
      <c r="M19" s="27" t="str">
        <f t="shared" si="1"/>
        <v/>
      </c>
      <c r="N19" s="27" t="str">
        <f t="shared" si="2"/>
        <v/>
      </c>
      <c r="O19" s="119" t="str">
        <f t="shared" si="3"/>
        <v/>
      </c>
      <c r="P19" s="119" t="str">
        <f t="shared" si="4"/>
        <v/>
      </c>
      <c r="Q19" s="40" t="str">
        <f t="shared" si="5"/>
        <v/>
      </c>
      <c r="R19" s="132"/>
      <c r="S19" s="28" t="str">
        <f>IF(AND(B19&gt;0,C19&gt;0,D19&gt;0,M19&gt;0,N19&gt;0,R19&gt;0,NOT(K19="")),ABS(VLOOKUP($R$1,VLookups!$A$28:$B$29,2,FALSE)-_xlfn.BETA.DIST(R19,IF(G19="L",N19,M19),IF(G19="L",M19,N19),TRUE,B19,D19)),"")</f>
        <v/>
      </c>
      <c r="T19" s="129" t="str">
        <f>IF(OR($M19="",$N19=""),"",_xlfn.BETA.INV(ABS(VLOOKUP($R$1,VLookups!$A$28:$B$29,2,FALSE)-T$3),IF($G19="L",$N19,$M19),IF($G19="L",$M19,$N19),$B19,$D19))</f>
        <v/>
      </c>
      <c r="U19" s="130" t="str">
        <f>IF(OR($M19="",$N19=""),"",_xlfn.BETA.INV(ABS(VLOOKUP($R$1,VLookups!$A$28:$B$29,2,FALSE)-U$3),IF($G19="L",$N19,$M19),IF($G19="L",$M19,$N19),$B19,$D19))</f>
        <v/>
      </c>
      <c r="V19" s="129" t="str">
        <f>IF(OR($M19="",$N19=""),"",_xlfn.BETA.INV(ABS(VLOOKUP($R$1,VLookups!$A$28:$B$29,2,FALSE)-V$3),IF($G19="L",$N19,$M19),IF($G19="L",$M19,$N19),$B19,$D19))</f>
        <v/>
      </c>
      <c r="W19" s="130" t="str">
        <f>IF(OR($M19="",$N19=""),"",_xlfn.BETA.INV(ABS(VLOOKUP($R$1,VLookups!$A$28:$B$29,2,FALSE)-W$3),IF($G19="L",$N19,$M19),IF($G19="L",$M19,$N19),$B19,$D19))</f>
        <v/>
      </c>
      <c r="X19" s="129" t="str">
        <f>IF(OR($M19="",$N19=""),"",_xlfn.BETA.INV(ABS(VLOOKUP($R$1,VLookups!$A$28:$B$29,2,FALSE)-X$3),IF($G19="L",$N19,$M19),IF($G19="L",$M19,$N19),$B19,$D19))</f>
        <v/>
      </c>
      <c r="Y19" s="130" t="str">
        <f>IF(OR($M19="",$N19=""),"",_xlfn.BETA.INV(ABS(VLOOKUP($R$1,VLookups!$A$28:$B$29,2,FALSE)-Y$3),IF($G19="L",$N19,$M19),IF($G19="L",$M19,$N19),$B19,$D19))</f>
        <v/>
      </c>
      <c r="Z19" s="129" t="str">
        <f>IF(OR($M19="",$N19=""),"",_xlfn.BETA.INV(ABS(VLOOKUP($R$1,VLookups!$A$28:$B$29,2,FALSE)-Z$3),IF($G19="L",$N19,$M19),IF($G19="L",$M19,$N19),$B19,$D19))</f>
        <v/>
      </c>
      <c r="AA19" s="130" t="str">
        <f>IF(OR($M19="",$N19=""),"",_xlfn.BETA.INV(ABS(VLOOKUP($R$1,VLookups!$A$28:$B$29,2,FALSE)-AA$3),IF($G19="L",$N19,$M19),IF($G19="L",$M19,$N19),$B19,$D19))</f>
        <v/>
      </c>
      <c r="AB19" s="129" t="str">
        <f>IF(OR($M19="",$N19=""),"",_xlfn.BETA.INV(ABS(VLOOKUP($R$1,VLookups!$A$28:$B$29,2,FALSE)-AB$3),IF($G19="L",$N19,$M19),IF($G19="L",$M19,$N19),$B19,$D19))</f>
        <v/>
      </c>
      <c r="AC19" s="130" t="str">
        <f>IF(OR($M19="",$N19=""),"",_xlfn.BETA.INV(ABS(VLOOKUP($R$1,VLookups!$A$28:$B$29,2,FALSE)-AC$3),IF($G19="L",$N19,$M19),IF($G19="L",$M19,$N19),$B19,$D19))</f>
        <v/>
      </c>
      <c r="AD19" s="129" t="str">
        <f>IF(OR($M19="",$N19=""),"",_xlfn.BETA.INV(ABS(VLOOKUP($R$1,VLookups!$A$28:$B$29,2,FALSE)-AD$3),IF($G19="L",$N19,$M19),IF($G19="L",$M19,$N19),$B19,$D19))</f>
        <v/>
      </c>
      <c r="AE19" s="130" t="str">
        <f>IF(OR($M19="",$N19=""),"",_xlfn.BETA.INV(ABS(VLOOKUP($R$1,VLookups!$A$28:$B$29,2,FALSE)-AE$3),IF($G19="L",$N19,$M19),IF($G19="L",$M19,$N19),$B19,$D19))</f>
        <v/>
      </c>
      <c r="AF19" s="17"/>
      <c r="AG19" s="17"/>
      <c r="AH19" s="17"/>
    </row>
    <row r="20" spans="1:34" hidden="1" x14ac:dyDescent="0.25">
      <c r="A20" s="22">
        <v>17</v>
      </c>
      <c r="B20" s="132"/>
      <c r="C20" s="132"/>
      <c r="D20" s="132"/>
      <c r="E20" s="127" t="str">
        <f t="shared" si="6"/>
        <v/>
      </c>
      <c r="F20" s="23" t="str">
        <f t="shared" si="7"/>
        <v/>
      </c>
      <c r="G20" s="24" t="str">
        <f t="shared" si="8"/>
        <v/>
      </c>
      <c r="H20" s="25" t="str">
        <f>IF(F20="","",IF(OR($F20&lt;Skew!$B$1,$F20=Skew!$B$1),IF($F20&gt;Skew!$C$1,Skew!$A$1,IF($F20&gt;Skew!$C$2,Skew!$A$2,IF($F20&gt;Skew!$C$3,Skew!$A$3,IF($F20&gt;Skew!$C$4,Skew!$A$4,IF($F20&gt;Skew!$C$5,Skew!$A$5,IF($F20&gt;Skew!$C$6,Skew!$A$6,IF($F20&gt;Skew!$C$7,Skew!$A$7,IF($F20&gt;Skew!$C$8,Skew!$A$8,IF($F20&gt;Skew!$C$9,Skew!$A$9,IF($F20&gt;Skew!$C$10,Skew!$A$10,IF($F20&gt;Skew!$C$11,Skew!$A$11,IF($F20&gt;Skew!$C$12,Skew!$A$12,IF($F20&gt;Skew!$C$13,Skew!$A$13,IF($F20&gt;Skew!$C$14,Skew!$A$14,Skew!$A$15)
)))))))))))))))</f>
        <v/>
      </c>
      <c r="I20" s="24" t="str">
        <f>IF(F20="","",MATCH(H20,Skew!$A$1:$A$15,0))</f>
        <v/>
      </c>
      <c r="J20" s="24" t="str">
        <f t="shared" si="0"/>
        <v/>
      </c>
      <c r="K20" s="26"/>
      <c r="L20" s="24" t="str">
        <f>IF(OR(F20="",K20=""),"",MATCH(K20,Confidence!$A$1:$A$10,0))</f>
        <v/>
      </c>
      <c r="M20" s="27" t="str">
        <f t="shared" si="1"/>
        <v/>
      </c>
      <c r="N20" s="27" t="str">
        <f t="shared" si="2"/>
        <v/>
      </c>
      <c r="O20" s="119" t="str">
        <f t="shared" si="3"/>
        <v/>
      </c>
      <c r="P20" s="119" t="str">
        <f t="shared" si="4"/>
        <v/>
      </c>
      <c r="Q20" s="40" t="str">
        <f t="shared" si="5"/>
        <v/>
      </c>
      <c r="R20" s="132"/>
      <c r="S20" s="28" t="str">
        <f>IF(AND(B20&gt;0,C20&gt;0,D20&gt;0,M20&gt;0,N20&gt;0,R20&gt;0,NOT(K20="")),ABS(VLOOKUP($R$1,VLookups!$A$28:$B$29,2,FALSE)-_xlfn.BETA.DIST(R20,IF(G20="L",N20,M20),IF(G20="L",M20,N20),TRUE,B20,D20)),"")</f>
        <v/>
      </c>
      <c r="T20" s="129" t="str">
        <f>IF(OR($M20="",$N20=""),"",_xlfn.BETA.INV(ABS(VLOOKUP($R$1,VLookups!$A$28:$B$29,2,FALSE)-T$3),IF($G20="L",$N20,$M20),IF($G20="L",$M20,$N20),$B20,$D20))</f>
        <v/>
      </c>
      <c r="U20" s="130" t="str">
        <f>IF(OR($M20="",$N20=""),"",_xlfn.BETA.INV(ABS(VLOOKUP($R$1,VLookups!$A$28:$B$29,2,FALSE)-U$3),IF($G20="L",$N20,$M20),IF($G20="L",$M20,$N20),$B20,$D20))</f>
        <v/>
      </c>
      <c r="V20" s="129" t="str">
        <f>IF(OR($M20="",$N20=""),"",_xlfn.BETA.INV(ABS(VLOOKUP($R$1,VLookups!$A$28:$B$29,2,FALSE)-V$3),IF($G20="L",$N20,$M20),IF($G20="L",$M20,$N20),$B20,$D20))</f>
        <v/>
      </c>
      <c r="W20" s="130" t="str">
        <f>IF(OR($M20="",$N20=""),"",_xlfn.BETA.INV(ABS(VLOOKUP($R$1,VLookups!$A$28:$B$29,2,FALSE)-W$3),IF($G20="L",$N20,$M20),IF($G20="L",$M20,$N20),$B20,$D20))</f>
        <v/>
      </c>
      <c r="X20" s="129" t="str">
        <f>IF(OR($M20="",$N20=""),"",_xlfn.BETA.INV(ABS(VLOOKUP($R$1,VLookups!$A$28:$B$29,2,FALSE)-X$3),IF($G20="L",$N20,$M20),IF($G20="L",$M20,$N20),$B20,$D20))</f>
        <v/>
      </c>
      <c r="Y20" s="130" t="str">
        <f>IF(OR($M20="",$N20=""),"",_xlfn.BETA.INV(ABS(VLOOKUP($R$1,VLookups!$A$28:$B$29,2,FALSE)-Y$3),IF($G20="L",$N20,$M20),IF($G20="L",$M20,$N20),$B20,$D20))</f>
        <v/>
      </c>
      <c r="Z20" s="129" t="str">
        <f>IF(OR($M20="",$N20=""),"",_xlfn.BETA.INV(ABS(VLOOKUP($R$1,VLookups!$A$28:$B$29,2,FALSE)-Z$3),IF($G20="L",$N20,$M20),IF($G20="L",$M20,$N20),$B20,$D20))</f>
        <v/>
      </c>
      <c r="AA20" s="130" t="str">
        <f>IF(OR($M20="",$N20=""),"",_xlfn.BETA.INV(ABS(VLOOKUP($R$1,VLookups!$A$28:$B$29,2,FALSE)-AA$3),IF($G20="L",$N20,$M20),IF($G20="L",$M20,$N20),$B20,$D20))</f>
        <v/>
      </c>
      <c r="AB20" s="129" t="str">
        <f>IF(OR($M20="",$N20=""),"",_xlfn.BETA.INV(ABS(VLOOKUP($R$1,VLookups!$A$28:$B$29,2,FALSE)-AB$3),IF($G20="L",$N20,$M20),IF($G20="L",$M20,$N20),$B20,$D20))</f>
        <v/>
      </c>
      <c r="AC20" s="130" t="str">
        <f>IF(OR($M20="",$N20=""),"",_xlfn.BETA.INV(ABS(VLOOKUP($R$1,VLookups!$A$28:$B$29,2,FALSE)-AC$3),IF($G20="L",$N20,$M20),IF($G20="L",$M20,$N20),$B20,$D20))</f>
        <v/>
      </c>
      <c r="AD20" s="129" t="str">
        <f>IF(OR($M20="",$N20=""),"",_xlfn.BETA.INV(ABS(VLOOKUP($R$1,VLookups!$A$28:$B$29,2,FALSE)-AD$3),IF($G20="L",$N20,$M20),IF($G20="L",$M20,$N20),$B20,$D20))</f>
        <v/>
      </c>
      <c r="AE20" s="130" t="str">
        <f>IF(OR($M20="",$N20=""),"",_xlfn.BETA.INV(ABS(VLOOKUP($R$1,VLookups!$A$28:$B$29,2,FALSE)-AE$3),IF($G20="L",$N20,$M20),IF($G20="L",$M20,$N20),$B20,$D20))</f>
        <v/>
      </c>
      <c r="AF20" s="17"/>
      <c r="AG20" s="17"/>
      <c r="AH20" s="17"/>
    </row>
    <row r="21" spans="1:34" hidden="1" x14ac:dyDescent="0.25">
      <c r="A21" s="22">
        <v>18</v>
      </c>
      <c r="B21" s="132"/>
      <c r="C21" s="132"/>
      <c r="D21" s="132"/>
      <c r="E21" s="127" t="str">
        <f t="shared" si="6"/>
        <v/>
      </c>
      <c r="F21" s="23" t="str">
        <f t="shared" si="7"/>
        <v/>
      </c>
      <c r="G21" s="24" t="str">
        <f t="shared" si="8"/>
        <v/>
      </c>
      <c r="H21" s="25" t="str">
        <f>IF(F21="","",IF(OR($F21&lt;Skew!$B$1,$F21=Skew!$B$1),IF($F21&gt;Skew!$C$1,Skew!$A$1,IF($F21&gt;Skew!$C$2,Skew!$A$2,IF($F21&gt;Skew!$C$3,Skew!$A$3,IF($F21&gt;Skew!$C$4,Skew!$A$4,IF($F21&gt;Skew!$C$5,Skew!$A$5,IF($F21&gt;Skew!$C$6,Skew!$A$6,IF($F21&gt;Skew!$C$7,Skew!$A$7,IF($F21&gt;Skew!$C$8,Skew!$A$8,IF($F21&gt;Skew!$C$9,Skew!$A$9,IF($F21&gt;Skew!$C$10,Skew!$A$10,IF($F21&gt;Skew!$C$11,Skew!$A$11,IF($F21&gt;Skew!$C$12,Skew!$A$12,IF($F21&gt;Skew!$C$13,Skew!$A$13,IF($F21&gt;Skew!$C$14,Skew!$A$14,Skew!$A$15)
)))))))))))))))</f>
        <v/>
      </c>
      <c r="I21" s="24" t="str">
        <f>IF(F21="","",MATCH(H21,Skew!$A$1:$A$15,0))</f>
        <v/>
      </c>
      <c r="J21" s="24" t="str">
        <f t="shared" si="0"/>
        <v/>
      </c>
      <c r="K21" s="26"/>
      <c r="L21" s="24" t="str">
        <f>IF(OR(F21="",K21=""),"",MATCH(K21,Confidence!$A$1:$A$10,0))</f>
        <v/>
      </c>
      <c r="M21" s="27" t="str">
        <f t="shared" si="1"/>
        <v/>
      </c>
      <c r="N21" s="27" t="str">
        <f t="shared" si="2"/>
        <v/>
      </c>
      <c r="O21" s="119" t="str">
        <f t="shared" si="3"/>
        <v/>
      </c>
      <c r="P21" s="119" t="str">
        <f t="shared" si="4"/>
        <v/>
      </c>
      <c r="Q21" s="40" t="str">
        <f t="shared" si="5"/>
        <v/>
      </c>
      <c r="R21" s="132"/>
      <c r="S21" s="28" t="str">
        <f>IF(AND(B21&gt;0,C21&gt;0,D21&gt;0,M21&gt;0,N21&gt;0,R21&gt;0,NOT(K21="")),ABS(VLOOKUP($R$1,VLookups!$A$28:$B$29,2,FALSE)-_xlfn.BETA.DIST(R21,IF(G21="L",N21,M21),IF(G21="L",M21,N21),TRUE,B21,D21)),"")</f>
        <v/>
      </c>
      <c r="T21" s="129" t="str">
        <f>IF(OR($M21="",$N21=""),"",_xlfn.BETA.INV(ABS(VLOOKUP($R$1,VLookups!$A$28:$B$29,2,FALSE)-T$3),IF($G21="L",$N21,$M21),IF($G21="L",$M21,$N21),$B21,$D21))</f>
        <v/>
      </c>
      <c r="U21" s="130" t="str">
        <f>IF(OR($M21="",$N21=""),"",_xlfn.BETA.INV(ABS(VLOOKUP($R$1,VLookups!$A$28:$B$29,2,FALSE)-U$3),IF($G21="L",$N21,$M21),IF($G21="L",$M21,$N21),$B21,$D21))</f>
        <v/>
      </c>
      <c r="V21" s="129" t="str">
        <f>IF(OR($M21="",$N21=""),"",_xlfn.BETA.INV(ABS(VLOOKUP($R$1,VLookups!$A$28:$B$29,2,FALSE)-V$3),IF($G21="L",$N21,$M21),IF($G21="L",$M21,$N21),$B21,$D21))</f>
        <v/>
      </c>
      <c r="W21" s="130" t="str">
        <f>IF(OR($M21="",$N21=""),"",_xlfn.BETA.INV(ABS(VLOOKUP($R$1,VLookups!$A$28:$B$29,2,FALSE)-W$3),IF($G21="L",$N21,$M21),IF($G21="L",$M21,$N21),$B21,$D21))</f>
        <v/>
      </c>
      <c r="X21" s="129" t="str">
        <f>IF(OR($M21="",$N21=""),"",_xlfn.BETA.INV(ABS(VLOOKUP($R$1,VLookups!$A$28:$B$29,2,FALSE)-X$3),IF($G21="L",$N21,$M21),IF($G21="L",$M21,$N21),$B21,$D21))</f>
        <v/>
      </c>
      <c r="Y21" s="130" t="str">
        <f>IF(OR($M21="",$N21=""),"",_xlfn.BETA.INV(ABS(VLOOKUP($R$1,VLookups!$A$28:$B$29,2,FALSE)-Y$3),IF($G21="L",$N21,$M21),IF($G21="L",$M21,$N21),$B21,$D21))</f>
        <v/>
      </c>
      <c r="Z21" s="129" t="str">
        <f>IF(OR($M21="",$N21=""),"",_xlfn.BETA.INV(ABS(VLOOKUP($R$1,VLookups!$A$28:$B$29,2,FALSE)-Z$3),IF($G21="L",$N21,$M21),IF($G21="L",$M21,$N21),$B21,$D21))</f>
        <v/>
      </c>
      <c r="AA21" s="130" t="str">
        <f>IF(OR($M21="",$N21=""),"",_xlfn.BETA.INV(ABS(VLOOKUP($R$1,VLookups!$A$28:$B$29,2,FALSE)-AA$3),IF($G21="L",$N21,$M21),IF($G21="L",$M21,$N21),$B21,$D21))</f>
        <v/>
      </c>
      <c r="AB21" s="129" t="str">
        <f>IF(OR($M21="",$N21=""),"",_xlfn.BETA.INV(ABS(VLOOKUP($R$1,VLookups!$A$28:$B$29,2,FALSE)-AB$3),IF($G21="L",$N21,$M21),IF($G21="L",$M21,$N21),$B21,$D21))</f>
        <v/>
      </c>
      <c r="AC21" s="130" t="str">
        <f>IF(OR($M21="",$N21=""),"",_xlfn.BETA.INV(ABS(VLOOKUP($R$1,VLookups!$A$28:$B$29,2,FALSE)-AC$3),IF($G21="L",$N21,$M21),IF($G21="L",$M21,$N21),$B21,$D21))</f>
        <v/>
      </c>
      <c r="AD21" s="129" t="str">
        <f>IF(OR($M21="",$N21=""),"",_xlfn.BETA.INV(ABS(VLOOKUP($R$1,VLookups!$A$28:$B$29,2,FALSE)-AD$3),IF($G21="L",$N21,$M21),IF($G21="L",$M21,$N21),$B21,$D21))</f>
        <v/>
      </c>
      <c r="AE21" s="130" t="str">
        <f>IF(OR($M21="",$N21=""),"",_xlfn.BETA.INV(ABS(VLOOKUP($R$1,VLookups!$A$28:$B$29,2,FALSE)-AE$3),IF($G21="L",$N21,$M21),IF($G21="L",$M21,$N21),$B21,$D21))</f>
        <v/>
      </c>
      <c r="AF21" s="17"/>
      <c r="AG21" s="17"/>
      <c r="AH21" s="17"/>
    </row>
    <row r="22" spans="1:34" hidden="1" x14ac:dyDescent="0.25">
      <c r="A22" s="22">
        <v>19</v>
      </c>
      <c r="B22" s="132"/>
      <c r="C22" s="132"/>
      <c r="D22" s="132"/>
      <c r="E22" s="127" t="str">
        <f t="shared" si="6"/>
        <v/>
      </c>
      <c r="F22" s="23" t="str">
        <f t="shared" si="7"/>
        <v/>
      </c>
      <c r="G22" s="24" t="str">
        <f t="shared" si="8"/>
        <v/>
      </c>
      <c r="H22" s="25" t="str">
        <f>IF(F22="","",IF(OR($F22&lt;Skew!$B$1,$F22=Skew!$B$1),IF($F22&gt;Skew!$C$1,Skew!$A$1,IF($F22&gt;Skew!$C$2,Skew!$A$2,IF($F22&gt;Skew!$C$3,Skew!$A$3,IF($F22&gt;Skew!$C$4,Skew!$A$4,IF($F22&gt;Skew!$C$5,Skew!$A$5,IF($F22&gt;Skew!$C$6,Skew!$A$6,IF($F22&gt;Skew!$C$7,Skew!$A$7,IF($F22&gt;Skew!$C$8,Skew!$A$8,IF($F22&gt;Skew!$C$9,Skew!$A$9,IF($F22&gt;Skew!$C$10,Skew!$A$10,IF($F22&gt;Skew!$C$11,Skew!$A$11,IF($F22&gt;Skew!$C$12,Skew!$A$12,IF($F22&gt;Skew!$C$13,Skew!$A$13,IF($F22&gt;Skew!$C$14,Skew!$A$14,Skew!$A$15)
)))))))))))))))</f>
        <v/>
      </c>
      <c r="I22" s="24" t="str">
        <f>IF(F22="","",MATCH(H22,Skew!$A$1:$A$15,0))</f>
        <v/>
      </c>
      <c r="J22" s="24" t="str">
        <f t="shared" si="0"/>
        <v/>
      </c>
      <c r="K22" s="26"/>
      <c r="L22" s="24" t="str">
        <f>IF(OR(F22="",K22=""),"",MATCH(K22,Confidence!$A$1:$A$10,0))</f>
        <v/>
      </c>
      <c r="M22" s="27" t="str">
        <f t="shared" si="1"/>
        <v/>
      </c>
      <c r="N22" s="27" t="str">
        <f t="shared" si="2"/>
        <v/>
      </c>
      <c r="O22" s="119" t="str">
        <f t="shared" si="3"/>
        <v/>
      </c>
      <c r="P22" s="119" t="str">
        <f t="shared" si="4"/>
        <v/>
      </c>
      <c r="Q22" s="40" t="str">
        <f t="shared" si="5"/>
        <v/>
      </c>
      <c r="R22" s="132"/>
      <c r="S22" s="28" t="str">
        <f>IF(AND(B22&gt;0,C22&gt;0,D22&gt;0,M22&gt;0,N22&gt;0,R22&gt;0,NOT(K22="")),ABS(VLOOKUP($R$1,VLookups!$A$28:$B$29,2,FALSE)-_xlfn.BETA.DIST(R22,IF(G22="L",N22,M22),IF(G22="L",M22,N22),TRUE,B22,D22)),"")</f>
        <v/>
      </c>
      <c r="T22" s="129" t="str">
        <f>IF(OR($M22="",$N22=""),"",_xlfn.BETA.INV(ABS(VLOOKUP($R$1,VLookups!$A$28:$B$29,2,FALSE)-T$3),IF($G22="L",$N22,$M22),IF($G22="L",$M22,$N22),$B22,$D22))</f>
        <v/>
      </c>
      <c r="U22" s="130" t="str">
        <f>IF(OR($M22="",$N22=""),"",_xlfn.BETA.INV(ABS(VLOOKUP($R$1,VLookups!$A$28:$B$29,2,FALSE)-U$3),IF($G22="L",$N22,$M22),IF($G22="L",$M22,$N22),$B22,$D22))</f>
        <v/>
      </c>
      <c r="V22" s="129" t="str">
        <f>IF(OR($M22="",$N22=""),"",_xlfn.BETA.INV(ABS(VLOOKUP($R$1,VLookups!$A$28:$B$29,2,FALSE)-V$3),IF($G22="L",$N22,$M22),IF($G22="L",$M22,$N22),$B22,$D22))</f>
        <v/>
      </c>
      <c r="W22" s="130" t="str">
        <f>IF(OR($M22="",$N22=""),"",_xlfn.BETA.INV(ABS(VLOOKUP($R$1,VLookups!$A$28:$B$29,2,FALSE)-W$3),IF($G22="L",$N22,$M22),IF($G22="L",$M22,$N22),$B22,$D22))</f>
        <v/>
      </c>
      <c r="X22" s="129" t="str">
        <f>IF(OR($M22="",$N22=""),"",_xlfn.BETA.INV(ABS(VLOOKUP($R$1,VLookups!$A$28:$B$29,2,FALSE)-X$3),IF($G22="L",$N22,$M22),IF($G22="L",$M22,$N22),$B22,$D22))</f>
        <v/>
      </c>
      <c r="Y22" s="130" t="str">
        <f>IF(OR($M22="",$N22=""),"",_xlfn.BETA.INV(ABS(VLOOKUP($R$1,VLookups!$A$28:$B$29,2,FALSE)-Y$3),IF($G22="L",$N22,$M22),IF($G22="L",$M22,$N22),$B22,$D22))</f>
        <v/>
      </c>
      <c r="Z22" s="129" t="str">
        <f>IF(OR($M22="",$N22=""),"",_xlfn.BETA.INV(ABS(VLOOKUP($R$1,VLookups!$A$28:$B$29,2,FALSE)-Z$3),IF($G22="L",$N22,$M22),IF($G22="L",$M22,$N22),$B22,$D22))</f>
        <v/>
      </c>
      <c r="AA22" s="130" t="str">
        <f>IF(OR($M22="",$N22=""),"",_xlfn.BETA.INV(ABS(VLOOKUP($R$1,VLookups!$A$28:$B$29,2,FALSE)-AA$3),IF($G22="L",$N22,$M22),IF($G22="L",$M22,$N22),$B22,$D22))</f>
        <v/>
      </c>
      <c r="AB22" s="129" t="str">
        <f>IF(OR($M22="",$N22=""),"",_xlfn.BETA.INV(ABS(VLOOKUP($R$1,VLookups!$A$28:$B$29,2,FALSE)-AB$3),IF($G22="L",$N22,$M22),IF($G22="L",$M22,$N22),$B22,$D22))</f>
        <v/>
      </c>
      <c r="AC22" s="130" t="str">
        <f>IF(OR($M22="",$N22=""),"",_xlfn.BETA.INV(ABS(VLOOKUP($R$1,VLookups!$A$28:$B$29,2,FALSE)-AC$3),IF($G22="L",$N22,$M22),IF($G22="L",$M22,$N22),$B22,$D22))</f>
        <v/>
      </c>
      <c r="AD22" s="129" t="str">
        <f>IF(OR($M22="",$N22=""),"",_xlfn.BETA.INV(ABS(VLOOKUP($R$1,VLookups!$A$28:$B$29,2,FALSE)-AD$3),IF($G22="L",$N22,$M22),IF($G22="L",$M22,$N22),$B22,$D22))</f>
        <v/>
      </c>
      <c r="AE22" s="130" t="str">
        <f>IF(OR($M22="",$N22=""),"",_xlfn.BETA.INV(ABS(VLOOKUP($R$1,VLookups!$A$28:$B$29,2,FALSE)-AE$3),IF($G22="L",$N22,$M22),IF($G22="L",$M22,$N22),$B22,$D22))</f>
        <v/>
      </c>
      <c r="AF22" s="17"/>
      <c r="AG22" s="17"/>
      <c r="AH22" s="17"/>
    </row>
    <row r="23" spans="1:34" hidden="1" x14ac:dyDescent="0.25">
      <c r="A23" s="22">
        <v>20</v>
      </c>
      <c r="B23" s="132"/>
      <c r="C23" s="132"/>
      <c r="D23" s="132"/>
      <c r="E23" s="127" t="str">
        <f t="shared" si="6"/>
        <v/>
      </c>
      <c r="F23" s="23" t="str">
        <f t="shared" si="7"/>
        <v/>
      </c>
      <c r="G23" s="24" t="str">
        <f t="shared" si="8"/>
        <v/>
      </c>
      <c r="H23" s="25" t="str">
        <f>IF(F23="","",IF(OR($F23&lt;Skew!$B$1,$F23=Skew!$B$1),IF($F23&gt;Skew!$C$1,Skew!$A$1,IF($F23&gt;Skew!$C$2,Skew!$A$2,IF($F23&gt;Skew!$C$3,Skew!$A$3,IF($F23&gt;Skew!$C$4,Skew!$A$4,IF($F23&gt;Skew!$C$5,Skew!$A$5,IF($F23&gt;Skew!$C$6,Skew!$A$6,IF($F23&gt;Skew!$C$7,Skew!$A$7,IF($F23&gt;Skew!$C$8,Skew!$A$8,IF($F23&gt;Skew!$C$9,Skew!$A$9,IF($F23&gt;Skew!$C$10,Skew!$A$10,IF($F23&gt;Skew!$C$11,Skew!$A$11,IF($F23&gt;Skew!$C$12,Skew!$A$12,IF($F23&gt;Skew!$C$13,Skew!$A$13,IF($F23&gt;Skew!$C$14,Skew!$A$14,Skew!$A$15)
)))))))))))))))</f>
        <v/>
      </c>
      <c r="I23" s="24" t="str">
        <f>IF(F23="","",MATCH(H23,Skew!$A$1:$A$15,0))</f>
        <v/>
      </c>
      <c r="J23" s="24" t="str">
        <f t="shared" si="0"/>
        <v/>
      </c>
      <c r="K23" s="26"/>
      <c r="L23" s="24" t="str">
        <f>IF(OR(F23="",K23=""),"",MATCH(K23,Confidence!$A$1:$A$10,0))</f>
        <v/>
      </c>
      <c r="M23" s="27" t="str">
        <f t="shared" si="1"/>
        <v/>
      </c>
      <c r="N23" s="27" t="str">
        <f t="shared" si="2"/>
        <v/>
      </c>
      <c r="O23" s="119" t="str">
        <f t="shared" si="3"/>
        <v/>
      </c>
      <c r="P23" s="119" t="str">
        <f t="shared" si="4"/>
        <v/>
      </c>
      <c r="Q23" s="40" t="str">
        <f t="shared" si="5"/>
        <v/>
      </c>
      <c r="R23" s="132"/>
      <c r="S23" s="28" t="str">
        <f>IF(AND(B23&gt;0,C23&gt;0,D23&gt;0,M23&gt;0,N23&gt;0,R23&gt;0,NOT(K23="")),ABS(VLOOKUP($R$1,VLookups!$A$28:$B$29,2,FALSE)-_xlfn.BETA.DIST(R23,IF(G23="L",N23,M23),IF(G23="L",M23,N23),TRUE,B23,D23)),"")</f>
        <v/>
      </c>
      <c r="T23" s="129" t="str">
        <f>IF(OR($M23="",$N23=""),"",_xlfn.BETA.INV(ABS(VLOOKUP($R$1,VLookups!$A$28:$B$29,2,FALSE)-T$3),IF($G23="L",$N23,$M23),IF($G23="L",$M23,$N23),$B23,$D23))</f>
        <v/>
      </c>
      <c r="U23" s="130" t="str">
        <f>IF(OR($M23="",$N23=""),"",_xlfn.BETA.INV(ABS(VLOOKUP($R$1,VLookups!$A$28:$B$29,2,FALSE)-U$3),IF($G23="L",$N23,$M23),IF($G23="L",$M23,$N23),$B23,$D23))</f>
        <v/>
      </c>
      <c r="V23" s="129" t="str">
        <f>IF(OR($M23="",$N23=""),"",_xlfn.BETA.INV(ABS(VLOOKUP($R$1,VLookups!$A$28:$B$29,2,FALSE)-V$3),IF($G23="L",$N23,$M23),IF($G23="L",$M23,$N23),$B23,$D23))</f>
        <v/>
      </c>
      <c r="W23" s="130" t="str">
        <f>IF(OR($M23="",$N23=""),"",_xlfn.BETA.INV(ABS(VLOOKUP($R$1,VLookups!$A$28:$B$29,2,FALSE)-W$3),IF($G23="L",$N23,$M23),IF($G23="L",$M23,$N23),$B23,$D23))</f>
        <v/>
      </c>
      <c r="X23" s="129" t="str">
        <f>IF(OR($M23="",$N23=""),"",_xlfn.BETA.INV(ABS(VLOOKUP($R$1,VLookups!$A$28:$B$29,2,FALSE)-X$3),IF($G23="L",$N23,$M23),IF($G23="L",$M23,$N23),$B23,$D23))</f>
        <v/>
      </c>
      <c r="Y23" s="130" t="str">
        <f>IF(OR($M23="",$N23=""),"",_xlfn.BETA.INV(ABS(VLOOKUP($R$1,VLookups!$A$28:$B$29,2,FALSE)-Y$3),IF($G23="L",$N23,$M23),IF($G23="L",$M23,$N23),$B23,$D23))</f>
        <v/>
      </c>
      <c r="Z23" s="129" t="str">
        <f>IF(OR($M23="",$N23=""),"",_xlfn.BETA.INV(ABS(VLOOKUP($R$1,VLookups!$A$28:$B$29,2,FALSE)-Z$3),IF($G23="L",$N23,$M23),IF($G23="L",$M23,$N23),$B23,$D23))</f>
        <v/>
      </c>
      <c r="AA23" s="130" t="str">
        <f>IF(OR($M23="",$N23=""),"",_xlfn.BETA.INV(ABS(VLOOKUP($R$1,VLookups!$A$28:$B$29,2,FALSE)-AA$3),IF($G23="L",$N23,$M23),IF($G23="L",$M23,$N23),$B23,$D23))</f>
        <v/>
      </c>
      <c r="AB23" s="129" t="str">
        <f>IF(OR($M23="",$N23=""),"",_xlfn.BETA.INV(ABS(VLOOKUP($R$1,VLookups!$A$28:$B$29,2,FALSE)-AB$3),IF($G23="L",$N23,$M23),IF($G23="L",$M23,$N23),$B23,$D23))</f>
        <v/>
      </c>
      <c r="AC23" s="130" t="str">
        <f>IF(OR($M23="",$N23=""),"",_xlfn.BETA.INV(ABS(VLOOKUP($R$1,VLookups!$A$28:$B$29,2,FALSE)-AC$3),IF($G23="L",$N23,$M23),IF($G23="L",$M23,$N23),$B23,$D23))</f>
        <v/>
      </c>
      <c r="AD23" s="129" t="str">
        <f>IF(OR($M23="",$N23=""),"",_xlfn.BETA.INV(ABS(VLOOKUP($R$1,VLookups!$A$28:$B$29,2,FALSE)-AD$3),IF($G23="L",$N23,$M23),IF($G23="L",$M23,$N23),$B23,$D23))</f>
        <v/>
      </c>
      <c r="AE23" s="130" t="str">
        <f>IF(OR($M23="",$N23=""),"",_xlfn.BETA.INV(ABS(VLOOKUP($R$1,VLookups!$A$28:$B$29,2,FALSE)-AE$3),IF($G23="L",$N23,$M23),IF($G23="L",$M23,$N23),$B23,$D23))</f>
        <v/>
      </c>
      <c r="AF23" s="17"/>
      <c r="AG23" s="17"/>
      <c r="AH23" s="17"/>
    </row>
    <row r="24" spans="1:34" hidden="1" x14ac:dyDescent="0.25">
      <c r="A24" s="22">
        <v>21</v>
      </c>
      <c r="B24" s="132"/>
      <c r="C24" s="132"/>
      <c r="D24" s="132"/>
      <c r="E24" s="127" t="str">
        <f t="shared" si="6"/>
        <v/>
      </c>
      <c r="F24" s="23" t="str">
        <f t="shared" si="7"/>
        <v/>
      </c>
      <c r="G24" s="24" t="str">
        <f t="shared" si="8"/>
        <v/>
      </c>
      <c r="H24" s="25" t="str">
        <f>IF(F24="","",IF(OR($F24&lt;Skew!$B$1,$F24=Skew!$B$1),IF($F24&gt;Skew!$C$1,Skew!$A$1,IF($F24&gt;Skew!$C$2,Skew!$A$2,IF($F24&gt;Skew!$C$3,Skew!$A$3,IF($F24&gt;Skew!$C$4,Skew!$A$4,IF($F24&gt;Skew!$C$5,Skew!$A$5,IF($F24&gt;Skew!$C$6,Skew!$A$6,IF($F24&gt;Skew!$C$7,Skew!$A$7,IF($F24&gt;Skew!$C$8,Skew!$A$8,IF($F24&gt;Skew!$C$9,Skew!$A$9,IF($F24&gt;Skew!$C$10,Skew!$A$10,IF($F24&gt;Skew!$C$11,Skew!$A$11,IF($F24&gt;Skew!$C$12,Skew!$A$12,IF($F24&gt;Skew!$C$13,Skew!$A$13,IF($F24&gt;Skew!$C$14,Skew!$A$14,Skew!$A$15)
)))))))))))))))</f>
        <v/>
      </c>
      <c r="I24" s="24" t="str">
        <f>IF(F24="","",MATCH(H24,Skew!$A$1:$A$15,0))</f>
        <v/>
      </c>
      <c r="J24" s="24" t="str">
        <f t="shared" si="0"/>
        <v/>
      </c>
      <c r="K24" s="26"/>
      <c r="L24" s="24" t="str">
        <f>IF(OR(F24="",K24=""),"",MATCH(K24,Confidence!$A$1:$A$10,0))</f>
        <v/>
      </c>
      <c r="M24" s="27" t="str">
        <f t="shared" si="1"/>
        <v/>
      </c>
      <c r="N24" s="27" t="str">
        <f t="shared" si="2"/>
        <v/>
      </c>
      <c r="O24" s="119" t="str">
        <f t="shared" si="3"/>
        <v/>
      </c>
      <c r="P24" s="119" t="str">
        <f t="shared" si="4"/>
        <v/>
      </c>
      <c r="Q24" s="40" t="str">
        <f t="shared" si="5"/>
        <v/>
      </c>
      <c r="R24" s="132"/>
      <c r="S24" s="28" t="str">
        <f>IF(AND(B24&gt;0,C24&gt;0,D24&gt;0,M24&gt;0,N24&gt;0,R24&gt;0,NOT(K24="")),ABS(VLOOKUP($R$1,VLookups!$A$28:$B$29,2,FALSE)-_xlfn.BETA.DIST(R24,IF(G24="L",N24,M24),IF(G24="L",M24,N24),TRUE,B24,D24)),"")</f>
        <v/>
      </c>
      <c r="T24" s="129" t="str">
        <f>IF(OR($M24="",$N24=""),"",_xlfn.BETA.INV(ABS(VLOOKUP($R$1,VLookups!$A$28:$B$29,2,FALSE)-T$3),IF($G24="L",$N24,$M24),IF($G24="L",$M24,$N24),$B24,$D24))</f>
        <v/>
      </c>
      <c r="U24" s="130" t="str">
        <f>IF(OR($M24="",$N24=""),"",_xlfn.BETA.INV(ABS(VLOOKUP($R$1,VLookups!$A$28:$B$29,2,FALSE)-U$3),IF($G24="L",$N24,$M24),IF($G24="L",$M24,$N24),$B24,$D24))</f>
        <v/>
      </c>
      <c r="V24" s="129" t="str">
        <f>IF(OR($M24="",$N24=""),"",_xlfn.BETA.INV(ABS(VLOOKUP($R$1,VLookups!$A$28:$B$29,2,FALSE)-V$3),IF($G24="L",$N24,$M24),IF($G24="L",$M24,$N24),$B24,$D24))</f>
        <v/>
      </c>
      <c r="W24" s="130" t="str">
        <f>IF(OR($M24="",$N24=""),"",_xlfn.BETA.INV(ABS(VLOOKUP($R$1,VLookups!$A$28:$B$29,2,FALSE)-W$3),IF($G24="L",$N24,$M24),IF($G24="L",$M24,$N24),$B24,$D24))</f>
        <v/>
      </c>
      <c r="X24" s="129" t="str">
        <f>IF(OR($M24="",$N24=""),"",_xlfn.BETA.INV(ABS(VLOOKUP($R$1,VLookups!$A$28:$B$29,2,FALSE)-X$3),IF($G24="L",$N24,$M24),IF($G24="L",$M24,$N24),$B24,$D24))</f>
        <v/>
      </c>
      <c r="Y24" s="130" t="str">
        <f>IF(OR($M24="",$N24=""),"",_xlfn.BETA.INV(ABS(VLOOKUP($R$1,VLookups!$A$28:$B$29,2,FALSE)-Y$3),IF($G24="L",$N24,$M24),IF($G24="L",$M24,$N24),$B24,$D24))</f>
        <v/>
      </c>
      <c r="Z24" s="129" t="str">
        <f>IF(OR($M24="",$N24=""),"",_xlfn.BETA.INV(ABS(VLOOKUP($R$1,VLookups!$A$28:$B$29,2,FALSE)-Z$3),IF($G24="L",$N24,$M24),IF($G24="L",$M24,$N24),$B24,$D24))</f>
        <v/>
      </c>
      <c r="AA24" s="130" t="str">
        <f>IF(OR($M24="",$N24=""),"",_xlfn.BETA.INV(ABS(VLOOKUP($R$1,VLookups!$A$28:$B$29,2,FALSE)-AA$3),IF($G24="L",$N24,$M24),IF($G24="L",$M24,$N24),$B24,$D24))</f>
        <v/>
      </c>
      <c r="AB24" s="129" t="str">
        <f>IF(OR($M24="",$N24=""),"",_xlfn.BETA.INV(ABS(VLOOKUP($R$1,VLookups!$A$28:$B$29,2,FALSE)-AB$3),IF($G24="L",$N24,$M24),IF($G24="L",$M24,$N24),$B24,$D24))</f>
        <v/>
      </c>
      <c r="AC24" s="130" t="str">
        <f>IF(OR($M24="",$N24=""),"",_xlfn.BETA.INV(ABS(VLOOKUP($R$1,VLookups!$A$28:$B$29,2,FALSE)-AC$3),IF($G24="L",$N24,$M24),IF($G24="L",$M24,$N24),$B24,$D24))</f>
        <v/>
      </c>
      <c r="AD24" s="129" t="str">
        <f>IF(OR($M24="",$N24=""),"",_xlfn.BETA.INV(ABS(VLOOKUP($R$1,VLookups!$A$28:$B$29,2,FALSE)-AD$3),IF($G24="L",$N24,$M24),IF($G24="L",$M24,$N24),$B24,$D24))</f>
        <v/>
      </c>
      <c r="AE24" s="130" t="str">
        <f>IF(OR($M24="",$N24=""),"",_xlfn.BETA.INV(ABS(VLOOKUP($R$1,VLookups!$A$28:$B$29,2,FALSE)-AE$3),IF($G24="L",$N24,$M24),IF($G24="L",$M24,$N24),$B24,$D24))</f>
        <v/>
      </c>
      <c r="AF24" s="17"/>
      <c r="AG24" s="17"/>
      <c r="AH24" s="17"/>
    </row>
    <row r="25" spans="1:34" hidden="1" x14ac:dyDescent="0.25">
      <c r="A25" s="22">
        <v>22</v>
      </c>
      <c r="B25" s="132"/>
      <c r="C25" s="132"/>
      <c r="D25" s="132"/>
      <c r="E25" s="127" t="str">
        <f t="shared" si="6"/>
        <v/>
      </c>
      <c r="F25" s="23" t="str">
        <f t="shared" si="7"/>
        <v/>
      </c>
      <c r="G25" s="24" t="str">
        <f t="shared" si="8"/>
        <v/>
      </c>
      <c r="H25" s="25" t="str">
        <f>IF(F25="","",IF(OR($F25&lt;Skew!$B$1,$F25=Skew!$B$1),IF($F25&gt;Skew!$C$1,Skew!$A$1,IF($F25&gt;Skew!$C$2,Skew!$A$2,IF($F25&gt;Skew!$C$3,Skew!$A$3,IF($F25&gt;Skew!$C$4,Skew!$A$4,IF($F25&gt;Skew!$C$5,Skew!$A$5,IF($F25&gt;Skew!$C$6,Skew!$A$6,IF($F25&gt;Skew!$C$7,Skew!$A$7,IF($F25&gt;Skew!$C$8,Skew!$A$8,IF($F25&gt;Skew!$C$9,Skew!$A$9,IF($F25&gt;Skew!$C$10,Skew!$A$10,IF($F25&gt;Skew!$C$11,Skew!$A$11,IF($F25&gt;Skew!$C$12,Skew!$A$12,IF($F25&gt;Skew!$C$13,Skew!$A$13,IF($F25&gt;Skew!$C$14,Skew!$A$14,Skew!$A$15)
)))))))))))))))</f>
        <v/>
      </c>
      <c r="I25" s="24" t="str">
        <f>IF(F25="","",MATCH(H25,Skew!$A$1:$A$15,0))</f>
        <v/>
      </c>
      <c r="J25" s="24" t="str">
        <f t="shared" si="0"/>
        <v/>
      </c>
      <c r="K25" s="26"/>
      <c r="L25" s="24" t="str">
        <f>IF(OR(F25="",K25=""),"",MATCH(K25,Confidence!$A$1:$A$10,0))</f>
        <v/>
      </c>
      <c r="M25" s="27" t="str">
        <f t="shared" si="1"/>
        <v/>
      </c>
      <c r="N25" s="27" t="str">
        <f t="shared" si="2"/>
        <v/>
      </c>
      <c r="O25" s="119" t="str">
        <f t="shared" si="3"/>
        <v/>
      </c>
      <c r="P25" s="119" t="str">
        <f t="shared" si="4"/>
        <v/>
      </c>
      <c r="Q25" s="40" t="str">
        <f t="shared" si="5"/>
        <v/>
      </c>
      <c r="R25" s="132"/>
      <c r="S25" s="28" t="str">
        <f>IF(AND(B25&gt;0,C25&gt;0,D25&gt;0,M25&gt;0,N25&gt;0,R25&gt;0,NOT(K25="")),ABS(VLOOKUP($R$1,VLookups!$A$28:$B$29,2,FALSE)-_xlfn.BETA.DIST(R25,IF(G25="L",N25,M25),IF(G25="L",M25,N25),TRUE,B25,D25)),"")</f>
        <v/>
      </c>
      <c r="T25" s="129" t="str">
        <f>IF(OR($M25="",$N25=""),"",_xlfn.BETA.INV(ABS(VLOOKUP($R$1,VLookups!$A$28:$B$29,2,FALSE)-T$3),IF($G25="L",$N25,$M25),IF($G25="L",$M25,$N25),$B25,$D25))</f>
        <v/>
      </c>
      <c r="U25" s="130" t="str">
        <f>IF(OR($M25="",$N25=""),"",_xlfn.BETA.INV(ABS(VLOOKUP($R$1,VLookups!$A$28:$B$29,2,FALSE)-U$3),IF($G25="L",$N25,$M25),IF($G25="L",$M25,$N25),$B25,$D25))</f>
        <v/>
      </c>
      <c r="V25" s="129" t="str">
        <f>IF(OR($M25="",$N25=""),"",_xlfn.BETA.INV(ABS(VLOOKUP($R$1,VLookups!$A$28:$B$29,2,FALSE)-V$3),IF($G25="L",$N25,$M25),IF($G25="L",$M25,$N25),$B25,$D25))</f>
        <v/>
      </c>
      <c r="W25" s="130" t="str">
        <f>IF(OR($M25="",$N25=""),"",_xlfn.BETA.INV(ABS(VLOOKUP($R$1,VLookups!$A$28:$B$29,2,FALSE)-W$3),IF($G25="L",$N25,$M25),IF($G25="L",$M25,$N25),$B25,$D25))</f>
        <v/>
      </c>
      <c r="X25" s="129" t="str">
        <f>IF(OR($M25="",$N25=""),"",_xlfn.BETA.INV(ABS(VLOOKUP($R$1,VLookups!$A$28:$B$29,2,FALSE)-X$3),IF($G25="L",$N25,$M25),IF($G25="L",$M25,$N25),$B25,$D25))</f>
        <v/>
      </c>
      <c r="Y25" s="130" t="str">
        <f>IF(OR($M25="",$N25=""),"",_xlfn.BETA.INV(ABS(VLOOKUP($R$1,VLookups!$A$28:$B$29,2,FALSE)-Y$3),IF($G25="L",$N25,$M25),IF($G25="L",$M25,$N25),$B25,$D25))</f>
        <v/>
      </c>
      <c r="Z25" s="129" t="str">
        <f>IF(OR($M25="",$N25=""),"",_xlfn.BETA.INV(ABS(VLOOKUP($R$1,VLookups!$A$28:$B$29,2,FALSE)-Z$3),IF($G25="L",$N25,$M25),IF($G25="L",$M25,$N25),$B25,$D25))</f>
        <v/>
      </c>
      <c r="AA25" s="130" t="str">
        <f>IF(OR($M25="",$N25=""),"",_xlfn.BETA.INV(ABS(VLOOKUP($R$1,VLookups!$A$28:$B$29,2,FALSE)-AA$3),IF($G25="L",$N25,$M25),IF($G25="L",$M25,$N25),$B25,$D25))</f>
        <v/>
      </c>
      <c r="AB25" s="129" t="str">
        <f>IF(OR($M25="",$N25=""),"",_xlfn.BETA.INV(ABS(VLOOKUP($R$1,VLookups!$A$28:$B$29,2,FALSE)-AB$3),IF($G25="L",$N25,$M25),IF($G25="L",$M25,$N25),$B25,$D25))</f>
        <v/>
      </c>
      <c r="AC25" s="130" t="str">
        <f>IF(OR($M25="",$N25=""),"",_xlfn.BETA.INV(ABS(VLOOKUP($R$1,VLookups!$A$28:$B$29,2,FALSE)-AC$3),IF($G25="L",$N25,$M25),IF($G25="L",$M25,$N25),$B25,$D25))</f>
        <v/>
      </c>
      <c r="AD25" s="129" t="str">
        <f>IF(OR($M25="",$N25=""),"",_xlfn.BETA.INV(ABS(VLOOKUP($R$1,VLookups!$A$28:$B$29,2,FALSE)-AD$3),IF($G25="L",$N25,$M25),IF($G25="L",$M25,$N25),$B25,$D25))</f>
        <v/>
      </c>
      <c r="AE25" s="130" t="str">
        <f>IF(OR($M25="",$N25=""),"",_xlfn.BETA.INV(ABS(VLOOKUP($R$1,VLookups!$A$28:$B$29,2,FALSE)-AE$3),IF($G25="L",$N25,$M25),IF($G25="L",$M25,$N25),$B25,$D25))</f>
        <v/>
      </c>
      <c r="AF25" s="17"/>
      <c r="AG25" s="17"/>
      <c r="AH25" s="17"/>
    </row>
    <row r="26" spans="1:34" hidden="1" x14ac:dyDescent="0.25">
      <c r="A26" s="22">
        <v>23</v>
      </c>
      <c r="B26" s="132"/>
      <c r="C26" s="132"/>
      <c r="D26" s="132"/>
      <c r="E26" s="127" t="str">
        <f t="shared" si="6"/>
        <v/>
      </c>
      <c r="F26" s="23" t="str">
        <f t="shared" si="7"/>
        <v/>
      </c>
      <c r="G26" s="24" t="str">
        <f t="shared" si="8"/>
        <v/>
      </c>
      <c r="H26" s="25" t="str">
        <f>IF(F26="","",IF(OR($F26&lt;Skew!$B$1,$F26=Skew!$B$1),IF($F26&gt;Skew!$C$1,Skew!$A$1,IF($F26&gt;Skew!$C$2,Skew!$A$2,IF($F26&gt;Skew!$C$3,Skew!$A$3,IF($F26&gt;Skew!$C$4,Skew!$A$4,IF($F26&gt;Skew!$C$5,Skew!$A$5,IF($F26&gt;Skew!$C$6,Skew!$A$6,IF($F26&gt;Skew!$C$7,Skew!$A$7,IF($F26&gt;Skew!$C$8,Skew!$A$8,IF($F26&gt;Skew!$C$9,Skew!$A$9,IF($F26&gt;Skew!$C$10,Skew!$A$10,IF($F26&gt;Skew!$C$11,Skew!$A$11,IF($F26&gt;Skew!$C$12,Skew!$A$12,IF($F26&gt;Skew!$C$13,Skew!$A$13,IF($F26&gt;Skew!$C$14,Skew!$A$14,Skew!$A$15)
)))))))))))))))</f>
        <v/>
      </c>
      <c r="I26" s="24" t="str">
        <f>IF(F26="","",MATCH(H26,Skew!$A$1:$A$15,0))</f>
        <v/>
      </c>
      <c r="J26" s="24" t="str">
        <f t="shared" si="0"/>
        <v/>
      </c>
      <c r="K26" s="26"/>
      <c r="L26" s="24" t="str">
        <f>IF(OR(F26="",K26=""),"",MATCH(K26,Confidence!$A$1:$A$10,0))</f>
        <v/>
      </c>
      <c r="M26" s="27" t="str">
        <f t="shared" si="1"/>
        <v/>
      </c>
      <c r="N26" s="27" t="str">
        <f t="shared" si="2"/>
        <v/>
      </c>
      <c r="O26" s="119" t="str">
        <f t="shared" si="3"/>
        <v/>
      </c>
      <c r="P26" s="119" t="str">
        <f t="shared" si="4"/>
        <v/>
      </c>
      <c r="Q26" s="40" t="str">
        <f t="shared" si="5"/>
        <v/>
      </c>
      <c r="R26" s="132"/>
      <c r="S26" s="28" t="str">
        <f>IF(AND(B26&gt;0,C26&gt;0,D26&gt;0,M26&gt;0,N26&gt;0,R26&gt;0,NOT(K26="")),ABS(VLOOKUP($R$1,VLookups!$A$28:$B$29,2,FALSE)-_xlfn.BETA.DIST(R26,IF(G26="L",N26,M26),IF(G26="L",M26,N26),TRUE,B26,D26)),"")</f>
        <v/>
      </c>
      <c r="T26" s="129" t="str">
        <f>IF(OR($M26="",$N26=""),"",_xlfn.BETA.INV(ABS(VLOOKUP($R$1,VLookups!$A$28:$B$29,2,FALSE)-T$3),IF($G26="L",$N26,$M26),IF($G26="L",$M26,$N26),$B26,$D26))</f>
        <v/>
      </c>
      <c r="U26" s="130" t="str">
        <f>IF(OR($M26="",$N26=""),"",_xlfn.BETA.INV(ABS(VLOOKUP($R$1,VLookups!$A$28:$B$29,2,FALSE)-U$3),IF($G26="L",$N26,$M26),IF($G26="L",$M26,$N26),$B26,$D26))</f>
        <v/>
      </c>
      <c r="V26" s="129" t="str">
        <f>IF(OR($M26="",$N26=""),"",_xlfn.BETA.INV(ABS(VLOOKUP($R$1,VLookups!$A$28:$B$29,2,FALSE)-V$3),IF($G26="L",$N26,$M26),IF($G26="L",$M26,$N26),$B26,$D26))</f>
        <v/>
      </c>
      <c r="W26" s="130" t="str">
        <f>IF(OR($M26="",$N26=""),"",_xlfn.BETA.INV(ABS(VLOOKUP($R$1,VLookups!$A$28:$B$29,2,FALSE)-W$3),IF($G26="L",$N26,$M26),IF($G26="L",$M26,$N26),$B26,$D26))</f>
        <v/>
      </c>
      <c r="X26" s="129" t="str">
        <f>IF(OR($M26="",$N26=""),"",_xlfn.BETA.INV(ABS(VLOOKUP($R$1,VLookups!$A$28:$B$29,2,FALSE)-X$3),IF($G26="L",$N26,$M26),IF($G26="L",$M26,$N26),$B26,$D26))</f>
        <v/>
      </c>
      <c r="Y26" s="130" t="str">
        <f>IF(OR($M26="",$N26=""),"",_xlfn.BETA.INV(ABS(VLOOKUP($R$1,VLookups!$A$28:$B$29,2,FALSE)-Y$3),IF($G26="L",$N26,$M26),IF($G26="L",$M26,$N26),$B26,$D26))</f>
        <v/>
      </c>
      <c r="Z26" s="129" t="str">
        <f>IF(OR($M26="",$N26=""),"",_xlfn.BETA.INV(ABS(VLOOKUP($R$1,VLookups!$A$28:$B$29,2,FALSE)-Z$3),IF($G26="L",$N26,$M26),IF($G26="L",$M26,$N26),$B26,$D26))</f>
        <v/>
      </c>
      <c r="AA26" s="130" t="str">
        <f>IF(OR($M26="",$N26=""),"",_xlfn.BETA.INV(ABS(VLOOKUP($R$1,VLookups!$A$28:$B$29,2,FALSE)-AA$3),IF($G26="L",$N26,$M26),IF($G26="L",$M26,$N26),$B26,$D26))</f>
        <v/>
      </c>
      <c r="AB26" s="129" t="str">
        <f>IF(OR($M26="",$N26=""),"",_xlfn.BETA.INV(ABS(VLOOKUP($R$1,VLookups!$A$28:$B$29,2,FALSE)-AB$3),IF($G26="L",$N26,$M26),IF($G26="L",$M26,$N26),$B26,$D26))</f>
        <v/>
      </c>
      <c r="AC26" s="130" t="str">
        <f>IF(OR($M26="",$N26=""),"",_xlfn.BETA.INV(ABS(VLOOKUP($R$1,VLookups!$A$28:$B$29,2,FALSE)-AC$3),IF($G26="L",$N26,$M26),IF($G26="L",$M26,$N26),$B26,$D26))</f>
        <v/>
      </c>
      <c r="AD26" s="129" t="str">
        <f>IF(OR($M26="",$N26=""),"",_xlfn.BETA.INV(ABS(VLOOKUP($R$1,VLookups!$A$28:$B$29,2,FALSE)-AD$3),IF($G26="L",$N26,$M26),IF($G26="L",$M26,$N26),$B26,$D26))</f>
        <v/>
      </c>
      <c r="AE26" s="130" t="str">
        <f>IF(OR($M26="",$N26=""),"",_xlfn.BETA.INV(ABS(VLOOKUP($R$1,VLookups!$A$28:$B$29,2,FALSE)-AE$3),IF($G26="L",$N26,$M26),IF($G26="L",$M26,$N26),$B26,$D26))</f>
        <v/>
      </c>
      <c r="AF26" s="17"/>
      <c r="AG26" s="17"/>
      <c r="AH26" s="17"/>
    </row>
    <row r="27" spans="1:34" hidden="1" x14ac:dyDescent="0.25">
      <c r="A27" s="22">
        <v>24</v>
      </c>
      <c r="B27" s="132"/>
      <c r="C27" s="132"/>
      <c r="D27" s="132"/>
      <c r="E27" s="127" t="str">
        <f t="shared" si="6"/>
        <v/>
      </c>
      <c r="F27" s="23" t="str">
        <f t="shared" si="7"/>
        <v/>
      </c>
      <c r="G27" s="24" t="str">
        <f t="shared" si="8"/>
        <v/>
      </c>
      <c r="H27" s="25" t="str">
        <f>IF(F27="","",IF(OR($F27&lt;Skew!$B$1,$F27=Skew!$B$1),IF($F27&gt;Skew!$C$1,Skew!$A$1,IF($F27&gt;Skew!$C$2,Skew!$A$2,IF($F27&gt;Skew!$C$3,Skew!$A$3,IF($F27&gt;Skew!$C$4,Skew!$A$4,IF($F27&gt;Skew!$C$5,Skew!$A$5,IF($F27&gt;Skew!$C$6,Skew!$A$6,IF($F27&gt;Skew!$C$7,Skew!$A$7,IF($F27&gt;Skew!$C$8,Skew!$A$8,IF($F27&gt;Skew!$C$9,Skew!$A$9,IF($F27&gt;Skew!$C$10,Skew!$A$10,IF($F27&gt;Skew!$C$11,Skew!$A$11,IF($F27&gt;Skew!$C$12,Skew!$A$12,IF($F27&gt;Skew!$C$13,Skew!$A$13,IF($F27&gt;Skew!$C$14,Skew!$A$14,Skew!$A$15)
)))))))))))))))</f>
        <v/>
      </c>
      <c r="I27" s="24" t="str">
        <f>IF(F27="","",MATCH(H27,Skew!$A$1:$A$15,0))</f>
        <v/>
      </c>
      <c r="J27" s="24" t="str">
        <f t="shared" si="0"/>
        <v/>
      </c>
      <c r="K27" s="26"/>
      <c r="L27" s="24" t="str">
        <f>IF(OR(F27="",K27=""),"",MATCH(K27,Confidence!$A$1:$A$10,0))</f>
        <v/>
      </c>
      <c r="M27" s="27" t="str">
        <f t="shared" si="1"/>
        <v/>
      </c>
      <c r="N27" s="27" t="str">
        <f t="shared" si="2"/>
        <v/>
      </c>
      <c r="O27" s="119" t="str">
        <f t="shared" si="3"/>
        <v/>
      </c>
      <c r="P27" s="119" t="str">
        <f t="shared" si="4"/>
        <v/>
      </c>
      <c r="Q27" s="40" t="str">
        <f t="shared" si="5"/>
        <v/>
      </c>
      <c r="R27" s="132"/>
      <c r="S27" s="28" t="str">
        <f>IF(AND(B27&gt;0,C27&gt;0,D27&gt;0,M27&gt;0,N27&gt;0,R27&gt;0,NOT(K27="")),ABS(VLOOKUP($R$1,VLookups!$A$28:$B$29,2,FALSE)-_xlfn.BETA.DIST(R27,IF(G27="L",N27,M27),IF(G27="L",M27,N27),TRUE,B27,D27)),"")</f>
        <v/>
      </c>
      <c r="T27" s="129" t="str">
        <f>IF(OR($M27="",$N27=""),"",_xlfn.BETA.INV(ABS(VLOOKUP($R$1,VLookups!$A$28:$B$29,2,FALSE)-T$3),IF($G27="L",$N27,$M27),IF($G27="L",$M27,$N27),$B27,$D27))</f>
        <v/>
      </c>
      <c r="U27" s="130" t="str">
        <f>IF(OR($M27="",$N27=""),"",_xlfn.BETA.INV(ABS(VLOOKUP($R$1,VLookups!$A$28:$B$29,2,FALSE)-U$3),IF($G27="L",$N27,$M27),IF($G27="L",$M27,$N27),$B27,$D27))</f>
        <v/>
      </c>
      <c r="V27" s="129" t="str">
        <f>IF(OR($M27="",$N27=""),"",_xlfn.BETA.INV(ABS(VLOOKUP($R$1,VLookups!$A$28:$B$29,2,FALSE)-V$3),IF($G27="L",$N27,$M27),IF($G27="L",$M27,$N27),$B27,$D27))</f>
        <v/>
      </c>
      <c r="W27" s="130" t="str">
        <f>IF(OR($M27="",$N27=""),"",_xlfn.BETA.INV(ABS(VLOOKUP($R$1,VLookups!$A$28:$B$29,2,FALSE)-W$3),IF($G27="L",$N27,$M27),IF($G27="L",$M27,$N27),$B27,$D27))</f>
        <v/>
      </c>
      <c r="X27" s="129" t="str">
        <f>IF(OR($M27="",$N27=""),"",_xlfn.BETA.INV(ABS(VLOOKUP($R$1,VLookups!$A$28:$B$29,2,FALSE)-X$3),IF($G27="L",$N27,$M27),IF($G27="L",$M27,$N27),$B27,$D27))</f>
        <v/>
      </c>
      <c r="Y27" s="130" t="str">
        <f>IF(OR($M27="",$N27=""),"",_xlfn.BETA.INV(ABS(VLOOKUP($R$1,VLookups!$A$28:$B$29,2,FALSE)-Y$3),IF($G27="L",$N27,$M27),IF($G27="L",$M27,$N27),$B27,$D27))</f>
        <v/>
      </c>
      <c r="Z27" s="129" t="str">
        <f>IF(OR($M27="",$N27=""),"",_xlfn.BETA.INV(ABS(VLOOKUP($R$1,VLookups!$A$28:$B$29,2,FALSE)-Z$3),IF($G27="L",$N27,$M27),IF($G27="L",$M27,$N27),$B27,$D27))</f>
        <v/>
      </c>
      <c r="AA27" s="130" t="str">
        <f>IF(OR($M27="",$N27=""),"",_xlfn.BETA.INV(ABS(VLOOKUP($R$1,VLookups!$A$28:$B$29,2,FALSE)-AA$3),IF($G27="L",$N27,$M27),IF($G27="L",$M27,$N27),$B27,$D27))</f>
        <v/>
      </c>
      <c r="AB27" s="129" t="str">
        <f>IF(OR($M27="",$N27=""),"",_xlfn.BETA.INV(ABS(VLOOKUP($R$1,VLookups!$A$28:$B$29,2,FALSE)-AB$3),IF($G27="L",$N27,$M27),IF($G27="L",$M27,$N27),$B27,$D27))</f>
        <v/>
      </c>
      <c r="AC27" s="130" t="str">
        <f>IF(OR($M27="",$N27=""),"",_xlfn.BETA.INV(ABS(VLOOKUP($R$1,VLookups!$A$28:$B$29,2,FALSE)-AC$3),IF($G27="L",$N27,$M27),IF($G27="L",$M27,$N27),$B27,$D27))</f>
        <v/>
      </c>
      <c r="AD27" s="129" t="str">
        <f>IF(OR($M27="",$N27=""),"",_xlfn.BETA.INV(ABS(VLOOKUP($R$1,VLookups!$A$28:$B$29,2,FALSE)-AD$3),IF($G27="L",$N27,$M27),IF($G27="L",$M27,$N27),$B27,$D27))</f>
        <v/>
      </c>
      <c r="AE27" s="130" t="str">
        <f>IF(OR($M27="",$N27=""),"",_xlfn.BETA.INV(ABS(VLOOKUP($R$1,VLookups!$A$28:$B$29,2,FALSE)-AE$3),IF($G27="L",$N27,$M27),IF($G27="L",$M27,$N27),$B27,$D27))</f>
        <v/>
      </c>
      <c r="AF27" s="17"/>
      <c r="AG27" s="17"/>
      <c r="AH27" s="17"/>
    </row>
    <row r="28" spans="1:34" hidden="1" x14ac:dyDescent="0.25">
      <c r="A28" s="22">
        <v>25</v>
      </c>
      <c r="B28" s="132"/>
      <c r="C28" s="132"/>
      <c r="D28" s="132"/>
      <c r="E28" s="127" t="str">
        <f t="shared" si="6"/>
        <v/>
      </c>
      <c r="F28" s="23" t="str">
        <f t="shared" si="7"/>
        <v/>
      </c>
      <c r="G28" s="24" t="str">
        <f t="shared" si="8"/>
        <v/>
      </c>
      <c r="H28" s="25" t="str">
        <f>IF(F28="","",IF(OR($F28&lt;Skew!$B$1,$F28=Skew!$B$1),IF($F28&gt;Skew!$C$1,Skew!$A$1,IF($F28&gt;Skew!$C$2,Skew!$A$2,IF($F28&gt;Skew!$C$3,Skew!$A$3,IF($F28&gt;Skew!$C$4,Skew!$A$4,IF($F28&gt;Skew!$C$5,Skew!$A$5,IF($F28&gt;Skew!$C$6,Skew!$A$6,IF($F28&gt;Skew!$C$7,Skew!$A$7,IF($F28&gt;Skew!$C$8,Skew!$A$8,IF($F28&gt;Skew!$C$9,Skew!$A$9,IF($F28&gt;Skew!$C$10,Skew!$A$10,IF($F28&gt;Skew!$C$11,Skew!$A$11,IF($F28&gt;Skew!$C$12,Skew!$A$12,IF($F28&gt;Skew!$C$13,Skew!$A$13,IF($F28&gt;Skew!$C$14,Skew!$A$14,Skew!$A$15)
)))))))))))))))</f>
        <v/>
      </c>
      <c r="I28" s="24" t="str">
        <f>IF(F28="","",MATCH(H28,Skew!$A$1:$A$15,0))</f>
        <v/>
      </c>
      <c r="J28" s="24" t="str">
        <f t="shared" si="0"/>
        <v/>
      </c>
      <c r="K28" s="26"/>
      <c r="L28" s="24" t="str">
        <f>IF(OR(F28="",K28=""),"",MATCH(K28,Confidence!$A$1:$A$10,0))</f>
        <v/>
      </c>
      <c r="M28" s="27" t="str">
        <f t="shared" si="1"/>
        <v/>
      </c>
      <c r="N28" s="27" t="str">
        <f t="shared" si="2"/>
        <v/>
      </c>
      <c r="O28" s="119" t="str">
        <f t="shared" si="3"/>
        <v/>
      </c>
      <c r="P28" s="119" t="str">
        <f t="shared" si="4"/>
        <v/>
      </c>
      <c r="Q28" s="40" t="str">
        <f t="shared" si="5"/>
        <v/>
      </c>
      <c r="R28" s="132"/>
      <c r="S28" s="28" t="str">
        <f>IF(AND(B28&gt;0,C28&gt;0,D28&gt;0,M28&gt;0,N28&gt;0,R28&gt;0,NOT(K28="")),ABS(VLOOKUP($R$1,VLookups!$A$28:$B$29,2,FALSE)-_xlfn.BETA.DIST(R28,IF(G28="L",N28,M28),IF(G28="L",M28,N28),TRUE,B28,D28)),"")</f>
        <v/>
      </c>
      <c r="T28" s="129" t="str">
        <f>IF(OR($M28="",$N28=""),"",_xlfn.BETA.INV(ABS(VLOOKUP($R$1,VLookups!$A$28:$B$29,2,FALSE)-T$3),IF($G28="L",$N28,$M28),IF($G28="L",$M28,$N28),$B28,$D28))</f>
        <v/>
      </c>
      <c r="U28" s="130" t="str">
        <f>IF(OR($M28="",$N28=""),"",_xlfn.BETA.INV(ABS(VLOOKUP($R$1,VLookups!$A$28:$B$29,2,FALSE)-U$3),IF($G28="L",$N28,$M28),IF($G28="L",$M28,$N28),$B28,$D28))</f>
        <v/>
      </c>
      <c r="V28" s="129" t="str">
        <f>IF(OR($M28="",$N28=""),"",_xlfn.BETA.INV(ABS(VLOOKUP($R$1,VLookups!$A$28:$B$29,2,FALSE)-V$3),IF($G28="L",$N28,$M28),IF($G28="L",$M28,$N28),$B28,$D28))</f>
        <v/>
      </c>
      <c r="W28" s="130" t="str">
        <f>IF(OR($M28="",$N28=""),"",_xlfn.BETA.INV(ABS(VLOOKUP($R$1,VLookups!$A$28:$B$29,2,FALSE)-W$3),IF($G28="L",$N28,$M28),IF($G28="L",$M28,$N28),$B28,$D28))</f>
        <v/>
      </c>
      <c r="X28" s="129" t="str">
        <f>IF(OR($M28="",$N28=""),"",_xlfn.BETA.INV(ABS(VLOOKUP($R$1,VLookups!$A$28:$B$29,2,FALSE)-X$3),IF($G28="L",$N28,$M28),IF($G28="L",$M28,$N28),$B28,$D28))</f>
        <v/>
      </c>
      <c r="Y28" s="130" t="str">
        <f>IF(OR($M28="",$N28=""),"",_xlfn.BETA.INV(ABS(VLOOKUP($R$1,VLookups!$A$28:$B$29,2,FALSE)-Y$3),IF($G28="L",$N28,$M28),IF($G28="L",$M28,$N28),$B28,$D28))</f>
        <v/>
      </c>
      <c r="Z28" s="129" t="str">
        <f>IF(OR($M28="",$N28=""),"",_xlfn.BETA.INV(ABS(VLOOKUP($R$1,VLookups!$A$28:$B$29,2,FALSE)-Z$3),IF($G28="L",$N28,$M28),IF($G28="L",$M28,$N28),$B28,$D28))</f>
        <v/>
      </c>
      <c r="AA28" s="130" t="str">
        <f>IF(OR($M28="",$N28=""),"",_xlfn.BETA.INV(ABS(VLOOKUP($R$1,VLookups!$A$28:$B$29,2,FALSE)-AA$3),IF($G28="L",$N28,$M28),IF($G28="L",$M28,$N28),$B28,$D28))</f>
        <v/>
      </c>
      <c r="AB28" s="129" t="str">
        <f>IF(OR($M28="",$N28=""),"",_xlfn.BETA.INV(ABS(VLOOKUP($R$1,VLookups!$A$28:$B$29,2,FALSE)-AB$3),IF($G28="L",$N28,$M28),IF($G28="L",$M28,$N28),$B28,$D28))</f>
        <v/>
      </c>
      <c r="AC28" s="130" t="str">
        <f>IF(OR($M28="",$N28=""),"",_xlfn.BETA.INV(ABS(VLOOKUP($R$1,VLookups!$A$28:$B$29,2,FALSE)-AC$3),IF($G28="L",$N28,$M28),IF($G28="L",$M28,$N28),$B28,$D28))</f>
        <v/>
      </c>
      <c r="AD28" s="129" t="str">
        <f>IF(OR($M28="",$N28=""),"",_xlfn.BETA.INV(ABS(VLOOKUP($R$1,VLookups!$A$28:$B$29,2,FALSE)-AD$3),IF($G28="L",$N28,$M28),IF($G28="L",$M28,$N28),$B28,$D28))</f>
        <v/>
      </c>
      <c r="AE28" s="130" t="str">
        <f>IF(OR($M28="",$N28=""),"",_xlfn.BETA.INV(ABS(VLOOKUP($R$1,VLookups!$A$28:$B$29,2,FALSE)-AE$3),IF($G28="L",$N28,$M28),IF($G28="L",$M28,$N28),$B28,$D28))</f>
        <v/>
      </c>
      <c r="AF28" s="17"/>
      <c r="AG28" s="17"/>
      <c r="AH28" s="17"/>
    </row>
    <row r="29" spans="1:34" hidden="1" x14ac:dyDescent="0.25">
      <c r="A29" s="22">
        <v>26</v>
      </c>
      <c r="B29" s="132"/>
      <c r="C29" s="132"/>
      <c r="D29" s="132"/>
      <c r="E29" s="127" t="str">
        <f t="shared" si="6"/>
        <v/>
      </c>
      <c r="F29" s="23" t="str">
        <f t="shared" si="7"/>
        <v/>
      </c>
      <c r="G29" s="24" t="str">
        <f t="shared" si="8"/>
        <v/>
      </c>
      <c r="H29" s="25" t="str">
        <f>IF(F29="","",IF(OR($F29&lt;Skew!$B$1,$F29=Skew!$B$1),IF($F29&gt;Skew!$C$1,Skew!$A$1,IF($F29&gt;Skew!$C$2,Skew!$A$2,IF($F29&gt;Skew!$C$3,Skew!$A$3,IF($F29&gt;Skew!$C$4,Skew!$A$4,IF($F29&gt;Skew!$C$5,Skew!$A$5,IF($F29&gt;Skew!$C$6,Skew!$A$6,IF($F29&gt;Skew!$C$7,Skew!$A$7,IF($F29&gt;Skew!$C$8,Skew!$A$8,IF($F29&gt;Skew!$C$9,Skew!$A$9,IF($F29&gt;Skew!$C$10,Skew!$A$10,IF($F29&gt;Skew!$C$11,Skew!$A$11,IF($F29&gt;Skew!$C$12,Skew!$A$12,IF($F29&gt;Skew!$C$13,Skew!$A$13,IF($F29&gt;Skew!$C$14,Skew!$A$14,Skew!$A$15)
)))))))))))))))</f>
        <v/>
      </c>
      <c r="I29" s="24" t="str">
        <f>IF(F29="","",MATCH(H29,Skew!$A$1:$A$15,0))</f>
        <v/>
      </c>
      <c r="J29" s="24" t="str">
        <f t="shared" si="0"/>
        <v/>
      </c>
      <c r="K29" s="26"/>
      <c r="L29" s="24" t="str">
        <f>IF(OR(F29="",K29=""),"",MATCH(K29,Confidence!$A$1:$A$10,0))</f>
        <v/>
      </c>
      <c r="M29" s="27" t="str">
        <f t="shared" si="1"/>
        <v/>
      </c>
      <c r="N29" s="27" t="str">
        <f t="shared" si="2"/>
        <v/>
      </c>
      <c r="O29" s="119" t="str">
        <f t="shared" si="3"/>
        <v/>
      </c>
      <c r="P29" s="119" t="str">
        <f t="shared" si="4"/>
        <v/>
      </c>
      <c r="Q29" s="40" t="str">
        <f t="shared" si="5"/>
        <v/>
      </c>
      <c r="R29" s="132"/>
      <c r="S29" s="28" t="str">
        <f>IF(AND(B29&gt;0,C29&gt;0,D29&gt;0,M29&gt;0,N29&gt;0,R29&gt;0,NOT(K29="")),ABS(VLOOKUP($R$1,VLookups!$A$28:$B$29,2,FALSE)-_xlfn.BETA.DIST(R29,IF(G29="L",N29,M29),IF(G29="L",M29,N29),TRUE,B29,D29)),"")</f>
        <v/>
      </c>
      <c r="T29" s="129" t="str">
        <f>IF(OR($M29="",$N29=""),"",_xlfn.BETA.INV(ABS(VLOOKUP($R$1,VLookups!$A$28:$B$29,2,FALSE)-T$3),IF($G29="L",$N29,$M29),IF($G29="L",$M29,$N29),$B29,$D29))</f>
        <v/>
      </c>
      <c r="U29" s="130" t="str">
        <f>IF(OR($M29="",$N29=""),"",_xlfn.BETA.INV(ABS(VLOOKUP($R$1,VLookups!$A$28:$B$29,2,FALSE)-U$3),IF($G29="L",$N29,$M29),IF($G29="L",$M29,$N29),$B29,$D29))</f>
        <v/>
      </c>
      <c r="V29" s="129" t="str">
        <f>IF(OR($M29="",$N29=""),"",_xlfn.BETA.INV(ABS(VLOOKUP($R$1,VLookups!$A$28:$B$29,2,FALSE)-V$3),IF($G29="L",$N29,$M29),IF($G29="L",$M29,$N29),$B29,$D29))</f>
        <v/>
      </c>
      <c r="W29" s="130" t="str">
        <f>IF(OR($M29="",$N29=""),"",_xlfn.BETA.INV(ABS(VLOOKUP($R$1,VLookups!$A$28:$B$29,2,FALSE)-W$3),IF($G29="L",$N29,$M29),IF($G29="L",$M29,$N29),$B29,$D29))</f>
        <v/>
      </c>
      <c r="X29" s="129" t="str">
        <f>IF(OR($M29="",$N29=""),"",_xlfn.BETA.INV(ABS(VLOOKUP($R$1,VLookups!$A$28:$B$29,2,FALSE)-X$3),IF($G29="L",$N29,$M29),IF($G29="L",$M29,$N29),$B29,$D29))</f>
        <v/>
      </c>
      <c r="Y29" s="130" t="str">
        <f>IF(OR($M29="",$N29=""),"",_xlfn.BETA.INV(ABS(VLOOKUP($R$1,VLookups!$A$28:$B$29,2,FALSE)-Y$3),IF($G29="L",$N29,$M29),IF($G29="L",$M29,$N29),$B29,$D29))</f>
        <v/>
      </c>
      <c r="Z29" s="129" t="str">
        <f>IF(OR($M29="",$N29=""),"",_xlfn.BETA.INV(ABS(VLOOKUP($R$1,VLookups!$A$28:$B$29,2,FALSE)-Z$3),IF($G29="L",$N29,$M29),IF($G29="L",$M29,$N29),$B29,$D29))</f>
        <v/>
      </c>
      <c r="AA29" s="130" t="str">
        <f>IF(OR($M29="",$N29=""),"",_xlfn.BETA.INV(ABS(VLOOKUP($R$1,VLookups!$A$28:$B$29,2,FALSE)-AA$3),IF($G29="L",$N29,$M29),IF($G29="L",$M29,$N29),$B29,$D29))</f>
        <v/>
      </c>
      <c r="AB29" s="129" t="str">
        <f>IF(OR($M29="",$N29=""),"",_xlfn.BETA.INV(ABS(VLOOKUP($R$1,VLookups!$A$28:$B$29,2,FALSE)-AB$3),IF($G29="L",$N29,$M29),IF($G29="L",$M29,$N29),$B29,$D29))</f>
        <v/>
      </c>
      <c r="AC29" s="130" t="str">
        <f>IF(OR($M29="",$N29=""),"",_xlfn.BETA.INV(ABS(VLOOKUP($R$1,VLookups!$A$28:$B$29,2,FALSE)-AC$3),IF($G29="L",$N29,$M29),IF($G29="L",$M29,$N29),$B29,$D29))</f>
        <v/>
      </c>
      <c r="AD29" s="129" t="str">
        <f>IF(OR($M29="",$N29=""),"",_xlfn.BETA.INV(ABS(VLOOKUP($R$1,VLookups!$A$28:$B$29,2,FALSE)-AD$3),IF($G29="L",$N29,$M29),IF($G29="L",$M29,$N29),$B29,$D29))</f>
        <v/>
      </c>
      <c r="AE29" s="130" t="str">
        <f>IF(OR($M29="",$N29=""),"",_xlfn.BETA.INV(ABS(VLOOKUP($R$1,VLookups!$A$28:$B$29,2,FALSE)-AE$3),IF($G29="L",$N29,$M29),IF($G29="L",$M29,$N29),$B29,$D29))</f>
        <v/>
      </c>
      <c r="AF29" s="17"/>
      <c r="AG29" s="17"/>
      <c r="AH29" s="17"/>
    </row>
    <row r="30" spans="1:34" hidden="1" x14ac:dyDescent="0.25">
      <c r="A30" s="22">
        <v>27</v>
      </c>
      <c r="B30" s="132"/>
      <c r="C30" s="132"/>
      <c r="D30" s="132"/>
      <c r="E30" s="127" t="str">
        <f t="shared" si="6"/>
        <v/>
      </c>
      <c r="F30" s="23" t="str">
        <f t="shared" si="7"/>
        <v/>
      </c>
      <c r="G30" s="24" t="str">
        <f t="shared" si="8"/>
        <v/>
      </c>
      <c r="H30" s="25" t="str">
        <f>IF(F30="","",IF(OR($F30&lt;Skew!$B$1,$F30=Skew!$B$1),IF($F30&gt;Skew!$C$1,Skew!$A$1,IF($F30&gt;Skew!$C$2,Skew!$A$2,IF($F30&gt;Skew!$C$3,Skew!$A$3,IF($F30&gt;Skew!$C$4,Skew!$A$4,IF($F30&gt;Skew!$C$5,Skew!$A$5,IF($F30&gt;Skew!$C$6,Skew!$A$6,IF($F30&gt;Skew!$C$7,Skew!$A$7,IF($F30&gt;Skew!$C$8,Skew!$A$8,IF($F30&gt;Skew!$C$9,Skew!$A$9,IF($F30&gt;Skew!$C$10,Skew!$A$10,IF($F30&gt;Skew!$C$11,Skew!$A$11,IF($F30&gt;Skew!$C$12,Skew!$A$12,IF($F30&gt;Skew!$C$13,Skew!$A$13,IF($F30&gt;Skew!$C$14,Skew!$A$14,Skew!$A$15)
)))))))))))))))</f>
        <v/>
      </c>
      <c r="I30" s="24" t="str">
        <f>IF(F30="","",MATCH(H30,Skew!$A$1:$A$15,0))</f>
        <v/>
      </c>
      <c r="J30" s="24" t="str">
        <f t="shared" si="0"/>
        <v/>
      </c>
      <c r="K30" s="26"/>
      <c r="L30" s="24" t="str">
        <f>IF(OR(F30="",K30=""),"",MATCH(K30,Confidence!$A$1:$A$10,0))</f>
        <v/>
      </c>
      <c r="M30" s="27" t="str">
        <f t="shared" si="1"/>
        <v/>
      </c>
      <c r="N30" s="27" t="str">
        <f t="shared" si="2"/>
        <v/>
      </c>
      <c r="O30" s="119" t="str">
        <f t="shared" si="3"/>
        <v/>
      </c>
      <c r="P30" s="119" t="str">
        <f t="shared" si="4"/>
        <v/>
      </c>
      <c r="Q30" s="40" t="str">
        <f t="shared" si="5"/>
        <v/>
      </c>
      <c r="R30" s="132"/>
      <c r="S30" s="28" t="str">
        <f>IF(AND(B30&gt;0,C30&gt;0,D30&gt;0,M30&gt;0,N30&gt;0,R30&gt;0,NOT(K30="")),ABS(VLOOKUP($R$1,VLookups!$A$28:$B$29,2,FALSE)-_xlfn.BETA.DIST(R30,IF(G30="L",N30,M30),IF(G30="L",M30,N30),TRUE,B30,D30)),"")</f>
        <v/>
      </c>
      <c r="T30" s="129" t="str">
        <f>IF(OR($M30="",$N30=""),"",_xlfn.BETA.INV(ABS(VLOOKUP($R$1,VLookups!$A$28:$B$29,2,FALSE)-T$3),IF($G30="L",$N30,$M30),IF($G30="L",$M30,$N30),$B30,$D30))</f>
        <v/>
      </c>
      <c r="U30" s="130" t="str">
        <f>IF(OR($M30="",$N30=""),"",_xlfn.BETA.INV(ABS(VLOOKUP($R$1,VLookups!$A$28:$B$29,2,FALSE)-U$3),IF($G30="L",$N30,$M30),IF($G30="L",$M30,$N30),$B30,$D30))</f>
        <v/>
      </c>
      <c r="V30" s="129" t="str">
        <f>IF(OR($M30="",$N30=""),"",_xlfn.BETA.INV(ABS(VLOOKUP($R$1,VLookups!$A$28:$B$29,2,FALSE)-V$3),IF($G30="L",$N30,$M30),IF($G30="L",$M30,$N30),$B30,$D30))</f>
        <v/>
      </c>
      <c r="W30" s="130" t="str">
        <f>IF(OR($M30="",$N30=""),"",_xlfn.BETA.INV(ABS(VLOOKUP($R$1,VLookups!$A$28:$B$29,2,FALSE)-W$3),IF($G30="L",$N30,$M30),IF($G30="L",$M30,$N30),$B30,$D30))</f>
        <v/>
      </c>
      <c r="X30" s="129" t="str">
        <f>IF(OR($M30="",$N30=""),"",_xlfn.BETA.INV(ABS(VLOOKUP($R$1,VLookups!$A$28:$B$29,2,FALSE)-X$3),IF($G30="L",$N30,$M30),IF($G30="L",$M30,$N30),$B30,$D30))</f>
        <v/>
      </c>
      <c r="Y30" s="130" t="str">
        <f>IF(OR($M30="",$N30=""),"",_xlfn.BETA.INV(ABS(VLOOKUP($R$1,VLookups!$A$28:$B$29,2,FALSE)-Y$3),IF($G30="L",$N30,$M30),IF($G30="L",$M30,$N30),$B30,$D30))</f>
        <v/>
      </c>
      <c r="Z30" s="129" t="str">
        <f>IF(OR($M30="",$N30=""),"",_xlfn.BETA.INV(ABS(VLOOKUP($R$1,VLookups!$A$28:$B$29,2,FALSE)-Z$3),IF($G30="L",$N30,$M30),IF($G30="L",$M30,$N30),$B30,$D30))</f>
        <v/>
      </c>
      <c r="AA30" s="130" t="str">
        <f>IF(OR($M30="",$N30=""),"",_xlfn.BETA.INV(ABS(VLOOKUP($R$1,VLookups!$A$28:$B$29,2,FALSE)-AA$3),IF($G30="L",$N30,$M30),IF($G30="L",$M30,$N30),$B30,$D30))</f>
        <v/>
      </c>
      <c r="AB30" s="129" t="str">
        <f>IF(OR($M30="",$N30=""),"",_xlfn.BETA.INV(ABS(VLOOKUP($R$1,VLookups!$A$28:$B$29,2,FALSE)-AB$3),IF($G30="L",$N30,$M30),IF($G30="L",$M30,$N30),$B30,$D30))</f>
        <v/>
      </c>
      <c r="AC30" s="130" t="str">
        <f>IF(OR($M30="",$N30=""),"",_xlfn.BETA.INV(ABS(VLOOKUP($R$1,VLookups!$A$28:$B$29,2,FALSE)-AC$3),IF($G30="L",$N30,$M30),IF($G30="L",$M30,$N30),$B30,$D30))</f>
        <v/>
      </c>
      <c r="AD30" s="129" t="str">
        <f>IF(OR($M30="",$N30=""),"",_xlfn.BETA.INV(ABS(VLOOKUP($R$1,VLookups!$A$28:$B$29,2,FALSE)-AD$3),IF($G30="L",$N30,$M30),IF($G30="L",$M30,$N30),$B30,$D30))</f>
        <v/>
      </c>
      <c r="AE30" s="130" t="str">
        <f>IF(OR($M30="",$N30=""),"",_xlfn.BETA.INV(ABS(VLOOKUP($R$1,VLookups!$A$28:$B$29,2,FALSE)-AE$3),IF($G30="L",$N30,$M30),IF($G30="L",$M30,$N30),$B30,$D30))</f>
        <v/>
      </c>
      <c r="AF30" s="17"/>
      <c r="AG30" s="17"/>
      <c r="AH30" s="17"/>
    </row>
    <row r="31" spans="1:34" hidden="1" x14ac:dyDescent="0.25">
      <c r="A31" s="22">
        <v>28</v>
      </c>
      <c r="B31" s="132"/>
      <c r="C31" s="132"/>
      <c r="D31" s="132"/>
      <c r="E31" s="127" t="str">
        <f t="shared" si="6"/>
        <v/>
      </c>
      <c r="F31" s="23" t="str">
        <f t="shared" si="7"/>
        <v/>
      </c>
      <c r="G31" s="24" t="str">
        <f t="shared" si="8"/>
        <v/>
      </c>
      <c r="H31" s="25" t="str">
        <f>IF(F31="","",IF(OR($F31&lt;Skew!$B$1,$F31=Skew!$B$1),IF($F31&gt;Skew!$C$1,Skew!$A$1,IF($F31&gt;Skew!$C$2,Skew!$A$2,IF($F31&gt;Skew!$C$3,Skew!$A$3,IF($F31&gt;Skew!$C$4,Skew!$A$4,IF($F31&gt;Skew!$C$5,Skew!$A$5,IF($F31&gt;Skew!$C$6,Skew!$A$6,IF($F31&gt;Skew!$C$7,Skew!$A$7,IF($F31&gt;Skew!$C$8,Skew!$A$8,IF($F31&gt;Skew!$C$9,Skew!$A$9,IF($F31&gt;Skew!$C$10,Skew!$A$10,IF($F31&gt;Skew!$C$11,Skew!$A$11,IF($F31&gt;Skew!$C$12,Skew!$A$12,IF($F31&gt;Skew!$C$13,Skew!$A$13,IF($F31&gt;Skew!$C$14,Skew!$A$14,Skew!$A$15)
)))))))))))))))</f>
        <v/>
      </c>
      <c r="I31" s="24" t="str">
        <f>IF(F31="","",MATCH(H31,Skew!$A$1:$A$15,0))</f>
        <v/>
      </c>
      <c r="J31" s="24" t="str">
        <f t="shared" si="0"/>
        <v/>
      </c>
      <c r="K31" s="26"/>
      <c r="L31" s="24" t="str">
        <f>IF(OR(F31="",K31=""),"",MATCH(K31,Confidence!$A$1:$A$10,0))</f>
        <v/>
      </c>
      <c r="M31" s="27" t="str">
        <f t="shared" si="1"/>
        <v/>
      </c>
      <c r="N31" s="27" t="str">
        <f t="shared" si="2"/>
        <v/>
      </c>
      <c r="O31" s="119" t="str">
        <f t="shared" si="3"/>
        <v/>
      </c>
      <c r="P31" s="119" t="str">
        <f t="shared" si="4"/>
        <v/>
      </c>
      <c r="Q31" s="40" t="str">
        <f t="shared" si="5"/>
        <v/>
      </c>
      <c r="R31" s="132"/>
      <c r="S31" s="28" t="str">
        <f>IF(AND(B31&gt;0,C31&gt;0,D31&gt;0,M31&gt;0,N31&gt;0,R31&gt;0,NOT(K31="")),ABS(VLOOKUP($R$1,VLookups!$A$28:$B$29,2,FALSE)-_xlfn.BETA.DIST(R31,IF(G31="L",N31,M31),IF(G31="L",M31,N31),TRUE,B31,D31)),"")</f>
        <v/>
      </c>
      <c r="T31" s="129" t="str">
        <f>IF(OR($M31="",$N31=""),"",_xlfn.BETA.INV(ABS(VLOOKUP($R$1,VLookups!$A$28:$B$29,2,FALSE)-T$3),IF($G31="L",$N31,$M31),IF($G31="L",$M31,$N31),$B31,$D31))</f>
        <v/>
      </c>
      <c r="U31" s="130" t="str">
        <f>IF(OR($M31="",$N31=""),"",_xlfn.BETA.INV(ABS(VLOOKUP($R$1,VLookups!$A$28:$B$29,2,FALSE)-U$3),IF($G31="L",$N31,$M31),IF($G31="L",$M31,$N31),$B31,$D31))</f>
        <v/>
      </c>
      <c r="V31" s="129" t="str">
        <f>IF(OR($M31="",$N31=""),"",_xlfn.BETA.INV(ABS(VLOOKUP($R$1,VLookups!$A$28:$B$29,2,FALSE)-V$3),IF($G31="L",$N31,$M31),IF($G31="L",$M31,$N31),$B31,$D31))</f>
        <v/>
      </c>
      <c r="W31" s="130" t="str">
        <f>IF(OR($M31="",$N31=""),"",_xlfn.BETA.INV(ABS(VLOOKUP($R$1,VLookups!$A$28:$B$29,2,FALSE)-W$3),IF($G31="L",$N31,$M31),IF($G31="L",$M31,$N31),$B31,$D31))</f>
        <v/>
      </c>
      <c r="X31" s="129" t="str">
        <f>IF(OR($M31="",$N31=""),"",_xlfn.BETA.INV(ABS(VLOOKUP($R$1,VLookups!$A$28:$B$29,2,FALSE)-X$3),IF($G31="L",$N31,$M31),IF($G31="L",$M31,$N31),$B31,$D31))</f>
        <v/>
      </c>
      <c r="Y31" s="130" t="str">
        <f>IF(OR($M31="",$N31=""),"",_xlfn.BETA.INV(ABS(VLOOKUP($R$1,VLookups!$A$28:$B$29,2,FALSE)-Y$3),IF($G31="L",$N31,$M31),IF($G31="L",$M31,$N31),$B31,$D31))</f>
        <v/>
      </c>
      <c r="Z31" s="129" t="str">
        <f>IF(OR($M31="",$N31=""),"",_xlfn.BETA.INV(ABS(VLOOKUP($R$1,VLookups!$A$28:$B$29,2,FALSE)-Z$3),IF($G31="L",$N31,$M31),IF($G31="L",$M31,$N31),$B31,$D31))</f>
        <v/>
      </c>
      <c r="AA31" s="130" t="str">
        <f>IF(OR($M31="",$N31=""),"",_xlfn.BETA.INV(ABS(VLOOKUP($R$1,VLookups!$A$28:$B$29,2,FALSE)-AA$3),IF($G31="L",$N31,$M31),IF($G31="L",$M31,$N31),$B31,$D31))</f>
        <v/>
      </c>
      <c r="AB31" s="129" t="str">
        <f>IF(OR($M31="",$N31=""),"",_xlfn.BETA.INV(ABS(VLOOKUP($R$1,VLookups!$A$28:$B$29,2,FALSE)-AB$3),IF($G31="L",$N31,$M31),IF($G31="L",$M31,$N31),$B31,$D31))</f>
        <v/>
      </c>
      <c r="AC31" s="130" t="str">
        <f>IF(OR($M31="",$N31=""),"",_xlfn.BETA.INV(ABS(VLOOKUP($R$1,VLookups!$A$28:$B$29,2,FALSE)-AC$3),IF($G31="L",$N31,$M31),IF($G31="L",$M31,$N31),$B31,$D31))</f>
        <v/>
      </c>
      <c r="AD31" s="129" t="str">
        <f>IF(OR($M31="",$N31=""),"",_xlfn.BETA.INV(ABS(VLOOKUP($R$1,VLookups!$A$28:$B$29,2,FALSE)-AD$3),IF($G31="L",$N31,$M31),IF($G31="L",$M31,$N31),$B31,$D31))</f>
        <v/>
      </c>
      <c r="AE31" s="130" t="str">
        <f>IF(OR($M31="",$N31=""),"",_xlfn.BETA.INV(ABS(VLOOKUP($R$1,VLookups!$A$28:$B$29,2,FALSE)-AE$3),IF($G31="L",$N31,$M31),IF($G31="L",$M31,$N31),$B31,$D31))</f>
        <v/>
      </c>
      <c r="AF31" s="17"/>
      <c r="AG31" s="17"/>
      <c r="AH31" s="17"/>
    </row>
    <row r="32" spans="1:34" hidden="1" x14ac:dyDescent="0.25">
      <c r="A32" s="22">
        <v>29</v>
      </c>
      <c r="B32" s="132"/>
      <c r="C32" s="132"/>
      <c r="D32" s="132"/>
      <c r="E32" s="127" t="str">
        <f t="shared" si="6"/>
        <v/>
      </c>
      <c r="F32" s="23" t="str">
        <f t="shared" si="7"/>
        <v/>
      </c>
      <c r="G32" s="24" t="str">
        <f t="shared" si="8"/>
        <v/>
      </c>
      <c r="H32" s="25" t="str">
        <f>IF(F32="","",IF(OR($F32&lt;Skew!$B$1,$F32=Skew!$B$1),IF($F32&gt;Skew!$C$1,Skew!$A$1,IF($F32&gt;Skew!$C$2,Skew!$A$2,IF($F32&gt;Skew!$C$3,Skew!$A$3,IF($F32&gt;Skew!$C$4,Skew!$A$4,IF($F32&gt;Skew!$C$5,Skew!$A$5,IF($F32&gt;Skew!$C$6,Skew!$A$6,IF($F32&gt;Skew!$C$7,Skew!$A$7,IF($F32&gt;Skew!$C$8,Skew!$A$8,IF($F32&gt;Skew!$C$9,Skew!$A$9,IF($F32&gt;Skew!$C$10,Skew!$A$10,IF($F32&gt;Skew!$C$11,Skew!$A$11,IF($F32&gt;Skew!$C$12,Skew!$A$12,IF($F32&gt;Skew!$C$13,Skew!$A$13,IF($F32&gt;Skew!$C$14,Skew!$A$14,Skew!$A$15)
)))))))))))))))</f>
        <v/>
      </c>
      <c r="I32" s="24" t="str">
        <f>IF(F32="","",MATCH(H32,Skew!$A$1:$A$15,0))</f>
        <v/>
      </c>
      <c r="J32" s="24" t="str">
        <f t="shared" si="0"/>
        <v/>
      </c>
      <c r="K32" s="26"/>
      <c r="L32" s="24" t="str">
        <f>IF(OR(F32="",K32=""),"",MATCH(K32,Confidence!$A$1:$A$10,0))</f>
        <v/>
      </c>
      <c r="M32" s="27" t="str">
        <f t="shared" si="1"/>
        <v/>
      </c>
      <c r="N32" s="27" t="str">
        <f t="shared" si="2"/>
        <v/>
      </c>
      <c r="O32" s="119" t="str">
        <f t="shared" si="3"/>
        <v/>
      </c>
      <c r="P32" s="119" t="str">
        <f t="shared" si="4"/>
        <v/>
      </c>
      <c r="Q32" s="40" t="str">
        <f t="shared" si="5"/>
        <v/>
      </c>
      <c r="R32" s="132"/>
      <c r="S32" s="28" t="str">
        <f>IF(AND(B32&gt;0,C32&gt;0,D32&gt;0,M32&gt;0,N32&gt;0,R32&gt;0,NOT(K32="")),ABS(VLOOKUP($R$1,VLookups!$A$28:$B$29,2,FALSE)-_xlfn.BETA.DIST(R32,IF(G32="L",N32,M32),IF(G32="L",M32,N32),TRUE,B32,D32)),"")</f>
        <v/>
      </c>
      <c r="T32" s="129" t="str">
        <f>IF(OR($M32="",$N32=""),"",_xlfn.BETA.INV(ABS(VLOOKUP($R$1,VLookups!$A$28:$B$29,2,FALSE)-T$3),IF($G32="L",$N32,$M32),IF($G32="L",$M32,$N32),$B32,$D32))</f>
        <v/>
      </c>
      <c r="U32" s="130" t="str">
        <f>IF(OR($M32="",$N32=""),"",_xlfn.BETA.INV(ABS(VLOOKUP($R$1,VLookups!$A$28:$B$29,2,FALSE)-U$3),IF($G32="L",$N32,$M32),IF($G32="L",$M32,$N32),$B32,$D32))</f>
        <v/>
      </c>
      <c r="V32" s="129" t="str">
        <f>IF(OR($M32="",$N32=""),"",_xlfn.BETA.INV(ABS(VLOOKUP($R$1,VLookups!$A$28:$B$29,2,FALSE)-V$3),IF($G32="L",$N32,$M32),IF($G32="L",$M32,$N32),$B32,$D32))</f>
        <v/>
      </c>
      <c r="W32" s="130" t="str">
        <f>IF(OR($M32="",$N32=""),"",_xlfn.BETA.INV(ABS(VLOOKUP($R$1,VLookups!$A$28:$B$29,2,FALSE)-W$3),IF($G32="L",$N32,$M32),IF($G32="L",$M32,$N32),$B32,$D32))</f>
        <v/>
      </c>
      <c r="X32" s="129" t="str">
        <f>IF(OR($M32="",$N32=""),"",_xlfn.BETA.INV(ABS(VLOOKUP($R$1,VLookups!$A$28:$B$29,2,FALSE)-X$3),IF($G32="L",$N32,$M32),IF($G32="L",$M32,$N32),$B32,$D32))</f>
        <v/>
      </c>
      <c r="Y32" s="130" t="str">
        <f>IF(OR($M32="",$N32=""),"",_xlfn.BETA.INV(ABS(VLOOKUP($R$1,VLookups!$A$28:$B$29,2,FALSE)-Y$3),IF($G32="L",$N32,$M32),IF($G32="L",$M32,$N32),$B32,$D32))</f>
        <v/>
      </c>
      <c r="Z32" s="129" t="str">
        <f>IF(OR($M32="",$N32=""),"",_xlfn.BETA.INV(ABS(VLOOKUP($R$1,VLookups!$A$28:$B$29,2,FALSE)-Z$3),IF($G32="L",$N32,$M32),IF($G32="L",$M32,$N32),$B32,$D32))</f>
        <v/>
      </c>
      <c r="AA32" s="130" t="str">
        <f>IF(OR($M32="",$N32=""),"",_xlfn.BETA.INV(ABS(VLOOKUP($R$1,VLookups!$A$28:$B$29,2,FALSE)-AA$3),IF($G32="L",$N32,$M32),IF($G32="L",$M32,$N32),$B32,$D32))</f>
        <v/>
      </c>
      <c r="AB32" s="129" t="str">
        <f>IF(OR($M32="",$N32=""),"",_xlfn.BETA.INV(ABS(VLOOKUP($R$1,VLookups!$A$28:$B$29,2,FALSE)-AB$3),IF($G32="L",$N32,$M32),IF($G32="L",$M32,$N32),$B32,$D32))</f>
        <v/>
      </c>
      <c r="AC32" s="130" t="str">
        <f>IF(OR($M32="",$N32=""),"",_xlfn.BETA.INV(ABS(VLOOKUP($R$1,VLookups!$A$28:$B$29,2,FALSE)-AC$3),IF($G32="L",$N32,$M32),IF($G32="L",$M32,$N32),$B32,$D32))</f>
        <v/>
      </c>
      <c r="AD32" s="129" t="str">
        <f>IF(OR($M32="",$N32=""),"",_xlfn.BETA.INV(ABS(VLOOKUP($R$1,VLookups!$A$28:$B$29,2,FALSE)-AD$3),IF($G32="L",$N32,$M32),IF($G32="L",$M32,$N32),$B32,$D32))</f>
        <v/>
      </c>
      <c r="AE32" s="130" t="str">
        <f>IF(OR($M32="",$N32=""),"",_xlfn.BETA.INV(ABS(VLOOKUP($R$1,VLookups!$A$28:$B$29,2,FALSE)-AE$3),IF($G32="L",$N32,$M32),IF($G32="L",$M32,$N32),$B32,$D32))</f>
        <v/>
      </c>
      <c r="AF32" s="17"/>
      <c r="AG32" s="17"/>
      <c r="AH32" s="17"/>
    </row>
    <row r="33" spans="1:34" hidden="1" x14ac:dyDescent="0.25">
      <c r="A33" s="22">
        <v>30</v>
      </c>
      <c r="B33" s="132"/>
      <c r="C33" s="132"/>
      <c r="D33" s="132"/>
      <c r="E33" s="127" t="str">
        <f t="shared" si="6"/>
        <v/>
      </c>
      <c r="F33" s="23" t="str">
        <f t="shared" si="7"/>
        <v/>
      </c>
      <c r="G33" s="24" t="str">
        <f t="shared" si="8"/>
        <v/>
      </c>
      <c r="H33" s="25" t="str">
        <f>IF(F33="","",IF(OR($F33&lt;Skew!$B$1,$F33=Skew!$B$1),IF($F33&gt;Skew!$C$1,Skew!$A$1,IF($F33&gt;Skew!$C$2,Skew!$A$2,IF($F33&gt;Skew!$C$3,Skew!$A$3,IF($F33&gt;Skew!$C$4,Skew!$A$4,IF($F33&gt;Skew!$C$5,Skew!$A$5,IF($F33&gt;Skew!$C$6,Skew!$A$6,IF($F33&gt;Skew!$C$7,Skew!$A$7,IF($F33&gt;Skew!$C$8,Skew!$A$8,IF($F33&gt;Skew!$C$9,Skew!$A$9,IF($F33&gt;Skew!$C$10,Skew!$A$10,IF($F33&gt;Skew!$C$11,Skew!$A$11,IF($F33&gt;Skew!$C$12,Skew!$A$12,IF($F33&gt;Skew!$C$13,Skew!$A$13,IF($F33&gt;Skew!$C$14,Skew!$A$14,Skew!$A$15)
)))))))))))))))</f>
        <v/>
      </c>
      <c r="I33" s="24" t="str">
        <f>IF(F33="","",MATCH(H33,Skew!$A$1:$A$15,0))</f>
        <v/>
      </c>
      <c r="J33" s="24" t="str">
        <f t="shared" si="0"/>
        <v/>
      </c>
      <c r="K33" s="26"/>
      <c r="L33" s="24" t="str">
        <f>IF(OR(F33="",K33=""),"",MATCH(K33,Confidence!$A$1:$A$10,0))</f>
        <v/>
      </c>
      <c r="M33" s="27" t="str">
        <f t="shared" si="1"/>
        <v/>
      </c>
      <c r="N33" s="27" t="str">
        <f t="shared" si="2"/>
        <v/>
      </c>
      <c r="O33" s="119" t="str">
        <f t="shared" si="3"/>
        <v/>
      </c>
      <c r="P33" s="119" t="str">
        <f t="shared" si="4"/>
        <v/>
      </c>
      <c r="Q33" s="40" t="str">
        <f t="shared" si="5"/>
        <v/>
      </c>
      <c r="R33" s="132"/>
      <c r="S33" s="28" t="str">
        <f>IF(AND(B33&gt;0,C33&gt;0,D33&gt;0,M33&gt;0,N33&gt;0,R33&gt;0,NOT(K33="")),ABS(VLOOKUP($R$1,VLookups!$A$28:$B$29,2,FALSE)-_xlfn.BETA.DIST(R33,IF(G33="L",N33,M33),IF(G33="L",M33,N33),TRUE,B33,D33)),"")</f>
        <v/>
      </c>
      <c r="T33" s="129" t="str">
        <f>IF(OR($M33="",$N33=""),"",_xlfn.BETA.INV(ABS(VLOOKUP($R$1,VLookups!$A$28:$B$29,2,FALSE)-T$3),IF($G33="L",$N33,$M33),IF($G33="L",$M33,$N33),$B33,$D33))</f>
        <v/>
      </c>
      <c r="U33" s="130" t="str">
        <f>IF(OR($M33="",$N33=""),"",_xlfn.BETA.INV(ABS(VLOOKUP($R$1,VLookups!$A$28:$B$29,2,FALSE)-U$3),IF($G33="L",$N33,$M33),IF($G33="L",$M33,$N33),$B33,$D33))</f>
        <v/>
      </c>
      <c r="V33" s="129" t="str">
        <f>IF(OR($M33="",$N33=""),"",_xlfn.BETA.INV(ABS(VLOOKUP($R$1,VLookups!$A$28:$B$29,2,FALSE)-V$3),IF($G33="L",$N33,$M33),IF($G33="L",$M33,$N33),$B33,$D33))</f>
        <v/>
      </c>
      <c r="W33" s="130" t="str">
        <f>IF(OR($M33="",$N33=""),"",_xlfn.BETA.INV(ABS(VLOOKUP($R$1,VLookups!$A$28:$B$29,2,FALSE)-W$3),IF($G33="L",$N33,$M33),IF($G33="L",$M33,$N33),$B33,$D33))</f>
        <v/>
      </c>
      <c r="X33" s="129" t="str">
        <f>IF(OR($M33="",$N33=""),"",_xlfn.BETA.INV(ABS(VLOOKUP($R$1,VLookups!$A$28:$B$29,2,FALSE)-X$3),IF($G33="L",$N33,$M33),IF($G33="L",$M33,$N33),$B33,$D33))</f>
        <v/>
      </c>
      <c r="Y33" s="130" t="str">
        <f>IF(OR($M33="",$N33=""),"",_xlfn.BETA.INV(ABS(VLOOKUP($R$1,VLookups!$A$28:$B$29,2,FALSE)-Y$3),IF($G33="L",$N33,$M33),IF($G33="L",$M33,$N33),$B33,$D33))</f>
        <v/>
      </c>
      <c r="Z33" s="129" t="str">
        <f>IF(OR($M33="",$N33=""),"",_xlfn.BETA.INV(ABS(VLOOKUP($R$1,VLookups!$A$28:$B$29,2,FALSE)-Z$3),IF($G33="L",$N33,$M33),IF($G33="L",$M33,$N33),$B33,$D33))</f>
        <v/>
      </c>
      <c r="AA33" s="130" t="str">
        <f>IF(OR($M33="",$N33=""),"",_xlfn.BETA.INV(ABS(VLOOKUP($R$1,VLookups!$A$28:$B$29,2,FALSE)-AA$3),IF($G33="L",$N33,$M33),IF($G33="L",$M33,$N33),$B33,$D33))</f>
        <v/>
      </c>
      <c r="AB33" s="129" t="str">
        <f>IF(OR($M33="",$N33=""),"",_xlfn.BETA.INV(ABS(VLOOKUP($R$1,VLookups!$A$28:$B$29,2,FALSE)-AB$3),IF($G33="L",$N33,$M33),IF($G33="L",$M33,$N33),$B33,$D33))</f>
        <v/>
      </c>
      <c r="AC33" s="130" t="str">
        <f>IF(OR($M33="",$N33=""),"",_xlfn.BETA.INV(ABS(VLOOKUP($R$1,VLookups!$A$28:$B$29,2,FALSE)-AC$3),IF($G33="L",$N33,$M33),IF($G33="L",$M33,$N33),$B33,$D33))</f>
        <v/>
      </c>
      <c r="AD33" s="129" t="str">
        <f>IF(OR($M33="",$N33=""),"",_xlfn.BETA.INV(ABS(VLOOKUP($R$1,VLookups!$A$28:$B$29,2,FALSE)-AD$3),IF($G33="L",$N33,$M33),IF($G33="L",$M33,$N33),$B33,$D33))</f>
        <v/>
      </c>
      <c r="AE33" s="130" t="str">
        <f>IF(OR($M33="",$N33=""),"",_xlfn.BETA.INV(ABS(VLOOKUP($R$1,VLookups!$A$28:$B$29,2,FALSE)-AE$3),IF($G33="L",$N33,$M33),IF($G33="L",$M33,$N33),$B33,$D33))</f>
        <v/>
      </c>
      <c r="AF33" s="17"/>
      <c r="AG33" s="17"/>
      <c r="AH33" s="17"/>
    </row>
    <row r="34" spans="1:34" hidden="1" x14ac:dyDescent="0.25">
      <c r="A34" s="22">
        <v>31</v>
      </c>
      <c r="B34" s="132"/>
      <c r="C34" s="132"/>
      <c r="D34" s="132"/>
      <c r="E34" s="127" t="str">
        <f t="shared" si="6"/>
        <v/>
      </c>
      <c r="F34" s="23" t="str">
        <f t="shared" si="7"/>
        <v/>
      </c>
      <c r="G34" s="24" t="str">
        <f t="shared" si="8"/>
        <v/>
      </c>
      <c r="H34" s="25" t="str">
        <f>IF(F34="","",IF(OR($F34&lt;Skew!$B$1,$F34=Skew!$B$1),IF($F34&gt;Skew!$C$1,Skew!$A$1,IF($F34&gt;Skew!$C$2,Skew!$A$2,IF($F34&gt;Skew!$C$3,Skew!$A$3,IF($F34&gt;Skew!$C$4,Skew!$A$4,IF($F34&gt;Skew!$C$5,Skew!$A$5,IF($F34&gt;Skew!$C$6,Skew!$A$6,IF($F34&gt;Skew!$C$7,Skew!$A$7,IF($F34&gt;Skew!$C$8,Skew!$A$8,IF($F34&gt;Skew!$C$9,Skew!$A$9,IF($F34&gt;Skew!$C$10,Skew!$A$10,IF($F34&gt;Skew!$C$11,Skew!$A$11,IF($F34&gt;Skew!$C$12,Skew!$A$12,IF($F34&gt;Skew!$C$13,Skew!$A$13,IF($F34&gt;Skew!$C$14,Skew!$A$14,Skew!$A$15)
)))))))))))))))</f>
        <v/>
      </c>
      <c r="I34" s="24" t="str">
        <f>IF(F34="","",MATCH(H34,Skew!$A$1:$A$15,0))</f>
        <v/>
      </c>
      <c r="J34" s="24" t="str">
        <f t="shared" si="0"/>
        <v/>
      </c>
      <c r="K34" s="26"/>
      <c r="L34" s="24" t="str">
        <f>IF(OR(F34="",K34=""),"",MATCH(K34,Confidence!$A$1:$A$10,0))</f>
        <v/>
      </c>
      <c r="M34" s="27" t="str">
        <f t="shared" si="1"/>
        <v/>
      </c>
      <c r="N34" s="27" t="str">
        <f t="shared" si="2"/>
        <v/>
      </c>
      <c r="O34" s="119" t="str">
        <f t="shared" si="3"/>
        <v/>
      </c>
      <c r="P34" s="119" t="str">
        <f t="shared" si="4"/>
        <v/>
      </c>
      <c r="Q34" s="40" t="str">
        <f t="shared" si="5"/>
        <v/>
      </c>
      <c r="R34" s="132"/>
      <c r="S34" s="28" t="str">
        <f>IF(AND(B34&gt;0,C34&gt;0,D34&gt;0,M34&gt;0,N34&gt;0,R34&gt;0,NOT(K34="")),ABS(VLOOKUP($R$1,VLookups!$A$28:$B$29,2,FALSE)-_xlfn.BETA.DIST(R34,IF(G34="L",N34,M34),IF(G34="L",M34,N34),TRUE,B34,D34)),"")</f>
        <v/>
      </c>
      <c r="T34" s="129" t="str">
        <f>IF(OR($M34="",$N34=""),"",_xlfn.BETA.INV(ABS(VLOOKUP($R$1,VLookups!$A$28:$B$29,2,FALSE)-T$3),IF($G34="L",$N34,$M34),IF($G34="L",$M34,$N34),$B34,$D34))</f>
        <v/>
      </c>
      <c r="U34" s="130" t="str">
        <f>IF(OR($M34="",$N34=""),"",_xlfn.BETA.INV(ABS(VLOOKUP($R$1,VLookups!$A$28:$B$29,2,FALSE)-U$3),IF($G34="L",$N34,$M34),IF($G34="L",$M34,$N34),$B34,$D34))</f>
        <v/>
      </c>
      <c r="V34" s="129" t="str">
        <f>IF(OR($M34="",$N34=""),"",_xlfn.BETA.INV(ABS(VLOOKUP($R$1,VLookups!$A$28:$B$29,2,FALSE)-V$3),IF($G34="L",$N34,$M34),IF($G34="L",$M34,$N34),$B34,$D34))</f>
        <v/>
      </c>
      <c r="W34" s="130" t="str">
        <f>IF(OR($M34="",$N34=""),"",_xlfn.BETA.INV(ABS(VLOOKUP($R$1,VLookups!$A$28:$B$29,2,FALSE)-W$3),IF($G34="L",$N34,$M34),IF($G34="L",$M34,$N34),$B34,$D34))</f>
        <v/>
      </c>
      <c r="X34" s="129" t="str">
        <f>IF(OR($M34="",$N34=""),"",_xlfn.BETA.INV(ABS(VLOOKUP($R$1,VLookups!$A$28:$B$29,2,FALSE)-X$3),IF($G34="L",$N34,$M34),IF($G34="L",$M34,$N34),$B34,$D34))</f>
        <v/>
      </c>
      <c r="Y34" s="130" t="str">
        <f>IF(OR($M34="",$N34=""),"",_xlfn.BETA.INV(ABS(VLOOKUP($R$1,VLookups!$A$28:$B$29,2,FALSE)-Y$3),IF($G34="L",$N34,$M34),IF($G34="L",$M34,$N34),$B34,$D34))</f>
        <v/>
      </c>
      <c r="Z34" s="129" t="str">
        <f>IF(OR($M34="",$N34=""),"",_xlfn.BETA.INV(ABS(VLOOKUP($R$1,VLookups!$A$28:$B$29,2,FALSE)-Z$3),IF($G34="L",$N34,$M34),IF($G34="L",$M34,$N34),$B34,$D34))</f>
        <v/>
      </c>
      <c r="AA34" s="130" t="str">
        <f>IF(OR($M34="",$N34=""),"",_xlfn.BETA.INV(ABS(VLOOKUP($R$1,VLookups!$A$28:$B$29,2,FALSE)-AA$3),IF($G34="L",$N34,$M34),IF($G34="L",$M34,$N34),$B34,$D34))</f>
        <v/>
      </c>
      <c r="AB34" s="129" t="str">
        <f>IF(OR($M34="",$N34=""),"",_xlfn.BETA.INV(ABS(VLOOKUP($R$1,VLookups!$A$28:$B$29,2,FALSE)-AB$3),IF($G34="L",$N34,$M34),IF($G34="L",$M34,$N34),$B34,$D34))</f>
        <v/>
      </c>
      <c r="AC34" s="130" t="str">
        <f>IF(OR($M34="",$N34=""),"",_xlfn.BETA.INV(ABS(VLOOKUP($R$1,VLookups!$A$28:$B$29,2,FALSE)-AC$3),IF($G34="L",$N34,$M34),IF($G34="L",$M34,$N34),$B34,$D34))</f>
        <v/>
      </c>
      <c r="AD34" s="129" t="str">
        <f>IF(OR($M34="",$N34=""),"",_xlfn.BETA.INV(ABS(VLOOKUP($R$1,VLookups!$A$28:$B$29,2,FALSE)-AD$3),IF($G34="L",$N34,$M34),IF($G34="L",$M34,$N34),$B34,$D34))</f>
        <v/>
      </c>
      <c r="AE34" s="130" t="str">
        <f>IF(OR($M34="",$N34=""),"",_xlfn.BETA.INV(ABS(VLOOKUP($R$1,VLookups!$A$28:$B$29,2,FALSE)-AE$3),IF($G34="L",$N34,$M34),IF($G34="L",$M34,$N34),$B34,$D34))</f>
        <v/>
      </c>
      <c r="AF34" s="17"/>
      <c r="AG34" s="17"/>
      <c r="AH34" s="17"/>
    </row>
    <row r="35" spans="1:34" hidden="1" x14ac:dyDescent="0.25">
      <c r="A35" s="22">
        <v>32</v>
      </c>
      <c r="B35" s="132"/>
      <c r="C35" s="132"/>
      <c r="D35" s="132"/>
      <c r="E35" s="127" t="str">
        <f t="shared" si="6"/>
        <v/>
      </c>
      <c r="F35" s="23" t="str">
        <f t="shared" si="7"/>
        <v/>
      </c>
      <c r="G35" s="24" t="str">
        <f t="shared" si="8"/>
        <v/>
      </c>
      <c r="H35" s="25" t="str">
        <f>IF(F35="","",IF(OR($F35&lt;Skew!$B$1,$F35=Skew!$B$1),IF($F35&gt;Skew!$C$1,Skew!$A$1,IF($F35&gt;Skew!$C$2,Skew!$A$2,IF($F35&gt;Skew!$C$3,Skew!$A$3,IF($F35&gt;Skew!$C$4,Skew!$A$4,IF($F35&gt;Skew!$C$5,Skew!$A$5,IF($F35&gt;Skew!$C$6,Skew!$A$6,IF($F35&gt;Skew!$C$7,Skew!$A$7,IF($F35&gt;Skew!$C$8,Skew!$A$8,IF($F35&gt;Skew!$C$9,Skew!$A$9,IF($F35&gt;Skew!$C$10,Skew!$A$10,IF($F35&gt;Skew!$C$11,Skew!$A$11,IF($F35&gt;Skew!$C$12,Skew!$A$12,IF($F35&gt;Skew!$C$13,Skew!$A$13,IF($F35&gt;Skew!$C$14,Skew!$A$14,Skew!$A$15)
)))))))))))))))</f>
        <v/>
      </c>
      <c r="I35" s="24" t="str">
        <f>IF(F35="","",MATCH(H35,Skew!$A$1:$A$15,0))</f>
        <v/>
      </c>
      <c r="J35" s="24" t="str">
        <f t="shared" si="0"/>
        <v/>
      </c>
      <c r="K35" s="26"/>
      <c r="L35" s="24" t="str">
        <f>IF(OR(F35="",K35=""),"",MATCH(K35,Confidence!$A$1:$A$10,0))</f>
        <v/>
      </c>
      <c r="M35" s="27" t="str">
        <f t="shared" si="1"/>
        <v/>
      </c>
      <c r="N35" s="27" t="str">
        <f t="shared" si="2"/>
        <v/>
      </c>
      <c r="O35" s="119" t="str">
        <f t="shared" si="3"/>
        <v/>
      </c>
      <c r="P35" s="119" t="str">
        <f t="shared" si="4"/>
        <v/>
      </c>
      <c r="Q35" s="40" t="str">
        <f t="shared" si="5"/>
        <v/>
      </c>
      <c r="R35" s="132"/>
      <c r="S35" s="28" t="str">
        <f>IF(AND(B35&gt;0,C35&gt;0,D35&gt;0,M35&gt;0,N35&gt;0,R35&gt;0,NOT(K35="")),ABS(VLOOKUP($R$1,VLookups!$A$28:$B$29,2,FALSE)-_xlfn.BETA.DIST(R35,IF(G35="L",N35,M35),IF(G35="L",M35,N35),TRUE,B35,D35)),"")</f>
        <v/>
      </c>
      <c r="T35" s="129" t="str">
        <f>IF(OR($M35="",$N35=""),"",_xlfn.BETA.INV(ABS(VLOOKUP($R$1,VLookups!$A$28:$B$29,2,FALSE)-T$3),IF($G35="L",$N35,$M35),IF($G35="L",$M35,$N35),$B35,$D35))</f>
        <v/>
      </c>
      <c r="U35" s="130" t="str">
        <f>IF(OR($M35="",$N35=""),"",_xlfn.BETA.INV(ABS(VLOOKUP($R$1,VLookups!$A$28:$B$29,2,FALSE)-U$3),IF($G35="L",$N35,$M35),IF($G35="L",$M35,$N35),$B35,$D35))</f>
        <v/>
      </c>
      <c r="V35" s="129" t="str">
        <f>IF(OR($M35="",$N35=""),"",_xlfn.BETA.INV(ABS(VLOOKUP($R$1,VLookups!$A$28:$B$29,2,FALSE)-V$3),IF($G35="L",$N35,$M35),IF($G35="L",$M35,$N35),$B35,$D35))</f>
        <v/>
      </c>
      <c r="W35" s="130" t="str">
        <f>IF(OR($M35="",$N35=""),"",_xlfn.BETA.INV(ABS(VLOOKUP($R$1,VLookups!$A$28:$B$29,2,FALSE)-W$3),IF($G35="L",$N35,$M35),IF($G35="L",$M35,$N35),$B35,$D35))</f>
        <v/>
      </c>
      <c r="X35" s="129" t="str">
        <f>IF(OR($M35="",$N35=""),"",_xlfn.BETA.INV(ABS(VLOOKUP($R$1,VLookups!$A$28:$B$29,2,FALSE)-X$3),IF($G35="L",$N35,$M35),IF($G35="L",$M35,$N35),$B35,$D35))</f>
        <v/>
      </c>
      <c r="Y35" s="130" t="str">
        <f>IF(OR($M35="",$N35=""),"",_xlfn.BETA.INV(ABS(VLOOKUP($R$1,VLookups!$A$28:$B$29,2,FALSE)-Y$3),IF($G35="L",$N35,$M35),IF($G35="L",$M35,$N35),$B35,$D35))</f>
        <v/>
      </c>
      <c r="Z35" s="129" t="str">
        <f>IF(OR($M35="",$N35=""),"",_xlfn.BETA.INV(ABS(VLOOKUP($R$1,VLookups!$A$28:$B$29,2,FALSE)-Z$3),IF($G35="L",$N35,$M35),IF($G35="L",$M35,$N35),$B35,$D35))</f>
        <v/>
      </c>
      <c r="AA35" s="130" t="str">
        <f>IF(OR($M35="",$N35=""),"",_xlfn.BETA.INV(ABS(VLOOKUP($R$1,VLookups!$A$28:$B$29,2,FALSE)-AA$3),IF($G35="L",$N35,$M35),IF($G35="L",$M35,$N35),$B35,$D35))</f>
        <v/>
      </c>
      <c r="AB35" s="129" t="str">
        <f>IF(OR($M35="",$N35=""),"",_xlfn.BETA.INV(ABS(VLOOKUP($R$1,VLookups!$A$28:$B$29,2,FALSE)-AB$3),IF($G35="L",$N35,$M35),IF($G35="L",$M35,$N35),$B35,$D35))</f>
        <v/>
      </c>
      <c r="AC35" s="130" t="str">
        <f>IF(OR($M35="",$N35=""),"",_xlfn.BETA.INV(ABS(VLOOKUP($R$1,VLookups!$A$28:$B$29,2,FALSE)-AC$3),IF($G35="L",$N35,$M35),IF($G35="L",$M35,$N35),$B35,$D35))</f>
        <v/>
      </c>
      <c r="AD35" s="129" t="str">
        <f>IF(OR($M35="",$N35=""),"",_xlfn.BETA.INV(ABS(VLOOKUP($R$1,VLookups!$A$28:$B$29,2,FALSE)-AD$3),IF($G35="L",$N35,$M35),IF($G35="L",$M35,$N35),$B35,$D35))</f>
        <v/>
      </c>
      <c r="AE35" s="130" t="str">
        <f>IF(OR($M35="",$N35=""),"",_xlfn.BETA.INV(ABS(VLOOKUP($R$1,VLookups!$A$28:$B$29,2,FALSE)-AE$3),IF($G35="L",$N35,$M35),IF($G35="L",$M35,$N35),$B35,$D35))</f>
        <v/>
      </c>
      <c r="AF35" s="17"/>
      <c r="AG35" s="17"/>
      <c r="AH35" s="17"/>
    </row>
    <row r="36" spans="1:34" hidden="1" x14ac:dyDescent="0.25">
      <c r="A36" s="22">
        <v>33</v>
      </c>
      <c r="B36" s="132"/>
      <c r="C36" s="132"/>
      <c r="D36" s="132"/>
      <c r="E36" s="127" t="str">
        <f t="shared" si="6"/>
        <v/>
      </c>
      <c r="F36" s="23" t="str">
        <f t="shared" si="7"/>
        <v/>
      </c>
      <c r="G36" s="24" t="str">
        <f t="shared" si="8"/>
        <v/>
      </c>
      <c r="H36" s="25" t="str">
        <f>IF(F36="","",IF(OR($F36&lt;Skew!$B$1,$F36=Skew!$B$1),IF($F36&gt;Skew!$C$1,Skew!$A$1,IF($F36&gt;Skew!$C$2,Skew!$A$2,IF($F36&gt;Skew!$C$3,Skew!$A$3,IF($F36&gt;Skew!$C$4,Skew!$A$4,IF($F36&gt;Skew!$C$5,Skew!$A$5,IF($F36&gt;Skew!$C$6,Skew!$A$6,IF($F36&gt;Skew!$C$7,Skew!$A$7,IF($F36&gt;Skew!$C$8,Skew!$A$8,IF($F36&gt;Skew!$C$9,Skew!$A$9,IF($F36&gt;Skew!$C$10,Skew!$A$10,IF($F36&gt;Skew!$C$11,Skew!$A$11,IF($F36&gt;Skew!$C$12,Skew!$A$12,IF($F36&gt;Skew!$C$13,Skew!$A$13,IF($F36&gt;Skew!$C$14,Skew!$A$14,Skew!$A$15)
)))))))))))))))</f>
        <v/>
      </c>
      <c r="I36" s="24" t="str">
        <f>IF(F36="","",MATCH(H36,Skew!$A$1:$A$15,0))</f>
        <v/>
      </c>
      <c r="J36" s="24" t="str">
        <f t="shared" si="0"/>
        <v/>
      </c>
      <c r="K36" s="26"/>
      <c r="L36" s="24" t="str">
        <f>IF(OR(F36="",K36=""),"",MATCH(K36,Confidence!$A$1:$A$10,0))</f>
        <v/>
      </c>
      <c r="M36" s="27" t="str">
        <f t="shared" si="1"/>
        <v/>
      </c>
      <c r="N36" s="27" t="str">
        <f t="shared" si="2"/>
        <v/>
      </c>
      <c r="O36" s="119" t="str">
        <f t="shared" si="3"/>
        <v/>
      </c>
      <c r="P36" s="119" t="str">
        <f t="shared" si="4"/>
        <v/>
      </c>
      <c r="Q36" s="40" t="str">
        <f t="shared" si="5"/>
        <v/>
      </c>
      <c r="R36" s="132"/>
      <c r="S36" s="28" t="str">
        <f>IF(AND(B36&gt;0,C36&gt;0,D36&gt;0,M36&gt;0,N36&gt;0,R36&gt;0,NOT(K36="")),ABS(VLOOKUP($R$1,VLookups!$A$28:$B$29,2,FALSE)-_xlfn.BETA.DIST(R36,IF(G36="L",N36,M36),IF(G36="L",M36,N36),TRUE,B36,D36)),"")</f>
        <v/>
      </c>
      <c r="T36" s="129" t="str">
        <f>IF(OR($M36="",$N36=""),"",_xlfn.BETA.INV(ABS(VLOOKUP($R$1,VLookups!$A$28:$B$29,2,FALSE)-T$3),IF($G36="L",$N36,$M36),IF($G36="L",$M36,$N36),$B36,$D36))</f>
        <v/>
      </c>
      <c r="U36" s="130" t="str">
        <f>IF(OR($M36="",$N36=""),"",_xlfn.BETA.INV(ABS(VLOOKUP($R$1,VLookups!$A$28:$B$29,2,FALSE)-U$3),IF($G36="L",$N36,$M36),IF($G36="L",$M36,$N36),$B36,$D36))</f>
        <v/>
      </c>
      <c r="V36" s="129" t="str">
        <f>IF(OR($M36="",$N36=""),"",_xlfn.BETA.INV(ABS(VLOOKUP($R$1,VLookups!$A$28:$B$29,2,FALSE)-V$3),IF($G36="L",$N36,$M36),IF($G36="L",$M36,$N36),$B36,$D36))</f>
        <v/>
      </c>
      <c r="W36" s="130" t="str">
        <f>IF(OR($M36="",$N36=""),"",_xlfn.BETA.INV(ABS(VLOOKUP($R$1,VLookups!$A$28:$B$29,2,FALSE)-W$3),IF($G36="L",$N36,$M36),IF($G36="L",$M36,$N36),$B36,$D36))</f>
        <v/>
      </c>
      <c r="X36" s="129" t="str">
        <f>IF(OR($M36="",$N36=""),"",_xlfn.BETA.INV(ABS(VLOOKUP($R$1,VLookups!$A$28:$B$29,2,FALSE)-X$3),IF($G36="L",$N36,$M36),IF($G36="L",$M36,$N36),$B36,$D36))</f>
        <v/>
      </c>
      <c r="Y36" s="130" t="str">
        <f>IF(OR($M36="",$N36=""),"",_xlfn.BETA.INV(ABS(VLOOKUP($R$1,VLookups!$A$28:$B$29,2,FALSE)-Y$3),IF($G36="L",$N36,$M36),IF($G36="L",$M36,$N36),$B36,$D36))</f>
        <v/>
      </c>
      <c r="Z36" s="129" t="str">
        <f>IF(OR($M36="",$N36=""),"",_xlfn.BETA.INV(ABS(VLOOKUP($R$1,VLookups!$A$28:$B$29,2,FALSE)-Z$3),IF($G36="L",$N36,$M36),IF($G36="L",$M36,$N36),$B36,$D36))</f>
        <v/>
      </c>
      <c r="AA36" s="130" t="str">
        <f>IF(OR($M36="",$N36=""),"",_xlfn.BETA.INV(ABS(VLOOKUP($R$1,VLookups!$A$28:$B$29,2,FALSE)-AA$3),IF($G36="L",$N36,$M36),IF($G36="L",$M36,$N36),$B36,$D36))</f>
        <v/>
      </c>
      <c r="AB36" s="129" t="str">
        <f>IF(OR($M36="",$N36=""),"",_xlfn.BETA.INV(ABS(VLOOKUP($R$1,VLookups!$A$28:$B$29,2,FALSE)-AB$3),IF($G36="L",$N36,$M36),IF($G36="L",$M36,$N36),$B36,$D36))</f>
        <v/>
      </c>
      <c r="AC36" s="130" t="str">
        <f>IF(OR($M36="",$N36=""),"",_xlfn.BETA.INV(ABS(VLOOKUP($R$1,VLookups!$A$28:$B$29,2,FALSE)-AC$3),IF($G36="L",$N36,$M36),IF($G36="L",$M36,$N36),$B36,$D36))</f>
        <v/>
      </c>
      <c r="AD36" s="129" t="str">
        <f>IF(OR($M36="",$N36=""),"",_xlfn.BETA.INV(ABS(VLOOKUP($R$1,VLookups!$A$28:$B$29,2,FALSE)-AD$3),IF($G36="L",$N36,$M36),IF($G36="L",$M36,$N36),$B36,$D36))</f>
        <v/>
      </c>
      <c r="AE36" s="130" t="str">
        <f>IF(OR($M36="",$N36=""),"",_xlfn.BETA.INV(ABS(VLOOKUP($R$1,VLookups!$A$28:$B$29,2,FALSE)-AE$3),IF($G36="L",$N36,$M36),IF($G36="L",$M36,$N36),$B36,$D36))</f>
        <v/>
      </c>
      <c r="AF36" s="17"/>
      <c r="AG36" s="17"/>
      <c r="AH36" s="17"/>
    </row>
    <row r="37" spans="1:34" hidden="1" x14ac:dyDescent="0.25">
      <c r="A37" s="22">
        <v>34</v>
      </c>
      <c r="B37" s="132"/>
      <c r="C37" s="132"/>
      <c r="D37" s="132"/>
      <c r="E37" s="127" t="str">
        <f t="shared" si="6"/>
        <v/>
      </c>
      <c r="F37" s="23" t="str">
        <f t="shared" si="7"/>
        <v/>
      </c>
      <c r="G37" s="24" t="str">
        <f t="shared" si="8"/>
        <v/>
      </c>
      <c r="H37" s="25" t="str">
        <f>IF(F37="","",IF(OR($F37&lt;Skew!$B$1,$F37=Skew!$B$1),IF($F37&gt;Skew!$C$1,Skew!$A$1,IF($F37&gt;Skew!$C$2,Skew!$A$2,IF($F37&gt;Skew!$C$3,Skew!$A$3,IF($F37&gt;Skew!$C$4,Skew!$A$4,IF($F37&gt;Skew!$C$5,Skew!$A$5,IF($F37&gt;Skew!$C$6,Skew!$A$6,IF($F37&gt;Skew!$C$7,Skew!$A$7,IF($F37&gt;Skew!$C$8,Skew!$A$8,IF($F37&gt;Skew!$C$9,Skew!$A$9,IF($F37&gt;Skew!$C$10,Skew!$A$10,IF($F37&gt;Skew!$C$11,Skew!$A$11,IF($F37&gt;Skew!$C$12,Skew!$A$12,IF($F37&gt;Skew!$C$13,Skew!$A$13,IF($F37&gt;Skew!$C$14,Skew!$A$14,Skew!$A$15)
)))))))))))))))</f>
        <v/>
      </c>
      <c r="I37" s="24" t="str">
        <f>IF(F37="","",MATCH(H37,Skew!$A$1:$A$15,0))</f>
        <v/>
      </c>
      <c r="J37" s="24" t="str">
        <f t="shared" si="0"/>
        <v/>
      </c>
      <c r="K37" s="26"/>
      <c r="L37" s="24" t="str">
        <f>IF(OR(F37="",K37=""),"",MATCH(K37,Confidence!$A$1:$A$10,0))</f>
        <v/>
      </c>
      <c r="M37" s="27" t="str">
        <f t="shared" si="1"/>
        <v/>
      </c>
      <c r="N37" s="27" t="str">
        <f t="shared" si="2"/>
        <v/>
      </c>
      <c r="O37" s="119" t="str">
        <f t="shared" si="3"/>
        <v/>
      </c>
      <c r="P37" s="119" t="str">
        <f t="shared" si="4"/>
        <v/>
      </c>
      <c r="Q37" s="40" t="str">
        <f t="shared" si="5"/>
        <v/>
      </c>
      <c r="R37" s="132"/>
      <c r="S37" s="28" t="str">
        <f>IF(AND(B37&gt;0,C37&gt;0,D37&gt;0,M37&gt;0,N37&gt;0,R37&gt;0,NOT(K37="")),ABS(VLOOKUP($R$1,VLookups!$A$28:$B$29,2,FALSE)-_xlfn.BETA.DIST(R37,IF(G37="L",N37,M37),IF(G37="L",M37,N37),TRUE,B37,D37)),"")</f>
        <v/>
      </c>
      <c r="T37" s="129" t="str">
        <f>IF(OR($M37="",$N37=""),"",_xlfn.BETA.INV(ABS(VLOOKUP($R$1,VLookups!$A$28:$B$29,2,FALSE)-T$3),IF($G37="L",$N37,$M37),IF($G37="L",$M37,$N37),$B37,$D37))</f>
        <v/>
      </c>
      <c r="U37" s="130" t="str">
        <f>IF(OR($M37="",$N37=""),"",_xlfn.BETA.INV(ABS(VLOOKUP($R$1,VLookups!$A$28:$B$29,2,FALSE)-U$3),IF($G37="L",$N37,$M37),IF($G37="L",$M37,$N37),$B37,$D37))</f>
        <v/>
      </c>
      <c r="V37" s="129" t="str">
        <f>IF(OR($M37="",$N37=""),"",_xlfn.BETA.INV(ABS(VLOOKUP($R$1,VLookups!$A$28:$B$29,2,FALSE)-V$3),IF($G37="L",$N37,$M37),IF($G37="L",$M37,$N37),$B37,$D37))</f>
        <v/>
      </c>
      <c r="W37" s="130" t="str">
        <f>IF(OR($M37="",$N37=""),"",_xlfn.BETA.INV(ABS(VLOOKUP($R$1,VLookups!$A$28:$B$29,2,FALSE)-W$3),IF($G37="L",$N37,$M37),IF($G37="L",$M37,$N37),$B37,$D37))</f>
        <v/>
      </c>
      <c r="X37" s="129" t="str">
        <f>IF(OR($M37="",$N37=""),"",_xlfn.BETA.INV(ABS(VLOOKUP($R$1,VLookups!$A$28:$B$29,2,FALSE)-X$3),IF($G37="L",$N37,$M37),IF($G37="L",$M37,$N37),$B37,$D37))</f>
        <v/>
      </c>
      <c r="Y37" s="130" t="str">
        <f>IF(OR($M37="",$N37=""),"",_xlfn.BETA.INV(ABS(VLOOKUP($R$1,VLookups!$A$28:$B$29,2,FALSE)-Y$3),IF($G37="L",$N37,$M37),IF($G37="L",$M37,$N37),$B37,$D37))</f>
        <v/>
      </c>
      <c r="Z37" s="129" t="str">
        <f>IF(OR($M37="",$N37=""),"",_xlfn.BETA.INV(ABS(VLOOKUP($R$1,VLookups!$A$28:$B$29,2,FALSE)-Z$3),IF($G37="L",$N37,$M37),IF($G37="L",$M37,$N37),$B37,$D37))</f>
        <v/>
      </c>
      <c r="AA37" s="130" t="str">
        <f>IF(OR($M37="",$N37=""),"",_xlfn.BETA.INV(ABS(VLOOKUP($R$1,VLookups!$A$28:$B$29,2,FALSE)-AA$3),IF($G37="L",$N37,$M37),IF($G37="L",$M37,$N37),$B37,$D37))</f>
        <v/>
      </c>
      <c r="AB37" s="129" t="str">
        <f>IF(OR($M37="",$N37=""),"",_xlfn.BETA.INV(ABS(VLOOKUP($R$1,VLookups!$A$28:$B$29,2,FALSE)-AB$3),IF($G37="L",$N37,$M37),IF($G37="L",$M37,$N37),$B37,$D37))</f>
        <v/>
      </c>
      <c r="AC37" s="130" t="str">
        <f>IF(OR($M37="",$N37=""),"",_xlfn.BETA.INV(ABS(VLOOKUP($R$1,VLookups!$A$28:$B$29,2,FALSE)-AC$3),IF($G37="L",$N37,$M37),IF($G37="L",$M37,$N37),$B37,$D37))</f>
        <v/>
      </c>
      <c r="AD37" s="129" t="str">
        <f>IF(OR($M37="",$N37=""),"",_xlfn.BETA.INV(ABS(VLOOKUP($R$1,VLookups!$A$28:$B$29,2,FALSE)-AD$3),IF($G37="L",$N37,$M37),IF($G37="L",$M37,$N37),$B37,$D37))</f>
        <v/>
      </c>
      <c r="AE37" s="130" t="str">
        <f>IF(OR($M37="",$N37=""),"",_xlfn.BETA.INV(ABS(VLOOKUP($R$1,VLookups!$A$28:$B$29,2,FALSE)-AE$3),IF($G37="L",$N37,$M37),IF($G37="L",$M37,$N37),$B37,$D37))</f>
        <v/>
      </c>
      <c r="AF37" s="17"/>
      <c r="AG37" s="17"/>
      <c r="AH37" s="17"/>
    </row>
    <row r="38" spans="1:34" hidden="1" x14ac:dyDescent="0.25">
      <c r="A38" s="22">
        <v>35</v>
      </c>
      <c r="B38" s="132"/>
      <c r="C38" s="132"/>
      <c r="D38" s="132"/>
      <c r="E38" s="127" t="str">
        <f t="shared" si="6"/>
        <v/>
      </c>
      <c r="F38" s="23" t="str">
        <f t="shared" si="7"/>
        <v/>
      </c>
      <c r="G38" s="24" t="str">
        <f t="shared" si="8"/>
        <v/>
      </c>
      <c r="H38" s="25" t="str">
        <f>IF(F38="","",IF(OR($F38&lt;Skew!$B$1,$F38=Skew!$B$1),IF($F38&gt;Skew!$C$1,Skew!$A$1,IF($F38&gt;Skew!$C$2,Skew!$A$2,IF($F38&gt;Skew!$C$3,Skew!$A$3,IF($F38&gt;Skew!$C$4,Skew!$A$4,IF($F38&gt;Skew!$C$5,Skew!$A$5,IF($F38&gt;Skew!$C$6,Skew!$A$6,IF($F38&gt;Skew!$C$7,Skew!$A$7,IF($F38&gt;Skew!$C$8,Skew!$A$8,IF($F38&gt;Skew!$C$9,Skew!$A$9,IF($F38&gt;Skew!$C$10,Skew!$A$10,IF($F38&gt;Skew!$C$11,Skew!$A$11,IF($F38&gt;Skew!$C$12,Skew!$A$12,IF($F38&gt;Skew!$C$13,Skew!$A$13,IF($F38&gt;Skew!$C$14,Skew!$A$14,Skew!$A$15)
)))))))))))))))</f>
        <v/>
      </c>
      <c r="I38" s="24" t="str">
        <f>IF(F38="","",MATCH(H38,Skew!$A$1:$A$15,0))</f>
        <v/>
      </c>
      <c r="J38" s="24" t="str">
        <f t="shared" si="0"/>
        <v/>
      </c>
      <c r="K38" s="26"/>
      <c r="L38" s="24" t="str">
        <f>IF(OR(F38="",K38=""),"",MATCH(K38,Confidence!$A$1:$A$10,0))</f>
        <v/>
      </c>
      <c r="M38" s="27" t="str">
        <f t="shared" si="1"/>
        <v/>
      </c>
      <c r="N38" s="27" t="str">
        <f t="shared" si="2"/>
        <v/>
      </c>
      <c r="O38" s="119" t="str">
        <f t="shared" si="3"/>
        <v/>
      </c>
      <c r="P38" s="119" t="str">
        <f t="shared" si="4"/>
        <v/>
      </c>
      <c r="Q38" s="40" t="str">
        <f t="shared" si="5"/>
        <v/>
      </c>
      <c r="R38" s="132"/>
      <c r="S38" s="28" t="str">
        <f>IF(AND(B38&gt;0,C38&gt;0,D38&gt;0,M38&gt;0,N38&gt;0,R38&gt;0,NOT(K38="")),ABS(VLOOKUP($R$1,VLookups!$A$28:$B$29,2,FALSE)-_xlfn.BETA.DIST(R38,IF(G38="L",N38,M38),IF(G38="L",M38,N38),TRUE,B38,D38)),"")</f>
        <v/>
      </c>
      <c r="T38" s="129" t="str">
        <f>IF(OR($M38="",$N38=""),"",_xlfn.BETA.INV(ABS(VLOOKUP($R$1,VLookups!$A$28:$B$29,2,FALSE)-T$3),IF($G38="L",$N38,$M38),IF($G38="L",$M38,$N38),$B38,$D38))</f>
        <v/>
      </c>
      <c r="U38" s="130" t="str">
        <f>IF(OR($M38="",$N38=""),"",_xlfn.BETA.INV(ABS(VLOOKUP($R$1,VLookups!$A$28:$B$29,2,FALSE)-U$3),IF($G38="L",$N38,$M38),IF($G38="L",$M38,$N38),$B38,$D38))</f>
        <v/>
      </c>
      <c r="V38" s="129" t="str">
        <f>IF(OR($M38="",$N38=""),"",_xlfn.BETA.INV(ABS(VLOOKUP($R$1,VLookups!$A$28:$B$29,2,FALSE)-V$3),IF($G38="L",$N38,$M38),IF($G38="L",$M38,$N38),$B38,$D38))</f>
        <v/>
      </c>
      <c r="W38" s="130" t="str">
        <f>IF(OR($M38="",$N38=""),"",_xlfn.BETA.INV(ABS(VLOOKUP($R$1,VLookups!$A$28:$B$29,2,FALSE)-W$3),IF($G38="L",$N38,$M38),IF($G38="L",$M38,$N38),$B38,$D38))</f>
        <v/>
      </c>
      <c r="X38" s="129" t="str">
        <f>IF(OR($M38="",$N38=""),"",_xlfn.BETA.INV(ABS(VLOOKUP($R$1,VLookups!$A$28:$B$29,2,FALSE)-X$3),IF($G38="L",$N38,$M38),IF($G38="L",$M38,$N38),$B38,$D38))</f>
        <v/>
      </c>
      <c r="Y38" s="130" t="str">
        <f>IF(OR($M38="",$N38=""),"",_xlfn.BETA.INV(ABS(VLOOKUP($R$1,VLookups!$A$28:$B$29,2,FALSE)-Y$3),IF($G38="L",$N38,$M38),IF($G38="L",$M38,$N38),$B38,$D38))</f>
        <v/>
      </c>
      <c r="Z38" s="129" t="str">
        <f>IF(OR($M38="",$N38=""),"",_xlfn.BETA.INV(ABS(VLOOKUP($R$1,VLookups!$A$28:$B$29,2,FALSE)-Z$3),IF($G38="L",$N38,$M38),IF($G38="L",$M38,$N38),$B38,$D38))</f>
        <v/>
      </c>
      <c r="AA38" s="130" t="str">
        <f>IF(OR($M38="",$N38=""),"",_xlfn.BETA.INV(ABS(VLOOKUP($R$1,VLookups!$A$28:$B$29,2,FALSE)-AA$3),IF($G38="L",$N38,$M38),IF($G38="L",$M38,$N38),$B38,$D38))</f>
        <v/>
      </c>
      <c r="AB38" s="129" t="str">
        <f>IF(OR($M38="",$N38=""),"",_xlfn.BETA.INV(ABS(VLOOKUP($R$1,VLookups!$A$28:$B$29,2,FALSE)-AB$3),IF($G38="L",$N38,$M38),IF($G38="L",$M38,$N38),$B38,$D38))</f>
        <v/>
      </c>
      <c r="AC38" s="130" t="str">
        <f>IF(OR($M38="",$N38=""),"",_xlfn.BETA.INV(ABS(VLOOKUP($R$1,VLookups!$A$28:$B$29,2,FALSE)-AC$3),IF($G38="L",$N38,$M38),IF($G38="L",$M38,$N38),$B38,$D38))</f>
        <v/>
      </c>
      <c r="AD38" s="129" t="str">
        <f>IF(OR($M38="",$N38=""),"",_xlfn.BETA.INV(ABS(VLOOKUP($R$1,VLookups!$A$28:$B$29,2,FALSE)-AD$3),IF($G38="L",$N38,$M38),IF($G38="L",$M38,$N38),$B38,$D38))</f>
        <v/>
      </c>
      <c r="AE38" s="130" t="str">
        <f>IF(OR($M38="",$N38=""),"",_xlfn.BETA.INV(ABS(VLOOKUP($R$1,VLookups!$A$28:$B$29,2,FALSE)-AE$3),IF($G38="L",$N38,$M38),IF($G38="L",$M38,$N38),$B38,$D38))</f>
        <v/>
      </c>
      <c r="AF38" s="17"/>
      <c r="AG38" s="17"/>
      <c r="AH38" s="17"/>
    </row>
    <row r="39" spans="1:34" hidden="1" x14ac:dyDescent="0.25">
      <c r="A39" s="22">
        <v>36</v>
      </c>
      <c r="B39" s="132"/>
      <c r="C39" s="132"/>
      <c r="D39" s="132"/>
      <c r="E39" s="127" t="str">
        <f t="shared" si="6"/>
        <v/>
      </c>
      <c r="F39" s="23" t="str">
        <f t="shared" si="7"/>
        <v/>
      </c>
      <c r="G39" s="24" t="str">
        <f t="shared" si="8"/>
        <v/>
      </c>
      <c r="H39" s="25" t="str">
        <f>IF(F39="","",IF(OR($F39&lt;Skew!$B$1,$F39=Skew!$B$1),IF($F39&gt;Skew!$C$1,Skew!$A$1,IF($F39&gt;Skew!$C$2,Skew!$A$2,IF($F39&gt;Skew!$C$3,Skew!$A$3,IF($F39&gt;Skew!$C$4,Skew!$A$4,IF($F39&gt;Skew!$C$5,Skew!$A$5,IF($F39&gt;Skew!$C$6,Skew!$A$6,IF($F39&gt;Skew!$C$7,Skew!$A$7,IF($F39&gt;Skew!$C$8,Skew!$A$8,IF($F39&gt;Skew!$C$9,Skew!$A$9,IF($F39&gt;Skew!$C$10,Skew!$A$10,IF($F39&gt;Skew!$C$11,Skew!$A$11,IF($F39&gt;Skew!$C$12,Skew!$A$12,IF($F39&gt;Skew!$C$13,Skew!$A$13,IF($F39&gt;Skew!$C$14,Skew!$A$14,Skew!$A$15)
)))))))))))))))</f>
        <v/>
      </c>
      <c r="I39" s="24" t="str">
        <f>IF(F39="","",MATCH(H39,Skew!$A$1:$A$15,0))</f>
        <v/>
      </c>
      <c r="J39" s="24" t="str">
        <f t="shared" si="0"/>
        <v/>
      </c>
      <c r="K39" s="26"/>
      <c r="L39" s="24" t="str">
        <f>IF(OR(F39="",K39=""),"",MATCH(K39,Confidence!$A$1:$A$10,0))</f>
        <v/>
      </c>
      <c r="M39" s="27" t="str">
        <f t="shared" si="1"/>
        <v/>
      </c>
      <c r="N39" s="27" t="str">
        <f t="shared" si="2"/>
        <v/>
      </c>
      <c r="O39" s="119" t="str">
        <f t="shared" si="3"/>
        <v/>
      </c>
      <c r="P39" s="119" t="str">
        <f t="shared" si="4"/>
        <v/>
      </c>
      <c r="Q39" s="40" t="str">
        <f t="shared" si="5"/>
        <v/>
      </c>
      <c r="R39" s="132"/>
      <c r="S39" s="28" t="str">
        <f>IF(AND(B39&gt;0,C39&gt;0,D39&gt;0,M39&gt;0,N39&gt;0,R39&gt;0,NOT(K39="")),ABS(VLOOKUP($R$1,VLookups!$A$28:$B$29,2,FALSE)-_xlfn.BETA.DIST(R39,IF(G39="L",N39,M39),IF(G39="L",M39,N39),TRUE,B39,D39)),"")</f>
        <v/>
      </c>
      <c r="T39" s="129" t="str">
        <f>IF(OR($M39="",$N39=""),"",_xlfn.BETA.INV(ABS(VLOOKUP($R$1,VLookups!$A$28:$B$29,2,FALSE)-T$3),IF($G39="L",$N39,$M39),IF($G39="L",$M39,$N39),$B39,$D39))</f>
        <v/>
      </c>
      <c r="U39" s="130" t="str">
        <f>IF(OR($M39="",$N39=""),"",_xlfn.BETA.INV(ABS(VLOOKUP($R$1,VLookups!$A$28:$B$29,2,FALSE)-U$3),IF($G39="L",$N39,$M39),IF($G39="L",$M39,$N39),$B39,$D39))</f>
        <v/>
      </c>
      <c r="V39" s="129" t="str">
        <f>IF(OR($M39="",$N39=""),"",_xlfn.BETA.INV(ABS(VLOOKUP($R$1,VLookups!$A$28:$B$29,2,FALSE)-V$3),IF($G39="L",$N39,$M39),IF($G39="L",$M39,$N39),$B39,$D39))</f>
        <v/>
      </c>
      <c r="W39" s="130" t="str">
        <f>IF(OR($M39="",$N39=""),"",_xlfn.BETA.INV(ABS(VLOOKUP($R$1,VLookups!$A$28:$B$29,2,FALSE)-W$3),IF($G39="L",$N39,$M39),IF($G39="L",$M39,$N39),$B39,$D39))</f>
        <v/>
      </c>
      <c r="X39" s="129" t="str">
        <f>IF(OR($M39="",$N39=""),"",_xlfn.BETA.INV(ABS(VLOOKUP($R$1,VLookups!$A$28:$B$29,2,FALSE)-X$3),IF($G39="L",$N39,$M39),IF($G39="L",$M39,$N39),$B39,$D39))</f>
        <v/>
      </c>
      <c r="Y39" s="130" t="str">
        <f>IF(OR($M39="",$N39=""),"",_xlfn.BETA.INV(ABS(VLOOKUP($R$1,VLookups!$A$28:$B$29,2,FALSE)-Y$3),IF($G39="L",$N39,$M39),IF($G39="L",$M39,$N39),$B39,$D39))</f>
        <v/>
      </c>
      <c r="Z39" s="129" t="str">
        <f>IF(OR($M39="",$N39=""),"",_xlfn.BETA.INV(ABS(VLOOKUP($R$1,VLookups!$A$28:$B$29,2,FALSE)-Z$3),IF($G39="L",$N39,$M39),IF($G39="L",$M39,$N39),$B39,$D39))</f>
        <v/>
      </c>
      <c r="AA39" s="130" t="str">
        <f>IF(OR($M39="",$N39=""),"",_xlfn.BETA.INV(ABS(VLOOKUP($R$1,VLookups!$A$28:$B$29,2,FALSE)-AA$3),IF($G39="L",$N39,$M39),IF($G39="L",$M39,$N39),$B39,$D39))</f>
        <v/>
      </c>
      <c r="AB39" s="129" t="str">
        <f>IF(OR($M39="",$N39=""),"",_xlfn.BETA.INV(ABS(VLOOKUP($R$1,VLookups!$A$28:$B$29,2,FALSE)-AB$3),IF($G39="L",$N39,$M39),IF($G39="L",$M39,$N39),$B39,$D39))</f>
        <v/>
      </c>
      <c r="AC39" s="130" t="str">
        <f>IF(OR($M39="",$N39=""),"",_xlfn.BETA.INV(ABS(VLOOKUP($R$1,VLookups!$A$28:$B$29,2,FALSE)-AC$3),IF($G39="L",$N39,$M39),IF($G39="L",$M39,$N39),$B39,$D39))</f>
        <v/>
      </c>
      <c r="AD39" s="129" t="str">
        <f>IF(OR($M39="",$N39=""),"",_xlfn.BETA.INV(ABS(VLOOKUP($R$1,VLookups!$A$28:$B$29,2,FALSE)-AD$3),IF($G39="L",$N39,$M39),IF($G39="L",$M39,$N39),$B39,$D39))</f>
        <v/>
      </c>
      <c r="AE39" s="130" t="str">
        <f>IF(OR($M39="",$N39=""),"",_xlfn.BETA.INV(ABS(VLOOKUP($R$1,VLookups!$A$28:$B$29,2,FALSE)-AE$3),IF($G39="L",$N39,$M39),IF($G39="L",$M39,$N39),$B39,$D39))</f>
        <v/>
      </c>
      <c r="AF39" s="17"/>
      <c r="AG39" s="17"/>
      <c r="AH39" s="17"/>
    </row>
    <row r="40" spans="1:34" hidden="1" x14ac:dyDescent="0.25">
      <c r="A40" s="22">
        <v>37</v>
      </c>
      <c r="B40" s="132"/>
      <c r="C40" s="132"/>
      <c r="D40" s="132"/>
      <c r="E40" s="127" t="str">
        <f t="shared" si="6"/>
        <v/>
      </c>
      <c r="F40" s="23" t="str">
        <f t="shared" si="7"/>
        <v/>
      </c>
      <c r="G40" s="24" t="str">
        <f t="shared" si="8"/>
        <v/>
      </c>
      <c r="H40" s="25" t="str">
        <f>IF(F40="","",IF(OR($F40&lt;Skew!$B$1,$F40=Skew!$B$1),IF($F40&gt;Skew!$C$1,Skew!$A$1,IF($F40&gt;Skew!$C$2,Skew!$A$2,IF($F40&gt;Skew!$C$3,Skew!$A$3,IF($F40&gt;Skew!$C$4,Skew!$A$4,IF($F40&gt;Skew!$C$5,Skew!$A$5,IF($F40&gt;Skew!$C$6,Skew!$A$6,IF($F40&gt;Skew!$C$7,Skew!$A$7,IF($F40&gt;Skew!$C$8,Skew!$A$8,IF($F40&gt;Skew!$C$9,Skew!$A$9,IF($F40&gt;Skew!$C$10,Skew!$A$10,IF($F40&gt;Skew!$C$11,Skew!$A$11,IF($F40&gt;Skew!$C$12,Skew!$A$12,IF($F40&gt;Skew!$C$13,Skew!$A$13,IF($F40&gt;Skew!$C$14,Skew!$A$14,Skew!$A$15)
)))))))))))))))</f>
        <v/>
      </c>
      <c r="I40" s="24" t="str">
        <f>IF(F40="","",MATCH(H40,Skew!$A$1:$A$15,0))</f>
        <v/>
      </c>
      <c r="J40" s="24" t="str">
        <f t="shared" si="0"/>
        <v/>
      </c>
      <c r="K40" s="26"/>
      <c r="L40" s="24" t="str">
        <f>IF(OR(F40="",K40=""),"",MATCH(K40,Confidence!$A$1:$A$10,0))</f>
        <v/>
      </c>
      <c r="M40" s="27" t="str">
        <f t="shared" si="1"/>
        <v/>
      </c>
      <c r="N40" s="27" t="str">
        <f t="shared" si="2"/>
        <v/>
      </c>
      <c r="O40" s="119" t="str">
        <f t="shared" si="3"/>
        <v/>
      </c>
      <c r="P40" s="119" t="str">
        <f t="shared" si="4"/>
        <v/>
      </c>
      <c r="Q40" s="40" t="str">
        <f t="shared" si="5"/>
        <v/>
      </c>
      <c r="R40" s="132"/>
      <c r="S40" s="28" t="str">
        <f>IF(AND(B40&gt;0,C40&gt;0,D40&gt;0,M40&gt;0,N40&gt;0,R40&gt;0,NOT(K40="")),ABS(VLOOKUP($R$1,VLookups!$A$28:$B$29,2,FALSE)-_xlfn.BETA.DIST(R40,IF(G40="L",N40,M40),IF(G40="L",M40,N40),TRUE,B40,D40)),"")</f>
        <v/>
      </c>
      <c r="T40" s="129" t="str">
        <f>IF(OR($M40="",$N40=""),"",_xlfn.BETA.INV(ABS(VLOOKUP($R$1,VLookups!$A$28:$B$29,2,FALSE)-T$3),IF($G40="L",$N40,$M40),IF($G40="L",$M40,$N40),$B40,$D40))</f>
        <v/>
      </c>
      <c r="U40" s="130" t="str">
        <f>IF(OR($M40="",$N40=""),"",_xlfn.BETA.INV(ABS(VLOOKUP($R$1,VLookups!$A$28:$B$29,2,FALSE)-U$3),IF($G40="L",$N40,$M40),IF($G40="L",$M40,$N40),$B40,$D40))</f>
        <v/>
      </c>
      <c r="V40" s="129" t="str">
        <f>IF(OR($M40="",$N40=""),"",_xlfn.BETA.INV(ABS(VLOOKUP($R$1,VLookups!$A$28:$B$29,2,FALSE)-V$3),IF($G40="L",$N40,$M40),IF($G40="L",$M40,$N40),$B40,$D40))</f>
        <v/>
      </c>
      <c r="W40" s="130" t="str">
        <f>IF(OR($M40="",$N40=""),"",_xlfn.BETA.INV(ABS(VLOOKUP($R$1,VLookups!$A$28:$B$29,2,FALSE)-W$3),IF($G40="L",$N40,$M40),IF($G40="L",$M40,$N40),$B40,$D40))</f>
        <v/>
      </c>
      <c r="X40" s="129" t="str">
        <f>IF(OR($M40="",$N40=""),"",_xlfn.BETA.INV(ABS(VLOOKUP($R$1,VLookups!$A$28:$B$29,2,FALSE)-X$3),IF($G40="L",$N40,$M40),IF($G40="L",$M40,$N40),$B40,$D40))</f>
        <v/>
      </c>
      <c r="Y40" s="130" t="str">
        <f>IF(OR($M40="",$N40=""),"",_xlfn.BETA.INV(ABS(VLOOKUP($R$1,VLookups!$A$28:$B$29,2,FALSE)-Y$3),IF($G40="L",$N40,$M40),IF($G40="L",$M40,$N40),$B40,$D40))</f>
        <v/>
      </c>
      <c r="Z40" s="129" t="str">
        <f>IF(OR($M40="",$N40=""),"",_xlfn.BETA.INV(ABS(VLOOKUP($R$1,VLookups!$A$28:$B$29,2,FALSE)-Z$3),IF($G40="L",$N40,$M40),IF($G40="L",$M40,$N40),$B40,$D40))</f>
        <v/>
      </c>
      <c r="AA40" s="130" t="str">
        <f>IF(OR($M40="",$N40=""),"",_xlfn.BETA.INV(ABS(VLOOKUP($R$1,VLookups!$A$28:$B$29,2,FALSE)-AA$3),IF($G40="L",$N40,$M40),IF($G40="L",$M40,$N40),$B40,$D40))</f>
        <v/>
      </c>
      <c r="AB40" s="129" t="str">
        <f>IF(OR($M40="",$N40=""),"",_xlfn.BETA.INV(ABS(VLOOKUP($R$1,VLookups!$A$28:$B$29,2,FALSE)-AB$3),IF($G40="L",$N40,$M40),IF($G40="L",$M40,$N40),$B40,$D40))</f>
        <v/>
      </c>
      <c r="AC40" s="130" t="str">
        <f>IF(OR($M40="",$N40=""),"",_xlfn.BETA.INV(ABS(VLOOKUP($R$1,VLookups!$A$28:$B$29,2,FALSE)-AC$3),IF($G40="L",$N40,$M40),IF($G40="L",$M40,$N40),$B40,$D40))</f>
        <v/>
      </c>
      <c r="AD40" s="129" t="str">
        <f>IF(OR($M40="",$N40=""),"",_xlfn.BETA.INV(ABS(VLOOKUP($R$1,VLookups!$A$28:$B$29,2,FALSE)-AD$3),IF($G40="L",$N40,$M40),IF($G40="L",$M40,$N40),$B40,$D40))</f>
        <v/>
      </c>
      <c r="AE40" s="130" t="str">
        <f>IF(OR($M40="",$N40=""),"",_xlfn.BETA.INV(ABS(VLOOKUP($R$1,VLookups!$A$28:$B$29,2,FALSE)-AE$3),IF($G40="L",$N40,$M40),IF($G40="L",$M40,$N40),$B40,$D40))</f>
        <v/>
      </c>
      <c r="AF40" s="17"/>
      <c r="AG40" s="17"/>
      <c r="AH40" s="17"/>
    </row>
    <row r="41" spans="1:34" hidden="1" x14ac:dyDescent="0.25">
      <c r="A41" s="22">
        <v>38</v>
      </c>
      <c r="B41" s="132"/>
      <c r="C41" s="132"/>
      <c r="D41" s="132"/>
      <c r="E41" s="127" t="str">
        <f t="shared" si="6"/>
        <v/>
      </c>
      <c r="F41" s="23" t="str">
        <f t="shared" si="7"/>
        <v/>
      </c>
      <c r="G41" s="24" t="str">
        <f t="shared" si="8"/>
        <v/>
      </c>
      <c r="H41" s="25" t="str">
        <f>IF(F41="","",IF(OR($F41&lt;Skew!$B$1,$F41=Skew!$B$1),IF($F41&gt;Skew!$C$1,Skew!$A$1,IF($F41&gt;Skew!$C$2,Skew!$A$2,IF($F41&gt;Skew!$C$3,Skew!$A$3,IF($F41&gt;Skew!$C$4,Skew!$A$4,IF($F41&gt;Skew!$C$5,Skew!$A$5,IF($F41&gt;Skew!$C$6,Skew!$A$6,IF($F41&gt;Skew!$C$7,Skew!$A$7,IF($F41&gt;Skew!$C$8,Skew!$A$8,IF($F41&gt;Skew!$C$9,Skew!$A$9,IF($F41&gt;Skew!$C$10,Skew!$A$10,IF($F41&gt;Skew!$C$11,Skew!$A$11,IF($F41&gt;Skew!$C$12,Skew!$A$12,IF($F41&gt;Skew!$C$13,Skew!$A$13,IF($F41&gt;Skew!$C$14,Skew!$A$14,Skew!$A$15)
)))))))))))))))</f>
        <v/>
      </c>
      <c r="I41" s="24" t="str">
        <f>IF(F41="","",MATCH(H41,Skew!$A$1:$A$15,0))</f>
        <v/>
      </c>
      <c r="J41" s="24" t="str">
        <f t="shared" si="0"/>
        <v/>
      </c>
      <c r="K41" s="26"/>
      <c r="L41" s="24" t="str">
        <f>IF(OR(F41="",K41=""),"",MATCH(K41,Confidence!$A$1:$A$10,0))</f>
        <v/>
      </c>
      <c r="M41" s="27" t="str">
        <f t="shared" si="1"/>
        <v/>
      </c>
      <c r="N41" s="27" t="str">
        <f t="shared" si="2"/>
        <v/>
      </c>
      <c r="O41" s="119" t="str">
        <f t="shared" si="3"/>
        <v/>
      </c>
      <c r="P41" s="119" t="str">
        <f t="shared" si="4"/>
        <v/>
      </c>
      <c r="Q41" s="40" t="str">
        <f t="shared" si="5"/>
        <v/>
      </c>
      <c r="R41" s="132"/>
      <c r="S41" s="28" t="str">
        <f>IF(AND(B41&gt;0,C41&gt;0,D41&gt;0,M41&gt;0,N41&gt;0,R41&gt;0,NOT(K41="")),ABS(VLOOKUP($R$1,VLookups!$A$28:$B$29,2,FALSE)-_xlfn.BETA.DIST(R41,IF(G41="L",N41,M41),IF(G41="L",M41,N41),TRUE,B41,D41)),"")</f>
        <v/>
      </c>
      <c r="T41" s="129" t="str">
        <f>IF(OR($M41="",$N41=""),"",_xlfn.BETA.INV(ABS(VLOOKUP($R$1,VLookups!$A$28:$B$29,2,FALSE)-T$3),IF($G41="L",$N41,$M41),IF($G41="L",$M41,$N41),$B41,$D41))</f>
        <v/>
      </c>
      <c r="U41" s="130" t="str">
        <f>IF(OR($M41="",$N41=""),"",_xlfn.BETA.INV(ABS(VLOOKUP($R$1,VLookups!$A$28:$B$29,2,FALSE)-U$3),IF($G41="L",$N41,$M41),IF($G41="L",$M41,$N41),$B41,$D41))</f>
        <v/>
      </c>
      <c r="V41" s="129" t="str">
        <f>IF(OR($M41="",$N41=""),"",_xlfn.BETA.INV(ABS(VLOOKUP($R$1,VLookups!$A$28:$B$29,2,FALSE)-V$3),IF($G41="L",$N41,$M41),IF($G41="L",$M41,$N41),$B41,$D41))</f>
        <v/>
      </c>
      <c r="W41" s="130" t="str">
        <f>IF(OR($M41="",$N41=""),"",_xlfn.BETA.INV(ABS(VLOOKUP($R$1,VLookups!$A$28:$B$29,2,FALSE)-W$3),IF($G41="L",$N41,$M41),IF($G41="L",$M41,$N41),$B41,$D41))</f>
        <v/>
      </c>
      <c r="X41" s="129" t="str">
        <f>IF(OR($M41="",$N41=""),"",_xlfn.BETA.INV(ABS(VLOOKUP($R$1,VLookups!$A$28:$B$29,2,FALSE)-X$3),IF($G41="L",$N41,$M41),IF($G41="L",$M41,$N41),$B41,$D41))</f>
        <v/>
      </c>
      <c r="Y41" s="130" t="str">
        <f>IF(OR($M41="",$N41=""),"",_xlfn.BETA.INV(ABS(VLOOKUP($R$1,VLookups!$A$28:$B$29,2,FALSE)-Y$3),IF($G41="L",$N41,$M41),IF($G41="L",$M41,$N41),$B41,$D41))</f>
        <v/>
      </c>
      <c r="Z41" s="129" t="str">
        <f>IF(OR($M41="",$N41=""),"",_xlfn.BETA.INV(ABS(VLOOKUP($R$1,VLookups!$A$28:$B$29,2,FALSE)-Z$3),IF($G41="L",$N41,$M41),IF($G41="L",$M41,$N41),$B41,$D41))</f>
        <v/>
      </c>
      <c r="AA41" s="130" t="str">
        <f>IF(OR($M41="",$N41=""),"",_xlfn.BETA.INV(ABS(VLOOKUP($R$1,VLookups!$A$28:$B$29,2,FALSE)-AA$3),IF($G41="L",$N41,$M41),IF($G41="L",$M41,$N41),$B41,$D41))</f>
        <v/>
      </c>
      <c r="AB41" s="129" t="str">
        <f>IF(OR($M41="",$N41=""),"",_xlfn.BETA.INV(ABS(VLOOKUP($R$1,VLookups!$A$28:$B$29,2,FALSE)-AB$3),IF($G41="L",$N41,$M41),IF($G41="L",$M41,$N41),$B41,$D41))</f>
        <v/>
      </c>
      <c r="AC41" s="130" t="str">
        <f>IF(OR($M41="",$N41=""),"",_xlfn.BETA.INV(ABS(VLOOKUP($R$1,VLookups!$A$28:$B$29,2,FALSE)-AC$3),IF($G41="L",$N41,$M41),IF($G41="L",$M41,$N41),$B41,$D41))</f>
        <v/>
      </c>
      <c r="AD41" s="129" t="str">
        <f>IF(OR($M41="",$N41=""),"",_xlfn.BETA.INV(ABS(VLOOKUP($R$1,VLookups!$A$28:$B$29,2,FALSE)-AD$3),IF($G41="L",$N41,$M41),IF($G41="L",$M41,$N41),$B41,$D41))</f>
        <v/>
      </c>
      <c r="AE41" s="130" t="str">
        <f>IF(OR($M41="",$N41=""),"",_xlfn.BETA.INV(ABS(VLOOKUP($R$1,VLookups!$A$28:$B$29,2,FALSE)-AE$3),IF($G41="L",$N41,$M41),IF($G41="L",$M41,$N41),$B41,$D41))</f>
        <v/>
      </c>
      <c r="AF41" s="17"/>
      <c r="AG41" s="17"/>
      <c r="AH41" s="17"/>
    </row>
    <row r="42" spans="1:34" hidden="1" x14ac:dyDescent="0.25">
      <c r="A42" s="22">
        <v>39</v>
      </c>
      <c r="B42" s="132"/>
      <c r="C42" s="132"/>
      <c r="D42" s="132"/>
      <c r="E42" s="127" t="str">
        <f t="shared" si="6"/>
        <v/>
      </c>
      <c r="F42" s="23" t="str">
        <f t="shared" si="7"/>
        <v/>
      </c>
      <c r="G42" s="24" t="str">
        <f t="shared" si="8"/>
        <v/>
      </c>
      <c r="H42" s="25" t="str">
        <f>IF(F42="","",IF(OR($F42&lt;Skew!$B$1,$F42=Skew!$B$1),IF($F42&gt;Skew!$C$1,Skew!$A$1,IF($F42&gt;Skew!$C$2,Skew!$A$2,IF($F42&gt;Skew!$C$3,Skew!$A$3,IF($F42&gt;Skew!$C$4,Skew!$A$4,IF($F42&gt;Skew!$C$5,Skew!$A$5,IF($F42&gt;Skew!$C$6,Skew!$A$6,IF($F42&gt;Skew!$C$7,Skew!$A$7,IF($F42&gt;Skew!$C$8,Skew!$A$8,IF($F42&gt;Skew!$C$9,Skew!$A$9,IF($F42&gt;Skew!$C$10,Skew!$A$10,IF($F42&gt;Skew!$C$11,Skew!$A$11,IF($F42&gt;Skew!$C$12,Skew!$A$12,IF($F42&gt;Skew!$C$13,Skew!$A$13,IF($F42&gt;Skew!$C$14,Skew!$A$14,Skew!$A$15)
)))))))))))))))</f>
        <v/>
      </c>
      <c r="I42" s="24" t="str">
        <f>IF(F42="","",MATCH(H42,Skew!$A$1:$A$15,0))</f>
        <v/>
      </c>
      <c r="J42" s="24" t="str">
        <f t="shared" si="0"/>
        <v/>
      </c>
      <c r="K42" s="26"/>
      <c r="L42" s="24" t="str">
        <f>IF(OR(F42="",K42=""),"",MATCH(K42,Confidence!$A$1:$A$10,0))</f>
        <v/>
      </c>
      <c r="M42" s="27" t="str">
        <f t="shared" si="1"/>
        <v/>
      </c>
      <c r="N42" s="27" t="str">
        <f t="shared" si="2"/>
        <v/>
      </c>
      <c r="O42" s="119" t="str">
        <f t="shared" si="3"/>
        <v/>
      </c>
      <c r="P42" s="119" t="str">
        <f t="shared" si="4"/>
        <v/>
      </c>
      <c r="Q42" s="40" t="str">
        <f t="shared" si="5"/>
        <v/>
      </c>
      <c r="R42" s="132"/>
      <c r="S42" s="28" t="str">
        <f>IF(AND(B42&gt;0,C42&gt;0,D42&gt;0,M42&gt;0,N42&gt;0,R42&gt;0,NOT(K42="")),ABS(VLOOKUP($R$1,VLookups!$A$28:$B$29,2,FALSE)-_xlfn.BETA.DIST(R42,IF(G42="L",N42,M42),IF(G42="L",M42,N42),TRUE,B42,D42)),"")</f>
        <v/>
      </c>
      <c r="T42" s="129" t="str">
        <f>IF(OR($M42="",$N42=""),"",_xlfn.BETA.INV(ABS(VLOOKUP($R$1,VLookups!$A$28:$B$29,2,FALSE)-T$3),IF($G42="L",$N42,$M42),IF($G42="L",$M42,$N42),$B42,$D42))</f>
        <v/>
      </c>
      <c r="U42" s="130" t="str">
        <f>IF(OR($M42="",$N42=""),"",_xlfn.BETA.INV(ABS(VLOOKUP($R$1,VLookups!$A$28:$B$29,2,FALSE)-U$3),IF($G42="L",$N42,$M42),IF($G42="L",$M42,$N42),$B42,$D42))</f>
        <v/>
      </c>
      <c r="V42" s="129" t="str">
        <f>IF(OR($M42="",$N42=""),"",_xlfn.BETA.INV(ABS(VLOOKUP($R$1,VLookups!$A$28:$B$29,2,FALSE)-V$3),IF($G42="L",$N42,$M42),IF($G42="L",$M42,$N42),$B42,$D42))</f>
        <v/>
      </c>
      <c r="W42" s="130" t="str">
        <f>IF(OR($M42="",$N42=""),"",_xlfn.BETA.INV(ABS(VLOOKUP($R$1,VLookups!$A$28:$B$29,2,FALSE)-W$3),IF($G42="L",$N42,$M42),IF($G42="L",$M42,$N42),$B42,$D42))</f>
        <v/>
      </c>
      <c r="X42" s="129" t="str">
        <f>IF(OR($M42="",$N42=""),"",_xlfn.BETA.INV(ABS(VLOOKUP($R$1,VLookups!$A$28:$B$29,2,FALSE)-X$3),IF($G42="L",$N42,$M42),IF($G42="L",$M42,$N42),$B42,$D42))</f>
        <v/>
      </c>
      <c r="Y42" s="130" t="str">
        <f>IF(OR($M42="",$N42=""),"",_xlfn.BETA.INV(ABS(VLOOKUP($R$1,VLookups!$A$28:$B$29,2,FALSE)-Y$3),IF($G42="L",$N42,$M42),IF($G42="L",$M42,$N42),$B42,$D42))</f>
        <v/>
      </c>
      <c r="Z42" s="129" t="str">
        <f>IF(OR($M42="",$N42=""),"",_xlfn.BETA.INV(ABS(VLOOKUP($R$1,VLookups!$A$28:$B$29,2,FALSE)-Z$3),IF($G42="L",$N42,$M42),IF($G42="L",$M42,$N42),$B42,$D42))</f>
        <v/>
      </c>
      <c r="AA42" s="130" t="str">
        <f>IF(OR($M42="",$N42=""),"",_xlfn.BETA.INV(ABS(VLOOKUP($R$1,VLookups!$A$28:$B$29,2,FALSE)-AA$3),IF($G42="L",$N42,$M42),IF($G42="L",$M42,$N42),$B42,$D42))</f>
        <v/>
      </c>
      <c r="AB42" s="129" t="str">
        <f>IF(OR($M42="",$N42=""),"",_xlfn.BETA.INV(ABS(VLOOKUP($R$1,VLookups!$A$28:$B$29,2,FALSE)-AB$3),IF($G42="L",$N42,$M42),IF($G42="L",$M42,$N42),$B42,$D42))</f>
        <v/>
      </c>
      <c r="AC42" s="130" t="str">
        <f>IF(OR($M42="",$N42=""),"",_xlfn.BETA.INV(ABS(VLOOKUP($R$1,VLookups!$A$28:$B$29,2,FALSE)-AC$3),IF($G42="L",$N42,$M42),IF($G42="L",$M42,$N42),$B42,$D42))</f>
        <v/>
      </c>
      <c r="AD42" s="129" t="str">
        <f>IF(OR($M42="",$N42=""),"",_xlfn.BETA.INV(ABS(VLOOKUP($R$1,VLookups!$A$28:$B$29,2,FALSE)-AD$3),IF($G42="L",$N42,$M42),IF($G42="L",$M42,$N42),$B42,$D42))</f>
        <v/>
      </c>
      <c r="AE42" s="130" t="str">
        <f>IF(OR($M42="",$N42=""),"",_xlfn.BETA.INV(ABS(VLOOKUP($R$1,VLookups!$A$28:$B$29,2,FALSE)-AE$3),IF($G42="L",$N42,$M42),IF($G42="L",$M42,$N42),$B42,$D42))</f>
        <v/>
      </c>
      <c r="AF42" s="17"/>
      <c r="AG42" s="17"/>
      <c r="AH42" s="17"/>
    </row>
    <row r="43" spans="1:34" hidden="1" x14ac:dyDescent="0.25">
      <c r="A43" s="22">
        <v>40</v>
      </c>
      <c r="B43" s="132"/>
      <c r="C43" s="132"/>
      <c r="D43" s="132"/>
      <c r="E43" s="127" t="str">
        <f t="shared" si="6"/>
        <v/>
      </c>
      <c r="F43" s="23" t="str">
        <f t="shared" si="7"/>
        <v/>
      </c>
      <c r="G43" s="24" t="str">
        <f t="shared" si="8"/>
        <v/>
      </c>
      <c r="H43" s="25" t="str">
        <f>IF(F43="","",IF(OR($F43&lt;Skew!$B$1,$F43=Skew!$B$1),IF($F43&gt;Skew!$C$1,Skew!$A$1,IF($F43&gt;Skew!$C$2,Skew!$A$2,IF($F43&gt;Skew!$C$3,Skew!$A$3,IF($F43&gt;Skew!$C$4,Skew!$A$4,IF($F43&gt;Skew!$C$5,Skew!$A$5,IF($F43&gt;Skew!$C$6,Skew!$A$6,IF($F43&gt;Skew!$C$7,Skew!$A$7,IF($F43&gt;Skew!$C$8,Skew!$A$8,IF($F43&gt;Skew!$C$9,Skew!$A$9,IF($F43&gt;Skew!$C$10,Skew!$A$10,IF($F43&gt;Skew!$C$11,Skew!$A$11,IF($F43&gt;Skew!$C$12,Skew!$A$12,IF($F43&gt;Skew!$C$13,Skew!$A$13,IF($F43&gt;Skew!$C$14,Skew!$A$14,Skew!$A$15)
)))))))))))))))</f>
        <v/>
      </c>
      <c r="I43" s="24" t="str">
        <f>IF(F43="","",MATCH(H43,Skew!$A$1:$A$15,0))</f>
        <v/>
      </c>
      <c r="J43" s="24" t="str">
        <f t="shared" si="0"/>
        <v/>
      </c>
      <c r="K43" s="26"/>
      <c r="L43" s="24" t="str">
        <f>IF(OR(F43="",K43=""),"",MATCH(K43,Confidence!$A$1:$A$10,0))</f>
        <v/>
      </c>
      <c r="M43" s="27" t="str">
        <f t="shared" si="1"/>
        <v/>
      </c>
      <c r="N43" s="27" t="str">
        <f t="shared" si="2"/>
        <v/>
      </c>
      <c r="O43" s="119" t="str">
        <f t="shared" si="3"/>
        <v/>
      </c>
      <c r="P43" s="119" t="str">
        <f t="shared" si="4"/>
        <v/>
      </c>
      <c r="Q43" s="40" t="str">
        <f t="shared" si="5"/>
        <v/>
      </c>
      <c r="R43" s="132"/>
      <c r="S43" s="28" t="str">
        <f>IF(AND(B43&gt;0,C43&gt;0,D43&gt;0,M43&gt;0,N43&gt;0,R43&gt;0,NOT(K43="")),ABS(VLOOKUP($R$1,VLookups!$A$28:$B$29,2,FALSE)-_xlfn.BETA.DIST(R43,IF(G43="L",N43,M43),IF(G43="L",M43,N43),TRUE,B43,D43)),"")</f>
        <v/>
      </c>
      <c r="T43" s="129" t="str">
        <f>IF(OR($M43="",$N43=""),"",_xlfn.BETA.INV(ABS(VLOOKUP($R$1,VLookups!$A$28:$B$29,2,FALSE)-T$3),IF($G43="L",$N43,$M43),IF($G43="L",$M43,$N43),$B43,$D43))</f>
        <v/>
      </c>
      <c r="U43" s="130" t="str">
        <f>IF(OR($M43="",$N43=""),"",_xlfn.BETA.INV(ABS(VLOOKUP($R$1,VLookups!$A$28:$B$29,2,FALSE)-U$3),IF($G43="L",$N43,$M43),IF($G43="L",$M43,$N43),$B43,$D43))</f>
        <v/>
      </c>
      <c r="V43" s="129" t="str">
        <f>IF(OR($M43="",$N43=""),"",_xlfn.BETA.INV(ABS(VLOOKUP($R$1,VLookups!$A$28:$B$29,2,FALSE)-V$3),IF($G43="L",$N43,$M43),IF($G43="L",$M43,$N43),$B43,$D43))</f>
        <v/>
      </c>
      <c r="W43" s="130" t="str">
        <f>IF(OR($M43="",$N43=""),"",_xlfn.BETA.INV(ABS(VLOOKUP($R$1,VLookups!$A$28:$B$29,2,FALSE)-W$3),IF($G43="L",$N43,$M43),IF($G43="L",$M43,$N43),$B43,$D43))</f>
        <v/>
      </c>
      <c r="X43" s="129" t="str">
        <f>IF(OR($M43="",$N43=""),"",_xlfn.BETA.INV(ABS(VLOOKUP($R$1,VLookups!$A$28:$B$29,2,FALSE)-X$3),IF($G43="L",$N43,$M43),IF($G43="L",$M43,$N43),$B43,$D43))</f>
        <v/>
      </c>
      <c r="Y43" s="130" t="str">
        <f>IF(OR($M43="",$N43=""),"",_xlfn.BETA.INV(ABS(VLOOKUP($R$1,VLookups!$A$28:$B$29,2,FALSE)-Y$3),IF($G43="L",$N43,$M43),IF($G43="L",$M43,$N43),$B43,$D43))</f>
        <v/>
      </c>
      <c r="Z43" s="129" t="str">
        <f>IF(OR($M43="",$N43=""),"",_xlfn.BETA.INV(ABS(VLOOKUP($R$1,VLookups!$A$28:$B$29,2,FALSE)-Z$3),IF($G43="L",$N43,$M43),IF($G43="L",$M43,$N43),$B43,$D43))</f>
        <v/>
      </c>
      <c r="AA43" s="130" t="str">
        <f>IF(OR($M43="",$N43=""),"",_xlfn.BETA.INV(ABS(VLOOKUP($R$1,VLookups!$A$28:$B$29,2,FALSE)-AA$3),IF($G43="L",$N43,$M43),IF($G43="L",$M43,$N43),$B43,$D43))</f>
        <v/>
      </c>
      <c r="AB43" s="129" t="str">
        <f>IF(OR($M43="",$N43=""),"",_xlfn.BETA.INV(ABS(VLOOKUP($R$1,VLookups!$A$28:$B$29,2,FALSE)-AB$3),IF($G43="L",$N43,$M43),IF($G43="L",$M43,$N43),$B43,$D43))</f>
        <v/>
      </c>
      <c r="AC43" s="130" t="str">
        <f>IF(OR($M43="",$N43=""),"",_xlfn.BETA.INV(ABS(VLOOKUP($R$1,VLookups!$A$28:$B$29,2,FALSE)-AC$3),IF($G43="L",$N43,$M43),IF($G43="L",$M43,$N43),$B43,$D43))</f>
        <v/>
      </c>
      <c r="AD43" s="129" t="str">
        <f>IF(OR($M43="",$N43=""),"",_xlfn.BETA.INV(ABS(VLOOKUP($R$1,VLookups!$A$28:$B$29,2,FALSE)-AD$3),IF($G43="L",$N43,$M43),IF($G43="L",$M43,$N43),$B43,$D43))</f>
        <v/>
      </c>
      <c r="AE43" s="130" t="str">
        <f>IF(OR($M43="",$N43=""),"",_xlfn.BETA.INV(ABS(VLOOKUP($R$1,VLookups!$A$28:$B$29,2,FALSE)-AE$3),IF($G43="L",$N43,$M43),IF($G43="L",$M43,$N43),$B43,$D43))</f>
        <v/>
      </c>
      <c r="AF43" s="17"/>
      <c r="AG43" s="17"/>
      <c r="AH43" s="17"/>
    </row>
    <row r="44" spans="1:34" hidden="1" x14ac:dyDescent="0.25">
      <c r="A44" s="22">
        <v>41</v>
      </c>
      <c r="B44" s="132"/>
      <c r="C44" s="132"/>
      <c r="D44" s="132"/>
      <c r="E44" s="127" t="str">
        <f t="shared" si="6"/>
        <v/>
      </c>
      <c r="F44" s="23" t="str">
        <f t="shared" si="7"/>
        <v/>
      </c>
      <c r="G44" s="24" t="str">
        <f t="shared" si="8"/>
        <v/>
      </c>
      <c r="H44" s="25" t="str">
        <f>IF(F44="","",IF(OR($F44&lt;Skew!$B$1,$F44=Skew!$B$1),IF($F44&gt;Skew!$C$1,Skew!$A$1,IF($F44&gt;Skew!$C$2,Skew!$A$2,IF($F44&gt;Skew!$C$3,Skew!$A$3,IF($F44&gt;Skew!$C$4,Skew!$A$4,IF($F44&gt;Skew!$C$5,Skew!$A$5,IF($F44&gt;Skew!$C$6,Skew!$A$6,IF($F44&gt;Skew!$C$7,Skew!$A$7,IF($F44&gt;Skew!$C$8,Skew!$A$8,IF($F44&gt;Skew!$C$9,Skew!$A$9,IF($F44&gt;Skew!$C$10,Skew!$A$10,IF($F44&gt;Skew!$C$11,Skew!$A$11,IF($F44&gt;Skew!$C$12,Skew!$A$12,IF($F44&gt;Skew!$C$13,Skew!$A$13,IF($F44&gt;Skew!$C$14,Skew!$A$14,Skew!$A$15)
)))))))))))))))</f>
        <v/>
      </c>
      <c r="I44" s="24" t="str">
        <f>IF(F44="","",MATCH(H44,Skew!$A$1:$A$15,0))</f>
        <v/>
      </c>
      <c r="J44" s="24" t="str">
        <f t="shared" si="0"/>
        <v/>
      </c>
      <c r="K44" s="26"/>
      <c r="L44" s="24" t="str">
        <f>IF(OR(F44="",K44=""),"",MATCH(K44,Confidence!$A$1:$A$10,0))</f>
        <v/>
      </c>
      <c r="M44" s="27" t="str">
        <f t="shared" si="1"/>
        <v/>
      </c>
      <c r="N44" s="27" t="str">
        <f t="shared" si="2"/>
        <v/>
      </c>
      <c r="O44" s="119" t="str">
        <f t="shared" si="3"/>
        <v/>
      </c>
      <c r="P44" s="119" t="str">
        <f t="shared" si="4"/>
        <v/>
      </c>
      <c r="Q44" s="40" t="str">
        <f t="shared" si="5"/>
        <v/>
      </c>
      <c r="R44" s="132"/>
      <c r="S44" s="28" t="str">
        <f>IF(AND(B44&gt;0,C44&gt;0,D44&gt;0,M44&gt;0,N44&gt;0,R44&gt;0,NOT(K44="")),ABS(VLOOKUP($R$1,VLookups!$A$28:$B$29,2,FALSE)-_xlfn.BETA.DIST(R44,IF(G44="L",N44,M44),IF(G44="L",M44,N44),TRUE,B44,D44)),"")</f>
        <v/>
      </c>
      <c r="T44" s="129" t="str">
        <f>IF(OR($M44="",$N44=""),"",_xlfn.BETA.INV(ABS(VLOOKUP($R$1,VLookups!$A$28:$B$29,2,FALSE)-T$3),IF($G44="L",$N44,$M44),IF($G44="L",$M44,$N44),$B44,$D44))</f>
        <v/>
      </c>
      <c r="U44" s="130" t="str">
        <f>IF(OR($M44="",$N44=""),"",_xlfn.BETA.INV(ABS(VLOOKUP($R$1,VLookups!$A$28:$B$29,2,FALSE)-U$3),IF($G44="L",$N44,$M44),IF($G44="L",$M44,$N44),$B44,$D44))</f>
        <v/>
      </c>
      <c r="V44" s="129" t="str">
        <f>IF(OR($M44="",$N44=""),"",_xlfn.BETA.INV(ABS(VLOOKUP($R$1,VLookups!$A$28:$B$29,2,FALSE)-V$3),IF($G44="L",$N44,$M44),IF($G44="L",$M44,$N44),$B44,$D44))</f>
        <v/>
      </c>
      <c r="W44" s="130" t="str">
        <f>IF(OR($M44="",$N44=""),"",_xlfn.BETA.INV(ABS(VLOOKUP($R$1,VLookups!$A$28:$B$29,2,FALSE)-W$3),IF($G44="L",$N44,$M44),IF($G44="L",$M44,$N44),$B44,$D44))</f>
        <v/>
      </c>
      <c r="X44" s="129" t="str">
        <f>IF(OR($M44="",$N44=""),"",_xlfn.BETA.INV(ABS(VLOOKUP($R$1,VLookups!$A$28:$B$29,2,FALSE)-X$3),IF($G44="L",$N44,$M44),IF($G44="L",$M44,$N44),$B44,$D44))</f>
        <v/>
      </c>
      <c r="Y44" s="130" t="str">
        <f>IF(OR($M44="",$N44=""),"",_xlfn.BETA.INV(ABS(VLOOKUP($R$1,VLookups!$A$28:$B$29,2,FALSE)-Y$3),IF($G44="L",$N44,$M44),IF($G44="L",$M44,$N44),$B44,$D44))</f>
        <v/>
      </c>
      <c r="Z44" s="129" t="str">
        <f>IF(OR($M44="",$N44=""),"",_xlfn.BETA.INV(ABS(VLOOKUP($R$1,VLookups!$A$28:$B$29,2,FALSE)-Z$3),IF($G44="L",$N44,$M44),IF($G44="L",$M44,$N44),$B44,$D44))</f>
        <v/>
      </c>
      <c r="AA44" s="130" t="str">
        <f>IF(OR($M44="",$N44=""),"",_xlfn.BETA.INV(ABS(VLOOKUP($R$1,VLookups!$A$28:$B$29,2,FALSE)-AA$3),IF($G44="L",$N44,$M44),IF($G44="L",$M44,$N44),$B44,$D44))</f>
        <v/>
      </c>
      <c r="AB44" s="129" t="str">
        <f>IF(OR($M44="",$N44=""),"",_xlfn.BETA.INV(ABS(VLOOKUP($R$1,VLookups!$A$28:$B$29,2,FALSE)-AB$3),IF($G44="L",$N44,$M44),IF($G44="L",$M44,$N44),$B44,$D44))</f>
        <v/>
      </c>
      <c r="AC44" s="130" t="str">
        <f>IF(OR($M44="",$N44=""),"",_xlfn.BETA.INV(ABS(VLOOKUP($R$1,VLookups!$A$28:$B$29,2,FALSE)-AC$3),IF($G44="L",$N44,$M44),IF($G44="L",$M44,$N44),$B44,$D44))</f>
        <v/>
      </c>
      <c r="AD44" s="129" t="str">
        <f>IF(OR($M44="",$N44=""),"",_xlfn.BETA.INV(ABS(VLOOKUP($R$1,VLookups!$A$28:$B$29,2,FALSE)-AD$3),IF($G44="L",$N44,$M44),IF($G44="L",$M44,$N44),$B44,$D44))</f>
        <v/>
      </c>
      <c r="AE44" s="130" t="str">
        <f>IF(OR($M44="",$N44=""),"",_xlfn.BETA.INV(ABS(VLOOKUP($R$1,VLookups!$A$28:$B$29,2,FALSE)-AE$3),IF($G44="L",$N44,$M44),IF($G44="L",$M44,$N44),$B44,$D44))</f>
        <v/>
      </c>
      <c r="AF44" s="17"/>
      <c r="AG44" s="17"/>
      <c r="AH44" s="17"/>
    </row>
    <row r="45" spans="1:34" hidden="1" x14ac:dyDescent="0.25">
      <c r="A45" s="22">
        <v>42</v>
      </c>
      <c r="B45" s="132"/>
      <c r="C45" s="132"/>
      <c r="D45" s="132"/>
      <c r="E45" s="127" t="str">
        <f t="shared" si="6"/>
        <v/>
      </c>
      <c r="F45" s="23" t="str">
        <f t="shared" si="7"/>
        <v/>
      </c>
      <c r="G45" s="24" t="str">
        <f t="shared" si="8"/>
        <v/>
      </c>
      <c r="H45" s="25" t="str">
        <f>IF(F45="","",IF(OR($F45&lt;Skew!$B$1,$F45=Skew!$B$1),IF($F45&gt;Skew!$C$1,Skew!$A$1,IF($F45&gt;Skew!$C$2,Skew!$A$2,IF($F45&gt;Skew!$C$3,Skew!$A$3,IF($F45&gt;Skew!$C$4,Skew!$A$4,IF($F45&gt;Skew!$C$5,Skew!$A$5,IF($F45&gt;Skew!$C$6,Skew!$A$6,IF($F45&gt;Skew!$C$7,Skew!$A$7,IF($F45&gt;Skew!$C$8,Skew!$A$8,IF($F45&gt;Skew!$C$9,Skew!$A$9,IF($F45&gt;Skew!$C$10,Skew!$A$10,IF($F45&gt;Skew!$C$11,Skew!$A$11,IF($F45&gt;Skew!$C$12,Skew!$A$12,IF($F45&gt;Skew!$C$13,Skew!$A$13,IF($F45&gt;Skew!$C$14,Skew!$A$14,Skew!$A$15)
)))))))))))))))</f>
        <v/>
      </c>
      <c r="I45" s="24" t="str">
        <f>IF(F45="","",MATCH(H45,Skew!$A$1:$A$15,0))</f>
        <v/>
      </c>
      <c r="J45" s="24" t="str">
        <f t="shared" si="0"/>
        <v/>
      </c>
      <c r="K45" s="26"/>
      <c r="L45" s="24" t="str">
        <f>IF(OR(F45="",K45=""),"",MATCH(K45,Confidence!$A$1:$A$10,0))</f>
        <v/>
      </c>
      <c r="M45" s="27" t="str">
        <f t="shared" si="1"/>
        <v/>
      </c>
      <c r="N45" s="27" t="str">
        <f t="shared" si="2"/>
        <v/>
      </c>
      <c r="O45" s="119" t="str">
        <f t="shared" si="3"/>
        <v/>
      </c>
      <c r="P45" s="119" t="str">
        <f t="shared" si="4"/>
        <v/>
      </c>
      <c r="Q45" s="40" t="str">
        <f t="shared" si="5"/>
        <v/>
      </c>
      <c r="R45" s="132"/>
      <c r="S45" s="28" t="str">
        <f>IF(AND(B45&gt;0,C45&gt;0,D45&gt;0,M45&gt;0,N45&gt;0,R45&gt;0,NOT(K45="")),ABS(VLOOKUP($R$1,VLookups!$A$28:$B$29,2,FALSE)-_xlfn.BETA.DIST(R45,IF(G45="L",N45,M45),IF(G45="L",M45,N45),TRUE,B45,D45)),"")</f>
        <v/>
      </c>
      <c r="T45" s="129" t="str">
        <f>IF(OR($M45="",$N45=""),"",_xlfn.BETA.INV(ABS(VLOOKUP($R$1,VLookups!$A$28:$B$29,2,FALSE)-T$3),IF($G45="L",$N45,$M45),IF($G45="L",$M45,$N45),$B45,$D45))</f>
        <v/>
      </c>
      <c r="U45" s="130" t="str">
        <f>IF(OR($M45="",$N45=""),"",_xlfn.BETA.INV(ABS(VLOOKUP($R$1,VLookups!$A$28:$B$29,2,FALSE)-U$3),IF($G45="L",$N45,$M45),IF($G45="L",$M45,$N45),$B45,$D45))</f>
        <v/>
      </c>
      <c r="V45" s="129" t="str">
        <f>IF(OR($M45="",$N45=""),"",_xlfn.BETA.INV(ABS(VLOOKUP($R$1,VLookups!$A$28:$B$29,2,FALSE)-V$3),IF($G45="L",$N45,$M45),IF($G45="L",$M45,$N45),$B45,$D45))</f>
        <v/>
      </c>
      <c r="W45" s="130" t="str">
        <f>IF(OR($M45="",$N45=""),"",_xlfn.BETA.INV(ABS(VLOOKUP($R$1,VLookups!$A$28:$B$29,2,FALSE)-W$3),IF($G45="L",$N45,$M45),IF($G45="L",$M45,$N45),$B45,$D45))</f>
        <v/>
      </c>
      <c r="X45" s="129" t="str">
        <f>IF(OR($M45="",$N45=""),"",_xlfn.BETA.INV(ABS(VLOOKUP($R$1,VLookups!$A$28:$B$29,2,FALSE)-X$3),IF($G45="L",$N45,$M45),IF($G45="L",$M45,$N45),$B45,$D45))</f>
        <v/>
      </c>
      <c r="Y45" s="130" t="str">
        <f>IF(OR($M45="",$N45=""),"",_xlfn.BETA.INV(ABS(VLOOKUP($R$1,VLookups!$A$28:$B$29,2,FALSE)-Y$3),IF($G45="L",$N45,$M45),IF($G45="L",$M45,$N45),$B45,$D45))</f>
        <v/>
      </c>
      <c r="Z45" s="129" t="str">
        <f>IF(OR($M45="",$N45=""),"",_xlfn.BETA.INV(ABS(VLOOKUP($R$1,VLookups!$A$28:$B$29,2,FALSE)-Z$3),IF($G45="L",$N45,$M45),IF($G45="L",$M45,$N45),$B45,$D45))</f>
        <v/>
      </c>
      <c r="AA45" s="130" t="str">
        <f>IF(OR($M45="",$N45=""),"",_xlfn.BETA.INV(ABS(VLOOKUP($R$1,VLookups!$A$28:$B$29,2,FALSE)-AA$3),IF($G45="L",$N45,$M45),IF($G45="L",$M45,$N45),$B45,$D45))</f>
        <v/>
      </c>
      <c r="AB45" s="129" t="str">
        <f>IF(OR($M45="",$N45=""),"",_xlfn.BETA.INV(ABS(VLOOKUP($R$1,VLookups!$A$28:$B$29,2,FALSE)-AB$3),IF($G45="L",$N45,$M45),IF($G45="L",$M45,$N45),$B45,$D45))</f>
        <v/>
      </c>
      <c r="AC45" s="130" t="str">
        <f>IF(OR($M45="",$N45=""),"",_xlfn.BETA.INV(ABS(VLOOKUP($R$1,VLookups!$A$28:$B$29,2,FALSE)-AC$3),IF($G45="L",$N45,$M45),IF($G45="L",$M45,$N45),$B45,$D45))</f>
        <v/>
      </c>
      <c r="AD45" s="129" t="str">
        <f>IF(OR($M45="",$N45=""),"",_xlfn.BETA.INV(ABS(VLOOKUP($R$1,VLookups!$A$28:$B$29,2,FALSE)-AD$3),IF($G45="L",$N45,$M45),IF($G45="L",$M45,$N45),$B45,$D45))</f>
        <v/>
      </c>
      <c r="AE45" s="130" t="str">
        <f>IF(OR($M45="",$N45=""),"",_xlfn.BETA.INV(ABS(VLOOKUP($R$1,VLookups!$A$28:$B$29,2,FALSE)-AE$3),IF($G45="L",$N45,$M45),IF($G45="L",$M45,$N45),$B45,$D45))</f>
        <v/>
      </c>
      <c r="AF45" s="17"/>
      <c r="AG45" s="17"/>
      <c r="AH45" s="17"/>
    </row>
    <row r="46" spans="1:34" hidden="1" x14ac:dyDescent="0.25">
      <c r="A46" s="22">
        <v>43</v>
      </c>
      <c r="B46" s="132"/>
      <c r="C46" s="132"/>
      <c r="D46" s="132"/>
      <c r="E46" s="127" t="str">
        <f t="shared" si="6"/>
        <v/>
      </c>
      <c r="F46" s="23" t="str">
        <f t="shared" si="7"/>
        <v/>
      </c>
      <c r="G46" s="24" t="str">
        <f t="shared" si="8"/>
        <v/>
      </c>
      <c r="H46" s="25" t="str">
        <f>IF(F46="","",IF(OR($F46&lt;Skew!$B$1,$F46=Skew!$B$1),IF($F46&gt;Skew!$C$1,Skew!$A$1,IF($F46&gt;Skew!$C$2,Skew!$A$2,IF($F46&gt;Skew!$C$3,Skew!$A$3,IF($F46&gt;Skew!$C$4,Skew!$A$4,IF($F46&gt;Skew!$C$5,Skew!$A$5,IF($F46&gt;Skew!$C$6,Skew!$A$6,IF($F46&gt;Skew!$C$7,Skew!$A$7,IF($F46&gt;Skew!$C$8,Skew!$A$8,IF($F46&gt;Skew!$C$9,Skew!$A$9,IF($F46&gt;Skew!$C$10,Skew!$A$10,IF($F46&gt;Skew!$C$11,Skew!$A$11,IF($F46&gt;Skew!$C$12,Skew!$A$12,IF($F46&gt;Skew!$C$13,Skew!$A$13,IF($F46&gt;Skew!$C$14,Skew!$A$14,Skew!$A$15)
)))))))))))))))</f>
        <v/>
      </c>
      <c r="I46" s="24" t="str">
        <f>IF(F46="","",MATCH(H46,Skew!$A$1:$A$15,0))</f>
        <v/>
      </c>
      <c r="J46" s="24" t="str">
        <f t="shared" si="0"/>
        <v/>
      </c>
      <c r="K46" s="26"/>
      <c r="L46" s="24" t="str">
        <f>IF(OR(F46="",K46=""),"",MATCH(K46,Confidence!$A$1:$A$10,0))</f>
        <v/>
      </c>
      <c r="M46" s="27" t="str">
        <f t="shared" si="1"/>
        <v/>
      </c>
      <c r="N46" s="27" t="str">
        <f t="shared" si="2"/>
        <v/>
      </c>
      <c r="O46" s="119" t="str">
        <f t="shared" si="3"/>
        <v/>
      </c>
      <c r="P46" s="119" t="str">
        <f t="shared" si="4"/>
        <v/>
      </c>
      <c r="Q46" s="40" t="str">
        <f t="shared" si="5"/>
        <v/>
      </c>
      <c r="R46" s="132"/>
      <c r="S46" s="28" t="str">
        <f>IF(AND(B46&gt;0,C46&gt;0,D46&gt;0,M46&gt;0,N46&gt;0,R46&gt;0,NOT(K46="")),ABS(VLOOKUP($R$1,VLookups!$A$28:$B$29,2,FALSE)-_xlfn.BETA.DIST(R46,IF(G46="L",N46,M46),IF(G46="L",M46,N46),TRUE,B46,D46)),"")</f>
        <v/>
      </c>
      <c r="T46" s="129" t="str">
        <f>IF(OR($M46="",$N46=""),"",_xlfn.BETA.INV(ABS(VLOOKUP($R$1,VLookups!$A$28:$B$29,2,FALSE)-T$3),IF($G46="L",$N46,$M46),IF($G46="L",$M46,$N46),$B46,$D46))</f>
        <v/>
      </c>
      <c r="U46" s="130" t="str">
        <f>IF(OR($M46="",$N46=""),"",_xlfn.BETA.INV(ABS(VLOOKUP($R$1,VLookups!$A$28:$B$29,2,FALSE)-U$3),IF($G46="L",$N46,$M46),IF($G46="L",$M46,$N46),$B46,$D46))</f>
        <v/>
      </c>
      <c r="V46" s="129" t="str">
        <f>IF(OR($M46="",$N46=""),"",_xlfn.BETA.INV(ABS(VLOOKUP($R$1,VLookups!$A$28:$B$29,2,FALSE)-V$3),IF($G46="L",$N46,$M46),IF($G46="L",$M46,$N46),$B46,$D46))</f>
        <v/>
      </c>
      <c r="W46" s="130" t="str">
        <f>IF(OR($M46="",$N46=""),"",_xlfn.BETA.INV(ABS(VLOOKUP($R$1,VLookups!$A$28:$B$29,2,FALSE)-W$3),IF($G46="L",$N46,$M46),IF($G46="L",$M46,$N46),$B46,$D46))</f>
        <v/>
      </c>
      <c r="X46" s="129" t="str">
        <f>IF(OR($M46="",$N46=""),"",_xlfn.BETA.INV(ABS(VLOOKUP($R$1,VLookups!$A$28:$B$29,2,FALSE)-X$3),IF($G46="L",$N46,$M46),IF($G46="L",$M46,$N46),$B46,$D46))</f>
        <v/>
      </c>
      <c r="Y46" s="130" t="str">
        <f>IF(OR($M46="",$N46=""),"",_xlfn.BETA.INV(ABS(VLOOKUP($R$1,VLookups!$A$28:$B$29,2,FALSE)-Y$3),IF($G46="L",$N46,$M46),IF($G46="L",$M46,$N46),$B46,$D46))</f>
        <v/>
      </c>
      <c r="Z46" s="129" t="str">
        <f>IF(OR($M46="",$N46=""),"",_xlfn.BETA.INV(ABS(VLOOKUP($R$1,VLookups!$A$28:$B$29,2,FALSE)-Z$3),IF($G46="L",$N46,$M46),IF($G46="L",$M46,$N46),$B46,$D46))</f>
        <v/>
      </c>
      <c r="AA46" s="130" t="str">
        <f>IF(OR($M46="",$N46=""),"",_xlfn.BETA.INV(ABS(VLOOKUP($R$1,VLookups!$A$28:$B$29,2,FALSE)-AA$3),IF($G46="L",$N46,$M46),IF($G46="L",$M46,$N46),$B46,$D46))</f>
        <v/>
      </c>
      <c r="AB46" s="129" t="str">
        <f>IF(OR($M46="",$N46=""),"",_xlfn.BETA.INV(ABS(VLOOKUP($R$1,VLookups!$A$28:$B$29,2,FALSE)-AB$3),IF($G46="L",$N46,$M46),IF($G46="L",$M46,$N46),$B46,$D46))</f>
        <v/>
      </c>
      <c r="AC46" s="130" t="str">
        <f>IF(OR($M46="",$N46=""),"",_xlfn.BETA.INV(ABS(VLOOKUP($R$1,VLookups!$A$28:$B$29,2,FALSE)-AC$3),IF($G46="L",$N46,$M46),IF($G46="L",$M46,$N46),$B46,$D46))</f>
        <v/>
      </c>
      <c r="AD46" s="129" t="str">
        <f>IF(OR($M46="",$N46=""),"",_xlfn.BETA.INV(ABS(VLOOKUP($R$1,VLookups!$A$28:$B$29,2,FALSE)-AD$3),IF($G46="L",$N46,$M46),IF($G46="L",$M46,$N46),$B46,$D46))</f>
        <v/>
      </c>
      <c r="AE46" s="130" t="str">
        <f>IF(OR($M46="",$N46=""),"",_xlfn.BETA.INV(ABS(VLOOKUP($R$1,VLookups!$A$28:$B$29,2,FALSE)-AE$3),IF($G46="L",$N46,$M46),IF($G46="L",$M46,$N46),$B46,$D46))</f>
        <v/>
      </c>
      <c r="AF46" s="17"/>
      <c r="AG46" s="17"/>
      <c r="AH46" s="17"/>
    </row>
    <row r="47" spans="1:34" hidden="1" x14ac:dyDescent="0.25">
      <c r="A47" s="22">
        <v>44</v>
      </c>
      <c r="B47" s="132"/>
      <c r="C47" s="132"/>
      <c r="D47" s="132"/>
      <c r="E47" s="127" t="str">
        <f t="shared" si="6"/>
        <v/>
      </c>
      <c r="F47" s="23" t="str">
        <f t="shared" si="7"/>
        <v/>
      </c>
      <c r="G47" s="24" t="str">
        <f t="shared" si="8"/>
        <v/>
      </c>
      <c r="H47" s="25" t="str">
        <f>IF(F47="","",IF(OR($F47&lt;Skew!$B$1,$F47=Skew!$B$1),IF($F47&gt;Skew!$C$1,Skew!$A$1,IF($F47&gt;Skew!$C$2,Skew!$A$2,IF($F47&gt;Skew!$C$3,Skew!$A$3,IF($F47&gt;Skew!$C$4,Skew!$A$4,IF($F47&gt;Skew!$C$5,Skew!$A$5,IF($F47&gt;Skew!$C$6,Skew!$A$6,IF($F47&gt;Skew!$C$7,Skew!$A$7,IF($F47&gt;Skew!$C$8,Skew!$A$8,IF($F47&gt;Skew!$C$9,Skew!$A$9,IF($F47&gt;Skew!$C$10,Skew!$A$10,IF($F47&gt;Skew!$C$11,Skew!$A$11,IF($F47&gt;Skew!$C$12,Skew!$A$12,IF($F47&gt;Skew!$C$13,Skew!$A$13,IF($F47&gt;Skew!$C$14,Skew!$A$14,Skew!$A$15)
)))))))))))))))</f>
        <v/>
      </c>
      <c r="I47" s="24" t="str">
        <f>IF(F47="","",MATCH(H47,Skew!$A$1:$A$15,0))</f>
        <v/>
      </c>
      <c r="J47" s="24" t="str">
        <f t="shared" si="0"/>
        <v/>
      </c>
      <c r="K47" s="26"/>
      <c r="L47" s="24" t="str">
        <f>IF(OR(F47="",K47=""),"",MATCH(K47,Confidence!$A$1:$A$10,0))</f>
        <v/>
      </c>
      <c r="M47" s="27" t="str">
        <f t="shared" si="1"/>
        <v/>
      </c>
      <c r="N47" s="27" t="str">
        <f t="shared" si="2"/>
        <v/>
      </c>
      <c r="O47" s="119" t="str">
        <f t="shared" si="3"/>
        <v/>
      </c>
      <c r="P47" s="119" t="str">
        <f t="shared" si="4"/>
        <v/>
      </c>
      <c r="Q47" s="40" t="str">
        <f t="shared" si="5"/>
        <v/>
      </c>
      <c r="R47" s="132"/>
      <c r="S47" s="28" t="str">
        <f>IF(AND(B47&gt;0,C47&gt;0,D47&gt;0,M47&gt;0,N47&gt;0,R47&gt;0,NOT(K47="")),ABS(VLOOKUP($R$1,VLookups!$A$28:$B$29,2,FALSE)-_xlfn.BETA.DIST(R47,IF(G47="L",N47,M47),IF(G47="L",M47,N47),TRUE,B47,D47)),"")</f>
        <v/>
      </c>
      <c r="T47" s="129" t="str">
        <f>IF(OR($M47="",$N47=""),"",_xlfn.BETA.INV(ABS(VLOOKUP($R$1,VLookups!$A$28:$B$29,2,FALSE)-T$3),IF($G47="L",$N47,$M47),IF($G47="L",$M47,$N47),$B47,$D47))</f>
        <v/>
      </c>
      <c r="U47" s="130" t="str">
        <f>IF(OR($M47="",$N47=""),"",_xlfn.BETA.INV(ABS(VLOOKUP($R$1,VLookups!$A$28:$B$29,2,FALSE)-U$3),IF($G47="L",$N47,$M47),IF($G47="L",$M47,$N47),$B47,$D47))</f>
        <v/>
      </c>
      <c r="V47" s="129" t="str">
        <f>IF(OR($M47="",$N47=""),"",_xlfn.BETA.INV(ABS(VLOOKUP($R$1,VLookups!$A$28:$B$29,2,FALSE)-V$3),IF($G47="L",$N47,$M47),IF($G47="L",$M47,$N47),$B47,$D47))</f>
        <v/>
      </c>
      <c r="W47" s="130" t="str">
        <f>IF(OR($M47="",$N47=""),"",_xlfn.BETA.INV(ABS(VLOOKUP($R$1,VLookups!$A$28:$B$29,2,FALSE)-W$3),IF($G47="L",$N47,$M47),IF($G47="L",$M47,$N47),$B47,$D47))</f>
        <v/>
      </c>
      <c r="X47" s="129" t="str">
        <f>IF(OR($M47="",$N47=""),"",_xlfn.BETA.INV(ABS(VLOOKUP($R$1,VLookups!$A$28:$B$29,2,FALSE)-X$3),IF($G47="L",$N47,$M47),IF($G47="L",$M47,$N47),$B47,$D47))</f>
        <v/>
      </c>
      <c r="Y47" s="130" t="str">
        <f>IF(OR($M47="",$N47=""),"",_xlfn.BETA.INV(ABS(VLOOKUP($R$1,VLookups!$A$28:$B$29,2,FALSE)-Y$3),IF($G47="L",$N47,$M47),IF($G47="L",$M47,$N47),$B47,$D47))</f>
        <v/>
      </c>
      <c r="Z47" s="129" t="str">
        <f>IF(OR($M47="",$N47=""),"",_xlfn.BETA.INV(ABS(VLOOKUP($R$1,VLookups!$A$28:$B$29,2,FALSE)-Z$3),IF($G47="L",$N47,$M47),IF($G47="L",$M47,$N47),$B47,$D47))</f>
        <v/>
      </c>
      <c r="AA47" s="130" t="str">
        <f>IF(OR($M47="",$N47=""),"",_xlfn.BETA.INV(ABS(VLOOKUP($R$1,VLookups!$A$28:$B$29,2,FALSE)-AA$3),IF($G47="L",$N47,$M47),IF($G47="L",$M47,$N47),$B47,$D47))</f>
        <v/>
      </c>
      <c r="AB47" s="129" t="str">
        <f>IF(OR($M47="",$N47=""),"",_xlfn.BETA.INV(ABS(VLOOKUP($R$1,VLookups!$A$28:$B$29,2,FALSE)-AB$3),IF($G47="L",$N47,$M47),IF($G47="L",$M47,$N47),$B47,$D47))</f>
        <v/>
      </c>
      <c r="AC47" s="130" t="str">
        <f>IF(OR($M47="",$N47=""),"",_xlfn.BETA.INV(ABS(VLOOKUP($R$1,VLookups!$A$28:$B$29,2,FALSE)-AC$3),IF($G47="L",$N47,$M47),IF($G47="L",$M47,$N47),$B47,$D47))</f>
        <v/>
      </c>
      <c r="AD47" s="129" t="str">
        <f>IF(OR($M47="",$N47=""),"",_xlfn.BETA.INV(ABS(VLOOKUP($R$1,VLookups!$A$28:$B$29,2,FALSE)-AD$3),IF($G47="L",$N47,$M47),IF($G47="L",$M47,$N47),$B47,$D47))</f>
        <v/>
      </c>
      <c r="AE47" s="130" t="str">
        <f>IF(OR($M47="",$N47=""),"",_xlfn.BETA.INV(ABS(VLOOKUP($R$1,VLookups!$A$28:$B$29,2,FALSE)-AE$3),IF($G47="L",$N47,$M47),IF($G47="L",$M47,$N47),$B47,$D47))</f>
        <v/>
      </c>
      <c r="AF47" s="17"/>
      <c r="AG47" s="17"/>
      <c r="AH47" s="17"/>
    </row>
    <row r="48" spans="1:34" hidden="1" x14ac:dyDescent="0.25">
      <c r="A48" s="22">
        <v>45</v>
      </c>
      <c r="B48" s="132"/>
      <c r="C48" s="132"/>
      <c r="D48" s="132"/>
      <c r="E48" s="127" t="str">
        <f t="shared" si="6"/>
        <v/>
      </c>
      <c r="F48" s="23" t="str">
        <f t="shared" si="7"/>
        <v/>
      </c>
      <c r="G48" s="24" t="str">
        <f t="shared" si="8"/>
        <v/>
      </c>
      <c r="H48" s="25" t="str">
        <f>IF(F48="","",IF(OR($F48&lt;Skew!$B$1,$F48=Skew!$B$1),IF($F48&gt;Skew!$C$1,Skew!$A$1,IF($F48&gt;Skew!$C$2,Skew!$A$2,IF($F48&gt;Skew!$C$3,Skew!$A$3,IF($F48&gt;Skew!$C$4,Skew!$A$4,IF($F48&gt;Skew!$C$5,Skew!$A$5,IF($F48&gt;Skew!$C$6,Skew!$A$6,IF($F48&gt;Skew!$C$7,Skew!$A$7,IF($F48&gt;Skew!$C$8,Skew!$A$8,IF($F48&gt;Skew!$C$9,Skew!$A$9,IF($F48&gt;Skew!$C$10,Skew!$A$10,IF($F48&gt;Skew!$C$11,Skew!$A$11,IF($F48&gt;Skew!$C$12,Skew!$A$12,IF($F48&gt;Skew!$C$13,Skew!$A$13,IF($F48&gt;Skew!$C$14,Skew!$A$14,Skew!$A$15)
)))))))))))))))</f>
        <v/>
      </c>
      <c r="I48" s="24" t="str">
        <f>IF(F48="","",MATCH(H48,Skew!$A$1:$A$15,0))</f>
        <v/>
      </c>
      <c r="J48" s="24" t="str">
        <f t="shared" si="0"/>
        <v/>
      </c>
      <c r="K48" s="26"/>
      <c r="L48" s="24" t="str">
        <f>IF(OR(F48="",K48=""),"",MATCH(K48,Confidence!$A$1:$A$10,0))</f>
        <v/>
      </c>
      <c r="M48" s="27" t="str">
        <f t="shared" si="1"/>
        <v/>
      </c>
      <c r="N48" s="27" t="str">
        <f t="shared" si="2"/>
        <v/>
      </c>
      <c r="O48" s="119" t="str">
        <f t="shared" si="3"/>
        <v/>
      </c>
      <c r="P48" s="119" t="str">
        <f t="shared" si="4"/>
        <v/>
      </c>
      <c r="Q48" s="40" t="str">
        <f t="shared" si="5"/>
        <v/>
      </c>
      <c r="R48" s="132"/>
      <c r="S48" s="28" t="str">
        <f>IF(AND(B48&gt;0,C48&gt;0,D48&gt;0,M48&gt;0,N48&gt;0,R48&gt;0,NOT(K48="")),ABS(VLOOKUP($R$1,VLookups!$A$28:$B$29,2,FALSE)-_xlfn.BETA.DIST(R48,IF(G48="L",N48,M48),IF(G48="L",M48,N48),TRUE,B48,D48)),"")</f>
        <v/>
      </c>
      <c r="T48" s="129" t="str">
        <f>IF(OR($M48="",$N48=""),"",_xlfn.BETA.INV(ABS(VLOOKUP($R$1,VLookups!$A$28:$B$29,2,FALSE)-T$3),IF($G48="L",$N48,$M48),IF($G48="L",$M48,$N48),$B48,$D48))</f>
        <v/>
      </c>
      <c r="U48" s="130" t="str">
        <f>IF(OR($M48="",$N48=""),"",_xlfn.BETA.INV(ABS(VLOOKUP($R$1,VLookups!$A$28:$B$29,2,FALSE)-U$3),IF($G48="L",$N48,$M48),IF($G48="L",$M48,$N48),$B48,$D48))</f>
        <v/>
      </c>
      <c r="V48" s="129" t="str">
        <f>IF(OR($M48="",$N48=""),"",_xlfn.BETA.INV(ABS(VLOOKUP($R$1,VLookups!$A$28:$B$29,2,FALSE)-V$3),IF($G48="L",$N48,$M48),IF($G48="L",$M48,$N48),$B48,$D48))</f>
        <v/>
      </c>
      <c r="W48" s="130" t="str">
        <f>IF(OR($M48="",$N48=""),"",_xlfn.BETA.INV(ABS(VLOOKUP($R$1,VLookups!$A$28:$B$29,2,FALSE)-W$3),IF($G48="L",$N48,$M48),IF($G48="L",$M48,$N48),$B48,$D48))</f>
        <v/>
      </c>
      <c r="X48" s="129" t="str">
        <f>IF(OR($M48="",$N48=""),"",_xlfn.BETA.INV(ABS(VLOOKUP($R$1,VLookups!$A$28:$B$29,2,FALSE)-X$3),IF($G48="L",$N48,$M48),IF($G48="L",$M48,$N48),$B48,$D48))</f>
        <v/>
      </c>
      <c r="Y48" s="130" t="str">
        <f>IF(OR($M48="",$N48=""),"",_xlfn.BETA.INV(ABS(VLOOKUP($R$1,VLookups!$A$28:$B$29,2,FALSE)-Y$3),IF($G48="L",$N48,$M48),IF($G48="L",$M48,$N48),$B48,$D48))</f>
        <v/>
      </c>
      <c r="Z48" s="129" t="str">
        <f>IF(OR($M48="",$N48=""),"",_xlfn.BETA.INV(ABS(VLOOKUP($R$1,VLookups!$A$28:$B$29,2,FALSE)-Z$3),IF($G48="L",$N48,$M48),IF($G48="L",$M48,$N48),$B48,$D48))</f>
        <v/>
      </c>
      <c r="AA48" s="130" t="str">
        <f>IF(OR($M48="",$N48=""),"",_xlfn.BETA.INV(ABS(VLOOKUP($R$1,VLookups!$A$28:$B$29,2,FALSE)-AA$3),IF($G48="L",$N48,$M48),IF($G48="L",$M48,$N48),$B48,$D48))</f>
        <v/>
      </c>
      <c r="AB48" s="129" t="str">
        <f>IF(OR($M48="",$N48=""),"",_xlfn.BETA.INV(ABS(VLOOKUP($R$1,VLookups!$A$28:$B$29,2,FALSE)-AB$3),IF($G48="L",$N48,$M48),IF($G48="L",$M48,$N48),$B48,$D48))</f>
        <v/>
      </c>
      <c r="AC48" s="130" t="str">
        <f>IF(OR($M48="",$N48=""),"",_xlfn.BETA.INV(ABS(VLOOKUP($R$1,VLookups!$A$28:$B$29,2,FALSE)-AC$3),IF($G48="L",$N48,$M48),IF($G48="L",$M48,$N48),$B48,$D48))</f>
        <v/>
      </c>
      <c r="AD48" s="129" t="str">
        <f>IF(OR($M48="",$N48=""),"",_xlfn.BETA.INV(ABS(VLOOKUP($R$1,VLookups!$A$28:$B$29,2,FALSE)-AD$3),IF($G48="L",$N48,$M48),IF($G48="L",$M48,$N48),$B48,$D48))</f>
        <v/>
      </c>
      <c r="AE48" s="130" t="str">
        <f>IF(OR($M48="",$N48=""),"",_xlfn.BETA.INV(ABS(VLOOKUP($R$1,VLookups!$A$28:$B$29,2,FALSE)-AE$3),IF($G48="L",$N48,$M48),IF($G48="L",$M48,$N48),$B48,$D48))</f>
        <v/>
      </c>
      <c r="AF48" s="17"/>
      <c r="AG48" s="17"/>
      <c r="AH48" s="17"/>
    </row>
    <row r="49" spans="1:34" hidden="1" x14ac:dyDescent="0.25">
      <c r="A49" s="22">
        <v>46</v>
      </c>
      <c r="B49" s="132"/>
      <c r="C49" s="132"/>
      <c r="D49" s="132"/>
      <c r="E49" s="127" t="str">
        <f t="shared" si="6"/>
        <v/>
      </c>
      <c r="F49" s="23" t="str">
        <f t="shared" si="7"/>
        <v/>
      </c>
      <c r="G49" s="24" t="str">
        <f t="shared" si="8"/>
        <v/>
      </c>
      <c r="H49" s="25" t="str">
        <f>IF(F49="","",IF(OR($F49&lt;Skew!$B$1,$F49=Skew!$B$1),IF($F49&gt;Skew!$C$1,Skew!$A$1,IF($F49&gt;Skew!$C$2,Skew!$A$2,IF($F49&gt;Skew!$C$3,Skew!$A$3,IF($F49&gt;Skew!$C$4,Skew!$A$4,IF($F49&gt;Skew!$C$5,Skew!$A$5,IF($F49&gt;Skew!$C$6,Skew!$A$6,IF($F49&gt;Skew!$C$7,Skew!$A$7,IF($F49&gt;Skew!$C$8,Skew!$A$8,IF($F49&gt;Skew!$C$9,Skew!$A$9,IF($F49&gt;Skew!$C$10,Skew!$A$10,IF($F49&gt;Skew!$C$11,Skew!$A$11,IF($F49&gt;Skew!$C$12,Skew!$A$12,IF($F49&gt;Skew!$C$13,Skew!$A$13,IF($F49&gt;Skew!$C$14,Skew!$A$14,Skew!$A$15)
)))))))))))))))</f>
        <v/>
      </c>
      <c r="I49" s="24" t="str">
        <f>IF(F49="","",MATCH(H49,Skew!$A$1:$A$15,0))</f>
        <v/>
      </c>
      <c r="J49" s="24" t="str">
        <f t="shared" si="0"/>
        <v/>
      </c>
      <c r="K49" s="26"/>
      <c r="L49" s="24" t="str">
        <f>IF(OR(F49="",K49=""),"",MATCH(K49,Confidence!$A$1:$A$10,0))</f>
        <v/>
      </c>
      <c r="M49" s="27" t="str">
        <f t="shared" si="1"/>
        <v/>
      </c>
      <c r="N49" s="27" t="str">
        <f t="shared" si="2"/>
        <v/>
      </c>
      <c r="O49" s="119" t="str">
        <f t="shared" si="3"/>
        <v/>
      </c>
      <c r="P49" s="119" t="str">
        <f t="shared" si="4"/>
        <v/>
      </c>
      <c r="Q49" s="40" t="str">
        <f t="shared" si="5"/>
        <v/>
      </c>
      <c r="R49" s="132"/>
      <c r="S49" s="28" t="str">
        <f>IF(AND(B49&gt;0,C49&gt;0,D49&gt;0,M49&gt;0,N49&gt;0,R49&gt;0,NOT(K49="")),ABS(VLOOKUP($R$1,VLookups!$A$28:$B$29,2,FALSE)-_xlfn.BETA.DIST(R49,IF(G49="L",N49,M49),IF(G49="L",M49,N49),TRUE,B49,D49)),"")</f>
        <v/>
      </c>
      <c r="T49" s="129" t="str">
        <f>IF(OR($M49="",$N49=""),"",_xlfn.BETA.INV(ABS(VLOOKUP($R$1,VLookups!$A$28:$B$29,2,FALSE)-T$3),IF($G49="L",$N49,$M49),IF($G49="L",$M49,$N49),$B49,$D49))</f>
        <v/>
      </c>
      <c r="U49" s="130" t="str">
        <f>IF(OR($M49="",$N49=""),"",_xlfn.BETA.INV(ABS(VLOOKUP($R$1,VLookups!$A$28:$B$29,2,FALSE)-U$3),IF($G49="L",$N49,$M49),IF($G49="L",$M49,$N49),$B49,$D49))</f>
        <v/>
      </c>
      <c r="V49" s="129" t="str">
        <f>IF(OR($M49="",$N49=""),"",_xlfn.BETA.INV(ABS(VLOOKUP($R$1,VLookups!$A$28:$B$29,2,FALSE)-V$3),IF($G49="L",$N49,$M49),IF($G49="L",$M49,$N49),$B49,$D49))</f>
        <v/>
      </c>
      <c r="W49" s="130" t="str">
        <f>IF(OR($M49="",$N49=""),"",_xlfn.BETA.INV(ABS(VLOOKUP($R$1,VLookups!$A$28:$B$29,2,FALSE)-W$3),IF($G49="L",$N49,$M49),IF($G49="L",$M49,$N49),$B49,$D49))</f>
        <v/>
      </c>
      <c r="X49" s="129" t="str">
        <f>IF(OR($M49="",$N49=""),"",_xlfn.BETA.INV(ABS(VLOOKUP($R$1,VLookups!$A$28:$B$29,2,FALSE)-X$3),IF($G49="L",$N49,$M49),IF($G49="L",$M49,$N49),$B49,$D49))</f>
        <v/>
      </c>
      <c r="Y49" s="130" t="str">
        <f>IF(OR($M49="",$N49=""),"",_xlfn.BETA.INV(ABS(VLOOKUP($R$1,VLookups!$A$28:$B$29,2,FALSE)-Y$3),IF($G49="L",$N49,$M49),IF($G49="L",$M49,$N49),$B49,$D49))</f>
        <v/>
      </c>
      <c r="Z49" s="129" t="str">
        <f>IF(OR($M49="",$N49=""),"",_xlfn.BETA.INV(ABS(VLOOKUP($R$1,VLookups!$A$28:$B$29,2,FALSE)-Z$3),IF($G49="L",$N49,$M49),IF($G49="L",$M49,$N49),$B49,$D49))</f>
        <v/>
      </c>
      <c r="AA49" s="130" t="str">
        <f>IF(OR($M49="",$N49=""),"",_xlfn.BETA.INV(ABS(VLOOKUP($R$1,VLookups!$A$28:$B$29,2,FALSE)-AA$3),IF($G49="L",$N49,$M49),IF($G49="L",$M49,$N49),$B49,$D49))</f>
        <v/>
      </c>
      <c r="AB49" s="129" t="str">
        <f>IF(OR($M49="",$N49=""),"",_xlfn.BETA.INV(ABS(VLOOKUP($R$1,VLookups!$A$28:$B$29,2,FALSE)-AB$3),IF($G49="L",$N49,$M49),IF($G49="L",$M49,$N49),$B49,$D49))</f>
        <v/>
      </c>
      <c r="AC49" s="130" t="str">
        <f>IF(OR($M49="",$N49=""),"",_xlfn.BETA.INV(ABS(VLOOKUP($R$1,VLookups!$A$28:$B$29,2,FALSE)-AC$3),IF($G49="L",$N49,$M49),IF($G49="L",$M49,$N49),$B49,$D49))</f>
        <v/>
      </c>
      <c r="AD49" s="129" t="str">
        <f>IF(OR($M49="",$N49=""),"",_xlfn.BETA.INV(ABS(VLOOKUP($R$1,VLookups!$A$28:$B$29,2,FALSE)-AD$3),IF($G49="L",$N49,$M49),IF($G49="L",$M49,$N49),$B49,$D49))</f>
        <v/>
      </c>
      <c r="AE49" s="130" t="str">
        <f>IF(OR($M49="",$N49=""),"",_xlfn.BETA.INV(ABS(VLOOKUP($R$1,VLookups!$A$28:$B$29,2,FALSE)-AE$3),IF($G49="L",$N49,$M49),IF($G49="L",$M49,$N49),$B49,$D49))</f>
        <v/>
      </c>
      <c r="AF49" s="17"/>
      <c r="AG49" s="17"/>
      <c r="AH49" s="17"/>
    </row>
    <row r="50" spans="1:34" hidden="1" x14ac:dyDescent="0.25">
      <c r="A50" s="22">
        <v>47</v>
      </c>
      <c r="B50" s="132"/>
      <c r="C50" s="132"/>
      <c r="D50" s="132"/>
      <c r="E50" s="127" t="str">
        <f t="shared" si="6"/>
        <v/>
      </c>
      <c r="F50" s="23" t="str">
        <f t="shared" si="7"/>
        <v/>
      </c>
      <c r="G50" s="24" t="str">
        <f t="shared" si="8"/>
        <v/>
      </c>
      <c r="H50" s="25" t="str">
        <f>IF(F50="","",IF(OR($F50&lt;Skew!$B$1,$F50=Skew!$B$1),IF($F50&gt;Skew!$C$1,Skew!$A$1,IF($F50&gt;Skew!$C$2,Skew!$A$2,IF($F50&gt;Skew!$C$3,Skew!$A$3,IF($F50&gt;Skew!$C$4,Skew!$A$4,IF($F50&gt;Skew!$C$5,Skew!$A$5,IF($F50&gt;Skew!$C$6,Skew!$A$6,IF($F50&gt;Skew!$C$7,Skew!$A$7,IF($F50&gt;Skew!$C$8,Skew!$A$8,IF($F50&gt;Skew!$C$9,Skew!$A$9,IF($F50&gt;Skew!$C$10,Skew!$A$10,IF($F50&gt;Skew!$C$11,Skew!$A$11,IF($F50&gt;Skew!$C$12,Skew!$A$12,IF($F50&gt;Skew!$C$13,Skew!$A$13,IF($F50&gt;Skew!$C$14,Skew!$A$14,Skew!$A$15)
)))))))))))))))</f>
        <v/>
      </c>
      <c r="I50" s="24" t="str">
        <f>IF(F50="","",MATCH(H50,Skew!$A$1:$A$15,0))</f>
        <v/>
      </c>
      <c r="J50" s="24" t="str">
        <f t="shared" si="0"/>
        <v/>
      </c>
      <c r="K50" s="26"/>
      <c r="L50" s="24" t="str">
        <f>IF(OR(F50="",K50=""),"",MATCH(K50,Confidence!$A$1:$A$10,0))</f>
        <v/>
      </c>
      <c r="M50" s="27" t="str">
        <f t="shared" si="1"/>
        <v/>
      </c>
      <c r="N50" s="27" t="str">
        <f t="shared" si="2"/>
        <v/>
      </c>
      <c r="O50" s="119" t="str">
        <f t="shared" si="3"/>
        <v/>
      </c>
      <c r="P50" s="119" t="str">
        <f t="shared" si="4"/>
        <v/>
      </c>
      <c r="Q50" s="40" t="str">
        <f t="shared" si="5"/>
        <v/>
      </c>
      <c r="R50" s="132"/>
      <c r="S50" s="28" t="str">
        <f>IF(AND(B50&gt;0,C50&gt;0,D50&gt;0,M50&gt;0,N50&gt;0,R50&gt;0,NOT(K50="")),ABS(VLOOKUP($R$1,VLookups!$A$28:$B$29,2,FALSE)-_xlfn.BETA.DIST(R50,IF(G50="L",N50,M50),IF(G50="L",M50,N50),TRUE,B50,D50)),"")</f>
        <v/>
      </c>
      <c r="T50" s="129" t="str">
        <f>IF(OR($M50="",$N50=""),"",_xlfn.BETA.INV(ABS(VLOOKUP($R$1,VLookups!$A$28:$B$29,2,FALSE)-T$3),IF($G50="L",$N50,$M50),IF($G50="L",$M50,$N50),$B50,$D50))</f>
        <v/>
      </c>
      <c r="U50" s="130" t="str">
        <f>IF(OR($M50="",$N50=""),"",_xlfn.BETA.INV(ABS(VLOOKUP($R$1,VLookups!$A$28:$B$29,2,FALSE)-U$3),IF($G50="L",$N50,$M50),IF($G50="L",$M50,$N50),$B50,$D50))</f>
        <v/>
      </c>
      <c r="V50" s="129" t="str">
        <f>IF(OR($M50="",$N50=""),"",_xlfn.BETA.INV(ABS(VLOOKUP($R$1,VLookups!$A$28:$B$29,2,FALSE)-V$3),IF($G50="L",$N50,$M50),IF($G50="L",$M50,$N50),$B50,$D50))</f>
        <v/>
      </c>
      <c r="W50" s="130" t="str">
        <f>IF(OR($M50="",$N50=""),"",_xlfn.BETA.INV(ABS(VLOOKUP($R$1,VLookups!$A$28:$B$29,2,FALSE)-W$3),IF($G50="L",$N50,$M50),IF($G50="L",$M50,$N50),$B50,$D50))</f>
        <v/>
      </c>
      <c r="X50" s="129" t="str">
        <f>IF(OR($M50="",$N50=""),"",_xlfn.BETA.INV(ABS(VLOOKUP($R$1,VLookups!$A$28:$B$29,2,FALSE)-X$3),IF($G50="L",$N50,$M50),IF($G50="L",$M50,$N50),$B50,$D50))</f>
        <v/>
      </c>
      <c r="Y50" s="130" t="str">
        <f>IF(OR($M50="",$N50=""),"",_xlfn.BETA.INV(ABS(VLOOKUP($R$1,VLookups!$A$28:$B$29,2,FALSE)-Y$3),IF($G50="L",$N50,$M50),IF($G50="L",$M50,$N50),$B50,$D50))</f>
        <v/>
      </c>
      <c r="Z50" s="129" t="str">
        <f>IF(OR($M50="",$N50=""),"",_xlfn.BETA.INV(ABS(VLOOKUP($R$1,VLookups!$A$28:$B$29,2,FALSE)-Z$3),IF($G50="L",$N50,$M50),IF($G50="L",$M50,$N50),$B50,$D50))</f>
        <v/>
      </c>
      <c r="AA50" s="130" t="str">
        <f>IF(OR($M50="",$N50=""),"",_xlfn.BETA.INV(ABS(VLOOKUP($R$1,VLookups!$A$28:$B$29,2,FALSE)-AA$3),IF($G50="L",$N50,$M50),IF($G50="L",$M50,$N50),$B50,$D50))</f>
        <v/>
      </c>
      <c r="AB50" s="129" t="str">
        <f>IF(OR($M50="",$N50=""),"",_xlfn.BETA.INV(ABS(VLOOKUP($R$1,VLookups!$A$28:$B$29,2,FALSE)-AB$3),IF($G50="L",$N50,$M50),IF($G50="L",$M50,$N50),$B50,$D50))</f>
        <v/>
      </c>
      <c r="AC50" s="130" t="str">
        <f>IF(OR($M50="",$N50=""),"",_xlfn.BETA.INV(ABS(VLOOKUP($R$1,VLookups!$A$28:$B$29,2,FALSE)-AC$3),IF($G50="L",$N50,$M50),IF($G50="L",$M50,$N50),$B50,$D50))</f>
        <v/>
      </c>
      <c r="AD50" s="129" t="str">
        <f>IF(OR($M50="",$N50=""),"",_xlfn.BETA.INV(ABS(VLOOKUP($R$1,VLookups!$A$28:$B$29,2,FALSE)-AD$3),IF($G50="L",$N50,$M50),IF($G50="L",$M50,$N50),$B50,$D50))</f>
        <v/>
      </c>
      <c r="AE50" s="130" t="str">
        <f>IF(OR($M50="",$N50=""),"",_xlfn.BETA.INV(ABS(VLOOKUP($R$1,VLookups!$A$28:$B$29,2,FALSE)-AE$3),IF($G50="L",$N50,$M50),IF($G50="L",$M50,$N50),$B50,$D50))</f>
        <v/>
      </c>
      <c r="AF50" s="17"/>
      <c r="AG50" s="17"/>
      <c r="AH50" s="17"/>
    </row>
    <row r="51" spans="1:34" hidden="1" x14ac:dyDescent="0.25">
      <c r="A51" s="22">
        <v>48</v>
      </c>
      <c r="B51" s="132"/>
      <c r="C51" s="132"/>
      <c r="D51" s="132"/>
      <c r="E51" s="127" t="str">
        <f t="shared" si="6"/>
        <v/>
      </c>
      <c r="F51" s="23" t="str">
        <f t="shared" si="7"/>
        <v/>
      </c>
      <c r="G51" s="24" t="str">
        <f t="shared" si="8"/>
        <v/>
      </c>
      <c r="H51" s="25" t="str">
        <f>IF(F51="","",IF(OR($F51&lt;Skew!$B$1,$F51=Skew!$B$1),IF($F51&gt;Skew!$C$1,Skew!$A$1,IF($F51&gt;Skew!$C$2,Skew!$A$2,IF($F51&gt;Skew!$C$3,Skew!$A$3,IF($F51&gt;Skew!$C$4,Skew!$A$4,IF($F51&gt;Skew!$C$5,Skew!$A$5,IF($F51&gt;Skew!$C$6,Skew!$A$6,IF($F51&gt;Skew!$C$7,Skew!$A$7,IF($F51&gt;Skew!$C$8,Skew!$A$8,IF($F51&gt;Skew!$C$9,Skew!$A$9,IF($F51&gt;Skew!$C$10,Skew!$A$10,IF($F51&gt;Skew!$C$11,Skew!$A$11,IF($F51&gt;Skew!$C$12,Skew!$A$12,IF($F51&gt;Skew!$C$13,Skew!$A$13,IF($F51&gt;Skew!$C$14,Skew!$A$14,Skew!$A$15)
)))))))))))))))</f>
        <v/>
      </c>
      <c r="I51" s="24" t="str">
        <f>IF(F51="","",MATCH(H51,Skew!$A$1:$A$15,0))</f>
        <v/>
      </c>
      <c r="J51" s="24" t="str">
        <f t="shared" si="0"/>
        <v/>
      </c>
      <c r="K51" s="26"/>
      <c r="L51" s="24" t="str">
        <f>IF(OR(F51="",K51=""),"",MATCH(K51,Confidence!$A$1:$A$10,0))</f>
        <v/>
      </c>
      <c r="M51" s="27" t="str">
        <f t="shared" si="1"/>
        <v/>
      </c>
      <c r="N51" s="27" t="str">
        <f t="shared" si="2"/>
        <v/>
      </c>
      <c r="O51" s="119" t="str">
        <f t="shared" si="3"/>
        <v/>
      </c>
      <c r="P51" s="119" t="str">
        <f t="shared" si="4"/>
        <v/>
      </c>
      <c r="Q51" s="40" t="str">
        <f t="shared" si="5"/>
        <v/>
      </c>
      <c r="R51" s="132"/>
      <c r="S51" s="28" t="str">
        <f>IF(AND(B51&gt;0,C51&gt;0,D51&gt;0,M51&gt;0,N51&gt;0,R51&gt;0,NOT(K51="")),ABS(VLOOKUP($R$1,VLookups!$A$28:$B$29,2,FALSE)-_xlfn.BETA.DIST(R51,IF(G51="L",N51,M51),IF(G51="L",M51,N51),TRUE,B51,D51)),"")</f>
        <v/>
      </c>
      <c r="T51" s="129" t="str">
        <f>IF(OR($M51="",$N51=""),"",_xlfn.BETA.INV(ABS(VLOOKUP($R$1,VLookups!$A$28:$B$29,2,FALSE)-T$3),IF($G51="L",$N51,$M51),IF($G51="L",$M51,$N51),$B51,$D51))</f>
        <v/>
      </c>
      <c r="U51" s="130" t="str">
        <f>IF(OR($M51="",$N51=""),"",_xlfn.BETA.INV(ABS(VLOOKUP($R$1,VLookups!$A$28:$B$29,2,FALSE)-U$3),IF($G51="L",$N51,$M51),IF($G51="L",$M51,$N51),$B51,$D51))</f>
        <v/>
      </c>
      <c r="V51" s="129" t="str">
        <f>IF(OR($M51="",$N51=""),"",_xlfn.BETA.INV(ABS(VLOOKUP($R$1,VLookups!$A$28:$B$29,2,FALSE)-V$3),IF($G51="L",$N51,$M51),IF($G51="L",$M51,$N51),$B51,$D51))</f>
        <v/>
      </c>
      <c r="W51" s="130" t="str">
        <f>IF(OR($M51="",$N51=""),"",_xlfn.BETA.INV(ABS(VLOOKUP($R$1,VLookups!$A$28:$B$29,2,FALSE)-W$3),IF($G51="L",$N51,$M51),IF($G51="L",$M51,$N51),$B51,$D51))</f>
        <v/>
      </c>
      <c r="X51" s="129" t="str">
        <f>IF(OR($M51="",$N51=""),"",_xlfn.BETA.INV(ABS(VLOOKUP($R$1,VLookups!$A$28:$B$29,2,FALSE)-X$3),IF($G51="L",$N51,$M51),IF($G51="L",$M51,$N51),$B51,$D51))</f>
        <v/>
      </c>
      <c r="Y51" s="130" t="str">
        <f>IF(OR($M51="",$N51=""),"",_xlfn.BETA.INV(ABS(VLOOKUP($R$1,VLookups!$A$28:$B$29,2,FALSE)-Y$3),IF($G51="L",$N51,$M51),IF($G51="L",$M51,$N51),$B51,$D51))</f>
        <v/>
      </c>
      <c r="Z51" s="129" t="str">
        <f>IF(OR($M51="",$N51=""),"",_xlfn.BETA.INV(ABS(VLOOKUP($R$1,VLookups!$A$28:$B$29,2,FALSE)-Z$3),IF($G51="L",$N51,$M51),IF($G51="L",$M51,$N51),$B51,$D51))</f>
        <v/>
      </c>
      <c r="AA51" s="130" t="str">
        <f>IF(OR($M51="",$N51=""),"",_xlfn.BETA.INV(ABS(VLOOKUP($R$1,VLookups!$A$28:$B$29,2,FALSE)-AA$3),IF($G51="L",$N51,$M51),IF($G51="L",$M51,$N51),$B51,$D51))</f>
        <v/>
      </c>
      <c r="AB51" s="129" t="str">
        <f>IF(OR($M51="",$N51=""),"",_xlfn.BETA.INV(ABS(VLOOKUP($R$1,VLookups!$A$28:$B$29,2,FALSE)-AB$3),IF($G51="L",$N51,$M51),IF($G51="L",$M51,$N51),$B51,$D51))</f>
        <v/>
      </c>
      <c r="AC51" s="130" t="str">
        <f>IF(OR($M51="",$N51=""),"",_xlfn.BETA.INV(ABS(VLOOKUP($R$1,VLookups!$A$28:$B$29,2,FALSE)-AC$3),IF($G51="L",$N51,$M51),IF($G51="L",$M51,$N51),$B51,$D51))</f>
        <v/>
      </c>
      <c r="AD51" s="129" t="str">
        <f>IF(OR($M51="",$N51=""),"",_xlfn.BETA.INV(ABS(VLOOKUP($R$1,VLookups!$A$28:$B$29,2,FALSE)-AD$3),IF($G51="L",$N51,$M51),IF($G51="L",$M51,$N51),$B51,$D51))</f>
        <v/>
      </c>
      <c r="AE51" s="130" t="str">
        <f>IF(OR($M51="",$N51=""),"",_xlfn.BETA.INV(ABS(VLOOKUP($R$1,VLookups!$A$28:$B$29,2,FALSE)-AE$3),IF($G51="L",$N51,$M51),IF($G51="L",$M51,$N51),$B51,$D51))</f>
        <v/>
      </c>
      <c r="AF51" s="17"/>
      <c r="AG51" s="17"/>
      <c r="AH51" s="17"/>
    </row>
    <row r="52" spans="1:34" hidden="1" x14ac:dyDescent="0.25">
      <c r="A52" s="22">
        <v>49</v>
      </c>
      <c r="B52" s="132"/>
      <c r="C52" s="132"/>
      <c r="D52" s="132"/>
      <c r="E52" s="127" t="str">
        <f t="shared" si="6"/>
        <v/>
      </c>
      <c r="F52" s="23" t="str">
        <f t="shared" si="7"/>
        <v/>
      </c>
      <c r="G52" s="24" t="str">
        <f t="shared" si="8"/>
        <v/>
      </c>
      <c r="H52" s="25" t="str">
        <f>IF(F52="","",IF(OR($F52&lt;Skew!$B$1,$F52=Skew!$B$1),IF($F52&gt;Skew!$C$1,Skew!$A$1,IF($F52&gt;Skew!$C$2,Skew!$A$2,IF($F52&gt;Skew!$C$3,Skew!$A$3,IF($F52&gt;Skew!$C$4,Skew!$A$4,IF($F52&gt;Skew!$C$5,Skew!$A$5,IF($F52&gt;Skew!$C$6,Skew!$A$6,IF($F52&gt;Skew!$C$7,Skew!$A$7,IF($F52&gt;Skew!$C$8,Skew!$A$8,IF($F52&gt;Skew!$C$9,Skew!$A$9,IF($F52&gt;Skew!$C$10,Skew!$A$10,IF($F52&gt;Skew!$C$11,Skew!$A$11,IF($F52&gt;Skew!$C$12,Skew!$A$12,IF($F52&gt;Skew!$C$13,Skew!$A$13,IF($F52&gt;Skew!$C$14,Skew!$A$14,Skew!$A$15)
)))))))))))))))</f>
        <v/>
      </c>
      <c r="I52" s="24" t="str">
        <f>IF(F52="","",MATCH(H52,Skew!$A$1:$A$15,0))</f>
        <v/>
      </c>
      <c r="J52" s="24" t="str">
        <f t="shared" si="0"/>
        <v/>
      </c>
      <c r="K52" s="26"/>
      <c r="L52" s="24" t="str">
        <f>IF(OR(F52="",K52=""),"",MATCH(K52,Confidence!$A$1:$A$10,0))</f>
        <v/>
      </c>
      <c r="M52" s="27" t="str">
        <f t="shared" si="1"/>
        <v/>
      </c>
      <c r="N52" s="27" t="str">
        <f t="shared" si="2"/>
        <v/>
      </c>
      <c r="O52" s="119" t="str">
        <f t="shared" si="3"/>
        <v/>
      </c>
      <c r="P52" s="119" t="str">
        <f t="shared" si="4"/>
        <v/>
      </c>
      <c r="Q52" s="40" t="str">
        <f t="shared" si="5"/>
        <v/>
      </c>
      <c r="R52" s="132"/>
      <c r="S52" s="28" t="str">
        <f>IF(AND(B52&gt;0,C52&gt;0,D52&gt;0,M52&gt;0,N52&gt;0,R52&gt;0,NOT(K52="")),ABS(VLOOKUP($R$1,VLookups!$A$28:$B$29,2,FALSE)-_xlfn.BETA.DIST(R52,IF(G52="L",N52,M52),IF(G52="L",M52,N52),TRUE,B52,D52)),"")</f>
        <v/>
      </c>
      <c r="T52" s="129" t="str">
        <f>IF(OR($M52="",$N52=""),"",_xlfn.BETA.INV(ABS(VLOOKUP($R$1,VLookups!$A$28:$B$29,2,FALSE)-T$3),IF($G52="L",$N52,$M52),IF($G52="L",$M52,$N52),$B52,$D52))</f>
        <v/>
      </c>
      <c r="U52" s="130" t="str">
        <f>IF(OR($M52="",$N52=""),"",_xlfn.BETA.INV(ABS(VLOOKUP($R$1,VLookups!$A$28:$B$29,2,FALSE)-U$3),IF($G52="L",$N52,$M52),IF($G52="L",$M52,$N52),$B52,$D52))</f>
        <v/>
      </c>
      <c r="V52" s="129" t="str">
        <f>IF(OR($M52="",$N52=""),"",_xlfn.BETA.INV(ABS(VLOOKUP($R$1,VLookups!$A$28:$B$29,2,FALSE)-V$3),IF($G52="L",$N52,$M52),IF($G52="L",$M52,$N52),$B52,$D52))</f>
        <v/>
      </c>
      <c r="W52" s="130" t="str">
        <f>IF(OR($M52="",$N52=""),"",_xlfn.BETA.INV(ABS(VLOOKUP($R$1,VLookups!$A$28:$B$29,2,FALSE)-W$3),IF($G52="L",$N52,$M52),IF($G52="L",$M52,$N52),$B52,$D52))</f>
        <v/>
      </c>
      <c r="X52" s="129" t="str">
        <f>IF(OR($M52="",$N52=""),"",_xlfn.BETA.INV(ABS(VLOOKUP($R$1,VLookups!$A$28:$B$29,2,FALSE)-X$3),IF($G52="L",$N52,$M52),IF($G52="L",$M52,$N52),$B52,$D52))</f>
        <v/>
      </c>
      <c r="Y52" s="130" t="str">
        <f>IF(OR($M52="",$N52=""),"",_xlfn.BETA.INV(ABS(VLOOKUP($R$1,VLookups!$A$28:$B$29,2,FALSE)-Y$3),IF($G52="L",$N52,$M52),IF($G52="L",$M52,$N52),$B52,$D52))</f>
        <v/>
      </c>
      <c r="Z52" s="129" t="str">
        <f>IF(OR($M52="",$N52=""),"",_xlfn.BETA.INV(ABS(VLOOKUP($R$1,VLookups!$A$28:$B$29,2,FALSE)-Z$3),IF($G52="L",$N52,$M52),IF($G52="L",$M52,$N52),$B52,$D52))</f>
        <v/>
      </c>
      <c r="AA52" s="130" t="str">
        <f>IF(OR($M52="",$N52=""),"",_xlfn.BETA.INV(ABS(VLOOKUP($R$1,VLookups!$A$28:$B$29,2,FALSE)-AA$3),IF($G52="L",$N52,$M52),IF($G52="L",$M52,$N52),$B52,$D52))</f>
        <v/>
      </c>
      <c r="AB52" s="129" t="str">
        <f>IF(OR($M52="",$N52=""),"",_xlfn.BETA.INV(ABS(VLOOKUP($R$1,VLookups!$A$28:$B$29,2,FALSE)-AB$3),IF($G52="L",$N52,$M52),IF($G52="L",$M52,$N52),$B52,$D52))</f>
        <v/>
      </c>
      <c r="AC52" s="130" t="str">
        <f>IF(OR($M52="",$N52=""),"",_xlfn.BETA.INV(ABS(VLOOKUP($R$1,VLookups!$A$28:$B$29,2,FALSE)-AC$3),IF($G52="L",$N52,$M52),IF($G52="L",$M52,$N52),$B52,$D52))</f>
        <v/>
      </c>
      <c r="AD52" s="129" t="str">
        <f>IF(OR($M52="",$N52=""),"",_xlfn.BETA.INV(ABS(VLOOKUP($R$1,VLookups!$A$28:$B$29,2,FALSE)-AD$3),IF($G52="L",$N52,$M52),IF($G52="L",$M52,$N52),$B52,$D52))</f>
        <v/>
      </c>
      <c r="AE52" s="130" t="str">
        <f>IF(OR($M52="",$N52=""),"",_xlfn.BETA.INV(ABS(VLOOKUP($R$1,VLookups!$A$28:$B$29,2,FALSE)-AE$3),IF($G52="L",$N52,$M52),IF($G52="L",$M52,$N52),$B52,$D52))</f>
        <v/>
      </c>
      <c r="AF52" s="17"/>
      <c r="AG52" s="17"/>
      <c r="AH52" s="17"/>
    </row>
    <row r="53" spans="1:34" hidden="1" x14ac:dyDescent="0.25">
      <c r="A53" s="22">
        <v>50</v>
      </c>
      <c r="B53" s="132"/>
      <c r="C53" s="132"/>
      <c r="D53" s="132"/>
      <c r="E53" s="127" t="str">
        <f t="shared" si="6"/>
        <v/>
      </c>
      <c r="F53" s="23" t="str">
        <f t="shared" si="7"/>
        <v/>
      </c>
      <c r="G53" s="24" t="str">
        <f t="shared" si="8"/>
        <v/>
      </c>
      <c r="H53" s="25" t="str">
        <f>IF(F53="","",IF(OR($F53&lt;Skew!$B$1,$F53=Skew!$B$1),IF($F53&gt;Skew!$C$1,Skew!$A$1,IF($F53&gt;Skew!$C$2,Skew!$A$2,IF($F53&gt;Skew!$C$3,Skew!$A$3,IF($F53&gt;Skew!$C$4,Skew!$A$4,IF($F53&gt;Skew!$C$5,Skew!$A$5,IF($F53&gt;Skew!$C$6,Skew!$A$6,IF($F53&gt;Skew!$C$7,Skew!$A$7,IF($F53&gt;Skew!$C$8,Skew!$A$8,IF($F53&gt;Skew!$C$9,Skew!$A$9,IF($F53&gt;Skew!$C$10,Skew!$A$10,IF($F53&gt;Skew!$C$11,Skew!$A$11,IF($F53&gt;Skew!$C$12,Skew!$A$12,IF($F53&gt;Skew!$C$13,Skew!$A$13,IF($F53&gt;Skew!$C$14,Skew!$A$14,Skew!$A$15)
)))))))))))))))</f>
        <v/>
      </c>
      <c r="I53" s="24" t="str">
        <f>IF(F53="","",MATCH(H53,Skew!$A$1:$A$15,0))</f>
        <v/>
      </c>
      <c r="J53" s="24" t="str">
        <f t="shared" si="0"/>
        <v/>
      </c>
      <c r="K53" s="26"/>
      <c r="L53" s="24" t="str">
        <f>IF(OR(F53="",K53=""),"",MATCH(K53,Confidence!$A$1:$A$10,0))</f>
        <v/>
      </c>
      <c r="M53" s="27" t="str">
        <f t="shared" si="1"/>
        <v/>
      </c>
      <c r="N53" s="27" t="str">
        <f t="shared" si="2"/>
        <v/>
      </c>
      <c r="O53" s="119" t="str">
        <f t="shared" si="3"/>
        <v/>
      </c>
      <c r="P53" s="119" t="str">
        <f t="shared" si="4"/>
        <v/>
      </c>
      <c r="Q53" s="40" t="str">
        <f t="shared" si="5"/>
        <v/>
      </c>
      <c r="R53" s="132"/>
      <c r="S53" s="28" t="str">
        <f>IF(AND(B53&gt;0,C53&gt;0,D53&gt;0,M53&gt;0,N53&gt;0,R53&gt;0,NOT(K53="")),ABS(VLOOKUP($R$1,VLookups!$A$28:$B$29,2,FALSE)-_xlfn.BETA.DIST(R53,IF(G53="L",N53,M53),IF(G53="L",M53,N53),TRUE,B53,D53)),"")</f>
        <v/>
      </c>
      <c r="T53" s="129" t="str">
        <f>IF(OR($M53="",$N53=""),"",_xlfn.BETA.INV(ABS(VLOOKUP($R$1,VLookups!$A$28:$B$29,2,FALSE)-T$3),IF($G53="L",$N53,$M53),IF($G53="L",$M53,$N53),$B53,$D53))</f>
        <v/>
      </c>
      <c r="U53" s="130" t="str">
        <f>IF(OR($M53="",$N53=""),"",_xlfn.BETA.INV(ABS(VLOOKUP($R$1,VLookups!$A$28:$B$29,2,FALSE)-U$3),IF($G53="L",$N53,$M53),IF($G53="L",$M53,$N53),$B53,$D53))</f>
        <v/>
      </c>
      <c r="V53" s="129" t="str">
        <f>IF(OR($M53="",$N53=""),"",_xlfn.BETA.INV(ABS(VLOOKUP($R$1,VLookups!$A$28:$B$29,2,FALSE)-V$3),IF($G53="L",$N53,$M53),IF($G53="L",$M53,$N53),$B53,$D53))</f>
        <v/>
      </c>
      <c r="W53" s="130" t="str">
        <f>IF(OR($M53="",$N53=""),"",_xlfn.BETA.INV(ABS(VLOOKUP($R$1,VLookups!$A$28:$B$29,2,FALSE)-W$3),IF($G53="L",$N53,$M53),IF($G53="L",$M53,$N53),$B53,$D53))</f>
        <v/>
      </c>
      <c r="X53" s="129" t="str">
        <f>IF(OR($M53="",$N53=""),"",_xlfn.BETA.INV(ABS(VLOOKUP($R$1,VLookups!$A$28:$B$29,2,FALSE)-X$3),IF($G53="L",$N53,$M53),IF($G53="L",$M53,$N53),$B53,$D53))</f>
        <v/>
      </c>
      <c r="Y53" s="130" t="str">
        <f>IF(OR($M53="",$N53=""),"",_xlfn.BETA.INV(ABS(VLOOKUP($R$1,VLookups!$A$28:$B$29,2,FALSE)-Y$3),IF($G53="L",$N53,$M53),IF($G53="L",$M53,$N53),$B53,$D53))</f>
        <v/>
      </c>
      <c r="Z53" s="129" t="str">
        <f>IF(OR($M53="",$N53=""),"",_xlfn.BETA.INV(ABS(VLOOKUP($R$1,VLookups!$A$28:$B$29,2,FALSE)-Z$3),IF($G53="L",$N53,$M53),IF($G53="L",$M53,$N53),$B53,$D53))</f>
        <v/>
      </c>
      <c r="AA53" s="130" t="str">
        <f>IF(OR($M53="",$N53=""),"",_xlfn.BETA.INV(ABS(VLOOKUP($R$1,VLookups!$A$28:$B$29,2,FALSE)-AA$3),IF($G53="L",$N53,$M53),IF($G53="L",$M53,$N53),$B53,$D53))</f>
        <v/>
      </c>
      <c r="AB53" s="129" t="str">
        <f>IF(OR($M53="",$N53=""),"",_xlfn.BETA.INV(ABS(VLOOKUP($R$1,VLookups!$A$28:$B$29,2,FALSE)-AB$3),IF($G53="L",$N53,$M53),IF($G53="L",$M53,$N53),$B53,$D53))</f>
        <v/>
      </c>
      <c r="AC53" s="130" t="str">
        <f>IF(OR($M53="",$N53=""),"",_xlfn.BETA.INV(ABS(VLOOKUP($R$1,VLookups!$A$28:$B$29,2,FALSE)-AC$3),IF($G53="L",$N53,$M53),IF($G53="L",$M53,$N53),$B53,$D53))</f>
        <v/>
      </c>
      <c r="AD53" s="129" t="str">
        <f>IF(OR($M53="",$N53=""),"",_xlfn.BETA.INV(ABS(VLOOKUP($R$1,VLookups!$A$28:$B$29,2,FALSE)-AD$3),IF($G53="L",$N53,$M53),IF($G53="L",$M53,$N53),$B53,$D53))</f>
        <v/>
      </c>
      <c r="AE53" s="130" t="str">
        <f>IF(OR($M53="",$N53=""),"",_xlfn.BETA.INV(ABS(VLOOKUP($R$1,VLookups!$A$28:$B$29,2,FALSE)-AE$3),IF($G53="L",$N53,$M53),IF($G53="L",$M53,$N53),$B53,$D53))</f>
        <v/>
      </c>
      <c r="AF53" s="17"/>
      <c r="AG53" s="17"/>
      <c r="AH53" s="17"/>
    </row>
    <row r="54" spans="1:34" hidden="1" x14ac:dyDescent="0.25">
      <c r="A54" s="22">
        <v>51</v>
      </c>
      <c r="B54" s="132"/>
      <c r="C54" s="132"/>
      <c r="D54" s="132"/>
      <c r="E54" s="127" t="str">
        <f t="shared" si="6"/>
        <v/>
      </c>
      <c r="F54" s="23" t="str">
        <f t="shared" si="7"/>
        <v/>
      </c>
      <c r="G54" s="24" t="str">
        <f t="shared" si="8"/>
        <v/>
      </c>
      <c r="H54" s="25" t="str">
        <f>IF(F54="","",IF(OR($F54&lt;Skew!$B$1,$F54=Skew!$B$1),IF($F54&gt;Skew!$C$1,Skew!$A$1,IF($F54&gt;Skew!$C$2,Skew!$A$2,IF($F54&gt;Skew!$C$3,Skew!$A$3,IF($F54&gt;Skew!$C$4,Skew!$A$4,IF($F54&gt;Skew!$C$5,Skew!$A$5,IF($F54&gt;Skew!$C$6,Skew!$A$6,IF($F54&gt;Skew!$C$7,Skew!$A$7,IF($F54&gt;Skew!$C$8,Skew!$A$8,IF($F54&gt;Skew!$C$9,Skew!$A$9,IF($F54&gt;Skew!$C$10,Skew!$A$10,IF($F54&gt;Skew!$C$11,Skew!$A$11,IF($F54&gt;Skew!$C$12,Skew!$A$12,IF($F54&gt;Skew!$C$13,Skew!$A$13,IF($F54&gt;Skew!$C$14,Skew!$A$14,Skew!$A$15)
)))))))))))))))</f>
        <v/>
      </c>
      <c r="I54" s="24" t="str">
        <f>IF(F54="","",MATCH(H54,Skew!$A$1:$A$15,0))</f>
        <v/>
      </c>
      <c r="J54" s="24" t="str">
        <f t="shared" si="0"/>
        <v/>
      </c>
      <c r="K54" s="26"/>
      <c r="L54" s="24" t="str">
        <f>IF(OR(F54="",K54=""),"",MATCH(K54,Confidence!$A$1:$A$10,0))</f>
        <v/>
      </c>
      <c r="M54" s="27" t="str">
        <f t="shared" si="1"/>
        <v/>
      </c>
      <c r="N54" s="27" t="str">
        <f t="shared" si="2"/>
        <v/>
      </c>
      <c r="O54" s="119" t="str">
        <f t="shared" si="3"/>
        <v/>
      </c>
      <c r="P54" s="119" t="str">
        <f t="shared" si="4"/>
        <v/>
      </c>
      <c r="Q54" s="40" t="str">
        <f t="shared" si="5"/>
        <v/>
      </c>
      <c r="R54" s="132"/>
      <c r="S54" s="28" t="str">
        <f>IF(AND(B54&gt;0,C54&gt;0,D54&gt;0,M54&gt;0,N54&gt;0,R54&gt;0,NOT(K54="")),ABS(VLOOKUP($R$1,VLookups!$A$28:$B$29,2,FALSE)-_xlfn.BETA.DIST(R54,IF(G54="L",N54,M54),IF(G54="L",M54,N54),TRUE,B54,D54)),"")</f>
        <v/>
      </c>
      <c r="T54" s="129" t="str">
        <f>IF(OR($M54="",$N54=""),"",_xlfn.BETA.INV(ABS(VLOOKUP($R$1,VLookups!$A$28:$B$29,2,FALSE)-T$3),IF($G54="L",$N54,$M54),IF($G54="L",$M54,$N54),$B54,$D54))</f>
        <v/>
      </c>
      <c r="U54" s="130" t="str">
        <f>IF(OR($M54="",$N54=""),"",_xlfn.BETA.INV(ABS(VLOOKUP($R$1,VLookups!$A$28:$B$29,2,FALSE)-U$3),IF($G54="L",$N54,$M54),IF($G54="L",$M54,$N54),$B54,$D54))</f>
        <v/>
      </c>
      <c r="V54" s="129" t="str">
        <f>IF(OR($M54="",$N54=""),"",_xlfn.BETA.INV(ABS(VLOOKUP($R$1,VLookups!$A$28:$B$29,2,FALSE)-V$3),IF($G54="L",$N54,$M54),IF($G54="L",$M54,$N54),$B54,$D54))</f>
        <v/>
      </c>
      <c r="W54" s="130" t="str">
        <f>IF(OR($M54="",$N54=""),"",_xlfn.BETA.INV(ABS(VLOOKUP($R$1,VLookups!$A$28:$B$29,2,FALSE)-W$3),IF($G54="L",$N54,$M54),IF($G54="L",$M54,$N54),$B54,$D54))</f>
        <v/>
      </c>
      <c r="X54" s="129" t="str">
        <f>IF(OR($M54="",$N54=""),"",_xlfn.BETA.INV(ABS(VLOOKUP($R$1,VLookups!$A$28:$B$29,2,FALSE)-X$3),IF($G54="L",$N54,$M54),IF($G54="L",$M54,$N54),$B54,$D54))</f>
        <v/>
      </c>
      <c r="Y54" s="130" t="str">
        <f>IF(OR($M54="",$N54=""),"",_xlfn.BETA.INV(ABS(VLOOKUP($R$1,VLookups!$A$28:$B$29,2,FALSE)-Y$3),IF($G54="L",$N54,$M54),IF($G54="L",$M54,$N54),$B54,$D54))</f>
        <v/>
      </c>
      <c r="Z54" s="129" t="str">
        <f>IF(OR($M54="",$N54=""),"",_xlfn.BETA.INV(ABS(VLOOKUP($R$1,VLookups!$A$28:$B$29,2,FALSE)-Z$3),IF($G54="L",$N54,$M54),IF($G54="L",$M54,$N54),$B54,$D54))</f>
        <v/>
      </c>
      <c r="AA54" s="130" t="str">
        <f>IF(OR($M54="",$N54=""),"",_xlfn.BETA.INV(ABS(VLOOKUP($R$1,VLookups!$A$28:$B$29,2,FALSE)-AA$3),IF($G54="L",$N54,$M54),IF($G54="L",$M54,$N54),$B54,$D54))</f>
        <v/>
      </c>
      <c r="AB54" s="129" t="str">
        <f>IF(OR($M54="",$N54=""),"",_xlfn.BETA.INV(ABS(VLOOKUP($R$1,VLookups!$A$28:$B$29,2,FALSE)-AB$3),IF($G54="L",$N54,$M54),IF($G54="L",$M54,$N54),$B54,$D54))</f>
        <v/>
      </c>
      <c r="AC54" s="130" t="str">
        <f>IF(OR($M54="",$N54=""),"",_xlfn.BETA.INV(ABS(VLOOKUP($R$1,VLookups!$A$28:$B$29,2,FALSE)-AC$3),IF($G54="L",$N54,$M54),IF($G54="L",$M54,$N54),$B54,$D54))</f>
        <v/>
      </c>
      <c r="AD54" s="129" t="str">
        <f>IF(OR($M54="",$N54=""),"",_xlfn.BETA.INV(ABS(VLOOKUP($R$1,VLookups!$A$28:$B$29,2,FALSE)-AD$3),IF($G54="L",$N54,$M54),IF($G54="L",$M54,$N54),$B54,$D54))</f>
        <v/>
      </c>
      <c r="AE54" s="130" t="str">
        <f>IF(OR($M54="",$N54=""),"",_xlfn.BETA.INV(ABS(VLOOKUP($R$1,VLookups!$A$28:$B$29,2,FALSE)-AE$3),IF($G54="L",$N54,$M54),IF($G54="L",$M54,$N54),$B54,$D54))</f>
        <v/>
      </c>
      <c r="AF54" s="17"/>
      <c r="AG54" s="17"/>
      <c r="AH54" s="17"/>
    </row>
    <row r="55" spans="1:34" hidden="1" x14ac:dyDescent="0.25">
      <c r="A55" s="22">
        <v>52</v>
      </c>
      <c r="B55" s="132"/>
      <c r="C55" s="132"/>
      <c r="D55" s="132"/>
      <c r="E55" s="127" t="str">
        <f t="shared" si="6"/>
        <v/>
      </c>
      <c r="F55" s="23" t="str">
        <f t="shared" si="7"/>
        <v/>
      </c>
      <c r="G55" s="24" t="str">
        <f t="shared" si="8"/>
        <v/>
      </c>
      <c r="H55" s="25" t="str">
        <f>IF(F55="","",IF(OR($F55&lt;Skew!$B$1,$F55=Skew!$B$1),IF($F55&gt;Skew!$C$1,Skew!$A$1,IF($F55&gt;Skew!$C$2,Skew!$A$2,IF($F55&gt;Skew!$C$3,Skew!$A$3,IF($F55&gt;Skew!$C$4,Skew!$A$4,IF($F55&gt;Skew!$C$5,Skew!$A$5,IF($F55&gt;Skew!$C$6,Skew!$A$6,IF($F55&gt;Skew!$C$7,Skew!$A$7,IF($F55&gt;Skew!$C$8,Skew!$A$8,IF($F55&gt;Skew!$C$9,Skew!$A$9,IF($F55&gt;Skew!$C$10,Skew!$A$10,IF($F55&gt;Skew!$C$11,Skew!$A$11,IF($F55&gt;Skew!$C$12,Skew!$A$12,IF($F55&gt;Skew!$C$13,Skew!$A$13,IF($F55&gt;Skew!$C$14,Skew!$A$14,Skew!$A$15)
)))))))))))))))</f>
        <v/>
      </c>
      <c r="I55" s="24" t="str">
        <f>IF(F55="","",MATCH(H55,Skew!$A$1:$A$15,0))</f>
        <v/>
      </c>
      <c r="J55" s="24" t="str">
        <f t="shared" si="0"/>
        <v/>
      </c>
      <c r="K55" s="26"/>
      <c r="L55" s="24" t="str">
        <f>IF(OR(F55="",K55=""),"",MATCH(K55,Confidence!$A$1:$A$10,0))</f>
        <v/>
      </c>
      <c r="M55" s="27" t="str">
        <f t="shared" si="1"/>
        <v/>
      </c>
      <c r="N55" s="27" t="str">
        <f t="shared" si="2"/>
        <v/>
      </c>
      <c r="O55" s="119" t="str">
        <f t="shared" si="3"/>
        <v/>
      </c>
      <c r="P55" s="119" t="str">
        <f t="shared" si="4"/>
        <v/>
      </c>
      <c r="Q55" s="40" t="str">
        <f t="shared" si="5"/>
        <v/>
      </c>
      <c r="R55" s="132"/>
      <c r="S55" s="28" t="str">
        <f>IF(AND(B55&gt;0,C55&gt;0,D55&gt;0,M55&gt;0,N55&gt;0,R55&gt;0,NOT(K55="")),ABS(VLOOKUP($R$1,VLookups!$A$28:$B$29,2,FALSE)-_xlfn.BETA.DIST(R55,IF(G55="L",N55,M55),IF(G55="L",M55,N55),TRUE,B55,D55)),"")</f>
        <v/>
      </c>
      <c r="T55" s="129" t="str">
        <f>IF(OR($M55="",$N55=""),"",_xlfn.BETA.INV(ABS(VLOOKUP($R$1,VLookups!$A$28:$B$29,2,FALSE)-T$3),IF($G55="L",$N55,$M55),IF($G55="L",$M55,$N55),$B55,$D55))</f>
        <v/>
      </c>
      <c r="U55" s="130" t="str">
        <f>IF(OR($M55="",$N55=""),"",_xlfn.BETA.INV(ABS(VLOOKUP($R$1,VLookups!$A$28:$B$29,2,FALSE)-U$3),IF($G55="L",$N55,$M55),IF($G55="L",$M55,$N55),$B55,$D55))</f>
        <v/>
      </c>
      <c r="V55" s="129" t="str">
        <f>IF(OR($M55="",$N55=""),"",_xlfn.BETA.INV(ABS(VLOOKUP($R$1,VLookups!$A$28:$B$29,2,FALSE)-V$3),IF($G55="L",$N55,$M55),IF($G55="L",$M55,$N55),$B55,$D55))</f>
        <v/>
      </c>
      <c r="W55" s="130" t="str">
        <f>IF(OR($M55="",$N55=""),"",_xlfn.BETA.INV(ABS(VLOOKUP($R$1,VLookups!$A$28:$B$29,2,FALSE)-W$3),IF($G55="L",$N55,$M55),IF($G55="L",$M55,$N55),$B55,$D55))</f>
        <v/>
      </c>
      <c r="X55" s="129" t="str">
        <f>IF(OR($M55="",$N55=""),"",_xlfn.BETA.INV(ABS(VLOOKUP($R$1,VLookups!$A$28:$B$29,2,FALSE)-X$3),IF($G55="L",$N55,$M55),IF($G55="L",$M55,$N55),$B55,$D55))</f>
        <v/>
      </c>
      <c r="Y55" s="130" t="str">
        <f>IF(OR($M55="",$N55=""),"",_xlfn.BETA.INV(ABS(VLOOKUP($R$1,VLookups!$A$28:$B$29,2,FALSE)-Y$3),IF($G55="L",$N55,$M55),IF($G55="L",$M55,$N55),$B55,$D55))</f>
        <v/>
      </c>
      <c r="Z55" s="129" t="str">
        <f>IF(OR($M55="",$N55=""),"",_xlfn.BETA.INV(ABS(VLOOKUP($R$1,VLookups!$A$28:$B$29,2,FALSE)-Z$3),IF($G55="L",$N55,$M55),IF($G55="L",$M55,$N55),$B55,$D55))</f>
        <v/>
      </c>
      <c r="AA55" s="130" t="str">
        <f>IF(OR($M55="",$N55=""),"",_xlfn.BETA.INV(ABS(VLOOKUP($R$1,VLookups!$A$28:$B$29,2,FALSE)-AA$3),IF($G55="L",$N55,$M55),IF($G55="L",$M55,$N55),$B55,$D55))</f>
        <v/>
      </c>
      <c r="AB55" s="129" t="str">
        <f>IF(OR($M55="",$N55=""),"",_xlfn.BETA.INV(ABS(VLOOKUP($R$1,VLookups!$A$28:$B$29,2,FALSE)-AB$3),IF($G55="L",$N55,$M55),IF($G55="L",$M55,$N55),$B55,$D55))</f>
        <v/>
      </c>
      <c r="AC55" s="130" t="str">
        <f>IF(OR($M55="",$N55=""),"",_xlfn.BETA.INV(ABS(VLOOKUP($R$1,VLookups!$A$28:$B$29,2,FALSE)-AC$3),IF($G55="L",$N55,$M55),IF($G55="L",$M55,$N55),$B55,$D55))</f>
        <v/>
      </c>
      <c r="AD55" s="129" t="str">
        <f>IF(OR($M55="",$N55=""),"",_xlfn.BETA.INV(ABS(VLOOKUP($R$1,VLookups!$A$28:$B$29,2,FALSE)-AD$3),IF($G55="L",$N55,$M55),IF($G55="L",$M55,$N55),$B55,$D55))</f>
        <v/>
      </c>
      <c r="AE55" s="130" t="str">
        <f>IF(OR($M55="",$N55=""),"",_xlfn.BETA.INV(ABS(VLOOKUP($R$1,VLookups!$A$28:$B$29,2,FALSE)-AE$3),IF($G55="L",$N55,$M55),IF($G55="L",$M55,$N55),$B55,$D55))</f>
        <v/>
      </c>
      <c r="AF55" s="17"/>
      <c r="AG55" s="17"/>
      <c r="AH55" s="17"/>
    </row>
    <row r="56" spans="1:34" hidden="1" x14ac:dyDescent="0.25">
      <c r="A56" s="22">
        <v>53</v>
      </c>
      <c r="B56" s="132"/>
      <c r="C56" s="132"/>
      <c r="D56" s="132"/>
      <c r="E56" s="127" t="str">
        <f t="shared" si="6"/>
        <v/>
      </c>
      <c r="F56" s="23" t="str">
        <f t="shared" si="7"/>
        <v/>
      </c>
      <c r="G56" s="24" t="str">
        <f t="shared" si="8"/>
        <v/>
      </c>
      <c r="H56" s="25" t="str">
        <f>IF(F56="","",IF(OR($F56&lt;Skew!$B$1,$F56=Skew!$B$1),IF($F56&gt;Skew!$C$1,Skew!$A$1,IF($F56&gt;Skew!$C$2,Skew!$A$2,IF($F56&gt;Skew!$C$3,Skew!$A$3,IF($F56&gt;Skew!$C$4,Skew!$A$4,IF($F56&gt;Skew!$C$5,Skew!$A$5,IF($F56&gt;Skew!$C$6,Skew!$A$6,IF($F56&gt;Skew!$C$7,Skew!$A$7,IF($F56&gt;Skew!$C$8,Skew!$A$8,IF($F56&gt;Skew!$C$9,Skew!$A$9,IF($F56&gt;Skew!$C$10,Skew!$A$10,IF($F56&gt;Skew!$C$11,Skew!$A$11,IF($F56&gt;Skew!$C$12,Skew!$A$12,IF($F56&gt;Skew!$C$13,Skew!$A$13,IF($F56&gt;Skew!$C$14,Skew!$A$14,Skew!$A$15)
)))))))))))))))</f>
        <v/>
      </c>
      <c r="I56" s="24" t="str">
        <f>IF(F56="","",MATCH(H56,Skew!$A$1:$A$15,0))</f>
        <v/>
      </c>
      <c r="J56" s="24" t="str">
        <f t="shared" si="0"/>
        <v/>
      </c>
      <c r="K56" s="26"/>
      <c r="L56" s="24" t="str">
        <f>IF(OR(F56="",K56=""),"",MATCH(K56,Confidence!$A$1:$A$10,0))</f>
        <v/>
      </c>
      <c r="M56" s="27" t="str">
        <f t="shared" si="1"/>
        <v/>
      </c>
      <c r="N56" s="27" t="str">
        <f t="shared" si="2"/>
        <v/>
      </c>
      <c r="O56" s="119" t="str">
        <f t="shared" si="3"/>
        <v/>
      </c>
      <c r="P56" s="119" t="str">
        <f t="shared" si="4"/>
        <v/>
      </c>
      <c r="Q56" s="40" t="str">
        <f t="shared" si="5"/>
        <v/>
      </c>
      <c r="R56" s="132"/>
      <c r="S56" s="28" t="str">
        <f>IF(AND(B56&gt;0,C56&gt;0,D56&gt;0,M56&gt;0,N56&gt;0,R56&gt;0,NOT(K56="")),ABS(VLOOKUP($R$1,VLookups!$A$28:$B$29,2,FALSE)-_xlfn.BETA.DIST(R56,IF(G56="L",N56,M56),IF(G56="L",M56,N56),TRUE,B56,D56)),"")</f>
        <v/>
      </c>
      <c r="T56" s="129" t="str">
        <f>IF(OR($M56="",$N56=""),"",_xlfn.BETA.INV(ABS(VLOOKUP($R$1,VLookups!$A$28:$B$29,2,FALSE)-T$3),IF($G56="L",$N56,$M56),IF($G56="L",$M56,$N56),$B56,$D56))</f>
        <v/>
      </c>
      <c r="U56" s="130" t="str">
        <f>IF(OR($M56="",$N56=""),"",_xlfn.BETA.INV(ABS(VLOOKUP($R$1,VLookups!$A$28:$B$29,2,FALSE)-U$3),IF($G56="L",$N56,$M56),IF($G56="L",$M56,$N56),$B56,$D56))</f>
        <v/>
      </c>
      <c r="V56" s="129" t="str">
        <f>IF(OR($M56="",$N56=""),"",_xlfn.BETA.INV(ABS(VLOOKUP($R$1,VLookups!$A$28:$B$29,2,FALSE)-V$3),IF($G56="L",$N56,$M56),IF($G56="L",$M56,$N56),$B56,$D56))</f>
        <v/>
      </c>
      <c r="W56" s="130" t="str">
        <f>IF(OR($M56="",$N56=""),"",_xlfn.BETA.INV(ABS(VLOOKUP($R$1,VLookups!$A$28:$B$29,2,FALSE)-W$3),IF($G56="L",$N56,$M56),IF($G56="L",$M56,$N56),$B56,$D56))</f>
        <v/>
      </c>
      <c r="X56" s="129" t="str">
        <f>IF(OR($M56="",$N56=""),"",_xlfn.BETA.INV(ABS(VLOOKUP($R$1,VLookups!$A$28:$B$29,2,FALSE)-X$3),IF($G56="L",$N56,$M56),IF($G56="L",$M56,$N56),$B56,$D56))</f>
        <v/>
      </c>
      <c r="Y56" s="130" t="str">
        <f>IF(OR($M56="",$N56=""),"",_xlfn.BETA.INV(ABS(VLOOKUP($R$1,VLookups!$A$28:$B$29,2,FALSE)-Y$3),IF($G56="L",$N56,$M56),IF($G56="L",$M56,$N56),$B56,$D56))</f>
        <v/>
      </c>
      <c r="Z56" s="129" t="str">
        <f>IF(OR($M56="",$N56=""),"",_xlfn.BETA.INV(ABS(VLOOKUP($R$1,VLookups!$A$28:$B$29,2,FALSE)-Z$3),IF($G56="L",$N56,$M56),IF($G56="L",$M56,$N56),$B56,$D56))</f>
        <v/>
      </c>
      <c r="AA56" s="130" t="str">
        <f>IF(OR($M56="",$N56=""),"",_xlfn.BETA.INV(ABS(VLOOKUP($R$1,VLookups!$A$28:$B$29,2,FALSE)-AA$3),IF($G56="L",$N56,$M56),IF($G56="L",$M56,$N56),$B56,$D56))</f>
        <v/>
      </c>
      <c r="AB56" s="129" t="str">
        <f>IF(OR($M56="",$N56=""),"",_xlfn.BETA.INV(ABS(VLOOKUP($R$1,VLookups!$A$28:$B$29,2,FALSE)-AB$3),IF($G56="L",$N56,$M56),IF($G56="L",$M56,$N56),$B56,$D56))</f>
        <v/>
      </c>
      <c r="AC56" s="130" t="str">
        <f>IF(OR($M56="",$N56=""),"",_xlfn.BETA.INV(ABS(VLOOKUP($R$1,VLookups!$A$28:$B$29,2,FALSE)-AC$3),IF($G56="L",$N56,$M56),IF($G56="L",$M56,$N56),$B56,$D56))</f>
        <v/>
      </c>
      <c r="AD56" s="129" t="str">
        <f>IF(OR($M56="",$N56=""),"",_xlfn.BETA.INV(ABS(VLOOKUP($R$1,VLookups!$A$28:$B$29,2,FALSE)-AD$3),IF($G56="L",$N56,$M56),IF($G56="L",$M56,$N56),$B56,$D56))</f>
        <v/>
      </c>
      <c r="AE56" s="130" t="str">
        <f>IF(OR($M56="",$N56=""),"",_xlfn.BETA.INV(ABS(VLOOKUP($R$1,VLookups!$A$28:$B$29,2,FALSE)-AE$3),IF($G56="L",$N56,$M56),IF($G56="L",$M56,$N56),$B56,$D56))</f>
        <v/>
      </c>
      <c r="AF56" s="17"/>
      <c r="AG56" s="17"/>
      <c r="AH56" s="17"/>
    </row>
    <row r="57" spans="1:34" hidden="1" x14ac:dyDescent="0.25">
      <c r="A57" s="22">
        <v>54</v>
      </c>
      <c r="B57" s="132"/>
      <c r="C57" s="132"/>
      <c r="D57" s="132"/>
      <c r="E57" s="127" t="str">
        <f t="shared" si="6"/>
        <v/>
      </c>
      <c r="F57" s="23" t="str">
        <f t="shared" si="7"/>
        <v/>
      </c>
      <c r="G57" s="24" t="str">
        <f t="shared" si="8"/>
        <v/>
      </c>
      <c r="H57" s="25" t="str">
        <f>IF(F57="","",IF(OR($F57&lt;Skew!$B$1,$F57=Skew!$B$1),IF($F57&gt;Skew!$C$1,Skew!$A$1,IF($F57&gt;Skew!$C$2,Skew!$A$2,IF($F57&gt;Skew!$C$3,Skew!$A$3,IF($F57&gt;Skew!$C$4,Skew!$A$4,IF($F57&gt;Skew!$C$5,Skew!$A$5,IF($F57&gt;Skew!$C$6,Skew!$A$6,IF($F57&gt;Skew!$C$7,Skew!$A$7,IF($F57&gt;Skew!$C$8,Skew!$A$8,IF($F57&gt;Skew!$C$9,Skew!$A$9,IF($F57&gt;Skew!$C$10,Skew!$A$10,IF($F57&gt;Skew!$C$11,Skew!$A$11,IF($F57&gt;Skew!$C$12,Skew!$A$12,IF($F57&gt;Skew!$C$13,Skew!$A$13,IF($F57&gt;Skew!$C$14,Skew!$A$14,Skew!$A$15)
)))))))))))))))</f>
        <v/>
      </c>
      <c r="I57" s="24" t="str">
        <f>IF(F57="","",MATCH(H57,Skew!$A$1:$A$15,0))</f>
        <v/>
      </c>
      <c r="J57" s="24" t="str">
        <f t="shared" si="0"/>
        <v/>
      </c>
      <c r="K57" s="26"/>
      <c r="L57" s="24" t="str">
        <f>IF(OR(F57="",K57=""),"",MATCH(K57,Confidence!$A$1:$A$10,0))</f>
        <v/>
      </c>
      <c r="M57" s="27" t="str">
        <f t="shared" si="1"/>
        <v/>
      </c>
      <c r="N57" s="27" t="str">
        <f t="shared" si="2"/>
        <v/>
      </c>
      <c r="O57" s="119" t="str">
        <f t="shared" si="3"/>
        <v/>
      </c>
      <c r="P57" s="119" t="str">
        <f t="shared" si="4"/>
        <v/>
      </c>
      <c r="Q57" s="40" t="str">
        <f t="shared" si="5"/>
        <v/>
      </c>
      <c r="R57" s="132"/>
      <c r="S57" s="28" t="str">
        <f>IF(AND(B57&gt;0,C57&gt;0,D57&gt;0,M57&gt;0,N57&gt;0,R57&gt;0,NOT(K57="")),ABS(VLOOKUP($R$1,VLookups!$A$28:$B$29,2,FALSE)-_xlfn.BETA.DIST(R57,IF(G57="L",N57,M57),IF(G57="L",M57,N57),TRUE,B57,D57)),"")</f>
        <v/>
      </c>
      <c r="T57" s="129" t="str">
        <f>IF(OR($M57="",$N57=""),"",_xlfn.BETA.INV(ABS(VLOOKUP($R$1,VLookups!$A$28:$B$29,2,FALSE)-T$3),IF($G57="L",$N57,$M57),IF($G57="L",$M57,$N57),$B57,$D57))</f>
        <v/>
      </c>
      <c r="U57" s="130" t="str">
        <f>IF(OR($M57="",$N57=""),"",_xlfn.BETA.INV(ABS(VLOOKUP($R$1,VLookups!$A$28:$B$29,2,FALSE)-U$3),IF($G57="L",$N57,$M57),IF($G57="L",$M57,$N57),$B57,$D57))</f>
        <v/>
      </c>
      <c r="V57" s="129" t="str">
        <f>IF(OR($M57="",$N57=""),"",_xlfn.BETA.INV(ABS(VLOOKUP($R$1,VLookups!$A$28:$B$29,2,FALSE)-V$3),IF($G57="L",$N57,$M57),IF($G57="L",$M57,$N57),$B57,$D57))</f>
        <v/>
      </c>
      <c r="W57" s="130" t="str">
        <f>IF(OR($M57="",$N57=""),"",_xlfn.BETA.INV(ABS(VLOOKUP($R$1,VLookups!$A$28:$B$29,2,FALSE)-W$3),IF($G57="L",$N57,$M57),IF($G57="L",$M57,$N57),$B57,$D57))</f>
        <v/>
      </c>
      <c r="X57" s="129" t="str">
        <f>IF(OR($M57="",$N57=""),"",_xlfn.BETA.INV(ABS(VLOOKUP($R$1,VLookups!$A$28:$B$29,2,FALSE)-X$3),IF($G57="L",$N57,$M57),IF($G57="L",$M57,$N57),$B57,$D57))</f>
        <v/>
      </c>
      <c r="Y57" s="130" t="str">
        <f>IF(OR($M57="",$N57=""),"",_xlfn.BETA.INV(ABS(VLOOKUP($R$1,VLookups!$A$28:$B$29,2,FALSE)-Y$3),IF($G57="L",$N57,$M57),IF($G57="L",$M57,$N57),$B57,$D57))</f>
        <v/>
      </c>
      <c r="Z57" s="129" t="str">
        <f>IF(OR($M57="",$N57=""),"",_xlfn.BETA.INV(ABS(VLOOKUP($R$1,VLookups!$A$28:$B$29,2,FALSE)-Z$3),IF($G57="L",$N57,$M57),IF($G57="L",$M57,$N57),$B57,$D57))</f>
        <v/>
      </c>
      <c r="AA57" s="130" t="str">
        <f>IF(OR($M57="",$N57=""),"",_xlfn.BETA.INV(ABS(VLOOKUP($R$1,VLookups!$A$28:$B$29,2,FALSE)-AA$3),IF($G57="L",$N57,$M57),IF($G57="L",$M57,$N57),$B57,$D57))</f>
        <v/>
      </c>
      <c r="AB57" s="129" t="str">
        <f>IF(OR($M57="",$N57=""),"",_xlfn.BETA.INV(ABS(VLOOKUP($R$1,VLookups!$A$28:$B$29,2,FALSE)-AB$3),IF($G57="L",$N57,$M57),IF($G57="L",$M57,$N57),$B57,$D57))</f>
        <v/>
      </c>
      <c r="AC57" s="130" t="str">
        <f>IF(OR($M57="",$N57=""),"",_xlfn.BETA.INV(ABS(VLOOKUP($R$1,VLookups!$A$28:$B$29,2,FALSE)-AC$3),IF($G57="L",$N57,$M57),IF($G57="L",$M57,$N57),$B57,$D57))</f>
        <v/>
      </c>
      <c r="AD57" s="129" t="str">
        <f>IF(OR($M57="",$N57=""),"",_xlfn.BETA.INV(ABS(VLOOKUP($R$1,VLookups!$A$28:$B$29,2,FALSE)-AD$3),IF($G57="L",$N57,$M57),IF($G57="L",$M57,$N57),$B57,$D57))</f>
        <v/>
      </c>
      <c r="AE57" s="130" t="str">
        <f>IF(OR($M57="",$N57=""),"",_xlfn.BETA.INV(ABS(VLOOKUP($R$1,VLookups!$A$28:$B$29,2,FALSE)-AE$3),IF($G57="L",$N57,$M57),IF($G57="L",$M57,$N57),$B57,$D57))</f>
        <v/>
      </c>
      <c r="AF57" s="17"/>
      <c r="AG57" s="17"/>
      <c r="AH57" s="17"/>
    </row>
    <row r="58" spans="1:34" hidden="1" x14ac:dyDescent="0.25">
      <c r="A58" s="22">
        <v>55</v>
      </c>
      <c r="B58" s="132"/>
      <c r="C58" s="132"/>
      <c r="D58" s="132"/>
      <c r="E58" s="127" t="str">
        <f t="shared" si="6"/>
        <v/>
      </c>
      <c r="F58" s="23" t="str">
        <f t="shared" si="7"/>
        <v/>
      </c>
      <c r="G58" s="24" t="str">
        <f t="shared" si="8"/>
        <v/>
      </c>
      <c r="H58" s="25" t="str">
        <f>IF(F58="","",IF(OR($F58&lt;Skew!$B$1,$F58=Skew!$B$1),IF($F58&gt;Skew!$C$1,Skew!$A$1,IF($F58&gt;Skew!$C$2,Skew!$A$2,IF($F58&gt;Skew!$C$3,Skew!$A$3,IF($F58&gt;Skew!$C$4,Skew!$A$4,IF($F58&gt;Skew!$C$5,Skew!$A$5,IF($F58&gt;Skew!$C$6,Skew!$A$6,IF($F58&gt;Skew!$C$7,Skew!$A$7,IF($F58&gt;Skew!$C$8,Skew!$A$8,IF($F58&gt;Skew!$C$9,Skew!$A$9,IF($F58&gt;Skew!$C$10,Skew!$A$10,IF($F58&gt;Skew!$C$11,Skew!$A$11,IF($F58&gt;Skew!$C$12,Skew!$A$12,IF($F58&gt;Skew!$C$13,Skew!$A$13,IF($F58&gt;Skew!$C$14,Skew!$A$14,Skew!$A$15)
)))))))))))))))</f>
        <v/>
      </c>
      <c r="I58" s="24" t="str">
        <f>IF(F58="","",MATCH(H58,Skew!$A$1:$A$15,0))</f>
        <v/>
      </c>
      <c r="J58" s="24" t="str">
        <f t="shared" si="0"/>
        <v/>
      </c>
      <c r="K58" s="26"/>
      <c r="L58" s="24" t="str">
        <f>IF(OR(F58="",K58=""),"",MATCH(K58,Confidence!$A$1:$A$10,0))</f>
        <v/>
      </c>
      <c r="M58" s="27" t="str">
        <f t="shared" si="1"/>
        <v/>
      </c>
      <c r="N58" s="27" t="str">
        <f t="shared" si="2"/>
        <v/>
      </c>
      <c r="O58" s="119" t="str">
        <f t="shared" si="3"/>
        <v/>
      </c>
      <c r="P58" s="119" t="str">
        <f t="shared" si="4"/>
        <v/>
      </c>
      <c r="Q58" s="40" t="str">
        <f t="shared" si="5"/>
        <v/>
      </c>
      <c r="R58" s="132"/>
      <c r="S58" s="28" t="str">
        <f>IF(AND(B58&gt;0,C58&gt;0,D58&gt;0,M58&gt;0,N58&gt;0,R58&gt;0,NOT(K58="")),ABS(VLOOKUP($R$1,VLookups!$A$28:$B$29,2,FALSE)-_xlfn.BETA.DIST(R58,IF(G58="L",N58,M58),IF(G58="L",M58,N58),TRUE,B58,D58)),"")</f>
        <v/>
      </c>
      <c r="T58" s="129" t="str">
        <f>IF(OR($M58="",$N58=""),"",_xlfn.BETA.INV(ABS(VLOOKUP($R$1,VLookups!$A$28:$B$29,2,FALSE)-T$3),IF($G58="L",$N58,$M58),IF($G58="L",$M58,$N58),$B58,$D58))</f>
        <v/>
      </c>
      <c r="U58" s="130" t="str">
        <f>IF(OR($M58="",$N58=""),"",_xlfn.BETA.INV(ABS(VLOOKUP($R$1,VLookups!$A$28:$B$29,2,FALSE)-U$3),IF($G58="L",$N58,$M58),IF($G58="L",$M58,$N58),$B58,$D58))</f>
        <v/>
      </c>
      <c r="V58" s="129" t="str">
        <f>IF(OR($M58="",$N58=""),"",_xlfn.BETA.INV(ABS(VLOOKUP($R$1,VLookups!$A$28:$B$29,2,FALSE)-V$3),IF($G58="L",$N58,$M58),IF($G58="L",$M58,$N58),$B58,$D58))</f>
        <v/>
      </c>
      <c r="W58" s="130" t="str">
        <f>IF(OR($M58="",$N58=""),"",_xlfn.BETA.INV(ABS(VLOOKUP($R$1,VLookups!$A$28:$B$29,2,FALSE)-W$3),IF($G58="L",$N58,$M58),IF($G58="L",$M58,$N58),$B58,$D58))</f>
        <v/>
      </c>
      <c r="X58" s="129" t="str">
        <f>IF(OR($M58="",$N58=""),"",_xlfn.BETA.INV(ABS(VLOOKUP($R$1,VLookups!$A$28:$B$29,2,FALSE)-X$3),IF($G58="L",$N58,$M58),IF($G58="L",$M58,$N58),$B58,$D58))</f>
        <v/>
      </c>
      <c r="Y58" s="130" t="str">
        <f>IF(OR($M58="",$N58=""),"",_xlfn.BETA.INV(ABS(VLOOKUP($R$1,VLookups!$A$28:$B$29,2,FALSE)-Y$3),IF($G58="L",$N58,$M58),IF($G58="L",$M58,$N58),$B58,$D58))</f>
        <v/>
      </c>
      <c r="Z58" s="129" t="str">
        <f>IF(OR($M58="",$N58=""),"",_xlfn.BETA.INV(ABS(VLOOKUP($R$1,VLookups!$A$28:$B$29,2,FALSE)-Z$3),IF($G58="L",$N58,$M58),IF($G58="L",$M58,$N58),$B58,$D58))</f>
        <v/>
      </c>
      <c r="AA58" s="130" t="str">
        <f>IF(OR($M58="",$N58=""),"",_xlfn.BETA.INV(ABS(VLOOKUP($R$1,VLookups!$A$28:$B$29,2,FALSE)-AA$3),IF($G58="L",$N58,$M58),IF($G58="L",$M58,$N58),$B58,$D58))</f>
        <v/>
      </c>
      <c r="AB58" s="129" t="str">
        <f>IF(OR($M58="",$N58=""),"",_xlfn.BETA.INV(ABS(VLOOKUP($R$1,VLookups!$A$28:$B$29,2,FALSE)-AB$3),IF($G58="L",$N58,$M58),IF($G58="L",$M58,$N58),$B58,$D58))</f>
        <v/>
      </c>
      <c r="AC58" s="130" t="str">
        <f>IF(OR($M58="",$N58=""),"",_xlfn.BETA.INV(ABS(VLOOKUP($R$1,VLookups!$A$28:$B$29,2,FALSE)-AC$3),IF($G58="L",$N58,$M58),IF($G58="L",$M58,$N58),$B58,$D58))</f>
        <v/>
      </c>
      <c r="AD58" s="129" t="str">
        <f>IF(OR($M58="",$N58=""),"",_xlfn.BETA.INV(ABS(VLOOKUP($R$1,VLookups!$A$28:$B$29,2,FALSE)-AD$3),IF($G58="L",$N58,$M58),IF($G58="L",$M58,$N58),$B58,$D58))</f>
        <v/>
      </c>
      <c r="AE58" s="130" t="str">
        <f>IF(OR($M58="",$N58=""),"",_xlfn.BETA.INV(ABS(VLOOKUP($R$1,VLookups!$A$28:$B$29,2,FALSE)-AE$3),IF($G58="L",$N58,$M58),IF($G58="L",$M58,$N58),$B58,$D58))</f>
        <v/>
      </c>
      <c r="AF58" s="17"/>
      <c r="AG58" s="17"/>
      <c r="AH58" s="17"/>
    </row>
    <row r="59" spans="1:34" hidden="1" x14ac:dyDescent="0.25">
      <c r="A59" s="22">
        <v>56</v>
      </c>
      <c r="B59" s="132"/>
      <c r="C59" s="132"/>
      <c r="D59" s="132"/>
      <c r="E59" s="127" t="str">
        <f t="shared" si="6"/>
        <v/>
      </c>
      <c r="F59" s="23" t="str">
        <f t="shared" si="7"/>
        <v/>
      </c>
      <c r="G59" s="24" t="str">
        <f t="shared" si="8"/>
        <v/>
      </c>
      <c r="H59" s="25" t="str">
        <f>IF(F59="","",IF(OR($F59&lt;Skew!$B$1,$F59=Skew!$B$1),IF($F59&gt;Skew!$C$1,Skew!$A$1,IF($F59&gt;Skew!$C$2,Skew!$A$2,IF($F59&gt;Skew!$C$3,Skew!$A$3,IF($F59&gt;Skew!$C$4,Skew!$A$4,IF($F59&gt;Skew!$C$5,Skew!$A$5,IF($F59&gt;Skew!$C$6,Skew!$A$6,IF($F59&gt;Skew!$C$7,Skew!$A$7,IF($F59&gt;Skew!$C$8,Skew!$A$8,IF($F59&gt;Skew!$C$9,Skew!$A$9,IF($F59&gt;Skew!$C$10,Skew!$A$10,IF($F59&gt;Skew!$C$11,Skew!$A$11,IF($F59&gt;Skew!$C$12,Skew!$A$12,IF($F59&gt;Skew!$C$13,Skew!$A$13,IF($F59&gt;Skew!$C$14,Skew!$A$14,Skew!$A$15)
)))))))))))))))</f>
        <v/>
      </c>
      <c r="I59" s="24" t="str">
        <f>IF(F59="","",MATCH(H59,Skew!$A$1:$A$15,0))</f>
        <v/>
      </c>
      <c r="J59" s="24" t="str">
        <f t="shared" si="0"/>
        <v/>
      </c>
      <c r="K59" s="26"/>
      <c r="L59" s="24" t="str">
        <f>IF(OR(F59="",K59=""),"",MATCH(K59,Confidence!$A$1:$A$10,0))</f>
        <v/>
      </c>
      <c r="M59" s="27" t="str">
        <f t="shared" si="1"/>
        <v/>
      </c>
      <c r="N59" s="27" t="str">
        <f t="shared" si="2"/>
        <v/>
      </c>
      <c r="O59" s="119" t="str">
        <f t="shared" si="3"/>
        <v/>
      </c>
      <c r="P59" s="119" t="str">
        <f t="shared" si="4"/>
        <v/>
      </c>
      <c r="Q59" s="40" t="str">
        <f t="shared" si="5"/>
        <v/>
      </c>
      <c r="R59" s="132"/>
      <c r="S59" s="28" t="str">
        <f>IF(AND(B59&gt;0,C59&gt;0,D59&gt;0,M59&gt;0,N59&gt;0,R59&gt;0,NOT(K59="")),ABS(VLOOKUP($R$1,VLookups!$A$28:$B$29,2,FALSE)-_xlfn.BETA.DIST(R59,IF(G59="L",N59,M59),IF(G59="L",M59,N59),TRUE,B59,D59)),"")</f>
        <v/>
      </c>
      <c r="T59" s="129" t="str">
        <f>IF(OR($M59="",$N59=""),"",_xlfn.BETA.INV(ABS(VLOOKUP($R$1,VLookups!$A$28:$B$29,2,FALSE)-T$3),IF($G59="L",$N59,$M59),IF($G59="L",$M59,$N59),$B59,$D59))</f>
        <v/>
      </c>
      <c r="U59" s="130" t="str">
        <f>IF(OR($M59="",$N59=""),"",_xlfn.BETA.INV(ABS(VLOOKUP($R$1,VLookups!$A$28:$B$29,2,FALSE)-U$3),IF($G59="L",$N59,$M59),IF($G59="L",$M59,$N59),$B59,$D59))</f>
        <v/>
      </c>
      <c r="V59" s="129" t="str">
        <f>IF(OR($M59="",$N59=""),"",_xlfn.BETA.INV(ABS(VLOOKUP($R$1,VLookups!$A$28:$B$29,2,FALSE)-V$3),IF($G59="L",$N59,$M59),IF($G59="L",$M59,$N59),$B59,$D59))</f>
        <v/>
      </c>
      <c r="W59" s="130" t="str">
        <f>IF(OR($M59="",$N59=""),"",_xlfn.BETA.INV(ABS(VLOOKUP($R$1,VLookups!$A$28:$B$29,2,FALSE)-W$3),IF($G59="L",$N59,$M59),IF($G59="L",$M59,$N59),$B59,$D59))</f>
        <v/>
      </c>
      <c r="X59" s="129" t="str">
        <f>IF(OR($M59="",$N59=""),"",_xlfn.BETA.INV(ABS(VLOOKUP($R$1,VLookups!$A$28:$B$29,2,FALSE)-X$3),IF($G59="L",$N59,$M59),IF($G59="L",$M59,$N59),$B59,$D59))</f>
        <v/>
      </c>
      <c r="Y59" s="130" t="str">
        <f>IF(OR($M59="",$N59=""),"",_xlfn.BETA.INV(ABS(VLOOKUP($R$1,VLookups!$A$28:$B$29,2,FALSE)-Y$3),IF($G59="L",$N59,$M59),IF($G59="L",$M59,$N59),$B59,$D59))</f>
        <v/>
      </c>
      <c r="Z59" s="129" t="str">
        <f>IF(OR($M59="",$N59=""),"",_xlfn.BETA.INV(ABS(VLOOKUP($R$1,VLookups!$A$28:$B$29,2,FALSE)-Z$3),IF($G59="L",$N59,$M59),IF($G59="L",$M59,$N59),$B59,$D59))</f>
        <v/>
      </c>
      <c r="AA59" s="130" t="str">
        <f>IF(OR($M59="",$N59=""),"",_xlfn.BETA.INV(ABS(VLOOKUP($R$1,VLookups!$A$28:$B$29,2,FALSE)-AA$3),IF($G59="L",$N59,$M59),IF($G59="L",$M59,$N59),$B59,$D59))</f>
        <v/>
      </c>
      <c r="AB59" s="129" t="str">
        <f>IF(OR($M59="",$N59=""),"",_xlfn.BETA.INV(ABS(VLOOKUP($R$1,VLookups!$A$28:$B$29,2,FALSE)-AB$3),IF($G59="L",$N59,$M59),IF($G59="L",$M59,$N59),$B59,$D59))</f>
        <v/>
      </c>
      <c r="AC59" s="130" t="str">
        <f>IF(OR($M59="",$N59=""),"",_xlfn.BETA.INV(ABS(VLOOKUP($R$1,VLookups!$A$28:$B$29,2,FALSE)-AC$3),IF($G59="L",$N59,$M59),IF($G59="L",$M59,$N59),$B59,$D59))</f>
        <v/>
      </c>
      <c r="AD59" s="129" t="str">
        <f>IF(OR($M59="",$N59=""),"",_xlfn.BETA.INV(ABS(VLOOKUP($R$1,VLookups!$A$28:$B$29,2,FALSE)-AD$3),IF($G59="L",$N59,$M59),IF($G59="L",$M59,$N59),$B59,$D59))</f>
        <v/>
      </c>
      <c r="AE59" s="130" t="str">
        <f>IF(OR($M59="",$N59=""),"",_xlfn.BETA.INV(ABS(VLOOKUP($R$1,VLookups!$A$28:$B$29,2,FALSE)-AE$3),IF($G59="L",$N59,$M59),IF($G59="L",$M59,$N59),$B59,$D59))</f>
        <v/>
      </c>
      <c r="AF59" s="17"/>
      <c r="AG59" s="17"/>
      <c r="AH59" s="17"/>
    </row>
    <row r="60" spans="1:34" hidden="1" x14ac:dyDescent="0.25">
      <c r="A60" s="22">
        <v>57</v>
      </c>
      <c r="B60" s="132"/>
      <c r="C60" s="132"/>
      <c r="D60" s="132"/>
      <c r="E60" s="127" t="str">
        <f t="shared" si="6"/>
        <v/>
      </c>
      <c r="F60" s="23" t="str">
        <f t="shared" si="7"/>
        <v/>
      </c>
      <c r="G60" s="24" t="str">
        <f t="shared" si="8"/>
        <v/>
      </c>
      <c r="H60" s="25" t="str">
        <f>IF(F60="","",IF(OR($F60&lt;Skew!$B$1,$F60=Skew!$B$1),IF($F60&gt;Skew!$C$1,Skew!$A$1,IF($F60&gt;Skew!$C$2,Skew!$A$2,IF($F60&gt;Skew!$C$3,Skew!$A$3,IF($F60&gt;Skew!$C$4,Skew!$A$4,IF($F60&gt;Skew!$C$5,Skew!$A$5,IF($F60&gt;Skew!$C$6,Skew!$A$6,IF($F60&gt;Skew!$C$7,Skew!$A$7,IF($F60&gt;Skew!$C$8,Skew!$A$8,IF($F60&gt;Skew!$C$9,Skew!$A$9,IF($F60&gt;Skew!$C$10,Skew!$A$10,IF($F60&gt;Skew!$C$11,Skew!$A$11,IF($F60&gt;Skew!$C$12,Skew!$A$12,IF($F60&gt;Skew!$C$13,Skew!$A$13,IF($F60&gt;Skew!$C$14,Skew!$A$14,Skew!$A$15)
)))))))))))))))</f>
        <v/>
      </c>
      <c r="I60" s="24" t="str">
        <f>IF(F60="","",MATCH(H60,Skew!$A$1:$A$15,0))</f>
        <v/>
      </c>
      <c r="J60" s="24" t="str">
        <f t="shared" si="0"/>
        <v/>
      </c>
      <c r="K60" s="26"/>
      <c r="L60" s="24" t="str">
        <f>IF(OR(F60="",K60=""),"",MATCH(K60,Confidence!$A$1:$A$10,0))</f>
        <v/>
      </c>
      <c r="M60" s="27" t="str">
        <f t="shared" si="1"/>
        <v/>
      </c>
      <c r="N60" s="27" t="str">
        <f t="shared" si="2"/>
        <v/>
      </c>
      <c r="O60" s="119" t="str">
        <f t="shared" si="3"/>
        <v/>
      </c>
      <c r="P60" s="119" t="str">
        <f t="shared" si="4"/>
        <v/>
      </c>
      <c r="Q60" s="40" t="str">
        <f t="shared" si="5"/>
        <v/>
      </c>
      <c r="R60" s="132"/>
      <c r="S60" s="28" t="str">
        <f>IF(AND(B60&gt;0,C60&gt;0,D60&gt;0,M60&gt;0,N60&gt;0,R60&gt;0,NOT(K60="")),ABS(VLOOKUP($R$1,VLookups!$A$28:$B$29,2,FALSE)-_xlfn.BETA.DIST(R60,IF(G60="L",N60,M60),IF(G60="L",M60,N60),TRUE,B60,D60)),"")</f>
        <v/>
      </c>
      <c r="T60" s="129" t="str">
        <f>IF(OR($M60="",$N60=""),"",_xlfn.BETA.INV(ABS(VLOOKUP($R$1,VLookups!$A$28:$B$29,2,FALSE)-T$3),IF($G60="L",$N60,$M60),IF($G60="L",$M60,$N60),$B60,$D60))</f>
        <v/>
      </c>
      <c r="U60" s="130" t="str">
        <f>IF(OR($M60="",$N60=""),"",_xlfn.BETA.INV(ABS(VLOOKUP($R$1,VLookups!$A$28:$B$29,2,FALSE)-U$3),IF($G60="L",$N60,$M60),IF($G60="L",$M60,$N60),$B60,$D60))</f>
        <v/>
      </c>
      <c r="V60" s="129" t="str">
        <f>IF(OR($M60="",$N60=""),"",_xlfn.BETA.INV(ABS(VLOOKUP($R$1,VLookups!$A$28:$B$29,2,FALSE)-V$3),IF($G60="L",$N60,$M60),IF($G60="L",$M60,$N60),$B60,$D60))</f>
        <v/>
      </c>
      <c r="W60" s="130" t="str">
        <f>IF(OR($M60="",$N60=""),"",_xlfn.BETA.INV(ABS(VLOOKUP($R$1,VLookups!$A$28:$B$29,2,FALSE)-W$3),IF($G60="L",$N60,$M60),IF($G60="L",$M60,$N60),$B60,$D60))</f>
        <v/>
      </c>
      <c r="X60" s="129" t="str">
        <f>IF(OR($M60="",$N60=""),"",_xlfn.BETA.INV(ABS(VLOOKUP($R$1,VLookups!$A$28:$B$29,2,FALSE)-X$3),IF($G60="L",$N60,$M60),IF($G60="L",$M60,$N60),$B60,$D60))</f>
        <v/>
      </c>
      <c r="Y60" s="130" t="str">
        <f>IF(OR($M60="",$N60=""),"",_xlfn.BETA.INV(ABS(VLOOKUP($R$1,VLookups!$A$28:$B$29,2,FALSE)-Y$3),IF($G60="L",$N60,$M60),IF($G60="L",$M60,$N60),$B60,$D60))</f>
        <v/>
      </c>
      <c r="Z60" s="129" t="str">
        <f>IF(OR($M60="",$N60=""),"",_xlfn.BETA.INV(ABS(VLOOKUP($R$1,VLookups!$A$28:$B$29,2,FALSE)-Z$3),IF($G60="L",$N60,$M60),IF($G60="L",$M60,$N60),$B60,$D60))</f>
        <v/>
      </c>
      <c r="AA60" s="130" t="str">
        <f>IF(OR($M60="",$N60=""),"",_xlfn.BETA.INV(ABS(VLOOKUP($R$1,VLookups!$A$28:$B$29,2,FALSE)-AA$3),IF($G60="L",$N60,$M60),IF($G60="L",$M60,$N60),$B60,$D60))</f>
        <v/>
      </c>
      <c r="AB60" s="129" t="str">
        <f>IF(OR($M60="",$N60=""),"",_xlfn.BETA.INV(ABS(VLOOKUP($R$1,VLookups!$A$28:$B$29,2,FALSE)-AB$3),IF($G60="L",$N60,$M60),IF($G60="L",$M60,$N60),$B60,$D60))</f>
        <v/>
      </c>
      <c r="AC60" s="130" t="str">
        <f>IF(OR($M60="",$N60=""),"",_xlfn.BETA.INV(ABS(VLOOKUP($R$1,VLookups!$A$28:$B$29,2,FALSE)-AC$3),IF($G60="L",$N60,$M60),IF($G60="L",$M60,$N60),$B60,$D60))</f>
        <v/>
      </c>
      <c r="AD60" s="129" t="str">
        <f>IF(OR($M60="",$N60=""),"",_xlfn.BETA.INV(ABS(VLOOKUP($R$1,VLookups!$A$28:$B$29,2,FALSE)-AD$3),IF($G60="L",$N60,$M60),IF($G60="L",$M60,$N60),$B60,$D60))</f>
        <v/>
      </c>
      <c r="AE60" s="130" t="str">
        <f>IF(OR($M60="",$N60=""),"",_xlfn.BETA.INV(ABS(VLOOKUP($R$1,VLookups!$A$28:$B$29,2,FALSE)-AE$3),IF($G60="L",$N60,$M60),IF($G60="L",$M60,$N60),$B60,$D60))</f>
        <v/>
      </c>
      <c r="AF60" s="17"/>
      <c r="AG60" s="17"/>
      <c r="AH60" s="17"/>
    </row>
    <row r="61" spans="1:34" hidden="1" x14ac:dyDescent="0.25">
      <c r="A61" s="22">
        <v>58</v>
      </c>
      <c r="B61" s="132"/>
      <c r="C61" s="132"/>
      <c r="D61" s="132"/>
      <c r="E61" s="127" t="str">
        <f t="shared" si="6"/>
        <v/>
      </c>
      <c r="F61" s="23" t="str">
        <f t="shared" si="7"/>
        <v/>
      </c>
      <c r="G61" s="24" t="str">
        <f t="shared" si="8"/>
        <v/>
      </c>
      <c r="H61" s="25" t="str">
        <f>IF(F61="","",IF(OR($F61&lt;Skew!$B$1,$F61=Skew!$B$1),IF($F61&gt;Skew!$C$1,Skew!$A$1,IF($F61&gt;Skew!$C$2,Skew!$A$2,IF($F61&gt;Skew!$C$3,Skew!$A$3,IF($F61&gt;Skew!$C$4,Skew!$A$4,IF($F61&gt;Skew!$C$5,Skew!$A$5,IF($F61&gt;Skew!$C$6,Skew!$A$6,IF($F61&gt;Skew!$C$7,Skew!$A$7,IF($F61&gt;Skew!$C$8,Skew!$A$8,IF($F61&gt;Skew!$C$9,Skew!$A$9,IF($F61&gt;Skew!$C$10,Skew!$A$10,IF($F61&gt;Skew!$C$11,Skew!$A$11,IF($F61&gt;Skew!$C$12,Skew!$A$12,IF($F61&gt;Skew!$C$13,Skew!$A$13,IF($F61&gt;Skew!$C$14,Skew!$A$14,Skew!$A$15)
)))))))))))))))</f>
        <v/>
      </c>
      <c r="I61" s="24" t="str">
        <f>IF(F61="","",MATCH(H61,Skew!$A$1:$A$15,0))</f>
        <v/>
      </c>
      <c r="J61" s="24" t="str">
        <f t="shared" si="0"/>
        <v/>
      </c>
      <c r="K61" s="26"/>
      <c r="L61" s="24" t="str">
        <f>IF(OR(F61="",K61=""),"",MATCH(K61,Confidence!$A$1:$A$10,0))</f>
        <v/>
      </c>
      <c r="M61" s="27" t="str">
        <f t="shared" si="1"/>
        <v/>
      </c>
      <c r="N61" s="27" t="str">
        <f t="shared" si="2"/>
        <v/>
      </c>
      <c r="O61" s="119" t="str">
        <f t="shared" si="3"/>
        <v/>
      </c>
      <c r="P61" s="119" t="str">
        <f t="shared" si="4"/>
        <v/>
      </c>
      <c r="Q61" s="40" t="str">
        <f t="shared" si="5"/>
        <v/>
      </c>
      <c r="R61" s="132"/>
      <c r="S61" s="28" t="str">
        <f>IF(AND(B61&gt;0,C61&gt;0,D61&gt;0,M61&gt;0,N61&gt;0,R61&gt;0,NOT(K61="")),ABS(VLOOKUP($R$1,VLookups!$A$28:$B$29,2,FALSE)-_xlfn.BETA.DIST(R61,IF(G61="L",N61,M61),IF(G61="L",M61,N61),TRUE,B61,D61)),"")</f>
        <v/>
      </c>
      <c r="T61" s="129" t="str">
        <f>IF(OR($M61="",$N61=""),"",_xlfn.BETA.INV(ABS(VLOOKUP($R$1,VLookups!$A$28:$B$29,2,FALSE)-T$3),IF($G61="L",$N61,$M61),IF($G61="L",$M61,$N61),$B61,$D61))</f>
        <v/>
      </c>
      <c r="U61" s="130" t="str">
        <f>IF(OR($M61="",$N61=""),"",_xlfn.BETA.INV(ABS(VLOOKUP($R$1,VLookups!$A$28:$B$29,2,FALSE)-U$3),IF($G61="L",$N61,$M61),IF($G61="L",$M61,$N61),$B61,$D61))</f>
        <v/>
      </c>
      <c r="V61" s="129" t="str">
        <f>IF(OR($M61="",$N61=""),"",_xlfn.BETA.INV(ABS(VLOOKUP($R$1,VLookups!$A$28:$B$29,2,FALSE)-V$3),IF($G61="L",$N61,$M61),IF($G61="L",$M61,$N61),$B61,$D61))</f>
        <v/>
      </c>
      <c r="W61" s="130" t="str">
        <f>IF(OR($M61="",$N61=""),"",_xlfn.BETA.INV(ABS(VLOOKUP($R$1,VLookups!$A$28:$B$29,2,FALSE)-W$3),IF($G61="L",$N61,$M61),IF($G61="L",$M61,$N61),$B61,$D61))</f>
        <v/>
      </c>
      <c r="X61" s="129" t="str">
        <f>IF(OR($M61="",$N61=""),"",_xlfn.BETA.INV(ABS(VLOOKUP($R$1,VLookups!$A$28:$B$29,2,FALSE)-X$3),IF($G61="L",$N61,$M61),IF($G61="L",$M61,$N61),$B61,$D61))</f>
        <v/>
      </c>
      <c r="Y61" s="130" t="str">
        <f>IF(OR($M61="",$N61=""),"",_xlfn.BETA.INV(ABS(VLOOKUP($R$1,VLookups!$A$28:$B$29,2,FALSE)-Y$3),IF($G61="L",$N61,$M61),IF($G61="L",$M61,$N61),$B61,$D61))</f>
        <v/>
      </c>
      <c r="Z61" s="129" t="str">
        <f>IF(OR($M61="",$N61=""),"",_xlfn.BETA.INV(ABS(VLOOKUP($R$1,VLookups!$A$28:$B$29,2,FALSE)-Z$3),IF($G61="L",$N61,$M61),IF($G61="L",$M61,$N61),$B61,$D61))</f>
        <v/>
      </c>
      <c r="AA61" s="130" t="str">
        <f>IF(OR($M61="",$N61=""),"",_xlfn.BETA.INV(ABS(VLOOKUP($R$1,VLookups!$A$28:$B$29,2,FALSE)-AA$3),IF($G61="L",$N61,$M61),IF($G61="L",$M61,$N61),$B61,$D61))</f>
        <v/>
      </c>
      <c r="AB61" s="129" t="str">
        <f>IF(OR($M61="",$N61=""),"",_xlfn.BETA.INV(ABS(VLOOKUP($R$1,VLookups!$A$28:$B$29,2,FALSE)-AB$3),IF($G61="L",$N61,$M61),IF($G61="L",$M61,$N61),$B61,$D61))</f>
        <v/>
      </c>
      <c r="AC61" s="130" t="str">
        <f>IF(OR($M61="",$N61=""),"",_xlfn.BETA.INV(ABS(VLOOKUP($R$1,VLookups!$A$28:$B$29,2,FALSE)-AC$3),IF($G61="L",$N61,$M61),IF($G61="L",$M61,$N61),$B61,$D61))</f>
        <v/>
      </c>
      <c r="AD61" s="129" t="str">
        <f>IF(OR($M61="",$N61=""),"",_xlfn.BETA.INV(ABS(VLOOKUP($R$1,VLookups!$A$28:$B$29,2,FALSE)-AD$3),IF($G61="L",$N61,$M61),IF($G61="L",$M61,$N61),$B61,$D61))</f>
        <v/>
      </c>
      <c r="AE61" s="130" t="str">
        <f>IF(OR($M61="",$N61=""),"",_xlfn.BETA.INV(ABS(VLOOKUP($R$1,VLookups!$A$28:$B$29,2,FALSE)-AE$3),IF($G61="L",$N61,$M61),IF($G61="L",$M61,$N61),$B61,$D61))</f>
        <v/>
      </c>
      <c r="AF61" s="17"/>
      <c r="AG61" s="17"/>
      <c r="AH61" s="17"/>
    </row>
    <row r="62" spans="1:34" hidden="1" x14ac:dyDescent="0.25">
      <c r="A62" s="22">
        <v>59</v>
      </c>
      <c r="B62" s="132"/>
      <c r="C62" s="132"/>
      <c r="D62" s="132"/>
      <c r="E62" s="127" t="str">
        <f t="shared" si="6"/>
        <v/>
      </c>
      <c r="F62" s="23" t="str">
        <f t="shared" si="7"/>
        <v/>
      </c>
      <c r="G62" s="24" t="str">
        <f t="shared" si="8"/>
        <v/>
      </c>
      <c r="H62" s="25" t="str">
        <f>IF(F62="","",IF(OR($F62&lt;Skew!$B$1,$F62=Skew!$B$1),IF($F62&gt;Skew!$C$1,Skew!$A$1,IF($F62&gt;Skew!$C$2,Skew!$A$2,IF($F62&gt;Skew!$C$3,Skew!$A$3,IF($F62&gt;Skew!$C$4,Skew!$A$4,IF($F62&gt;Skew!$C$5,Skew!$A$5,IF($F62&gt;Skew!$C$6,Skew!$A$6,IF($F62&gt;Skew!$C$7,Skew!$A$7,IF($F62&gt;Skew!$C$8,Skew!$A$8,IF($F62&gt;Skew!$C$9,Skew!$A$9,IF($F62&gt;Skew!$C$10,Skew!$A$10,IF($F62&gt;Skew!$C$11,Skew!$A$11,IF($F62&gt;Skew!$C$12,Skew!$A$12,IF($F62&gt;Skew!$C$13,Skew!$A$13,IF($F62&gt;Skew!$C$14,Skew!$A$14,Skew!$A$15)
)))))))))))))))</f>
        <v/>
      </c>
      <c r="I62" s="24" t="str">
        <f>IF(F62="","",MATCH(H62,Skew!$A$1:$A$15,0))</f>
        <v/>
      </c>
      <c r="J62" s="24" t="str">
        <f t="shared" si="0"/>
        <v/>
      </c>
      <c r="K62" s="26"/>
      <c r="L62" s="24" t="str">
        <f>IF(OR(F62="",K62=""),"",MATCH(K62,Confidence!$A$1:$A$10,0))</f>
        <v/>
      </c>
      <c r="M62" s="27" t="str">
        <f t="shared" si="1"/>
        <v/>
      </c>
      <c r="N62" s="27" t="str">
        <f t="shared" si="2"/>
        <v/>
      </c>
      <c r="O62" s="119" t="str">
        <f t="shared" si="3"/>
        <v/>
      </c>
      <c r="P62" s="119" t="str">
        <f t="shared" si="4"/>
        <v/>
      </c>
      <c r="Q62" s="40" t="str">
        <f t="shared" si="5"/>
        <v/>
      </c>
      <c r="R62" s="132"/>
      <c r="S62" s="28" t="str">
        <f>IF(AND(B62&gt;0,C62&gt;0,D62&gt;0,M62&gt;0,N62&gt;0,R62&gt;0,NOT(K62="")),ABS(VLOOKUP($R$1,VLookups!$A$28:$B$29,2,FALSE)-_xlfn.BETA.DIST(R62,IF(G62="L",N62,M62),IF(G62="L",M62,N62),TRUE,B62,D62)),"")</f>
        <v/>
      </c>
      <c r="T62" s="129" t="str">
        <f>IF(OR($M62="",$N62=""),"",_xlfn.BETA.INV(ABS(VLOOKUP($R$1,VLookups!$A$28:$B$29,2,FALSE)-T$3),IF($G62="L",$N62,$M62),IF($G62="L",$M62,$N62),$B62,$D62))</f>
        <v/>
      </c>
      <c r="U62" s="130" t="str">
        <f>IF(OR($M62="",$N62=""),"",_xlfn.BETA.INV(ABS(VLOOKUP($R$1,VLookups!$A$28:$B$29,2,FALSE)-U$3),IF($G62="L",$N62,$M62),IF($G62="L",$M62,$N62),$B62,$D62))</f>
        <v/>
      </c>
      <c r="V62" s="129" t="str">
        <f>IF(OR($M62="",$N62=""),"",_xlfn.BETA.INV(ABS(VLOOKUP($R$1,VLookups!$A$28:$B$29,2,FALSE)-V$3),IF($G62="L",$N62,$M62),IF($G62="L",$M62,$N62),$B62,$D62))</f>
        <v/>
      </c>
      <c r="W62" s="130" t="str">
        <f>IF(OR($M62="",$N62=""),"",_xlfn.BETA.INV(ABS(VLOOKUP($R$1,VLookups!$A$28:$B$29,2,FALSE)-W$3),IF($G62="L",$N62,$M62),IF($G62="L",$M62,$N62),$B62,$D62))</f>
        <v/>
      </c>
      <c r="X62" s="129" t="str">
        <f>IF(OR($M62="",$N62=""),"",_xlfn.BETA.INV(ABS(VLOOKUP($R$1,VLookups!$A$28:$B$29,2,FALSE)-X$3),IF($G62="L",$N62,$M62),IF($G62="L",$M62,$N62),$B62,$D62))</f>
        <v/>
      </c>
      <c r="Y62" s="130" t="str">
        <f>IF(OR($M62="",$N62=""),"",_xlfn.BETA.INV(ABS(VLOOKUP($R$1,VLookups!$A$28:$B$29,2,FALSE)-Y$3),IF($G62="L",$N62,$M62),IF($G62="L",$M62,$N62),$B62,$D62))</f>
        <v/>
      </c>
      <c r="Z62" s="129" t="str">
        <f>IF(OR($M62="",$N62=""),"",_xlfn.BETA.INV(ABS(VLOOKUP($R$1,VLookups!$A$28:$B$29,2,FALSE)-Z$3),IF($G62="L",$N62,$M62),IF($G62="L",$M62,$N62),$B62,$D62))</f>
        <v/>
      </c>
      <c r="AA62" s="130" t="str">
        <f>IF(OR($M62="",$N62=""),"",_xlfn.BETA.INV(ABS(VLOOKUP($R$1,VLookups!$A$28:$B$29,2,FALSE)-AA$3),IF($G62="L",$N62,$M62),IF($G62="L",$M62,$N62),$B62,$D62))</f>
        <v/>
      </c>
      <c r="AB62" s="129" t="str">
        <f>IF(OR($M62="",$N62=""),"",_xlfn.BETA.INV(ABS(VLOOKUP($R$1,VLookups!$A$28:$B$29,2,FALSE)-AB$3),IF($G62="L",$N62,$M62),IF($G62="L",$M62,$N62),$B62,$D62))</f>
        <v/>
      </c>
      <c r="AC62" s="130" t="str">
        <f>IF(OR($M62="",$N62=""),"",_xlfn.BETA.INV(ABS(VLOOKUP($R$1,VLookups!$A$28:$B$29,2,FALSE)-AC$3),IF($G62="L",$N62,$M62),IF($G62="L",$M62,$N62),$B62,$D62))</f>
        <v/>
      </c>
      <c r="AD62" s="129" t="str">
        <f>IF(OR($M62="",$N62=""),"",_xlfn.BETA.INV(ABS(VLOOKUP($R$1,VLookups!$A$28:$B$29,2,FALSE)-AD$3),IF($G62="L",$N62,$M62),IF($G62="L",$M62,$N62),$B62,$D62))</f>
        <v/>
      </c>
      <c r="AE62" s="130" t="str">
        <f>IF(OR($M62="",$N62=""),"",_xlfn.BETA.INV(ABS(VLOOKUP($R$1,VLookups!$A$28:$B$29,2,FALSE)-AE$3),IF($G62="L",$N62,$M62),IF($G62="L",$M62,$N62),$B62,$D62))</f>
        <v/>
      </c>
      <c r="AF62" s="17"/>
      <c r="AG62" s="17"/>
      <c r="AH62" s="17"/>
    </row>
    <row r="63" spans="1:34" hidden="1" x14ac:dyDescent="0.25">
      <c r="A63" s="22">
        <v>60</v>
      </c>
      <c r="B63" s="132"/>
      <c r="C63" s="132"/>
      <c r="D63" s="132"/>
      <c r="E63" s="127" t="str">
        <f t="shared" si="6"/>
        <v/>
      </c>
      <c r="F63" s="23" t="str">
        <f t="shared" si="7"/>
        <v/>
      </c>
      <c r="G63" s="24" t="str">
        <f t="shared" si="8"/>
        <v/>
      </c>
      <c r="H63" s="25" t="str">
        <f>IF(F63="","",IF(OR($F63&lt;Skew!$B$1,$F63=Skew!$B$1),IF($F63&gt;Skew!$C$1,Skew!$A$1,IF($F63&gt;Skew!$C$2,Skew!$A$2,IF($F63&gt;Skew!$C$3,Skew!$A$3,IF($F63&gt;Skew!$C$4,Skew!$A$4,IF($F63&gt;Skew!$C$5,Skew!$A$5,IF($F63&gt;Skew!$C$6,Skew!$A$6,IF($F63&gt;Skew!$C$7,Skew!$A$7,IF($F63&gt;Skew!$C$8,Skew!$A$8,IF($F63&gt;Skew!$C$9,Skew!$A$9,IF($F63&gt;Skew!$C$10,Skew!$A$10,IF($F63&gt;Skew!$C$11,Skew!$A$11,IF($F63&gt;Skew!$C$12,Skew!$A$12,IF($F63&gt;Skew!$C$13,Skew!$A$13,IF($F63&gt;Skew!$C$14,Skew!$A$14,Skew!$A$15)
)))))))))))))))</f>
        <v/>
      </c>
      <c r="I63" s="24" t="str">
        <f>IF(F63="","",MATCH(H63,Skew!$A$1:$A$15,0))</f>
        <v/>
      </c>
      <c r="J63" s="24" t="str">
        <f t="shared" si="0"/>
        <v/>
      </c>
      <c r="K63" s="26"/>
      <c r="L63" s="24" t="str">
        <f>IF(OR(F63="",K63=""),"",MATCH(K63,Confidence!$A$1:$A$10,0))</f>
        <v/>
      </c>
      <c r="M63" s="27" t="str">
        <f t="shared" si="1"/>
        <v/>
      </c>
      <c r="N63" s="27" t="str">
        <f t="shared" si="2"/>
        <v/>
      </c>
      <c r="O63" s="119" t="str">
        <f t="shared" si="3"/>
        <v/>
      </c>
      <c r="P63" s="119" t="str">
        <f t="shared" si="4"/>
        <v/>
      </c>
      <c r="Q63" s="40" t="str">
        <f t="shared" si="5"/>
        <v/>
      </c>
      <c r="R63" s="132"/>
      <c r="S63" s="28" t="str">
        <f>IF(AND(B63&gt;0,C63&gt;0,D63&gt;0,M63&gt;0,N63&gt;0,R63&gt;0,NOT(K63="")),ABS(VLOOKUP($R$1,VLookups!$A$28:$B$29,2,FALSE)-_xlfn.BETA.DIST(R63,IF(G63="L",N63,M63),IF(G63="L",M63,N63),TRUE,B63,D63)),"")</f>
        <v/>
      </c>
      <c r="T63" s="129" t="str">
        <f>IF(OR($M63="",$N63=""),"",_xlfn.BETA.INV(ABS(VLOOKUP($R$1,VLookups!$A$28:$B$29,2,FALSE)-T$3),IF($G63="L",$N63,$M63),IF($G63="L",$M63,$N63),$B63,$D63))</f>
        <v/>
      </c>
      <c r="U63" s="130" t="str">
        <f>IF(OR($M63="",$N63=""),"",_xlfn.BETA.INV(ABS(VLOOKUP($R$1,VLookups!$A$28:$B$29,2,FALSE)-U$3),IF($G63="L",$N63,$M63),IF($G63="L",$M63,$N63),$B63,$D63))</f>
        <v/>
      </c>
      <c r="V63" s="129" t="str">
        <f>IF(OR($M63="",$N63=""),"",_xlfn.BETA.INV(ABS(VLOOKUP($R$1,VLookups!$A$28:$B$29,2,FALSE)-V$3),IF($G63="L",$N63,$M63),IF($G63="L",$M63,$N63),$B63,$D63))</f>
        <v/>
      </c>
      <c r="W63" s="130" t="str">
        <f>IF(OR($M63="",$N63=""),"",_xlfn.BETA.INV(ABS(VLOOKUP($R$1,VLookups!$A$28:$B$29,2,FALSE)-W$3),IF($G63="L",$N63,$M63),IF($G63="L",$M63,$N63),$B63,$D63))</f>
        <v/>
      </c>
      <c r="X63" s="129" t="str">
        <f>IF(OR($M63="",$N63=""),"",_xlfn.BETA.INV(ABS(VLOOKUP($R$1,VLookups!$A$28:$B$29,2,FALSE)-X$3),IF($G63="L",$N63,$M63),IF($G63="L",$M63,$N63),$B63,$D63))</f>
        <v/>
      </c>
      <c r="Y63" s="130" t="str">
        <f>IF(OR($M63="",$N63=""),"",_xlfn.BETA.INV(ABS(VLOOKUP($R$1,VLookups!$A$28:$B$29,2,FALSE)-Y$3),IF($G63="L",$N63,$M63),IF($G63="L",$M63,$N63),$B63,$D63))</f>
        <v/>
      </c>
      <c r="Z63" s="129" t="str">
        <f>IF(OR($M63="",$N63=""),"",_xlfn.BETA.INV(ABS(VLOOKUP($R$1,VLookups!$A$28:$B$29,2,FALSE)-Z$3),IF($G63="L",$N63,$M63),IF($G63="L",$M63,$N63),$B63,$D63))</f>
        <v/>
      </c>
      <c r="AA63" s="130" t="str">
        <f>IF(OR($M63="",$N63=""),"",_xlfn.BETA.INV(ABS(VLOOKUP($R$1,VLookups!$A$28:$B$29,2,FALSE)-AA$3),IF($G63="L",$N63,$M63),IF($G63="L",$M63,$N63),$B63,$D63))</f>
        <v/>
      </c>
      <c r="AB63" s="129" t="str">
        <f>IF(OR($M63="",$N63=""),"",_xlfn.BETA.INV(ABS(VLOOKUP($R$1,VLookups!$A$28:$B$29,2,FALSE)-AB$3),IF($G63="L",$N63,$M63),IF($G63="L",$M63,$N63),$B63,$D63))</f>
        <v/>
      </c>
      <c r="AC63" s="130" t="str">
        <f>IF(OR($M63="",$N63=""),"",_xlfn.BETA.INV(ABS(VLOOKUP($R$1,VLookups!$A$28:$B$29,2,FALSE)-AC$3),IF($G63="L",$N63,$M63),IF($G63="L",$M63,$N63),$B63,$D63))</f>
        <v/>
      </c>
      <c r="AD63" s="129" t="str">
        <f>IF(OR($M63="",$N63=""),"",_xlfn.BETA.INV(ABS(VLOOKUP($R$1,VLookups!$A$28:$B$29,2,FALSE)-AD$3),IF($G63="L",$N63,$M63),IF($G63="L",$M63,$N63),$B63,$D63))</f>
        <v/>
      </c>
      <c r="AE63" s="130" t="str">
        <f>IF(OR($M63="",$N63=""),"",_xlfn.BETA.INV(ABS(VLOOKUP($R$1,VLookups!$A$28:$B$29,2,FALSE)-AE$3),IF($G63="L",$N63,$M63),IF($G63="L",$M63,$N63),$B63,$D63))</f>
        <v/>
      </c>
      <c r="AF63" s="17"/>
      <c r="AG63" s="17"/>
      <c r="AH63" s="17"/>
    </row>
    <row r="64" spans="1:34" hidden="1" x14ac:dyDescent="0.25">
      <c r="A64" s="22">
        <v>61</v>
      </c>
      <c r="B64" s="132"/>
      <c r="C64" s="132"/>
      <c r="D64" s="132"/>
      <c r="E64" s="127" t="str">
        <f t="shared" si="6"/>
        <v/>
      </c>
      <c r="F64" s="23" t="str">
        <f t="shared" si="7"/>
        <v/>
      </c>
      <c r="G64" s="24" t="str">
        <f t="shared" si="8"/>
        <v/>
      </c>
      <c r="H64" s="25" t="str">
        <f>IF(F64="","",IF(OR($F64&lt;Skew!$B$1,$F64=Skew!$B$1),IF($F64&gt;Skew!$C$1,Skew!$A$1,IF($F64&gt;Skew!$C$2,Skew!$A$2,IF($F64&gt;Skew!$C$3,Skew!$A$3,IF($F64&gt;Skew!$C$4,Skew!$A$4,IF($F64&gt;Skew!$C$5,Skew!$A$5,IF($F64&gt;Skew!$C$6,Skew!$A$6,IF($F64&gt;Skew!$C$7,Skew!$A$7,IF($F64&gt;Skew!$C$8,Skew!$A$8,IF($F64&gt;Skew!$C$9,Skew!$A$9,IF($F64&gt;Skew!$C$10,Skew!$A$10,IF($F64&gt;Skew!$C$11,Skew!$A$11,IF($F64&gt;Skew!$C$12,Skew!$A$12,IF($F64&gt;Skew!$C$13,Skew!$A$13,IF($F64&gt;Skew!$C$14,Skew!$A$14,Skew!$A$15)
)))))))))))))))</f>
        <v/>
      </c>
      <c r="I64" s="24" t="str">
        <f>IF(F64="","",MATCH(H64,Skew!$A$1:$A$15,0))</f>
        <v/>
      </c>
      <c r="J64" s="24" t="str">
        <f t="shared" si="0"/>
        <v/>
      </c>
      <c r="K64" s="26"/>
      <c r="L64" s="24" t="str">
        <f>IF(OR(F64="",K64=""),"",MATCH(K64,Confidence!$A$1:$A$10,0))</f>
        <v/>
      </c>
      <c r="M64" s="27" t="str">
        <f t="shared" si="1"/>
        <v/>
      </c>
      <c r="N64" s="27" t="str">
        <f t="shared" si="2"/>
        <v/>
      </c>
      <c r="O64" s="119" t="str">
        <f t="shared" si="3"/>
        <v/>
      </c>
      <c r="P64" s="119" t="str">
        <f t="shared" si="4"/>
        <v/>
      </c>
      <c r="Q64" s="40" t="str">
        <f t="shared" si="5"/>
        <v/>
      </c>
      <c r="R64" s="132"/>
      <c r="S64" s="28" t="str">
        <f>IF(AND(B64&gt;0,C64&gt;0,D64&gt;0,M64&gt;0,N64&gt;0,R64&gt;0,NOT(K64="")),ABS(VLOOKUP($R$1,VLookups!$A$28:$B$29,2,FALSE)-_xlfn.BETA.DIST(R64,IF(G64="L",N64,M64),IF(G64="L",M64,N64),TRUE,B64,D64)),"")</f>
        <v/>
      </c>
      <c r="T64" s="129" t="str">
        <f>IF(OR($M64="",$N64=""),"",_xlfn.BETA.INV(ABS(VLOOKUP($R$1,VLookups!$A$28:$B$29,2,FALSE)-T$3),IF($G64="L",$N64,$M64),IF($G64="L",$M64,$N64),$B64,$D64))</f>
        <v/>
      </c>
      <c r="U64" s="130" t="str">
        <f>IF(OR($M64="",$N64=""),"",_xlfn.BETA.INV(ABS(VLOOKUP($R$1,VLookups!$A$28:$B$29,2,FALSE)-U$3),IF($G64="L",$N64,$M64),IF($G64="L",$M64,$N64),$B64,$D64))</f>
        <v/>
      </c>
      <c r="V64" s="129" t="str">
        <f>IF(OR($M64="",$N64=""),"",_xlfn.BETA.INV(ABS(VLOOKUP($R$1,VLookups!$A$28:$B$29,2,FALSE)-V$3),IF($G64="L",$N64,$M64),IF($G64="L",$M64,$N64),$B64,$D64))</f>
        <v/>
      </c>
      <c r="W64" s="130" t="str">
        <f>IF(OR($M64="",$N64=""),"",_xlfn.BETA.INV(ABS(VLOOKUP($R$1,VLookups!$A$28:$B$29,2,FALSE)-W$3),IF($G64="L",$N64,$M64),IF($G64="L",$M64,$N64),$B64,$D64))</f>
        <v/>
      </c>
      <c r="X64" s="129" t="str">
        <f>IF(OR($M64="",$N64=""),"",_xlfn.BETA.INV(ABS(VLOOKUP($R$1,VLookups!$A$28:$B$29,2,FALSE)-X$3),IF($G64="L",$N64,$M64),IF($G64="L",$M64,$N64),$B64,$D64))</f>
        <v/>
      </c>
      <c r="Y64" s="130" t="str">
        <f>IF(OR($M64="",$N64=""),"",_xlfn.BETA.INV(ABS(VLOOKUP($R$1,VLookups!$A$28:$B$29,2,FALSE)-Y$3),IF($G64="L",$N64,$M64),IF($G64="L",$M64,$N64),$B64,$D64))</f>
        <v/>
      </c>
      <c r="Z64" s="129" t="str">
        <f>IF(OR($M64="",$N64=""),"",_xlfn.BETA.INV(ABS(VLOOKUP($R$1,VLookups!$A$28:$B$29,2,FALSE)-Z$3),IF($G64="L",$N64,$M64),IF($G64="L",$M64,$N64),$B64,$D64))</f>
        <v/>
      </c>
      <c r="AA64" s="130" t="str">
        <f>IF(OR($M64="",$N64=""),"",_xlfn.BETA.INV(ABS(VLOOKUP($R$1,VLookups!$A$28:$B$29,2,FALSE)-AA$3),IF($G64="L",$N64,$M64),IF($G64="L",$M64,$N64),$B64,$D64))</f>
        <v/>
      </c>
      <c r="AB64" s="129" t="str">
        <f>IF(OR($M64="",$N64=""),"",_xlfn.BETA.INV(ABS(VLOOKUP($R$1,VLookups!$A$28:$B$29,2,FALSE)-AB$3),IF($G64="L",$N64,$M64),IF($G64="L",$M64,$N64),$B64,$D64))</f>
        <v/>
      </c>
      <c r="AC64" s="130" t="str">
        <f>IF(OR($M64="",$N64=""),"",_xlfn.BETA.INV(ABS(VLOOKUP($R$1,VLookups!$A$28:$B$29,2,FALSE)-AC$3),IF($G64="L",$N64,$M64),IF($G64="L",$M64,$N64),$B64,$D64))</f>
        <v/>
      </c>
      <c r="AD64" s="129" t="str">
        <f>IF(OR($M64="",$N64=""),"",_xlfn.BETA.INV(ABS(VLOOKUP($R$1,VLookups!$A$28:$B$29,2,FALSE)-AD$3),IF($G64="L",$N64,$M64),IF($G64="L",$M64,$N64),$B64,$D64))</f>
        <v/>
      </c>
      <c r="AE64" s="130" t="str">
        <f>IF(OR($M64="",$N64=""),"",_xlfn.BETA.INV(ABS(VLOOKUP($R$1,VLookups!$A$28:$B$29,2,FALSE)-AE$3),IF($G64="L",$N64,$M64),IF($G64="L",$M64,$N64),$B64,$D64))</f>
        <v/>
      </c>
      <c r="AF64" s="17"/>
      <c r="AG64" s="17"/>
      <c r="AH64" s="17"/>
    </row>
    <row r="65" spans="1:34" hidden="1" x14ac:dyDescent="0.25">
      <c r="A65" s="22">
        <v>62</v>
      </c>
      <c r="B65" s="132"/>
      <c r="C65" s="132"/>
      <c r="D65" s="132"/>
      <c r="E65" s="127" t="str">
        <f t="shared" si="6"/>
        <v/>
      </c>
      <c r="F65" s="23" t="str">
        <f t="shared" si="7"/>
        <v/>
      </c>
      <c r="G65" s="24" t="str">
        <f t="shared" si="8"/>
        <v/>
      </c>
      <c r="H65" s="25" t="str">
        <f>IF(F65="","",IF(OR($F65&lt;Skew!$B$1,$F65=Skew!$B$1),IF($F65&gt;Skew!$C$1,Skew!$A$1,IF($F65&gt;Skew!$C$2,Skew!$A$2,IF($F65&gt;Skew!$C$3,Skew!$A$3,IF($F65&gt;Skew!$C$4,Skew!$A$4,IF($F65&gt;Skew!$C$5,Skew!$A$5,IF($F65&gt;Skew!$C$6,Skew!$A$6,IF($F65&gt;Skew!$C$7,Skew!$A$7,IF($F65&gt;Skew!$C$8,Skew!$A$8,IF($F65&gt;Skew!$C$9,Skew!$A$9,IF($F65&gt;Skew!$C$10,Skew!$A$10,IF($F65&gt;Skew!$C$11,Skew!$A$11,IF($F65&gt;Skew!$C$12,Skew!$A$12,IF($F65&gt;Skew!$C$13,Skew!$A$13,IF($F65&gt;Skew!$C$14,Skew!$A$14,Skew!$A$15)
)))))))))))))))</f>
        <v/>
      </c>
      <c r="I65" s="24" t="str">
        <f>IF(F65="","",MATCH(H65,Skew!$A$1:$A$15,0))</f>
        <v/>
      </c>
      <c r="J65" s="24" t="str">
        <f t="shared" si="0"/>
        <v/>
      </c>
      <c r="K65" s="26"/>
      <c r="L65" s="24" t="str">
        <f>IF(OR(F65="",K65=""),"",MATCH(K65,Confidence!$A$1:$A$10,0))</f>
        <v/>
      </c>
      <c r="M65" s="27" t="str">
        <f t="shared" si="1"/>
        <v/>
      </c>
      <c r="N65" s="27" t="str">
        <f t="shared" si="2"/>
        <v/>
      </c>
      <c r="O65" s="119" t="str">
        <f t="shared" si="3"/>
        <v/>
      </c>
      <c r="P65" s="119" t="str">
        <f t="shared" si="4"/>
        <v/>
      </c>
      <c r="Q65" s="40" t="str">
        <f t="shared" si="5"/>
        <v/>
      </c>
      <c r="R65" s="132"/>
      <c r="S65" s="28" t="str">
        <f>IF(AND(B65&gt;0,C65&gt;0,D65&gt;0,M65&gt;0,N65&gt;0,R65&gt;0,NOT(K65="")),ABS(VLOOKUP($R$1,VLookups!$A$28:$B$29,2,FALSE)-_xlfn.BETA.DIST(R65,IF(G65="L",N65,M65),IF(G65="L",M65,N65),TRUE,B65,D65)),"")</f>
        <v/>
      </c>
      <c r="T65" s="129" t="str">
        <f>IF(OR($M65="",$N65=""),"",_xlfn.BETA.INV(ABS(VLOOKUP($R$1,VLookups!$A$28:$B$29,2,FALSE)-T$3),IF($G65="L",$N65,$M65),IF($G65="L",$M65,$N65),$B65,$D65))</f>
        <v/>
      </c>
      <c r="U65" s="130" t="str">
        <f>IF(OR($M65="",$N65=""),"",_xlfn.BETA.INV(ABS(VLOOKUP($R$1,VLookups!$A$28:$B$29,2,FALSE)-U$3),IF($G65="L",$N65,$M65),IF($G65="L",$M65,$N65),$B65,$D65))</f>
        <v/>
      </c>
      <c r="V65" s="129" t="str">
        <f>IF(OR($M65="",$N65=""),"",_xlfn.BETA.INV(ABS(VLOOKUP($R$1,VLookups!$A$28:$B$29,2,FALSE)-V$3),IF($G65="L",$N65,$M65),IF($G65="L",$M65,$N65),$B65,$D65))</f>
        <v/>
      </c>
      <c r="W65" s="130" t="str">
        <f>IF(OR($M65="",$N65=""),"",_xlfn.BETA.INV(ABS(VLOOKUP($R$1,VLookups!$A$28:$B$29,2,FALSE)-W$3),IF($G65="L",$N65,$M65),IF($G65="L",$M65,$N65),$B65,$D65))</f>
        <v/>
      </c>
      <c r="X65" s="129" t="str">
        <f>IF(OR($M65="",$N65=""),"",_xlfn.BETA.INV(ABS(VLOOKUP($R$1,VLookups!$A$28:$B$29,2,FALSE)-X$3),IF($G65="L",$N65,$M65),IF($G65="L",$M65,$N65),$B65,$D65))</f>
        <v/>
      </c>
      <c r="Y65" s="130" t="str">
        <f>IF(OR($M65="",$N65=""),"",_xlfn.BETA.INV(ABS(VLOOKUP($R$1,VLookups!$A$28:$B$29,2,FALSE)-Y$3),IF($G65="L",$N65,$M65),IF($G65="L",$M65,$N65),$B65,$D65))</f>
        <v/>
      </c>
      <c r="Z65" s="129" t="str">
        <f>IF(OR($M65="",$N65=""),"",_xlfn.BETA.INV(ABS(VLOOKUP($R$1,VLookups!$A$28:$B$29,2,FALSE)-Z$3),IF($G65="L",$N65,$M65),IF($G65="L",$M65,$N65),$B65,$D65))</f>
        <v/>
      </c>
      <c r="AA65" s="130" t="str">
        <f>IF(OR($M65="",$N65=""),"",_xlfn.BETA.INV(ABS(VLOOKUP($R$1,VLookups!$A$28:$B$29,2,FALSE)-AA$3),IF($G65="L",$N65,$M65),IF($G65="L",$M65,$N65),$B65,$D65))</f>
        <v/>
      </c>
      <c r="AB65" s="129" t="str">
        <f>IF(OR($M65="",$N65=""),"",_xlfn.BETA.INV(ABS(VLOOKUP($R$1,VLookups!$A$28:$B$29,2,FALSE)-AB$3),IF($G65="L",$N65,$M65),IF($G65="L",$M65,$N65),$B65,$D65))</f>
        <v/>
      </c>
      <c r="AC65" s="130" t="str">
        <f>IF(OR($M65="",$N65=""),"",_xlfn.BETA.INV(ABS(VLOOKUP($R$1,VLookups!$A$28:$B$29,2,FALSE)-AC$3),IF($G65="L",$N65,$M65),IF($G65="L",$M65,$N65),$B65,$D65))</f>
        <v/>
      </c>
      <c r="AD65" s="129" t="str">
        <f>IF(OR($M65="",$N65=""),"",_xlfn.BETA.INV(ABS(VLOOKUP($R$1,VLookups!$A$28:$B$29,2,FALSE)-AD$3),IF($G65="L",$N65,$M65),IF($G65="L",$M65,$N65),$B65,$D65))</f>
        <v/>
      </c>
      <c r="AE65" s="130" t="str">
        <f>IF(OR($M65="",$N65=""),"",_xlfn.BETA.INV(ABS(VLOOKUP($R$1,VLookups!$A$28:$B$29,2,FALSE)-AE$3),IF($G65="L",$N65,$M65),IF($G65="L",$M65,$N65),$B65,$D65))</f>
        <v/>
      </c>
      <c r="AF65" s="17"/>
      <c r="AG65" s="17"/>
      <c r="AH65" s="17"/>
    </row>
    <row r="66" spans="1:34" hidden="1" x14ac:dyDescent="0.25">
      <c r="A66" s="22">
        <v>63</v>
      </c>
      <c r="B66" s="132"/>
      <c r="C66" s="132"/>
      <c r="D66" s="132"/>
      <c r="E66" s="127" t="str">
        <f t="shared" si="6"/>
        <v/>
      </c>
      <c r="F66" s="23" t="str">
        <f t="shared" si="7"/>
        <v/>
      </c>
      <c r="G66" s="24" t="str">
        <f t="shared" si="8"/>
        <v/>
      </c>
      <c r="H66" s="25" t="str">
        <f>IF(F66="","",IF(OR($F66&lt;Skew!$B$1,$F66=Skew!$B$1),IF($F66&gt;Skew!$C$1,Skew!$A$1,IF($F66&gt;Skew!$C$2,Skew!$A$2,IF($F66&gt;Skew!$C$3,Skew!$A$3,IF($F66&gt;Skew!$C$4,Skew!$A$4,IF($F66&gt;Skew!$C$5,Skew!$A$5,IF($F66&gt;Skew!$C$6,Skew!$A$6,IF($F66&gt;Skew!$C$7,Skew!$A$7,IF($F66&gt;Skew!$C$8,Skew!$A$8,IF($F66&gt;Skew!$C$9,Skew!$A$9,IF($F66&gt;Skew!$C$10,Skew!$A$10,IF($F66&gt;Skew!$C$11,Skew!$A$11,IF($F66&gt;Skew!$C$12,Skew!$A$12,IF($F66&gt;Skew!$C$13,Skew!$A$13,IF($F66&gt;Skew!$C$14,Skew!$A$14,Skew!$A$15)
)))))))))))))))</f>
        <v/>
      </c>
      <c r="I66" s="24" t="str">
        <f>IF(F66="","",MATCH(H66,Skew!$A$1:$A$15,0))</f>
        <v/>
      </c>
      <c r="J66" s="24" t="str">
        <f t="shared" si="0"/>
        <v/>
      </c>
      <c r="K66" s="26"/>
      <c r="L66" s="24" t="str">
        <f>IF(OR(F66="",K66=""),"",MATCH(K66,Confidence!$A$1:$A$10,0))</f>
        <v/>
      </c>
      <c r="M66" s="27" t="str">
        <f t="shared" si="1"/>
        <v/>
      </c>
      <c r="N66" s="27" t="str">
        <f t="shared" si="2"/>
        <v/>
      </c>
      <c r="O66" s="119" t="str">
        <f t="shared" si="3"/>
        <v/>
      </c>
      <c r="P66" s="119" t="str">
        <f t="shared" si="4"/>
        <v/>
      </c>
      <c r="Q66" s="40" t="str">
        <f t="shared" si="5"/>
        <v/>
      </c>
      <c r="R66" s="132"/>
      <c r="S66" s="28" t="str">
        <f>IF(AND(B66&gt;0,C66&gt;0,D66&gt;0,M66&gt;0,N66&gt;0,R66&gt;0,NOT(K66="")),ABS(VLOOKUP($R$1,VLookups!$A$28:$B$29,2,FALSE)-_xlfn.BETA.DIST(R66,IF(G66="L",N66,M66),IF(G66="L",M66,N66),TRUE,B66,D66)),"")</f>
        <v/>
      </c>
      <c r="T66" s="129" t="str">
        <f>IF(OR($M66="",$N66=""),"",_xlfn.BETA.INV(ABS(VLOOKUP($R$1,VLookups!$A$28:$B$29,2,FALSE)-T$3),IF($G66="L",$N66,$M66),IF($G66="L",$M66,$N66),$B66,$D66))</f>
        <v/>
      </c>
      <c r="U66" s="130" t="str">
        <f>IF(OR($M66="",$N66=""),"",_xlfn.BETA.INV(ABS(VLOOKUP($R$1,VLookups!$A$28:$B$29,2,FALSE)-U$3),IF($G66="L",$N66,$M66),IF($G66="L",$M66,$N66),$B66,$D66))</f>
        <v/>
      </c>
      <c r="V66" s="129" t="str">
        <f>IF(OR($M66="",$N66=""),"",_xlfn.BETA.INV(ABS(VLOOKUP($R$1,VLookups!$A$28:$B$29,2,FALSE)-V$3),IF($G66="L",$N66,$M66),IF($G66="L",$M66,$N66),$B66,$D66))</f>
        <v/>
      </c>
      <c r="W66" s="130" t="str">
        <f>IF(OR($M66="",$N66=""),"",_xlfn.BETA.INV(ABS(VLOOKUP($R$1,VLookups!$A$28:$B$29,2,FALSE)-W$3),IF($G66="L",$N66,$M66),IF($G66="L",$M66,$N66),$B66,$D66))</f>
        <v/>
      </c>
      <c r="X66" s="129" t="str">
        <f>IF(OR($M66="",$N66=""),"",_xlfn.BETA.INV(ABS(VLOOKUP($R$1,VLookups!$A$28:$B$29,2,FALSE)-X$3),IF($G66="L",$N66,$M66),IF($G66="L",$M66,$N66),$B66,$D66))</f>
        <v/>
      </c>
      <c r="Y66" s="130" t="str">
        <f>IF(OR($M66="",$N66=""),"",_xlfn.BETA.INV(ABS(VLOOKUP($R$1,VLookups!$A$28:$B$29,2,FALSE)-Y$3),IF($G66="L",$N66,$M66),IF($G66="L",$M66,$N66),$B66,$D66))</f>
        <v/>
      </c>
      <c r="Z66" s="129" t="str">
        <f>IF(OR($M66="",$N66=""),"",_xlfn.BETA.INV(ABS(VLOOKUP($R$1,VLookups!$A$28:$B$29,2,FALSE)-Z$3),IF($G66="L",$N66,$M66),IF($G66="L",$M66,$N66),$B66,$D66))</f>
        <v/>
      </c>
      <c r="AA66" s="130" t="str">
        <f>IF(OR($M66="",$N66=""),"",_xlfn.BETA.INV(ABS(VLOOKUP($R$1,VLookups!$A$28:$B$29,2,FALSE)-AA$3),IF($G66="L",$N66,$M66),IF($G66="L",$M66,$N66),$B66,$D66))</f>
        <v/>
      </c>
      <c r="AB66" s="129" t="str">
        <f>IF(OR($M66="",$N66=""),"",_xlfn.BETA.INV(ABS(VLOOKUP($R$1,VLookups!$A$28:$B$29,2,FALSE)-AB$3),IF($G66="L",$N66,$M66),IF($G66="L",$M66,$N66),$B66,$D66))</f>
        <v/>
      </c>
      <c r="AC66" s="130" t="str">
        <f>IF(OR($M66="",$N66=""),"",_xlfn.BETA.INV(ABS(VLOOKUP($R$1,VLookups!$A$28:$B$29,2,FALSE)-AC$3),IF($G66="L",$N66,$M66),IF($G66="L",$M66,$N66),$B66,$D66))</f>
        <v/>
      </c>
      <c r="AD66" s="129" t="str">
        <f>IF(OR($M66="",$N66=""),"",_xlfn.BETA.INV(ABS(VLOOKUP($R$1,VLookups!$A$28:$B$29,2,FALSE)-AD$3),IF($G66="L",$N66,$M66),IF($G66="L",$M66,$N66),$B66,$D66))</f>
        <v/>
      </c>
      <c r="AE66" s="130" t="str">
        <f>IF(OR($M66="",$N66=""),"",_xlfn.BETA.INV(ABS(VLOOKUP($R$1,VLookups!$A$28:$B$29,2,FALSE)-AE$3),IF($G66="L",$N66,$M66),IF($G66="L",$M66,$N66),$B66,$D66))</f>
        <v/>
      </c>
      <c r="AF66" s="17"/>
      <c r="AG66" s="17"/>
      <c r="AH66" s="17"/>
    </row>
    <row r="67" spans="1:34" hidden="1" x14ac:dyDescent="0.25">
      <c r="A67" s="22">
        <v>64</v>
      </c>
      <c r="B67" s="132"/>
      <c r="C67" s="132"/>
      <c r="D67" s="132"/>
      <c r="E67" s="127" t="str">
        <f t="shared" si="6"/>
        <v/>
      </c>
      <c r="F67" s="23" t="str">
        <f t="shared" si="7"/>
        <v/>
      </c>
      <c r="G67" s="24" t="str">
        <f t="shared" si="8"/>
        <v/>
      </c>
      <c r="H67" s="25" t="str">
        <f>IF(F67="","",IF(OR($F67&lt;Skew!$B$1,$F67=Skew!$B$1),IF($F67&gt;Skew!$C$1,Skew!$A$1,IF($F67&gt;Skew!$C$2,Skew!$A$2,IF($F67&gt;Skew!$C$3,Skew!$A$3,IF($F67&gt;Skew!$C$4,Skew!$A$4,IF($F67&gt;Skew!$C$5,Skew!$A$5,IF($F67&gt;Skew!$C$6,Skew!$A$6,IF($F67&gt;Skew!$C$7,Skew!$A$7,IF($F67&gt;Skew!$C$8,Skew!$A$8,IF($F67&gt;Skew!$C$9,Skew!$A$9,IF($F67&gt;Skew!$C$10,Skew!$A$10,IF($F67&gt;Skew!$C$11,Skew!$A$11,IF($F67&gt;Skew!$C$12,Skew!$A$12,IF($F67&gt;Skew!$C$13,Skew!$A$13,IF($F67&gt;Skew!$C$14,Skew!$A$14,Skew!$A$15)
)))))))))))))))</f>
        <v/>
      </c>
      <c r="I67" s="24" t="str">
        <f>IF(F67="","",MATCH(H67,Skew!$A$1:$A$15,0))</f>
        <v/>
      </c>
      <c r="J67" s="24" t="str">
        <f t="shared" si="0"/>
        <v/>
      </c>
      <c r="K67" s="26"/>
      <c r="L67" s="24" t="str">
        <f>IF(OR(F67="",K67=""),"",MATCH(K67,Confidence!$A$1:$A$10,0))</f>
        <v/>
      </c>
      <c r="M67" s="27" t="str">
        <f t="shared" si="1"/>
        <v/>
      </c>
      <c r="N67" s="27" t="str">
        <f t="shared" si="2"/>
        <v/>
      </c>
      <c r="O67" s="119" t="str">
        <f t="shared" si="3"/>
        <v/>
      </c>
      <c r="P67" s="119" t="str">
        <f t="shared" si="4"/>
        <v/>
      </c>
      <c r="Q67" s="40" t="str">
        <f t="shared" si="5"/>
        <v/>
      </c>
      <c r="R67" s="132"/>
      <c r="S67" s="28" t="str">
        <f>IF(AND(B67&gt;0,C67&gt;0,D67&gt;0,M67&gt;0,N67&gt;0,R67&gt;0,NOT(K67="")),ABS(VLOOKUP($R$1,VLookups!$A$28:$B$29,2,FALSE)-_xlfn.BETA.DIST(R67,IF(G67="L",N67,M67),IF(G67="L",M67,N67),TRUE,B67,D67)),"")</f>
        <v/>
      </c>
      <c r="T67" s="129" t="str">
        <f>IF(OR($M67="",$N67=""),"",_xlfn.BETA.INV(ABS(VLOOKUP($R$1,VLookups!$A$28:$B$29,2,FALSE)-T$3),IF($G67="L",$N67,$M67),IF($G67="L",$M67,$N67),$B67,$D67))</f>
        <v/>
      </c>
      <c r="U67" s="130" t="str">
        <f>IF(OR($M67="",$N67=""),"",_xlfn.BETA.INV(ABS(VLOOKUP($R$1,VLookups!$A$28:$B$29,2,FALSE)-U$3),IF($G67="L",$N67,$M67),IF($G67="L",$M67,$N67),$B67,$D67))</f>
        <v/>
      </c>
      <c r="V67" s="129" t="str">
        <f>IF(OR($M67="",$N67=""),"",_xlfn.BETA.INV(ABS(VLOOKUP($R$1,VLookups!$A$28:$B$29,2,FALSE)-V$3),IF($G67="L",$N67,$M67),IF($G67="L",$M67,$N67),$B67,$D67))</f>
        <v/>
      </c>
      <c r="W67" s="130" t="str">
        <f>IF(OR($M67="",$N67=""),"",_xlfn.BETA.INV(ABS(VLOOKUP($R$1,VLookups!$A$28:$B$29,2,FALSE)-W$3),IF($G67="L",$N67,$M67),IF($G67="L",$M67,$N67),$B67,$D67))</f>
        <v/>
      </c>
      <c r="X67" s="129" t="str">
        <f>IF(OR($M67="",$N67=""),"",_xlfn.BETA.INV(ABS(VLOOKUP($R$1,VLookups!$A$28:$B$29,2,FALSE)-X$3),IF($G67="L",$N67,$M67),IF($G67="L",$M67,$N67),$B67,$D67))</f>
        <v/>
      </c>
      <c r="Y67" s="130" t="str">
        <f>IF(OR($M67="",$N67=""),"",_xlfn.BETA.INV(ABS(VLOOKUP($R$1,VLookups!$A$28:$B$29,2,FALSE)-Y$3),IF($G67="L",$N67,$M67),IF($G67="L",$M67,$N67),$B67,$D67))</f>
        <v/>
      </c>
      <c r="Z67" s="129" t="str">
        <f>IF(OR($M67="",$N67=""),"",_xlfn.BETA.INV(ABS(VLOOKUP($R$1,VLookups!$A$28:$B$29,2,FALSE)-Z$3),IF($G67="L",$N67,$M67),IF($G67="L",$M67,$N67),$B67,$D67))</f>
        <v/>
      </c>
      <c r="AA67" s="130" t="str">
        <f>IF(OR($M67="",$N67=""),"",_xlfn.BETA.INV(ABS(VLOOKUP($R$1,VLookups!$A$28:$B$29,2,FALSE)-AA$3),IF($G67="L",$N67,$M67),IF($G67="L",$M67,$N67),$B67,$D67))</f>
        <v/>
      </c>
      <c r="AB67" s="129" t="str">
        <f>IF(OR($M67="",$N67=""),"",_xlfn.BETA.INV(ABS(VLOOKUP($R$1,VLookups!$A$28:$B$29,2,FALSE)-AB$3),IF($G67="L",$N67,$M67),IF($G67="L",$M67,$N67),$B67,$D67))</f>
        <v/>
      </c>
      <c r="AC67" s="130" t="str">
        <f>IF(OR($M67="",$N67=""),"",_xlfn.BETA.INV(ABS(VLOOKUP($R$1,VLookups!$A$28:$B$29,2,FALSE)-AC$3),IF($G67="L",$N67,$M67),IF($G67="L",$M67,$N67),$B67,$D67))</f>
        <v/>
      </c>
      <c r="AD67" s="129" t="str">
        <f>IF(OR($M67="",$N67=""),"",_xlfn.BETA.INV(ABS(VLOOKUP($R$1,VLookups!$A$28:$B$29,2,FALSE)-AD$3),IF($G67="L",$N67,$M67),IF($G67="L",$M67,$N67),$B67,$D67))</f>
        <v/>
      </c>
      <c r="AE67" s="130" t="str">
        <f>IF(OR($M67="",$N67=""),"",_xlfn.BETA.INV(ABS(VLOOKUP($R$1,VLookups!$A$28:$B$29,2,FALSE)-AE$3),IF($G67="L",$N67,$M67),IF($G67="L",$M67,$N67),$B67,$D67))</f>
        <v/>
      </c>
      <c r="AF67" s="17"/>
      <c r="AG67" s="17"/>
      <c r="AH67" s="17"/>
    </row>
    <row r="68" spans="1:34" hidden="1" x14ac:dyDescent="0.25">
      <c r="A68" s="22">
        <v>65</v>
      </c>
      <c r="B68" s="132"/>
      <c r="C68" s="132"/>
      <c r="D68" s="132"/>
      <c r="E68" s="127" t="str">
        <f t="shared" si="6"/>
        <v/>
      </c>
      <c r="F68" s="23" t="str">
        <f t="shared" si="7"/>
        <v/>
      </c>
      <c r="G68" s="24" t="str">
        <f t="shared" si="8"/>
        <v/>
      </c>
      <c r="H68" s="25" t="str">
        <f>IF(F68="","",IF(OR($F68&lt;Skew!$B$1,$F68=Skew!$B$1),IF($F68&gt;Skew!$C$1,Skew!$A$1,IF($F68&gt;Skew!$C$2,Skew!$A$2,IF($F68&gt;Skew!$C$3,Skew!$A$3,IF($F68&gt;Skew!$C$4,Skew!$A$4,IF($F68&gt;Skew!$C$5,Skew!$A$5,IF($F68&gt;Skew!$C$6,Skew!$A$6,IF($F68&gt;Skew!$C$7,Skew!$A$7,IF($F68&gt;Skew!$C$8,Skew!$A$8,IF($F68&gt;Skew!$C$9,Skew!$A$9,IF($F68&gt;Skew!$C$10,Skew!$A$10,IF($F68&gt;Skew!$C$11,Skew!$A$11,IF($F68&gt;Skew!$C$12,Skew!$A$12,IF($F68&gt;Skew!$C$13,Skew!$A$13,IF($F68&gt;Skew!$C$14,Skew!$A$14,Skew!$A$15)
)))))))))))))))</f>
        <v/>
      </c>
      <c r="I68" s="24" t="str">
        <f>IF(F68="","",MATCH(H68,Skew!$A$1:$A$15,0))</f>
        <v/>
      </c>
      <c r="J68" s="24" t="str">
        <f t="shared" ref="J68:J103" si="9">IF(AND(B68&gt;0,C68&gt;0,D68&gt;0),B68+((D68-B68)/2),"")</f>
        <v/>
      </c>
      <c r="K68" s="26"/>
      <c r="L68" s="24" t="str">
        <f>IF(OR(F68="",K68=""),"",MATCH(K68,Confidence!$A$1:$A$10,0))</f>
        <v/>
      </c>
      <c r="M68" s="27" t="str">
        <f t="shared" ref="M68:M103" si="10">IF(OR(F68="",K68=""),"",INDEX(Alpha_Chart,I68,L68))</f>
        <v/>
      </c>
      <c r="N68" s="27" t="str">
        <f t="shared" ref="N68:N103" si="11">IF(OR(F68="",K68=""),"",INDEX(Beta_Chart,I68,L68))</f>
        <v/>
      </c>
      <c r="O68" s="119" t="str">
        <f t="shared" ref="O68:O103" si="12">IF(OR(F68="",K68=""),"",IF(G68="R",((D68-B68)*(INDEX(Mean_Ratios,I68,L68)))+B68,((D68-B68)*(1-INDEX(Mean_Ratios,I68,L68)))+B68))</f>
        <v/>
      </c>
      <c r="P68" s="119" t="str">
        <f t="shared" ref="P68:P103" si="13">IF(OR(F68="",K68=""),"",(D68-B68)*INDEX(Standard_Deviation_Ratios,I68,L68))</f>
        <v/>
      </c>
      <c r="Q68" s="40" t="str">
        <f t="shared" ref="Q68:Q103" si="14">IF(OR(F68="",K68=""),"",P68^2)</f>
        <v/>
      </c>
      <c r="R68" s="132"/>
      <c r="S68" s="28" t="str">
        <f>IF(AND(B68&gt;0,C68&gt;0,D68&gt;0,M68&gt;0,N68&gt;0,R68&gt;0,NOT(K68="")),ABS(VLOOKUP($R$1,VLookups!$A$28:$B$29,2,FALSE)-_xlfn.BETA.DIST(R68,IF(G68="L",N68,M68),IF(G68="L",M68,N68),TRUE,B68,D68)),"")</f>
        <v/>
      </c>
      <c r="T68" s="129" t="str">
        <f>IF(OR($M68="",$N68=""),"",_xlfn.BETA.INV(ABS(VLOOKUP($R$1,VLookups!$A$28:$B$29,2,FALSE)-T$3),IF($G68="L",$N68,$M68),IF($G68="L",$M68,$N68),$B68,$D68))</f>
        <v/>
      </c>
      <c r="U68" s="130" t="str">
        <f>IF(OR($M68="",$N68=""),"",_xlfn.BETA.INV(ABS(VLOOKUP($R$1,VLookups!$A$28:$B$29,2,FALSE)-U$3),IF($G68="L",$N68,$M68),IF($G68="L",$M68,$N68),$B68,$D68))</f>
        <v/>
      </c>
      <c r="V68" s="129" t="str">
        <f>IF(OR($M68="",$N68=""),"",_xlfn.BETA.INV(ABS(VLOOKUP($R$1,VLookups!$A$28:$B$29,2,FALSE)-V$3),IF($G68="L",$N68,$M68),IF($G68="L",$M68,$N68),$B68,$D68))</f>
        <v/>
      </c>
      <c r="W68" s="130" t="str">
        <f>IF(OR($M68="",$N68=""),"",_xlfn.BETA.INV(ABS(VLOOKUP($R$1,VLookups!$A$28:$B$29,2,FALSE)-W$3),IF($G68="L",$N68,$M68),IF($G68="L",$M68,$N68),$B68,$D68))</f>
        <v/>
      </c>
      <c r="X68" s="129" t="str">
        <f>IF(OR($M68="",$N68=""),"",_xlfn.BETA.INV(ABS(VLOOKUP($R$1,VLookups!$A$28:$B$29,2,FALSE)-X$3),IF($G68="L",$N68,$M68),IF($G68="L",$M68,$N68),$B68,$D68))</f>
        <v/>
      </c>
      <c r="Y68" s="130" t="str">
        <f>IF(OR($M68="",$N68=""),"",_xlfn.BETA.INV(ABS(VLOOKUP($R$1,VLookups!$A$28:$B$29,2,FALSE)-Y$3),IF($G68="L",$N68,$M68),IF($G68="L",$M68,$N68),$B68,$D68))</f>
        <v/>
      </c>
      <c r="Z68" s="129" t="str">
        <f>IF(OR($M68="",$N68=""),"",_xlfn.BETA.INV(ABS(VLOOKUP($R$1,VLookups!$A$28:$B$29,2,FALSE)-Z$3),IF($G68="L",$N68,$M68),IF($G68="L",$M68,$N68),$B68,$D68))</f>
        <v/>
      </c>
      <c r="AA68" s="130" t="str">
        <f>IF(OR($M68="",$N68=""),"",_xlfn.BETA.INV(ABS(VLOOKUP($R$1,VLookups!$A$28:$B$29,2,FALSE)-AA$3),IF($G68="L",$N68,$M68),IF($G68="L",$M68,$N68),$B68,$D68))</f>
        <v/>
      </c>
      <c r="AB68" s="129" t="str">
        <f>IF(OR($M68="",$N68=""),"",_xlfn.BETA.INV(ABS(VLOOKUP($R$1,VLookups!$A$28:$B$29,2,FALSE)-AB$3),IF($G68="L",$N68,$M68),IF($G68="L",$M68,$N68),$B68,$D68))</f>
        <v/>
      </c>
      <c r="AC68" s="130" t="str">
        <f>IF(OR($M68="",$N68=""),"",_xlfn.BETA.INV(ABS(VLOOKUP($R$1,VLookups!$A$28:$B$29,2,FALSE)-AC$3),IF($G68="L",$N68,$M68),IF($G68="L",$M68,$N68),$B68,$D68))</f>
        <v/>
      </c>
      <c r="AD68" s="129" t="str">
        <f>IF(OR($M68="",$N68=""),"",_xlfn.BETA.INV(ABS(VLOOKUP($R$1,VLookups!$A$28:$B$29,2,FALSE)-AD$3),IF($G68="L",$N68,$M68),IF($G68="L",$M68,$N68),$B68,$D68))</f>
        <v/>
      </c>
      <c r="AE68" s="130" t="str">
        <f>IF(OR($M68="",$N68=""),"",_xlfn.BETA.INV(ABS(VLOOKUP($R$1,VLookups!$A$28:$B$29,2,FALSE)-AE$3),IF($G68="L",$N68,$M68),IF($G68="L",$M68,$N68),$B68,$D68))</f>
        <v/>
      </c>
      <c r="AF68" s="17"/>
      <c r="AG68" s="17"/>
      <c r="AH68" s="17"/>
    </row>
    <row r="69" spans="1:34" hidden="1" x14ac:dyDescent="0.25">
      <c r="A69" s="22">
        <v>66</v>
      </c>
      <c r="B69" s="132"/>
      <c r="C69" s="132"/>
      <c r="D69" s="132"/>
      <c r="E69" s="127" t="str">
        <f t="shared" ref="E69:E103" si="15">IF(OR(ISBLANK(C69),ISBLANK(D69),ISBLANK(B69)),"",IF(OR(B69=0,C69=0,D69=0),-1,IF(AND(B69&gt;0,C69&gt;0,D69&gt;0),IF(OR(C69&gt;B69,C69=B69),IF(OR(D69&gt;C69,D69=C69),1,-1),-1))))</f>
        <v/>
      </c>
      <c r="F69" s="23" t="str">
        <f t="shared" ref="F69:F103" si="16">IF(AND(B69&gt;0,C69&gt;0,D69&gt;0),MIN(((C69-B69)/(D69-B69))*100,((D69-C69)/(D69-B69))*100),"")</f>
        <v/>
      </c>
      <c r="G69" s="24" t="str">
        <f t="shared" ref="G69:G103" si="17">IF(AND(B69&gt;0,C69&gt;0,D69&gt;0),IF((C69-B69)&gt;(D69-C69),"L",IF((C69-B69)=(D69-C69),"EQ","R")),"")</f>
        <v/>
      </c>
      <c r="H69" s="25" t="str">
        <f>IF(F69="","",IF(OR($F69&lt;Skew!$B$1,$F69=Skew!$B$1),IF($F69&gt;Skew!$C$1,Skew!$A$1,IF($F69&gt;Skew!$C$2,Skew!$A$2,IF($F69&gt;Skew!$C$3,Skew!$A$3,IF($F69&gt;Skew!$C$4,Skew!$A$4,IF($F69&gt;Skew!$C$5,Skew!$A$5,IF($F69&gt;Skew!$C$6,Skew!$A$6,IF($F69&gt;Skew!$C$7,Skew!$A$7,IF($F69&gt;Skew!$C$8,Skew!$A$8,IF($F69&gt;Skew!$C$9,Skew!$A$9,IF($F69&gt;Skew!$C$10,Skew!$A$10,IF($F69&gt;Skew!$C$11,Skew!$A$11,IF($F69&gt;Skew!$C$12,Skew!$A$12,IF($F69&gt;Skew!$C$13,Skew!$A$13,IF($F69&gt;Skew!$C$14,Skew!$A$14,Skew!$A$15)
)))))))))))))))</f>
        <v/>
      </c>
      <c r="I69" s="24" t="str">
        <f>IF(F69="","",MATCH(H69,Skew!$A$1:$A$15,0))</f>
        <v/>
      </c>
      <c r="J69" s="24" t="str">
        <f t="shared" si="9"/>
        <v/>
      </c>
      <c r="K69" s="26"/>
      <c r="L69" s="24" t="str">
        <f>IF(OR(F69="",K69=""),"",MATCH(K69,Confidence!$A$1:$A$10,0))</f>
        <v/>
      </c>
      <c r="M69" s="27" t="str">
        <f t="shared" si="10"/>
        <v/>
      </c>
      <c r="N69" s="27" t="str">
        <f t="shared" si="11"/>
        <v/>
      </c>
      <c r="O69" s="119" t="str">
        <f t="shared" si="12"/>
        <v/>
      </c>
      <c r="P69" s="119" t="str">
        <f t="shared" si="13"/>
        <v/>
      </c>
      <c r="Q69" s="40" t="str">
        <f t="shared" si="14"/>
        <v/>
      </c>
      <c r="R69" s="132"/>
      <c r="S69" s="28" t="str">
        <f>IF(AND(B69&gt;0,C69&gt;0,D69&gt;0,M69&gt;0,N69&gt;0,R69&gt;0,NOT(K69="")),ABS(VLOOKUP($R$1,VLookups!$A$28:$B$29,2,FALSE)-_xlfn.BETA.DIST(R69,IF(G69="L",N69,M69),IF(G69="L",M69,N69),TRUE,B69,D69)),"")</f>
        <v/>
      </c>
      <c r="T69" s="129" t="str">
        <f>IF(OR($M69="",$N69=""),"",_xlfn.BETA.INV(ABS(VLOOKUP($R$1,VLookups!$A$28:$B$29,2,FALSE)-T$3),IF($G69="L",$N69,$M69),IF($G69="L",$M69,$N69),$B69,$D69))</f>
        <v/>
      </c>
      <c r="U69" s="130" t="str">
        <f>IF(OR($M69="",$N69=""),"",_xlfn.BETA.INV(ABS(VLOOKUP($R$1,VLookups!$A$28:$B$29,2,FALSE)-U$3),IF($G69="L",$N69,$M69),IF($G69="L",$M69,$N69),$B69,$D69))</f>
        <v/>
      </c>
      <c r="V69" s="129" t="str">
        <f>IF(OR($M69="",$N69=""),"",_xlfn.BETA.INV(ABS(VLOOKUP($R$1,VLookups!$A$28:$B$29,2,FALSE)-V$3),IF($G69="L",$N69,$M69),IF($G69="L",$M69,$N69),$B69,$D69))</f>
        <v/>
      </c>
      <c r="W69" s="130" t="str">
        <f>IF(OR($M69="",$N69=""),"",_xlfn.BETA.INV(ABS(VLOOKUP($R$1,VLookups!$A$28:$B$29,2,FALSE)-W$3),IF($G69="L",$N69,$M69),IF($G69="L",$M69,$N69),$B69,$D69))</f>
        <v/>
      </c>
      <c r="X69" s="129" t="str">
        <f>IF(OR($M69="",$N69=""),"",_xlfn.BETA.INV(ABS(VLOOKUP($R$1,VLookups!$A$28:$B$29,2,FALSE)-X$3),IF($G69="L",$N69,$M69),IF($G69="L",$M69,$N69),$B69,$D69))</f>
        <v/>
      </c>
      <c r="Y69" s="130" t="str">
        <f>IF(OR($M69="",$N69=""),"",_xlfn.BETA.INV(ABS(VLOOKUP($R$1,VLookups!$A$28:$B$29,2,FALSE)-Y$3),IF($G69="L",$N69,$M69),IF($G69="L",$M69,$N69),$B69,$D69))</f>
        <v/>
      </c>
      <c r="Z69" s="129" t="str">
        <f>IF(OR($M69="",$N69=""),"",_xlfn.BETA.INV(ABS(VLOOKUP($R$1,VLookups!$A$28:$B$29,2,FALSE)-Z$3),IF($G69="L",$N69,$M69),IF($G69="L",$M69,$N69),$B69,$D69))</f>
        <v/>
      </c>
      <c r="AA69" s="130" t="str">
        <f>IF(OR($M69="",$N69=""),"",_xlfn.BETA.INV(ABS(VLOOKUP($R$1,VLookups!$A$28:$B$29,2,FALSE)-AA$3),IF($G69="L",$N69,$M69),IF($G69="L",$M69,$N69),$B69,$D69))</f>
        <v/>
      </c>
      <c r="AB69" s="129" t="str">
        <f>IF(OR($M69="",$N69=""),"",_xlfn.BETA.INV(ABS(VLOOKUP($R$1,VLookups!$A$28:$B$29,2,FALSE)-AB$3),IF($G69="L",$N69,$M69),IF($G69="L",$M69,$N69),$B69,$D69))</f>
        <v/>
      </c>
      <c r="AC69" s="130" t="str">
        <f>IF(OR($M69="",$N69=""),"",_xlfn.BETA.INV(ABS(VLOOKUP($R$1,VLookups!$A$28:$B$29,2,FALSE)-AC$3),IF($G69="L",$N69,$M69),IF($G69="L",$M69,$N69),$B69,$D69))</f>
        <v/>
      </c>
      <c r="AD69" s="129" t="str">
        <f>IF(OR($M69="",$N69=""),"",_xlfn.BETA.INV(ABS(VLOOKUP($R$1,VLookups!$A$28:$B$29,2,FALSE)-AD$3),IF($G69="L",$N69,$M69),IF($G69="L",$M69,$N69),$B69,$D69))</f>
        <v/>
      </c>
      <c r="AE69" s="130" t="str">
        <f>IF(OR($M69="",$N69=""),"",_xlfn.BETA.INV(ABS(VLOOKUP($R$1,VLookups!$A$28:$B$29,2,FALSE)-AE$3),IF($G69="L",$N69,$M69),IF($G69="L",$M69,$N69),$B69,$D69))</f>
        <v/>
      </c>
      <c r="AF69" s="17"/>
      <c r="AG69" s="17"/>
      <c r="AH69" s="17"/>
    </row>
    <row r="70" spans="1:34" hidden="1" x14ac:dyDescent="0.25">
      <c r="A70" s="22">
        <v>67</v>
      </c>
      <c r="B70" s="132"/>
      <c r="C70" s="132"/>
      <c r="D70" s="132"/>
      <c r="E70" s="127" t="str">
        <f t="shared" si="15"/>
        <v/>
      </c>
      <c r="F70" s="23" t="str">
        <f t="shared" si="16"/>
        <v/>
      </c>
      <c r="G70" s="24" t="str">
        <f t="shared" si="17"/>
        <v/>
      </c>
      <c r="H70" s="25" t="str">
        <f>IF(F70="","",IF(OR($F70&lt;Skew!$B$1,$F70=Skew!$B$1),IF($F70&gt;Skew!$C$1,Skew!$A$1,IF($F70&gt;Skew!$C$2,Skew!$A$2,IF($F70&gt;Skew!$C$3,Skew!$A$3,IF($F70&gt;Skew!$C$4,Skew!$A$4,IF($F70&gt;Skew!$C$5,Skew!$A$5,IF($F70&gt;Skew!$C$6,Skew!$A$6,IF($F70&gt;Skew!$C$7,Skew!$A$7,IF($F70&gt;Skew!$C$8,Skew!$A$8,IF($F70&gt;Skew!$C$9,Skew!$A$9,IF($F70&gt;Skew!$C$10,Skew!$A$10,IF($F70&gt;Skew!$C$11,Skew!$A$11,IF($F70&gt;Skew!$C$12,Skew!$A$12,IF($F70&gt;Skew!$C$13,Skew!$A$13,IF($F70&gt;Skew!$C$14,Skew!$A$14,Skew!$A$15)
)))))))))))))))</f>
        <v/>
      </c>
      <c r="I70" s="24" t="str">
        <f>IF(F70="","",MATCH(H70,Skew!$A$1:$A$15,0))</f>
        <v/>
      </c>
      <c r="J70" s="24" t="str">
        <f t="shared" si="9"/>
        <v/>
      </c>
      <c r="K70" s="26"/>
      <c r="L70" s="24" t="str">
        <f>IF(OR(F70="",K70=""),"",MATCH(K70,Confidence!$A$1:$A$10,0))</f>
        <v/>
      </c>
      <c r="M70" s="27" t="str">
        <f t="shared" si="10"/>
        <v/>
      </c>
      <c r="N70" s="27" t="str">
        <f t="shared" si="11"/>
        <v/>
      </c>
      <c r="O70" s="119" t="str">
        <f t="shared" si="12"/>
        <v/>
      </c>
      <c r="P70" s="119" t="str">
        <f t="shared" si="13"/>
        <v/>
      </c>
      <c r="Q70" s="40" t="str">
        <f t="shared" si="14"/>
        <v/>
      </c>
      <c r="R70" s="132"/>
      <c r="S70" s="28" t="str">
        <f>IF(AND(B70&gt;0,C70&gt;0,D70&gt;0,M70&gt;0,N70&gt;0,R70&gt;0,NOT(K70="")),ABS(VLOOKUP($R$1,VLookups!$A$28:$B$29,2,FALSE)-_xlfn.BETA.DIST(R70,IF(G70="L",N70,M70),IF(G70="L",M70,N70),TRUE,B70,D70)),"")</f>
        <v/>
      </c>
      <c r="T70" s="129" t="str">
        <f>IF(OR($M70="",$N70=""),"",_xlfn.BETA.INV(ABS(VLOOKUP($R$1,VLookups!$A$28:$B$29,2,FALSE)-T$3),IF($G70="L",$N70,$M70),IF($G70="L",$M70,$N70),$B70,$D70))</f>
        <v/>
      </c>
      <c r="U70" s="130" t="str">
        <f>IF(OR($M70="",$N70=""),"",_xlfn.BETA.INV(ABS(VLOOKUP($R$1,VLookups!$A$28:$B$29,2,FALSE)-U$3),IF($G70="L",$N70,$M70),IF($G70="L",$M70,$N70),$B70,$D70))</f>
        <v/>
      </c>
      <c r="V70" s="129" t="str">
        <f>IF(OR($M70="",$N70=""),"",_xlfn.BETA.INV(ABS(VLOOKUP($R$1,VLookups!$A$28:$B$29,2,FALSE)-V$3),IF($G70="L",$N70,$M70),IF($G70="L",$M70,$N70),$B70,$D70))</f>
        <v/>
      </c>
      <c r="W70" s="130" t="str">
        <f>IF(OR($M70="",$N70=""),"",_xlfn.BETA.INV(ABS(VLOOKUP($R$1,VLookups!$A$28:$B$29,2,FALSE)-W$3),IF($G70="L",$N70,$M70),IF($G70="L",$M70,$N70),$B70,$D70))</f>
        <v/>
      </c>
      <c r="X70" s="129" t="str">
        <f>IF(OR($M70="",$N70=""),"",_xlfn.BETA.INV(ABS(VLOOKUP($R$1,VLookups!$A$28:$B$29,2,FALSE)-X$3),IF($G70="L",$N70,$M70),IF($G70="L",$M70,$N70),$B70,$D70))</f>
        <v/>
      </c>
      <c r="Y70" s="130" t="str">
        <f>IF(OR($M70="",$N70=""),"",_xlfn.BETA.INV(ABS(VLOOKUP($R$1,VLookups!$A$28:$B$29,2,FALSE)-Y$3),IF($G70="L",$N70,$M70),IF($G70="L",$M70,$N70),$B70,$D70))</f>
        <v/>
      </c>
      <c r="Z70" s="129" t="str">
        <f>IF(OR($M70="",$N70=""),"",_xlfn.BETA.INV(ABS(VLOOKUP($R$1,VLookups!$A$28:$B$29,2,FALSE)-Z$3),IF($G70="L",$N70,$M70),IF($G70="L",$M70,$N70),$B70,$D70))</f>
        <v/>
      </c>
      <c r="AA70" s="130" t="str">
        <f>IF(OR($M70="",$N70=""),"",_xlfn.BETA.INV(ABS(VLOOKUP($R$1,VLookups!$A$28:$B$29,2,FALSE)-AA$3),IF($G70="L",$N70,$M70),IF($G70="L",$M70,$N70),$B70,$D70))</f>
        <v/>
      </c>
      <c r="AB70" s="129" t="str">
        <f>IF(OR($M70="",$N70=""),"",_xlfn.BETA.INV(ABS(VLOOKUP($R$1,VLookups!$A$28:$B$29,2,FALSE)-AB$3),IF($G70="L",$N70,$M70),IF($G70="L",$M70,$N70),$B70,$D70))</f>
        <v/>
      </c>
      <c r="AC70" s="130" t="str">
        <f>IF(OR($M70="",$N70=""),"",_xlfn.BETA.INV(ABS(VLOOKUP($R$1,VLookups!$A$28:$B$29,2,FALSE)-AC$3),IF($G70="L",$N70,$M70),IF($G70="L",$M70,$N70),$B70,$D70))</f>
        <v/>
      </c>
      <c r="AD70" s="129" t="str">
        <f>IF(OR($M70="",$N70=""),"",_xlfn.BETA.INV(ABS(VLOOKUP($R$1,VLookups!$A$28:$B$29,2,FALSE)-AD$3),IF($G70="L",$N70,$M70),IF($G70="L",$M70,$N70),$B70,$D70))</f>
        <v/>
      </c>
      <c r="AE70" s="130" t="str">
        <f>IF(OR($M70="",$N70=""),"",_xlfn.BETA.INV(ABS(VLOOKUP($R$1,VLookups!$A$28:$B$29,2,FALSE)-AE$3),IF($G70="L",$N70,$M70),IF($G70="L",$M70,$N70),$B70,$D70))</f>
        <v/>
      </c>
      <c r="AF70" s="17"/>
      <c r="AG70" s="17"/>
      <c r="AH70" s="17"/>
    </row>
    <row r="71" spans="1:34" hidden="1" x14ac:dyDescent="0.25">
      <c r="A71" s="22">
        <v>68</v>
      </c>
      <c r="B71" s="132"/>
      <c r="C71" s="132"/>
      <c r="D71" s="132"/>
      <c r="E71" s="127" t="str">
        <f t="shared" si="15"/>
        <v/>
      </c>
      <c r="F71" s="23" t="str">
        <f t="shared" si="16"/>
        <v/>
      </c>
      <c r="G71" s="24" t="str">
        <f t="shared" si="17"/>
        <v/>
      </c>
      <c r="H71" s="25" t="str">
        <f>IF(F71="","",IF(OR($F71&lt;Skew!$B$1,$F71=Skew!$B$1),IF($F71&gt;Skew!$C$1,Skew!$A$1,IF($F71&gt;Skew!$C$2,Skew!$A$2,IF($F71&gt;Skew!$C$3,Skew!$A$3,IF($F71&gt;Skew!$C$4,Skew!$A$4,IF($F71&gt;Skew!$C$5,Skew!$A$5,IF($F71&gt;Skew!$C$6,Skew!$A$6,IF($F71&gt;Skew!$C$7,Skew!$A$7,IF($F71&gt;Skew!$C$8,Skew!$A$8,IF($F71&gt;Skew!$C$9,Skew!$A$9,IF($F71&gt;Skew!$C$10,Skew!$A$10,IF($F71&gt;Skew!$C$11,Skew!$A$11,IF($F71&gt;Skew!$C$12,Skew!$A$12,IF($F71&gt;Skew!$C$13,Skew!$A$13,IF($F71&gt;Skew!$C$14,Skew!$A$14,Skew!$A$15)
)))))))))))))))</f>
        <v/>
      </c>
      <c r="I71" s="24" t="str">
        <f>IF(F71="","",MATCH(H71,Skew!$A$1:$A$15,0))</f>
        <v/>
      </c>
      <c r="J71" s="24" t="str">
        <f t="shared" si="9"/>
        <v/>
      </c>
      <c r="K71" s="26"/>
      <c r="L71" s="24" t="str">
        <f>IF(OR(F71="",K71=""),"",MATCH(K71,Confidence!$A$1:$A$10,0))</f>
        <v/>
      </c>
      <c r="M71" s="27" t="str">
        <f t="shared" si="10"/>
        <v/>
      </c>
      <c r="N71" s="27" t="str">
        <f t="shared" si="11"/>
        <v/>
      </c>
      <c r="O71" s="119" t="str">
        <f t="shared" si="12"/>
        <v/>
      </c>
      <c r="P71" s="119" t="str">
        <f t="shared" si="13"/>
        <v/>
      </c>
      <c r="Q71" s="40" t="str">
        <f t="shared" si="14"/>
        <v/>
      </c>
      <c r="R71" s="132"/>
      <c r="S71" s="28" t="str">
        <f>IF(AND(B71&gt;0,C71&gt;0,D71&gt;0,M71&gt;0,N71&gt;0,R71&gt;0,NOT(K71="")),ABS(VLOOKUP($R$1,VLookups!$A$28:$B$29,2,FALSE)-_xlfn.BETA.DIST(R71,IF(G71="L",N71,M71),IF(G71="L",M71,N71),TRUE,B71,D71)),"")</f>
        <v/>
      </c>
      <c r="T71" s="129" t="str">
        <f>IF(OR($M71="",$N71=""),"",_xlfn.BETA.INV(ABS(VLOOKUP($R$1,VLookups!$A$28:$B$29,2,FALSE)-T$3),IF($G71="L",$N71,$M71),IF($G71="L",$M71,$N71),$B71,$D71))</f>
        <v/>
      </c>
      <c r="U71" s="130" t="str">
        <f>IF(OR($M71="",$N71=""),"",_xlfn.BETA.INV(ABS(VLOOKUP($R$1,VLookups!$A$28:$B$29,2,FALSE)-U$3),IF($G71="L",$N71,$M71),IF($G71="L",$M71,$N71),$B71,$D71))</f>
        <v/>
      </c>
      <c r="V71" s="129" t="str">
        <f>IF(OR($M71="",$N71=""),"",_xlfn.BETA.INV(ABS(VLOOKUP($R$1,VLookups!$A$28:$B$29,2,FALSE)-V$3),IF($G71="L",$N71,$M71),IF($G71="L",$M71,$N71),$B71,$D71))</f>
        <v/>
      </c>
      <c r="W71" s="130" t="str">
        <f>IF(OR($M71="",$N71=""),"",_xlfn.BETA.INV(ABS(VLOOKUP($R$1,VLookups!$A$28:$B$29,2,FALSE)-W$3),IF($G71="L",$N71,$M71),IF($G71="L",$M71,$N71),$B71,$D71))</f>
        <v/>
      </c>
      <c r="X71" s="129" t="str">
        <f>IF(OR($M71="",$N71=""),"",_xlfn.BETA.INV(ABS(VLOOKUP($R$1,VLookups!$A$28:$B$29,2,FALSE)-X$3),IF($G71="L",$N71,$M71),IF($G71="L",$M71,$N71),$B71,$D71))</f>
        <v/>
      </c>
      <c r="Y71" s="130" t="str">
        <f>IF(OR($M71="",$N71=""),"",_xlfn.BETA.INV(ABS(VLOOKUP($R$1,VLookups!$A$28:$B$29,2,FALSE)-Y$3),IF($G71="L",$N71,$M71),IF($G71="L",$M71,$N71),$B71,$D71))</f>
        <v/>
      </c>
      <c r="Z71" s="129" t="str">
        <f>IF(OR($M71="",$N71=""),"",_xlfn.BETA.INV(ABS(VLOOKUP($R$1,VLookups!$A$28:$B$29,2,FALSE)-Z$3),IF($G71="L",$N71,$M71),IF($G71="L",$M71,$N71),$B71,$D71))</f>
        <v/>
      </c>
      <c r="AA71" s="130" t="str">
        <f>IF(OR($M71="",$N71=""),"",_xlfn.BETA.INV(ABS(VLOOKUP($R$1,VLookups!$A$28:$B$29,2,FALSE)-AA$3),IF($G71="L",$N71,$M71),IF($G71="L",$M71,$N71),$B71,$D71))</f>
        <v/>
      </c>
      <c r="AB71" s="129" t="str">
        <f>IF(OR($M71="",$N71=""),"",_xlfn.BETA.INV(ABS(VLOOKUP($R$1,VLookups!$A$28:$B$29,2,FALSE)-AB$3),IF($G71="L",$N71,$M71),IF($G71="L",$M71,$N71),$B71,$D71))</f>
        <v/>
      </c>
      <c r="AC71" s="130" t="str">
        <f>IF(OR($M71="",$N71=""),"",_xlfn.BETA.INV(ABS(VLOOKUP($R$1,VLookups!$A$28:$B$29,2,FALSE)-AC$3),IF($G71="L",$N71,$M71),IF($G71="L",$M71,$N71),$B71,$D71))</f>
        <v/>
      </c>
      <c r="AD71" s="129" t="str">
        <f>IF(OR($M71="",$N71=""),"",_xlfn.BETA.INV(ABS(VLOOKUP($R$1,VLookups!$A$28:$B$29,2,FALSE)-AD$3),IF($G71="L",$N71,$M71),IF($G71="L",$M71,$N71),$B71,$D71))</f>
        <v/>
      </c>
      <c r="AE71" s="130" t="str">
        <f>IF(OR($M71="",$N71=""),"",_xlfn.BETA.INV(ABS(VLOOKUP($R$1,VLookups!$A$28:$B$29,2,FALSE)-AE$3),IF($G71="L",$N71,$M71),IF($G71="L",$M71,$N71),$B71,$D71))</f>
        <v/>
      </c>
      <c r="AF71" s="17"/>
      <c r="AG71" s="17"/>
      <c r="AH71" s="17"/>
    </row>
    <row r="72" spans="1:34" hidden="1" x14ac:dyDescent="0.25">
      <c r="A72" s="22">
        <v>69</v>
      </c>
      <c r="B72" s="132"/>
      <c r="C72" s="132"/>
      <c r="D72" s="132"/>
      <c r="E72" s="127" t="str">
        <f t="shared" si="15"/>
        <v/>
      </c>
      <c r="F72" s="23" t="str">
        <f t="shared" si="16"/>
        <v/>
      </c>
      <c r="G72" s="24" t="str">
        <f t="shared" si="17"/>
        <v/>
      </c>
      <c r="H72" s="25" t="str">
        <f>IF(F72="","",IF(OR($F72&lt;Skew!$B$1,$F72=Skew!$B$1),IF($F72&gt;Skew!$C$1,Skew!$A$1,IF($F72&gt;Skew!$C$2,Skew!$A$2,IF($F72&gt;Skew!$C$3,Skew!$A$3,IF($F72&gt;Skew!$C$4,Skew!$A$4,IF($F72&gt;Skew!$C$5,Skew!$A$5,IF($F72&gt;Skew!$C$6,Skew!$A$6,IF($F72&gt;Skew!$C$7,Skew!$A$7,IF($F72&gt;Skew!$C$8,Skew!$A$8,IF($F72&gt;Skew!$C$9,Skew!$A$9,IF($F72&gt;Skew!$C$10,Skew!$A$10,IF($F72&gt;Skew!$C$11,Skew!$A$11,IF($F72&gt;Skew!$C$12,Skew!$A$12,IF($F72&gt;Skew!$C$13,Skew!$A$13,IF($F72&gt;Skew!$C$14,Skew!$A$14,Skew!$A$15)
)))))))))))))))</f>
        <v/>
      </c>
      <c r="I72" s="24" t="str">
        <f>IF(F72="","",MATCH(H72,Skew!$A$1:$A$15,0))</f>
        <v/>
      </c>
      <c r="J72" s="24" t="str">
        <f t="shared" si="9"/>
        <v/>
      </c>
      <c r="K72" s="26"/>
      <c r="L72" s="24" t="str">
        <f>IF(OR(F72="",K72=""),"",MATCH(K72,Confidence!$A$1:$A$10,0))</f>
        <v/>
      </c>
      <c r="M72" s="27" t="str">
        <f t="shared" si="10"/>
        <v/>
      </c>
      <c r="N72" s="27" t="str">
        <f t="shared" si="11"/>
        <v/>
      </c>
      <c r="O72" s="119" t="str">
        <f t="shared" si="12"/>
        <v/>
      </c>
      <c r="P72" s="119" t="str">
        <f t="shared" si="13"/>
        <v/>
      </c>
      <c r="Q72" s="40" t="str">
        <f t="shared" si="14"/>
        <v/>
      </c>
      <c r="R72" s="132"/>
      <c r="S72" s="28" t="str">
        <f>IF(AND(B72&gt;0,C72&gt;0,D72&gt;0,M72&gt;0,N72&gt;0,R72&gt;0,NOT(K72="")),ABS(VLOOKUP($R$1,VLookups!$A$28:$B$29,2,FALSE)-_xlfn.BETA.DIST(R72,IF(G72="L",N72,M72),IF(G72="L",M72,N72),TRUE,B72,D72)),"")</f>
        <v/>
      </c>
      <c r="T72" s="129" t="str">
        <f>IF(OR($M72="",$N72=""),"",_xlfn.BETA.INV(ABS(VLOOKUP($R$1,VLookups!$A$28:$B$29,2,FALSE)-T$3),IF($G72="L",$N72,$M72),IF($G72="L",$M72,$N72),$B72,$D72))</f>
        <v/>
      </c>
      <c r="U72" s="130" t="str">
        <f>IF(OR($M72="",$N72=""),"",_xlfn.BETA.INV(ABS(VLOOKUP($R$1,VLookups!$A$28:$B$29,2,FALSE)-U$3),IF($G72="L",$N72,$M72),IF($G72="L",$M72,$N72),$B72,$D72))</f>
        <v/>
      </c>
      <c r="V72" s="129" t="str">
        <f>IF(OR($M72="",$N72=""),"",_xlfn.BETA.INV(ABS(VLOOKUP($R$1,VLookups!$A$28:$B$29,2,FALSE)-V$3),IF($G72="L",$N72,$M72),IF($G72="L",$M72,$N72),$B72,$D72))</f>
        <v/>
      </c>
      <c r="W72" s="130" t="str">
        <f>IF(OR($M72="",$N72=""),"",_xlfn.BETA.INV(ABS(VLOOKUP($R$1,VLookups!$A$28:$B$29,2,FALSE)-W$3),IF($G72="L",$N72,$M72),IF($G72="L",$M72,$N72),$B72,$D72))</f>
        <v/>
      </c>
      <c r="X72" s="129" t="str">
        <f>IF(OR($M72="",$N72=""),"",_xlfn.BETA.INV(ABS(VLOOKUP($R$1,VLookups!$A$28:$B$29,2,FALSE)-X$3),IF($G72="L",$N72,$M72),IF($G72="L",$M72,$N72),$B72,$D72))</f>
        <v/>
      </c>
      <c r="Y72" s="130" t="str">
        <f>IF(OR($M72="",$N72=""),"",_xlfn.BETA.INV(ABS(VLOOKUP($R$1,VLookups!$A$28:$B$29,2,FALSE)-Y$3),IF($G72="L",$N72,$M72),IF($G72="L",$M72,$N72),$B72,$D72))</f>
        <v/>
      </c>
      <c r="Z72" s="129" t="str">
        <f>IF(OR($M72="",$N72=""),"",_xlfn.BETA.INV(ABS(VLOOKUP($R$1,VLookups!$A$28:$B$29,2,FALSE)-Z$3),IF($G72="L",$N72,$M72),IF($G72="L",$M72,$N72),$B72,$D72))</f>
        <v/>
      </c>
      <c r="AA72" s="130" t="str">
        <f>IF(OR($M72="",$N72=""),"",_xlfn.BETA.INV(ABS(VLOOKUP($R$1,VLookups!$A$28:$B$29,2,FALSE)-AA$3),IF($G72="L",$N72,$M72),IF($G72="L",$M72,$N72),$B72,$D72))</f>
        <v/>
      </c>
      <c r="AB72" s="129" t="str">
        <f>IF(OR($M72="",$N72=""),"",_xlfn.BETA.INV(ABS(VLOOKUP($R$1,VLookups!$A$28:$B$29,2,FALSE)-AB$3),IF($G72="L",$N72,$M72),IF($G72="L",$M72,$N72),$B72,$D72))</f>
        <v/>
      </c>
      <c r="AC72" s="130" t="str">
        <f>IF(OR($M72="",$N72=""),"",_xlfn.BETA.INV(ABS(VLOOKUP($R$1,VLookups!$A$28:$B$29,2,FALSE)-AC$3),IF($G72="L",$N72,$M72),IF($G72="L",$M72,$N72),$B72,$D72))</f>
        <v/>
      </c>
      <c r="AD72" s="129" t="str">
        <f>IF(OR($M72="",$N72=""),"",_xlfn.BETA.INV(ABS(VLOOKUP($R$1,VLookups!$A$28:$B$29,2,FALSE)-AD$3),IF($G72="L",$N72,$M72),IF($G72="L",$M72,$N72),$B72,$D72))</f>
        <v/>
      </c>
      <c r="AE72" s="130" t="str">
        <f>IF(OR($M72="",$N72=""),"",_xlfn.BETA.INV(ABS(VLOOKUP($R$1,VLookups!$A$28:$B$29,2,FALSE)-AE$3),IF($G72="L",$N72,$M72),IF($G72="L",$M72,$N72),$B72,$D72))</f>
        <v/>
      </c>
      <c r="AF72" s="17"/>
      <c r="AG72" s="17"/>
      <c r="AH72" s="17"/>
    </row>
    <row r="73" spans="1:34" hidden="1" x14ac:dyDescent="0.25">
      <c r="A73" s="22">
        <v>70</v>
      </c>
      <c r="B73" s="132"/>
      <c r="C73" s="132"/>
      <c r="D73" s="132"/>
      <c r="E73" s="127" t="str">
        <f t="shared" si="15"/>
        <v/>
      </c>
      <c r="F73" s="23" t="str">
        <f t="shared" si="16"/>
        <v/>
      </c>
      <c r="G73" s="24" t="str">
        <f t="shared" si="17"/>
        <v/>
      </c>
      <c r="H73" s="25" t="str">
        <f>IF(F73="","",IF(OR($F73&lt;Skew!$B$1,$F73=Skew!$B$1),IF($F73&gt;Skew!$C$1,Skew!$A$1,IF($F73&gt;Skew!$C$2,Skew!$A$2,IF($F73&gt;Skew!$C$3,Skew!$A$3,IF($F73&gt;Skew!$C$4,Skew!$A$4,IF($F73&gt;Skew!$C$5,Skew!$A$5,IF($F73&gt;Skew!$C$6,Skew!$A$6,IF($F73&gt;Skew!$C$7,Skew!$A$7,IF($F73&gt;Skew!$C$8,Skew!$A$8,IF($F73&gt;Skew!$C$9,Skew!$A$9,IF($F73&gt;Skew!$C$10,Skew!$A$10,IF($F73&gt;Skew!$C$11,Skew!$A$11,IF($F73&gt;Skew!$C$12,Skew!$A$12,IF($F73&gt;Skew!$C$13,Skew!$A$13,IF($F73&gt;Skew!$C$14,Skew!$A$14,Skew!$A$15)
)))))))))))))))</f>
        <v/>
      </c>
      <c r="I73" s="24" t="str">
        <f>IF(F73="","",MATCH(H73,Skew!$A$1:$A$15,0))</f>
        <v/>
      </c>
      <c r="J73" s="24" t="str">
        <f t="shared" si="9"/>
        <v/>
      </c>
      <c r="K73" s="26"/>
      <c r="L73" s="24" t="str">
        <f>IF(OR(F73="",K73=""),"",MATCH(K73,Confidence!$A$1:$A$10,0))</f>
        <v/>
      </c>
      <c r="M73" s="27" t="str">
        <f t="shared" si="10"/>
        <v/>
      </c>
      <c r="N73" s="27" t="str">
        <f t="shared" si="11"/>
        <v/>
      </c>
      <c r="O73" s="119" t="str">
        <f t="shared" si="12"/>
        <v/>
      </c>
      <c r="P73" s="119" t="str">
        <f t="shared" si="13"/>
        <v/>
      </c>
      <c r="Q73" s="40" t="str">
        <f t="shared" si="14"/>
        <v/>
      </c>
      <c r="R73" s="132"/>
      <c r="S73" s="28" t="str">
        <f>IF(AND(B73&gt;0,C73&gt;0,D73&gt;0,M73&gt;0,N73&gt;0,R73&gt;0,NOT(K73="")),ABS(VLOOKUP($R$1,VLookups!$A$28:$B$29,2,FALSE)-_xlfn.BETA.DIST(R73,IF(G73="L",N73,M73),IF(G73="L",M73,N73),TRUE,B73,D73)),"")</f>
        <v/>
      </c>
      <c r="T73" s="129" t="str">
        <f>IF(OR($M73="",$N73=""),"",_xlfn.BETA.INV(ABS(VLOOKUP($R$1,VLookups!$A$28:$B$29,2,FALSE)-T$3),IF($G73="L",$N73,$M73),IF($G73="L",$M73,$N73),$B73,$D73))</f>
        <v/>
      </c>
      <c r="U73" s="130" t="str">
        <f>IF(OR($M73="",$N73=""),"",_xlfn.BETA.INV(ABS(VLOOKUP($R$1,VLookups!$A$28:$B$29,2,FALSE)-U$3),IF($G73="L",$N73,$M73),IF($G73="L",$M73,$N73),$B73,$D73))</f>
        <v/>
      </c>
      <c r="V73" s="129" t="str">
        <f>IF(OR($M73="",$N73=""),"",_xlfn.BETA.INV(ABS(VLOOKUP($R$1,VLookups!$A$28:$B$29,2,FALSE)-V$3),IF($G73="L",$N73,$M73),IF($G73="L",$M73,$N73),$B73,$D73))</f>
        <v/>
      </c>
      <c r="W73" s="130" t="str">
        <f>IF(OR($M73="",$N73=""),"",_xlfn.BETA.INV(ABS(VLOOKUP($R$1,VLookups!$A$28:$B$29,2,FALSE)-W$3),IF($G73="L",$N73,$M73),IF($G73="L",$M73,$N73),$B73,$D73))</f>
        <v/>
      </c>
      <c r="X73" s="129" t="str">
        <f>IF(OR($M73="",$N73=""),"",_xlfn.BETA.INV(ABS(VLOOKUP($R$1,VLookups!$A$28:$B$29,2,FALSE)-X$3),IF($G73="L",$N73,$M73),IF($G73="L",$M73,$N73),$B73,$D73))</f>
        <v/>
      </c>
      <c r="Y73" s="130" t="str">
        <f>IF(OR($M73="",$N73=""),"",_xlfn.BETA.INV(ABS(VLOOKUP($R$1,VLookups!$A$28:$B$29,2,FALSE)-Y$3),IF($G73="L",$N73,$M73),IF($G73="L",$M73,$N73),$B73,$D73))</f>
        <v/>
      </c>
      <c r="Z73" s="129" t="str">
        <f>IF(OR($M73="",$N73=""),"",_xlfn.BETA.INV(ABS(VLOOKUP($R$1,VLookups!$A$28:$B$29,2,FALSE)-Z$3),IF($G73="L",$N73,$M73),IF($G73="L",$M73,$N73),$B73,$D73))</f>
        <v/>
      </c>
      <c r="AA73" s="130" t="str">
        <f>IF(OR($M73="",$N73=""),"",_xlfn.BETA.INV(ABS(VLOOKUP($R$1,VLookups!$A$28:$B$29,2,FALSE)-AA$3),IF($G73="L",$N73,$M73),IF($G73="L",$M73,$N73),$B73,$D73))</f>
        <v/>
      </c>
      <c r="AB73" s="129" t="str">
        <f>IF(OR($M73="",$N73=""),"",_xlfn.BETA.INV(ABS(VLOOKUP($R$1,VLookups!$A$28:$B$29,2,FALSE)-AB$3),IF($G73="L",$N73,$M73),IF($G73="L",$M73,$N73),$B73,$D73))</f>
        <v/>
      </c>
      <c r="AC73" s="130" t="str">
        <f>IF(OR($M73="",$N73=""),"",_xlfn.BETA.INV(ABS(VLOOKUP($R$1,VLookups!$A$28:$B$29,2,FALSE)-AC$3),IF($G73="L",$N73,$M73),IF($G73="L",$M73,$N73),$B73,$D73))</f>
        <v/>
      </c>
      <c r="AD73" s="129" t="str">
        <f>IF(OR($M73="",$N73=""),"",_xlfn.BETA.INV(ABS(VLOOKUP($R$1,VLookups!$A$28:$B$29,2,FALSE)-AD$3),IF($G73="L",$N73,$M73),IF($G73="L",$M73,$N73),$B73,$D73))</f>
        <v/>
      </c>
      <c r="AE73" s="130" t="str">
        <f>IF(OR($M73="",$N73=""),"",_xlfn.BETA.INV(ABS(VLOOKUP($R$1,VLookups!$A$28:$B$29,2,FALSE)-AE$3),IF($G73="L",$N73,$M73),IF($G73="L",$M73,$N73),$B73,$D73))</f>
        <v/>
      </c>
      <c r="AF73" s="17"/>
      <c r="AG73" s="17"/>
      <c r="AH73" s="17"/>
    </row>
    <row r="74" spans="1:34" hidden="1" x14ac:dyDescent="0.25">
      <c r="A74" s="22">
        <v>71</v>
      </c>
      <c r="B74" s="132"/>
      <c r="C74" s="132"/>
      <c r="D74" s="132"/>
      <c r="E74" s="127" t="str">
        <f t="shared" si="15"/>
        <v/>
      </c>
      <c r="F74" s="23" t="str">
        <f t="shared" si="16"/>
        <v/>
      </c>
      <c r="G74" s="24" t="str">
        <f t="shared" si="17"/>
        <v/>
      </c>
      <c r="H74" s="25" t="str">
        <f>IF(F74="","",IF(OR($F74&lt;Skew!$B$1,$F74=Skew!$B$1),IF($F74&gt;Skew!$C$1,Skew!$A$1,IF($F74&gt;Skew!$C$2,Skew!$A$2,IF($F74&gt;Skew!$C$3,Skew!$A$3,IF($F74&gt;Skew!$C$4,Skew!$A$4,IF($F74&gt;Skew!$C$5,Skew!$A$5,IF($F74&gt;Skew!$C$6,Skew!$A$6,IF($F74&gt;Skew!$C$7,Skew!$A$7,IF($F74&gt;Skew!$C$8,Skew!$A$8,IF($F74&gt;Skew!$C$9,Skew!$A$9,IF($F74&gt;Skew!$C$10,Skew!$A$10,IF($F74&gt;Skew!$C$11,Skew!$A$11,IF($F74&gt;Skew!$C$12,Skew!$A$12,IF($F74&gt;Skew!$C$13,Skew!$A$13,IF($F74&gt;Skew!$C$14,Skew!$A$14,Skew!$A$15)
)))))))))))))))</f>
        <v/>
      </c>
      <c r="I74" s="24" t="str">
        <f>IF(F74="","",MATCH(H74,Skew!$A$1:$A$15,0))</f>
        <v/>
      </c>
      <c r="J74" s="24" t="str">
        <f t="shared" si="9"/>
        <v/>
      </c>
      <c r="K74" s="26"/>
      <c r="L74" s="24" t="str">
        <f>IF(OR(F74="",K74=""),"",MATCH(K74,Confidence!$A$1:$A$10,0))</f>
        <v/>
      </c>
      <c r="M74" s="27" t="str">
        <f t="shared" si="10"/>
        <v/>
      </c>
      <c r="N74" s="27" t="str">
        <f t="shared" si="11"/>
        <v/>
      </c>
      <c r="O74" s="119" t="str">
        <f t="shared" si="12"/>
        <v/>
      </c>
      <c r="P74" s="119" t="str">
        <f t="shared" si="13"/>
        <v/>
      </c>
      <c r="Q74" s="40" t="str">
        <f t="shared" si="14"/>
        <v/>
      </c>
      <c r="R74" s="132"/>
      <c r="S74" s="28" t="str">
        <f>IF(AND(B74&gt;0,C74&gt;0,D74&gt;0,M74&gt;0,N74&gt;0,R74&gt;0,NOT(K74="")),ABS(VLOOKUP($R$1,VLookups!$A$28:$B$29,2,FALSE)-_xlfn.BETA.DIST(R74,IF(G74="L",N74,M74),IF(G74="L",M74,N74),TRUE,B74,D74)),"")</f>
        <v/>
      </c>
      <c r="T74" s="129" t="str">
        <f>IF(OR($M74="",$N74=""),"",_xlfn.BETA.INV(ABS(VLOOKUP($R$1,VLookups!$A$28:$B$29,2,FALSE)-T$3),IF($G74="L",$N74,$M74),IF($G74="L",$M74,$N74),$B74,$D74))</f>
        <v/>
      </c>
      <c r="U74" s="130" t="str">
        <f>IF(OR($M74="",$N74=""),"",_xlfn.BETA.INV(ABS(VLOOKUP($R$1,VLookups!$A$28:$B$29,2,FALSE)-U$3),IF($G74="L",$N74,$M74),IF($G74="L",$M74,$N74),$B74,$D74))</f>
        <v/>
      </c>
      <c r="V74" s="129" t="str">
        <f>IF(OR($M74="",$N74=""),"",_xlfn.BETA.INV(ABS(VLOOKUP($R$1,VLookups!$A$28:$B$29,2,FALSE)-V$3),IF($G74="L",$N74,$M74),IF($G74="L",$M74,$N74),$B74,$D74))</f>
        <v/>
      </c>
      <c r="W74" s="130" t="str">
        <f>IF(OR($M74="",$N74=""),"",_xlfn.BETA.INV(ABS(VLOOKUP($R$1,VLookups!$A$28:$B$29,2,FALSE)-W$3),IF($G74="L",$N74,$M74),IF($G74="L",$M74,$N74),$B74,$D74))</f>
        <v/>
      </c>
      <c r="X74" s="129" t="str">
        <f>IF(OR($M74="",$N74=""),"",_xlfn.BETA.INV(ABS(VLOOKUP($R$1,VLookups!$A$28:$B$29,2,FALSE)-X$3),IF($G74="L",$N74,$M74),IF($G74="L",$M74,$N74),$B74,$D74))</f>
        <v/>
      </c>
      <c r="Y74" s="130" t="str">
        <f>IF(OR($M74="",$N74=""),"",_xlfn.BETA.INV(ABS(VLOOKUP($R$1,VLookups!$A$28:$B$29,2,FALSE)-Y$3),IF($G74="L",$N74,$M74),IF($G74="L",$M74,$N74),$B74,$D74))</f>
        <v/>
      </c>
      <c r="Z74" s="129" t="str">
        <f>IF(OR($M74="",$N74=""),"",_xlfn.BETA.INV(ABS(VLOOKUP($R$1,VLookups!$A$28:$B$29,2,FALSE)-Z$3),IF($G74="L",$N74,$M74),IF($G74="L",$M74,$N74),$B74,$D74))</f>
        <v/>
      </c>
      <c r="AA74" s="130" t="str">
        <f>IF(OR($M74="",$N74=""),"",_xlfn.BETA.INV(ABS(VLOOKUP($R$1,VLookups!$A$28:$B$29,2,FALSE)-AA$3),IF($G74="L",$N74,$M74),IF($G74="L",$M74,$N74),$B74,$D74))</f>
        <v/>
      </c>
      <c r="AB74" s="129" t="str">
        <f>IF(OR($M74="",$N74=""),"",_xlfn.BETA.INV(ABS(VLOOKUP($R$1,VLookups!$A$28:$B$29,2,FALSE)-AB$3),IF($G74="L",$N74,$M74),IF($G74="L",$M74,$N74),$B74,$D74))</f>
        <v/>
      </c>
      <c r="AC74" s="130" t="str">
        <f>IF(OR($M74="",$N74=""),"",_xlfn.BETA.INV(ABS(VLOOKUP($R$1,VLookups!$A$28:$B$29,2,FALSE)-AC$3),IF($G74="L",$N74,$M74),IF($G74="L",$M74,$N74),$B74,$D74))</f>
        <v/>
      </c>
      <c r="AD74" s="129" t="str">
        <f>IF(OR($M74="",$N74=""),"",_xlfn.BETA.INV(ABS(VLOOKUP($R$1,VLookups!$A$28:$B$29,2,FALSE)-AD$3),IF($G74="L",$N74,$M74),IF($G74="L",$M74,$N74),$B74,$D74))</f>
        <v/>
      </c>
      <c r="AE74" s="130" t="str">
        <f>IF(OR($M74="",$N74=""),"",_xlfn.BETA.INV(ABS(VLOOKUP($R$1,VLookups!$A$28:$B$29,2,FALSE)-AE$3),IF($G74="L",$N74,$M74),IF($G74="L",$M74,$N74),$B74,$D74))</f>
        <v/>
      </c>
      <c r="AF74" s="17"/>
      <c r="AG74" s="17"/>
      <c r="AH74" s="17"/>
    </row>
    <row r="75" spans="1:34" hidden="1" x14ac:dyDescent="0.25">
      <c r="A75" s="22">
        <v>72</v>
      </c>
      <c r="B75" s="132"/>
      <c r="C75" s="132"/>
      <c r="D75" s="132"/>
      <c r="E75" s="127" t="str">
        <f t="shared" si="15"/>
        <v/>
      </c>
      <c r="F75" s="23" t="str">
        <f t="shared" si="16"/>
        <v/>
      </c>
      <c r="G75" s="24" t="str">
        <f t="shared" si="17"/>
        <v/>
      </c>
      <c r="H75" s="25" t="str">
        <f>IF(F75="","",IF(OR($F75&lt;Skew!$B$1,$F75=Skew!$B$1),IF($F75&gt;Skew!$C$1,Skew!$A$1,IF($F75&gt;Skew!$C$2,Skew!$A$2,IF($F75&gt;Skew!$C$3,Skew!$A$3,IF($F75&gt;Skew!$C$4,Skew!$A$4,IF($F75&gt;Skew!$C$5,Skew!$A$5,IF($F75&gt;Skew!$C$6,Skew!$A$6,IF($F75&gt;Skew!$C$7,Skew!$A$7,IF($F75&gt;Skew!$C$8,Skew!$A$8,IF($F75&gt;Skew!$C$9,Skew!$A$9,IF($F75&gt;Skew!$C$10,Skew!$A$10,IF($F75&gt;Skew!$C$11,Skew!$A$11,IF($F75&gt;Skew!$C$12,Skew!$A$12,IF($F75&gt;Skew!$C$13,Skew!$A$13,IF($F75&gt;Skew!$C$14,Skew!$A$14,Skew!$A$15)
)))))))))))))))</f>
        <v/>
      </c>
      <c r="I75" s="24" t="str">
        <f>IF(F75="","",MATCH(H75,Skew!$A$1:$A$15,0))</f>
        <v/>
      </c>
      <c r="J75" s="24" t="str">
        <f t="shared" si="9"/>
        <v/>
      </c>
      <c r="K75" s="26"/>
      <c r="L75" s="24" t="str">
        <f>IF(OR(F75="",K75=""),"",MATCH(K75,Confidence!$A$1:$A$10,0))</f>
        <v/>
      </c>
      <c r="M75" s="27" t="str">
        <f t="shared" si="10"/>
        <v/>
      </c>
      <c r="N75" s="27" t="str">
        <f t="shared" si="11"/>
        <v/>
      </c>
      <c r="O75" s="119" t="str">
        <f t="shared" si="12"/>
        <v/>
      </c>
      <c r="P75" s="119" t="str">
        <f t="shared" si="13"/>
        <v/>
      </c>
      <c r="Q75" s="40" t="str">
        <f t="shared" si="14"/>
        <v/>
      </c>
      <c r="R75" s="132"/>
      <c r="S75" s="28" t="str">
        <f>IF(AND(B75&gt;0,C75&gt;0,D75&gt;0,M75&gt;0,N75&gt;0,R75&gt;0,NOT(K75="")),ABS(VLOOKUP($R$1,VLookups!$A$28:$B$29,2,FALSE)-_xlfn.BETA.DIST(R75,IF(G75="L",N75,M75),IF(G75="L",M75,N75),TRUE,B75,D75)),"")</f>
        <v/>
      </c>
      <c r="T75" s="129" t="str">
        <f>IF(OR($M75="",$N75=""),"",_xlfn.BETA.INV(ABS(VLOOKUP($R$1,VLookups!$A$28:$B$29,2,FALSE)-T$3),IF($G75="L",$N75,$M75),IF($G75="L",$M75,$N75),$B75,$D75))</f>
        <v/>
      </c>
      <c r="U75" s="130" t="str">
        <f>IF(OR($M75="",$N75=""),"",_xlfn.BETA.INV(ABS(VLOOKUP($R$1,VLookups!$A$28:$B$29,2,FALSE)-U$3),IF($G75="L",$N75,$M75),IF($G75="L",$M75,$N75),$B75,$D75))</f>
        <v/>
      </c>
      <c r="V75" s="129" t="str">
        <f>IF(OR($M75="",$N75=""),"",_xlfn.BETA.INV(ABS(VLOOKUP($R$1,VLookups!$A$28:$B$29,2,FALSE)-V$3),IF($G75="L",$N75,$M75),IF($G75="L",$M75,$N75),$B75,$D75))</f>
        <v/>
      </c>
      <c r="W75" s="130" t="str">
        <f>IF(OR($M75="",$N75=""),"",_xlfn.BETA.INV(ABS(VLOOKUP($R$1,VLookups!$A$28:$B$29,2,FALSE)-W$3),IF($G75="L",$N75,$M75),IF($G75="L",$M75,$N75),$B75,$D75))</f>
        <v/>
      </c>
      <c r="X75" s="129" t="str">
        <f>IF(OR($M75="",$N75=""),"",_xlfn.BETA.INV(ABS(VLOOKUP($R$1,VLookups!$A$28:$B$29,2,FALSE)-X$3),IF($G75="L",$N75,$M75),IF($G75="L",$M75,$N75),$B75,$D75))</f>
        <v/>
      </c>
      <c r="Y75" s="130" t="str">
        <f>IF(OR($M75="",$N75=""),"",_xlfn.BETA.INV(ABS(VLOOKUP($R$1,VLookups!$A$28:$B$29,2,FALSE)-Y$3),IF($G75="L",$N75,$M75),IF($G75="L",$M75,$N75),$B75,$D75))</f>
        <v/>
      </c>
      <c r="Z75" s="129" t="str">
        <f>IF(OR($M75="",$N75=""),"",_xlfn.BETA.INV(ABS(VLOOKUP($R$1,VLookups!$A$28:$B$29,2,FALSE)-Z$3),IF($G75="L",$N75,$M75),IF($G75="L",$M75,$N75),$B75,$D75))</f>
        <v/>
      </c>
      <c r="AA75" s="130" t="str">
        <f>IF(OR($M75="",$N75=""),"",_xlfn.BETA.INV(ABS(VLOOKUP($R$1,VLookups!$A$28:$B$29,2,FALSE)-AA$3),IF($G75="L",$N75,$M75),IF($G75="L",$M75,$N75),$B75,$D75))</f>
        <v/>
      </c>
      <c r="AB75" s="129" t="str">
        <f>IF(OR($M75="",$N75=""),"",_xlfn.BETA.INV(ABS(VLOOKUP($R$1,VLookups!$A$28:$B$29,2,FALSE)-AB$3),IF($G75="L",$N75,$M75),IF($G75="L",$M75,$N75),$B75,$D75))</f>
        <v/>
      </c>
      <c r="AC75" s="130" t="str">
        <f>IF(OR($M75="",$N75=""),"",_xlfn.BETA.INV(ABS(VLOOKUP($R$1,VLookups!$A$28:$B$29,2,FALSE)-AC$3),IF($G75="L",$N75,$M75),IF($G75="L",$M75,$N75),$B75,$D75))</f>
        <v/>
      </c>
      <c r="AD75" s="129" t="str">
        <f>IF(OR($M75="",$N75=""),"",_xlfn.BETA.INV(ABS(VLOOKUP($R$1,VLookups!$A$28:$B$29,2,FALSE)-AD$3),IF($G75="L",$N75,$M75),IF($G75="L",$M75,$N75),$B75,$D75))</f>
        <v/>
      </c>
      <c r="AE75" s="130" t="str">
        <f>IF(OR($M75="",$N75=""),"",_xlfn.BETA.INV(ABS(VLOOKUP($R$1,VLookups!$A$28:$B$29,2,FALSE)-AE$3),IF($G75="L",$N75,$M75),IF($G75="L",$M75,$N75),$B75,$D75))</f>
        <v/>
      </c>
      <c r="AF75" s="17"/>
      <c r="AG75" s="17"/>
      <c r="AH75" s="17"/>
    </row>
    <row r="76" spans="1:34" hidden="1" x14ac:dyDescent="0.25">
      <c r="A76" s="22">
        <v>73</v>
      </c>
      <c r="B76" s="132"/>
      <c r="C76" s="132"/>
      <c r="D76" s="132"/>
      <c r="E76" s="127" t="str">
        <f t="shared" si="15"/>
        <v/>
      </c>
      <c r="F76" s="23" t="str">
        <f t="shared" si="16"/>
        <v/>
      </c>
      <c r="G76" s="24" t="str">
        <f t="shared" si="17"/>
        <v/>
      </c>
      <c r="H76" s="25" t="str">
        <f>IF(F76="","",IF(OR($F76&lt;Skew!$B$1,$F76=Skew!$B$1),IF($F76&gt;Skew!$C$1,Skew!$A$1,IF($F76&gt;Skew!$C$2,Skew!$A$2,IF($F76&gt;Skew!$C$3,Skew!$A$3,IF($F76&gt;Skew!$C$4,Skew!$A$4,IF($F76&gt;Skew!$C$5,Skew!$A$5,IF($F76&gt;Skew!$C$6,Skew!$A$6,IF($F76&gt;Skew!$C$7,Skew!$A$7,IF($F76&gt;Skew!$C$8,Skew!$A$8,IF($F76&gt;Skew!$C$9,Skew!$A$9,IF($F76&gt;Skew!$C$10,Skew!$A$10,IF($F76&gt;Skew!$C$11,Skew!$A$11,IF($F76&gt;Skew!$C$12,Skew!$A$12,IF($F76&gt;Skew!$C$13,Skew!$A$13,IF($F76&gt;Skew!$C$14,Skew!$A$14,Skew!$A$15)
)))))))))))))))</f>
        <v/>
      </c>
      <c r="I76" s="24" t="str">
        <f>IF(F76="","",MATCH(H76,Skew!$A$1:$A$15,0))</f>
        <v/>
      </c>
      <c r="J76" s="24" t="str">
        <f t="shared" si="9"/>
        <v/>
      </c>
      <c r="K76" s="26"/>
      <c r="L76" s="24" t="str">
        <f>IF(OR(F76="",K76=""),"",MATCH(K76,Confidence!$A$1:$A$10,0))</f>
        <v/>
      </c>
      <c r="M76" s="27" t="str">
        <f t="shared" si="10"/>
        <v/>
      </c>
      <c r="N76" s="27" t="str">
        <f t="shared" si="11"/>
        <v/>
      </c>
      <c r="O76" s="119" t="str">
        <f t="shared" si="12"/>
        <v/>
      </c>
      <c r="P76" s="119" t="str">
        <f t="shared" si="13"/>
        <v/>
      </c>
      <c r="Q76" s="40" t="str">
        <f t="shared" si="14"/>
        <v/>
      </c>
      <c r="R76" s="132"/>
      <c r="S76" s="28" t="str">
        <f>IF(AND(B76&gt;0,C76&gt;0,D76&gt;0,M76&gt;0,N76&gt;0,R76&gt;0,NOT(K76="")),ABS(VLOOKUP($R$1,VLookups!$A$28:$B$29,2,FALSE)-_xlfn.BETA.DIST(R76,IF(G76="L",N76,M76),IF(G76="L",M76,N76),TRUE,B76,D76)),"")</f>
        <v/>
      </c>
      <c r="T76" s="129" t="str">
        <f>IF(OR($M76="",$N76=""),"",_xlfn.BETA.INV(ABS(VLOOKUP($R$1,VLookups!$A$28:$B$29,2,FALSE)-T$3),IF($G76="L",$N76,$M76),IF($G76="L",$M76,$N76),$B76,$D76))</f>
        <v/>
      </c>
      <c r="U76" s="130" t="str">
        <f>IF(OR($M76="",$N76=""),"",_xlfn.BETA.INV(ABS(VLOOKUP($R$1,VLookups!$A$28:$B$29,2,FALSE)-U$3),IF($G76="L",$N76,$M76),IF($G76="L",$M76,$N76),$B76,$D76))</f>
        <v/>
      </c>
      <c r="V76" s="129" t="str">
        <f>IF(OR($M76="",$N76=""),"",_xlfn.BETA.INV(ABS(VLOOKUP($R$1,VLookups!$A$28:$B$29,2,FALSE)-V$3),IF($G76="L",$N76,$M76),IF($G76="L",$M76,$N76),$B76,$D76))</f>
        <v/>
      </c>
      <c r="W76" s="130" t="str">
        <f>IF(OR($M76="",$N76=""),"",_xlfn.BETA.INV(ABS(VLOOKUP($R$1,VLookups!$A$28:$B$29,2,FALSE)-W$3),IF($G76="L",$N76,$M76),IF($G76="L",$M76,$N76),$B76,$D76))</f>
        <v/>
      </c>
      <c r="X76" s="129" t="str">
        <f>IF(OR($M76="",$N76=""),"",_xlfn.BETA.INV(ABS(VLOOKUP($R$1,VLookups!$A$28:$B$29,2,FALSE)-X$3),IF($G76="L",$N76,$M76),IF($G76="L",$M76,$N76),$B76,$D76))</f>
        <v/>
      </c>
      <c r="Y76" s="130" t="str">
        <f>IF(OR($M76="",$N76=""),"",_xlfn.BETA.INV(ABS(VLOOKUP($R$1,VLookups!$A$28:$B$29,2,FALSE)-Y$3),IF($G76="L",$N76,$M76),IF($G76="L",$M76,$N76),$B76,$D76))</f>
        <v/>
      </c>
      <c r="Z76" s="129" t="str">
        <f>IF(OR($M76="",$N76=""),"",_xlfn.BETA.INV(ABS(VLOOKUP($R$1,VLookups!$A$28:$B$29,2,FALSE)-Z$3),IF($G76="L",$N76,$M76),IF($G76="L",$M76,$N76),$B76,$D76))</f>
        <v/>
      </c>
      <c r="AA76" s="130" t="str">
        <f>IF(OR($M76="",$N76=""),"",_xlfn.BETA.INV(ABS(VLOOKUP($R$1,VLookups!$A$28:$B$29,2,FALSE)-AA$3),IF($G76="L",$N76,$M76),IF($G76="L",$M76,$N76),$B76,$D76))</f>
        <v/>
      </c>
      <c r="AB76" s="129" t="str">
        <f>IF(OR($M76="",$N76=""),"",_xlfn.BETA.INV(ABS(VLOOKUP($R$1,VLookups!$A$28:$B$29,2,FALSE)-AB$3),IF($G76="L",$N76,$M76),IF($G76="L",$M76,$N76),$B76,$D76))</f>
        <v/>
      </c>
      <c r="AC76" s="130" t="str">
        <f>IF(OR($M76="",$N76=""),"",_xlfn.BETA.INV(ABS(VLOOKUP($R$1,VLookups!$A$28:$B$29,2,FALSE)-AC$3),IF($G76="L",$N76,$M76),IF($G76="L",$M76,$N76),$B76,$D76))</f>
        <v/>
      </c>
      <c r="AD76" s="129" t="str">
        <f>IF(OR($M76="",$N76=""),"",_xlfn.BETA.INV(ABS(VLOOKUP($R$1,VLookups!$A$28:$B$29,2,FALSE)-AD$3),IF($G76="L",$N76,$M76),IF($G76="L",$M76,$N76),$B76,$D76))</f>
        <v/>
      </c>
      <c r="AE76" s="130" t="str">
        <f>IF(OR($M76="",$N76=""),"",_xlfn.BETA.INV(ABS(VLOOKUP($R$1,VLookups!$A$28:$B$29,2,FALSE)-AE$3),IF($G76="L",$N76,$M76),IF($G76="L",$M76,$N76),$B76,$D76))</f>
        <v/>
      </c>
      <c r="AF76" s="17"/>
      <c r="AG76" s="17"/>
      <c r="AH76" s="17"/>
    </row>
    <row r="77" spans="1:34" hidden="1" x14ac:dyDescent="0.25">
      <c r="A77" s="22">
        <v>74</v>
      </c>
      <c r="B77" s="132"/>
      <c r="C77" s="132"/>
      <c r="D77" s="132"/>
      <c r="E77" s="127" t="str">
        <f t="shared" si="15"/>
        <v/>
      </c>
      <c r="F77" s="23" t="str">
        <f t="shared" si="16"/>
        <v/>
      </c>
      <c r="G77" s="24" t="str">
        <f t="shared" si="17"/>
        <v/>
      </c>
      <c r="H77" s="25" t="str">
        <f>IF(F77="","",IF(OR($F77&lt;Skew!$B$1,$F77=Skew!$B$1),IF($F77&gt;Skew!$C$1,Skew!$A$1,IF($F77&gt;Skew!$C$2,Skew!$A$2,IF($F77&gt;Skew!$C$3,Skew!$A$3,IF($F77&gt;Skew!$C$4,Skew!$A$4,IF($F77&gt;Skew!$C$5,Skew!$A$5,IF($F77&gt;Skew!$C$6,Skew!$A$6,IF($F77&gt;Skew!$C$7,Skew!$A$7,IF($F77&gt;Skew!$C$8,Skew!$A$8,IF($F77&gt;Skew!$C$9,Skew!$A$9,IF($F77&gt;Skew!$C$10,Skew!$A$10,IF($F77&gt;Skew!$C$11,Skew!$A$11,IF($F77&gt;Skew!$C$12,Skew!$A$12,IF($F77&gt;Skew!$C$13,Skew!$A$13,IF($F77&gt;Skew!$C$14,Skew!$A$14,Skew!$A$15)
)))))))))))))))</f>
        <v/>
      </c>
      <c r="I77" s="24" t="str">
        <f>IF(F77="","",MATCH(H77,Skew!$A$1:$A$15,0))</f>
        <v/>
      </c>
      <c r="J77" s="24" t="str">
        <f t="shared" si="9"/>
        <v/>
      </c>
      <c r="K77" s="26"/>
      <c r="L77" s="24" t="str">
        <f>IF(OR(F77="",K77=""),"",MATCH(K77,Confidence!$A$1:$A$10,0))</f>
        <v/>
      </c>
      <c r="M77" s="27" t="str">
        <f t="shared" si="10"/>
        <v/>
      </c>
      <c r="N77" s="27" t="str">
        <f t="shared" si="11"/>
        <v/>
      </c>
      <c r="O77" s="119" t="str">
        <f t="shared" si="12"/>
        <v/>
      </c>
      <c r="P77" s="119" t="str">
        <f t="shared" si="13"/>
        <v/>
      </c>
      <c r="Q77" s="40" t="str">
        <f t="shared" si="14"/>
        <v/>
      </c>
      <c r="R77" s="132"/>
      <c r="S77" s="28" t="str">
        <f>IF(AND(B77&gt;0,C77&gt;0,D77&gt;0,M77&gt;0,N77&gt;0,R77&gt;0,NOT(K77="")),ABS(VLOOKUP($R$1,VLookups!$A$28:$B$29,2,FALSE)-_xlfn.BETA.DIST(R77,IF(G77="L",N77,M77),IF(G77="L",M77,N77),TRUE,B77,D77)),"")</f>
        <v/>
      </c>
      <c r="T77" s="129" t="str">
        <f>IF(OR($M77="",$N77=""),"",_xlfn.BETA.INV(ABS(VLOOKUP($R$1,VLookups!$A$28:$B$29,2,FALSE)-T$3),IF($G77="L",$N77,$M77),IF($G77="L",$M77,$N77),$B77,$D77))</f>
        <v/>
      </c>
      <c r="U77" s="130" t="str">
        <f>IF(OR($M77="",$N77=""),"",_xlfn.BETA.INV(ABS(VLOOKUP($R$1,VLookups!$A$28:$B$29,2,FALSE)-U$3),IF($G77="L",$N77,$M77),IF($G77="L",$M77,$N77),$B77,$D77))</f>
        <v/>
      </c>
      <c r="V77" s="129" t="str">
        <f>IF(OR($M77="",$N77=""),"",_xlfn.BETA.INV(ABS(VLOOKUP($R$1,VLookups!$A$28:$B$29,2,FALSE)-V$3),IF($G77="L",$N77,$M77),IF($G77="L",$M77,$N77),$B77,$D77))</f>
        <v/>
      </c>
      <c r="W77" s="130" t="str">
        <f>IF(OR($M77="",$N77=""),"",_xlfn.BETA.INV(ABS(VLOOKUP($R$1,VLookups!$A$28:$B$29,2,FALSE)-W$3),IF($G77="L",$N77,$M77),IF($G77="L",$M77,$N77),$B77,$D77))</f>
        <v/>
      </c>
      <c r="X77" s="129" t="str">
        <f>IF(OR($M77="",$N77=""),"",_xlfn.BETA.INV(ABS(VLOOKUP($R$1,VLookups!$A$28:$B$29,2,FALSE)-X$3),IF($G77="L",$N77,$M77),IF($G77="L",$M77,$N77),$B77,$D77))</f>
        <v/>
      </c>
      <c r="Y77" s="130" t="str">
        <f>IF(OR($M77="",$N77=""),"",_xlfn.BETA.INV(ABS(VLOOKUP($R$1,VLookups!$A$28:$B$29,2,FALSE)-Y$3),IF($G77="L",$N77,$M77),IF($G77="L",$M77,$N77),$B77,$D77))</f>
        <v/>
      </c>
      <c r="Z77" s="129" t="str">
        <f>IF(OR($M77="",$N77=""),"",_xlfn.BETA.INV(ABS(VLOOKUP($R$1,VLookups!$A$28:$B$29,2,FALSE)-Z$3),IF($G77="L",$N77,$M77),IF($G77="L",$M77,$N77),$B77,$D77))</f>
        <v/>
      </c>
      <c r="AA77" s="130" t="str">
        <f>IF(OR($M77="",$N77=""),"",_xlfn.BETA.INV(ABS(VLOOKUP($R$1,VLookups!$A$28:$B$29,2,FALSE)-AA$3),IF($G77="L",$N77,$M77),IF($G77="L",$M77,$N77),$B77,$D77))</f>
        <v/>
      </c>
      <c r="AB77" s="129" t="str">
        <f>IF(OR($M77="",$N77=""),"",_xlfn.BETA.INV(ABS(VLOOKUP($R$1,VLookups!$A$28:$B$29,2,FALSE)-AB$3),IF($G77="L",$N77,$M77),IF($G77="L",$M77,$N77),$B77,$D77))</f>
        <v/>
      </c>
      <c r="AC77" s="130" t="str">
        <f>IF(OR($M77="",$N77=""),"",_xlfn.BETA.INV(ABS(VLOOKUP($R$1,VLookups!$A$28:$B$29,2,FALSE)-AC$3),IF($G77="L",$N77,$M77),IF($G77="L",$M77,$N77),$B77,$D77))</f>
        <v/>
      </c>
      <c r="AD77" s="129" t="str">
        <f>IF(OR($M77="",$N77=""),"",_xlfn.BETA.INV(ABS(VLOOKUP($R$1,VLookups!$A$28:$B$29,2,FALSE)-AD$3),IF($G77="L",$N77,$M77),IF($G77="L",$M77,$N77),$B77,$D77))</f>
        <v/>
      </c>
      <c r="AE77" s="130" t="str">
        <f>IF(OR($M77="",$N77=""),"",_xlfn.BETA.INV(ABS(VLOOKUP($R$1,VLookups!$A$28:$B$29,2,FALSE)-AE$3),IF($G77="L",$N77,$M77),IF($G77="L",$M77,$N77),$B77,$D77))</f>
        <v/>
      </c>
      <c r="AF77" s="17"/>
      <c r="AG77" s="17"/>
      <c r="AH77" s="17"/>
    </row>
    <row r="78" spans="1:34" hidden="1" x14ac:dyDescent="0.25">
      <c r="A78" s="22">
        <v>75</v>
      </c>
      <c r="B78" s="132"/>
      <c r="C78" s="132"/>
      <c r="D78" s="132"/>
      <c r="E78" s="127" t="str">
        <f t="shared" si="15"/>
        <v/>
      </c>
      <c r="F78" s="23" t="str">
        <f t="shared" si="16"/>
        <v/>
      </c>
      <c r="G78" s="24" t="str">
        <f t="shared" si="17"/>
        <v/>
      </c>
      <c r="H78" s="25" t="str">
        <f>IF(F78="","",IF(OR($F78&lt;Skew!$B$1,$F78=Skew!$B$1),IF($F78&gt;Skew!$C$1,Skew!$A$1,IF($F78&gt;Skew!$C$2,Skew!$A$2,IF($F78&gt;Skew!$C$3,Skew!$A$3,IF($F78&gt;Skew!$C$4,Skew!$A$4,IF($F78&gt;Skew!$C$5,Skew!$A$5,IF($F78&gt;Skew!$C$6,Skew!$A$6,IF($F78&gt;Skew!$C$7,Skew!$A$7,IF($F78&gt;Skew!$C$8,Skew!$A$8,IF($F78&gt;Skew!$C$9,Skew!$A$9,IF($F78&gt;Skew!$C$10,Skew!$A$10,IF($F78&gt;Skew!$C$11,Skew!$A$11,IF($F78&gt;Skew!$C$12,Skew!$A$12,IF($F78&gt;Skew!$C$13,Skew!$A$13,IF($F78&gt;Skew!$C$14,Skew!$A$14,Skew!$A$15)
)))))))))))))))</f>
        <v/>
      </c>
      <c r="I78" s="24" t="str">
        <f>IF(F78="","",MATCH(H78,Skew!$A$1:$A$15,0))</f>
        <v/>
      </c>
      <c r="J78" s="24" t="str">
        <f t="shared" si="9"/>
        <v/>
      </c>
      <c r="K78" s="26"/>
      <c r="L78" s="24" t="str">
        <f>IF(OR(F78="",K78=""),"",MATCH(K78,Confidence!$A$1:$A$10,0))</f>
        <v/>
      </c>
      <c r="M78" s="27" t="str">
        <f t="shared" si="10"/>
        <v/>
      </c>
      <c r="N78" s="27" t="str">
        <f t="shared" si="11"/>
        <v/>
      </c>
      <c r="O78" s="119" t="str">
        <f t="shared" si="12"/>
        <v/>
      </c>
      <c r="P78" s="119" t="str">
        <f t="shared" si="13"/>
        <v/>
      </c>
      <c r="Q78" s="40" t="str">
        <f t="shared" si="14"/>
        <v/>
      </c>
      <c r="R78" s="132"/>
      <c r="S78" s="28" t="str">
        <f>IF(AND(B78&gt;0,C78&gt;0,D78&gt;0,M78&gt;0,N78&gt;0,R78&gt;0,NOT(K78="")),ABS(VLOOKUP($R$1,VLookups!$A$28:$B$29,2,FALSE)-_xlfn.BETA.DIST(R78,IF(G78="L",N78,M78),IF(G78="L",M78,N78),TRUE,B78,D78)),"")</f>
        <v/>
      </c>
      <c r="T78" s="129" t="str">
        <f>IF(OR($M78="",$N78=""),"",_xlfn.BETA.INV(ABS(VLOOKUP($R$1,VLookups!$A$28:$B$29,2,FALSE)-T$3),IF($G78="L",$N78,$M78),IF($G78="L",$M78,$N78),$B78,$D78))</f>
        <v/>
      </c>
      <c r="U78" s="130" t="str">
        <f>IF(OR($M78="",$N78=""),"",_xlfn.BETA.INV(ABS(VLOOKUP($R$1,VLookups!$A$28:$B$29,2,FALSE)-U$3),IF($G78="L",$N78,$M78),IF($G78="L",$M78,$N78),$B78,$D78))</f>
        <v/>
      </c>
      <c r="V78" s="129" t="str">
        <f>IF(OR($M78="",$N78=""),"",_xlfn.BETA.INV(ABS(VLOOKUP($R$1,VLookups!$A$28:$B$29,2,FALSE)-V$3),IF($G78="L",$N78,$M78),IF($G78="L",$M78,$N78),$B78,$D78))</f>
        <v/>
      </c>
      <c r="W78" s="130" t="str">
        <f>IF(OR($M78="",$N78=""),"",_xlfn.BETA.INV(ABS(VLOOKUP($R$1,VLookups!$A$28:$B$29,2,FALSE)-W$3),IF($G78="L",$N78,$M78),IF($G78="L",$M78,$N78),$B78,$D78))</f>
        <v/>
      </c>
      <c r="X78" s="129" t="str">
        <f>IF(OR($M78="",$N78=""),"",_xlfn.BETA.INV(ABS(VLOOKUP($R$1,VLookups!$A$28:$B$29,2,FALSE)-X$3),IF($G78="L",$N78,$M78),IF($G78="L",$M78,$N78),$B78,$D78))</f>
        <v/>
      </c>
      <c r="Y78" s="130" t="str">
        <f>IF(OR($M78="",$N78=""),"",_xlfn.BETA.INV(ABS(VLOOKUP($R$1,VLookups!$A$28:$B$29,2,FALSE)-Y$3),IF($G78="L",$N78,$M78),IF($G78="L",$M78,$N78),$B78,$D78))</f>
        <v/>
      </c>
      <c r="Z78" s="129" t="str">
        <f>IF(OR($M78="",$N78=""),"",_xlfn.BETA.INV(ABS(VLOOKUP($R$1,VLookups!$A$28:$B$29,2,FALSE)-Z$3),IF($G78="L",$N78,$M78),IF($G78="L",$M78,$N78),$B78,$D78))</f>
        <v/>
      </c>
      <c r="AA78" s="130" t="str">
        <f>IF(OR($M78="",$N78=""),"",_xlfn.BETA.INV(ABS(VLOOKUP($R$1,VLookups!$A$28:$B$29,2,FALSE)-AA$3),IF($G78="L",$N78,$M78),IF($G78="L",$M78,$N78),$B78,$D78))</f>
        <v/>
      </c>
      <c r="AB78" s="129" t="str">
        <f>IF(OR($M78="",$N78=""),"",_xlfn.BETA.INV(ABS(VLOOKUP($R$1,VLookups!$A$28:$B$29,2,FALSE)-AB$3),IF($G78="L",$N78,$M78),IF($G78="L",$M78,$N78),$B78,$D78))</f>
        <v/>
      </c>
      <c r="AC78" s="130" t="str">
        <f>IF(OR($M78="",$N78=""),"",_xlfn.BETA.INV(ABS(VLOOKUP($R$1,VLookups!$A$28:$B$29,2,FALSE)-AC$3),IF($G78="L",$N78,$M78),IF($G78="L",$M78,$N78),$B78,$D78))</f>
        <v/>
      </c>
      <c r="AD78" s="129" t="str">
        <f>IF(OR($M78="",$N78=""),"",_xlfn.BETA.INV(ABS(VLOOKUP($R$1,VLookups!$A$28:$B$29,2,FALSE)-AD$3),IF($G78="L",$N78,$M78),IF($G78="L",$M78,$N78),$B78,$D78))</f>
        <v/>
      </c>
      <c r="AE78" s="130" t="str">
        <f>IF(OR($M78="",$N78=""),"",_xlfn.BETA.INV(ABS(VLOOKUP($R$1,VLookups!$A$28:$B$29,2,FALSE)-AE$3),IF($G78="L",$N78,$M78),IF($G78="L",$M78,$N78),$B78,$D78))</f>
        <v/>
      </c>
      <c r="AF78" s="17"/>
      <c r="AG78" s="17"/>
      <c r="AH78" s="17"/>
    </row>
    <row r="79" spans="1:34" hidden="1" x14ac:dyDescent="0.25">
      <c r="A79" s="22">
        <v>76</v>
      </c>
      <c r="B79" s="132"/>
      <c r="C79" s="132"/>
      <c r="D79" s="132"/>
      <c r="E79" s="127" t="str">
        <f t="shared" si="15"/>
        <v/>
      </c>
      <c r="F79" s="23" t="str">
        <f t="shared" si="16"/>
        <v/>
      </c>
      <c r="G79" s="24" t="str">
        <f t="shared" si="17"/>
        <v/>
      </c>
      <c r="H79" s="25" t="str">
        <f>IF(F79="","",IF(OR($F79&lt;Skew!$B$1,$F79=Skew!$B$1),IF($F79&gt;Skew!$C$1,Skew!$A$1,IF($F79&gt;Skew!$C$2,Skew!$A$2,IF($F79&gt;Skew!$C$3,Skew!$A$3,IF($F79&gt;Skew!$C$4,Skew!$A$4,IF($F79&gt;Skew!$C$5,Skew!$A$5,IF($F79&gt;Skew!$C$6,Skew!$A$6,IF($F79&gt;Skew!$C$7,Skew!$A$7,IF($F79&gt;Skew!$C$8,Skew!$A$8,IF($F79&gt;Skew!$C$9,Skew!$A$9,IF($F79&gt;Skew!$C$10,Skew!$A$10,IF($F79&gt;Skew!$C$11,Skew!$A$11,IF($F79&gt;Skew!$C$12,Skew!$A$12,IF($F79&gt;Skew!$C$13,Skew!$A$13,IF($F79&gt;Skew!$C$14,Skew!$A$14,Skew!$A$15)
)))))))))))))))</f>
        <v/>
      </c>
      <c r="I79" s="24" t="str">
        <f>IF(F79="","",MATCH(H79,Skew!$A$1:$A$15,0))</f>
        <v/>
      </c>
      <c r="J79" s="24" t="str">
        <f t="shared" si="9"/>
        <v/>
      </c>
      <c r="K79" s="26"/>
      <c r="L79" s="24" t="str">
        <f>IF(OR(F79="",K79=""),"",MATCH(K79,Confidence!$A$1:$A$10,0))</f>
        <v/>
      </c>
      <c r="M79" s="27" t="str">
        <f t="shared" si="10"/>
        <v/>
      </c>
      <c r="N79" s="27" t="str">
        <f t="shared" si="11"/>
        <v/>
      </c>
      <c r="O79" s="119" t="str">
        <f t="shared" si="12"/>
        <v/>
      </c>
      <c r="P79" s="119" t="str">
        <f t="shared" si="13"/>
        <v/>
      </c>
      <c r="Q79" s="40" t="str">
        <f t="shared" si="14"/>
        <v/>
      </c>
      <c r="R79" s="132"/>
      <c r="S79" s="28" t="str">
        <f>IF(AND(B79&gt;0,C79&gt;0,D79&gt;0,M79&gt;0,N79&gt;0,R79&gt;0,NOT(K79="")),ABS(VLOOKUP($R$1,VLookups!$A$28:$B$29,2,FALSE)-_xlfn.BETA.DIST(R79,IF(G79="L",N79,M79),IF(G79="L",M79,N79),TRUE,B79,D79)),"")</f>
        <v/>
      </c>
      <c r="T79" s="129" t="str">
        <f>IF(OR($M79="",$N79=""),"",_xlfn.BETA.INV(ABS(VLOOKUP($R$1,VLookups!$A$28:$B$29,2,FALSE)-T$3),IF($G79="L",$N79,$M79),IF($G79="L",$M79,$N79),$B79,$D79))</f>
        <v/>
      </c>
      <c r="U79" s="130" t="str">
        <f>IF(OR($M79="",$N79=""),"",_xlfn.BETA.INV(ABS(VLOOKUP($R$1,VLookups!$A$28:$B$29,2,FALSE)-U$3),IF($G79="L",$N79,$M79),IF($G79="L",$M79,$N79),$B79,$D79))</f>
        <v/>
      </c>
      <c r="V79" s="129" t="str">
        <f>IF(OR($M79="",$N79=""),"",_xlfn.BETA.INV(ABS(VLOOKUP($R$1,VLookups!$A$28:$B$29,2,FALSE)-V$3),IF($G79="L",$N79,$M79),IF($G79="L",$M79,$N79),$B79,$D79))</f>
        <v/>
      </c>
      <c r="W79" s="130" t="str">
        <f>IF(OR($M79="",$N79=""),"",_xlfn.BETA.INV(ABS(VLOOKUP($R$1,VLookups!$A$28:$B$29,2,FALSE)-W$3),IF($G79="L",$N79,$M79),IF($G79="L",$M79,$N79),$B79,$D79))</f>
        <v/>
      </c>
      <c r="X79" s="129" t="str">
        <f>IF(OR($M79="",$N79=""),"",_xlfn.BETA.INV(ABS(VLOOKUP($R$1,VLookups!$A$28:$B$29,2,FALSE)-X$3),IF($G79="L",$N79,$M79),IF($G79="L",$M79,$N79),$B79,$D79))</f>
        <v/>
      </c>
      <c r="Y79" s="130" t="str">
        <f>IF(OR($M79="",$N79=""),"",_xlfn.BETA.INV(ABS(VLOOKUP($R$1,VLookups!$A$28:$B$29,2,FALSE)-Y$3),IF($G79="L",$N79,$M79),IF($G79="L",$M79,$N79),$B79,$D79))</f>
        <v/>
      </c>
      <c r="Z79" s="129" t="str">
        <f>IF(OR($M79="",$N79=""),"",_xlfn.BETA.INV(ABS(VLOOKUP($R$1,VLookups!$A$28:$B$29,2,FALSE)-Z$3),IF($G79="L",$N79,$M79),IF($G79="L",$M79,$N79),$B79,$D79))</f>
        <v/>
      </c>
      <c r="AA79" s="130" t="str">
        <f>IF(OR($M79="",$N79=""),"",_xlfn.BETA.INV(ABS(VLOOKUP($R$1,VLookups!$A$28:$B$29,2,FALSE)-AA$3),IF($G79="L",$N79,$M79),IF($G79="L",$M79,$N79),$B79,$D79))</f>
        <v/>
      </c>
      <c r="AB79" s="129" t="str">
        <f>IF(OR($M79="",$N79=""),"",_xlfn.BETA.INV(ABS(VLOOKUP($R$1,VLookups!$A$28:$B$29,2,FALSE)-AB$3),IF($G79="L",$N79,$M79),IF($G79="L",$M79,$N79),$B79,$D79))</f>
        <v/>
      </c>
      <c r="AC79" s="130" t="str">
        <f>IF(OR($M79="",$N79=""),"",_xlfn.BETA.INV(ABS(VLOOKUP($R$1,VLookups!$A$28:$B$29,2,FALSE)-AC$3),IF($G79="L",$N79,$M79),IF($G79="L",$M79,$N79),$B79,$D79))</f>
        <v/>
      </c>
      <c r="AD79" s="129" t="str">
        <f>IF(OR($M79="",$N79=""),"",_xlfn.BETA.INV(ABS(VLOOKUP($R$1,VLookups!$A$28:$B$29,2,FALSE)-AD$3),IF($G79="L",$N79,$M79),IF($G79="L",$M79,$N79),$B79,$D79))</f>
        <v/>
      </c>
      <c r="AE79" s="130" t="str">
        <f>IF(OR($M79="",$N79=""),"",_xlfn.BETA.INV(ABS(VLOOKUP($R$1,VLookups!$A$28:$B$29,2,FALSE)-AE$3),IF($G79="L",$N79,$M79),IF($G79="L",$M79,$N79),$B79,$D79))</f>
        <v/>
      </c>
      <c r="AF79" s="17"/>
      <c r="AG79" s="17"/>
      <c r="AH79" s="17"/>
    </row>
    <row r="80" spans="1:34" hidden="1" x14ac:dyDescent="0.25">
      <c r="A80" s="22">
        <v>77</v>
      </c>
      <c r="B80" s="132"/>
      <c r="C80" s="132"/>
      <c r="D80" s="132"/>
      <c r="E80" s="127" t="str">
        <f t="shared" si="15"/>
        <v/>
      </c>
      <c r="F80" s="23" t="str">
        <f t="shared" si="16"/>
        <v/>
      </c>
      <c r="G80" s="24" t="str">
        <f t="shared" si="17"/>
        <v/>
      </c>
      <c r="H80" s="25" t="str">
        <f>IF(F80="","",IF(OR($F80&lt;Skew!$B$1,$F80=Skew!$B$1),IF($F80&gt;Skew!$C$1,Skew!$A$1,IF($F80&gt;Skew!$C$2,Skew!$A$2,IF($F80&gt;Skew!$C$3,Skew!$A$3,IF($F80&gt;Skew!$C$4,Skew!$A$4,IF($F80&gt;Skew!$C$5,Skew!$A$5,IF($F80&gt;Skew!$C$6,Skew!$A$6,IF($F80&gt;Skew!$C$7,Skew!$A$7,IF($F80&gt;Skew!$C$8,Skew!$A$8,IF($F80&gt;Skew!$C$9,Skew!$A$9,IF($F80&gt;Skew!$C$10,Skew!$A$10,IF($F80&gt;Skew!$C$11,Skew!$A$11,IF($F80&gt;Skew!$C$12,Skew!$A$12,IF($F80&gt;Skew!$C$13,Skew!$A$13,IF($F80&gt;Skew!$C$14,Skew!$A$14,Skew!$A$15)
)))))))))))))))</f>
        <v/>
      </c>
      <c r="I80" s="24" t="str">
        <f>IF(F80="","",MATCH(H80,Skew!$A$1:$A$15,0))</f>
        <v/>
      </c>
      <c r="J80" s="24" t="str">
        <f t="shared" si="9"/>
        <v/>
      </c>
      <c r="K80" s="26"/>
      <c r="L80" s="24" t="str">
        <f>IF(OR(F80="",K80=""),"",MATCH(K80,Confidence!$A$1:$A$10,0))</f>
        <v/>
      </c>
      <c r="M80" s="27" t="str">
        <f t="shared" si="10"/>
        <v/>
      </c>
      <c r="N80" s="27" t="str">
        <f t="shared" si="11"/>
        <v/>
      </c>
      <c r="O80" s="119" t="str">
        <f t="shared" si="12"/>
        <v/>
      </c>
      <c r="P80" s="119" t="str">
        <f t="shared" si="13"/>
        <v/>
      </c>
      <c r="Q80" s="40" t="str">
        <f t="shared" si="14"/>
        <v/>
      </c>
      <c r="R80" s="132"/>
      <c r="S80" s="28" t="str">
        <f>IF(AND(B80&gt;0,C80&gt;0,D80&gt;0,M80&gt;0,N80&gt;0,R80&gt;0,NOT(K80="")),ABS(VLOOKUP($R$1,VLookups!$A$28:$B$29,2,FALSE)-_xlfn.BETA.DIST(R80,IF(G80="L",N80,M80),IF(G80="L",M80,N80),TRUE,B80,D80)),"")</f>
        <v/>
      </c>
      <c r="T80" s="129" t="str">
        <f>IF(OR($M80="",$N80=""),"",_xlfn.BETA.INV(ABS(VLOOKUP($R$1,VLookups!$A$28:$B$29,2,FALSE)-T$3),IF($G80="L",$N80,$M80),IF($G80="L",$M80,$N80),$B80,$D80))</f>
        <v/>
      </c>
      <c r="U80" s="130" t="str">
        <f>IF(OR($M80="",$N80=""),"",_xlfn.BETA.INV(ABS(VLOOKUP($R$1,VLookups!$A$28:$B$29,2,FALSE)-U$3),IF($G80="L",$N80,$M80),IF($G80="L",$M80,$N80),$B80,$D80))</f>
        <v/>
      </c>
      <c r="V80" s="129" t="str">
        <f>IF(OR($M80="",$N80=""),"",_xlfn.BETA.INV(ABS(VLOOKUP($R$1,VLookups!$A$28:$B$29,2,FALSE)-V$3),IF($G80="L",$N80,$M80),IF($G80="L",$M80,$N80),$B80,$D80))</f>
        <v/>
      </c>
      <c r="W80" s="130" t="str">
        <f>IF(OR($M80="",$N80=""),"",_xlfn.BETA.INV(ABS(VLOOKUP($R$1,VLookups!$A$28:$B$29,2,FALSE)-W$3),IF($G80="L",$N80,$M80),IF($G80="L",$M80,$N80),$B80,$D80))</f>
        <v/>
      </c>
      <c r="X80" s="129" t="str">
        <f>IF(OR($M80="",$N80=""),"",_xlfn.BETA.INV(ABS(VLOOKUP($R$1,VLookups!$A$28:$B$29,2,FALSE)-X$3),IF($G80="L",$N80,$M80),IF($G80="L",$M80,$N80),$B80,$D80))</f>
        <v/>
      </c>
      <c r="Y80" s="130" t="str">
        <f>IF(OR($M80="",$N80=""),"",_xlfn.BETA.INV(ABS(VLOOKUP($R$1,VLookups!$A$28:$B$29,2,FALSE)-Y$3),IF($G80="L",$N80,$M80),IF($G80="L",$M80,$N80),$B80,$D80))</f>
        <v/>
      </c>
      <c r="Z80" s="129" t="str">
        <f>IF(OR($M80="",$N80=""),"",_xlfn.BETA.INV(ABS(VLOOKUP($R$1,VLookups!$A$28:$B$29,2,FALSE)-Z$3),IF($G80="L",$N80,$M80),IF($G80="L",$M80,$N80),$B80,$D80))</f>
        <v/>
      </c>
      <c r="AA80" s="130" t="str">
        <f>IF(OR($M80="",$N80=""),"",_xlfn.BETA.INV(ABS(VLOOKUP($R$1,VLookups!$A$28:$B$29,2,FALSE)-AA$3),IF($G80="L",$N80,$M80),IF($G80="L",$M80,$N80),$B80,$D80))</f>
        <v/>
      </c>
      <c r="AB80" s="129" t="str">
        <f>IF(OR($M80="",$N80=""),"",_xlfn.BETA.INV(ABS(VLOOKUP($R$1,VLookups!$A$28:$B$29,2,FALSE)-AB$3),IF($G80="L",$N80,$M80),IF($G80="L",$M80,$N80),$B80,$D80))</f>
        <v/>
      </c>
      <c r="AC80" s="130" t="str">
        <f>IF(OR($M80="",$N80=""),"",_xlfn.BETA.INV(ABS(VLOOKUP($R$1,VLookups!$A$28:$B$29,2,FALSE)-AC$3),IF($G80="L",$N80,$M80),IF($G80="L",$M80,$N80),$B80,$D80))</f>
        <v/>
      </c>
      <c r="AD80" s="129" t="str">
        <f>IF(OR($M80="",$N80=""),"",_xlfn.BETA.INV(ABS(VLOOKUP($R$1,VLookups!$A$28:$B$29,2,FALSE)-AD$3),IF($G80="L",$N80,$M80),IF($G80="L",$M80,$N80),$B80,$D80))</f>
        <v/>
      </c>
      <c r="AE80" s="130" t="str">
        <f>IF(OR($M80="",$N80=""),"",_xlfn.BETA.INV(ABS(VLOOKUP($R$1,VLookups!$A$28:$B$29,2,FALSE)-AE$3),IF($G80="L",$N80,$M80),IF($G80="L",$M80,$N80),$B80,$D80))</f>
        <v/>
      </c>
      <c r="AF80" s="17"/>
      <c r="AG80" s="17"/>
      <c r="AH80" s="17"/>
    </row>
    <row r="81" spans="1:34" hidden="1" x14ac:dyDescent="0.25">
      <c r="A81" s="22">
        <v>78</v>
      </c>
      <c r="B81" s="132"/>
      <c r="C81" s="132"/>
      <c r="D81" s="132"/>
      <c r="E81" s="127" t="str">
        <f t="shared" si="15"/>
        <v/>
      </c>
      <c r="F81" s="23" t="str">
        <f t="shared" si="16"/>
        <v/>
      </c>
      <c r="G81" s="24" t="str">
        <f t="shared" si="17"/>
        <v/>
      </c>
      <c r="H81" s="25" t="str">
        <f>IF(F81="","",IF(OR($F81&lt;Skew!$B$1,$F81=Skew!$B$1),IF($F81&gt;Skew!$C$1,Skew!$A$1,IF($F81&gt;Skew!$C$2,Skew!$A$2,IF($F81&gt;Skew!$C$3,Skew!$A$3,IF($F81&gt;Skew!$C$4,Skew!$A$4,IF($F81&gt;Skew!$C$5,Skew!$A$5,IF($F81&gt;Skew!$C$6,Skew!$A$6,IF($F81&gt;Skew!$C$7,Skew!$A$7,IF($F81&gt;Skew!$C$8,Skew!$A$8,IF($F81&gt;Skew!$C$9,Skew!$A$9,IF($F81&gt;Skew!$C$10,Skew!$A$10,IF($F81&gt;Skew!$C$11,Skew!$A$11,IF($F81&gt;Skew!$C$12,Skew!$A$12,IF($F81&gt;Skew!$C$13,Skew!$A$13,IF($F81&gt;Skew!$C$14,Skew!$A$14,Skew!$A$15)
)))))))))))))))</f>
        <v/>
      </c>
      <c r="I81" s="24" t="str">
        <f>IF(F81="","",MATCH(H81,Skew!$A$1:$A$15,0))</f>
        <v/>
      </c>
      <c r="J81" s="24" t="str">
        <f t="shared" si="9"/>
        <v/>
      </c>
      <c r="K81" s="26"/>
      <c r="L81" s="24" t="str">
        <f>IF(OR(F81="",K81=""),"",MATCH(K81,Confidence!$A$1:$A$10,0))</f>
        <v/>
      </c>
      <c r="M81" s="27" t="str">
        <f t="shared" si="10"/>
        <v/>
      </c>
      <c r="N81" s="27" t="str">
        <f t="shared" si="11"/>
        <v/>
      </c>
      <c r="O81" s="119" t="str">
        <f t="shared" si="12"/>
        <v/>
      </c>
      <c r="P81" s="119" t="str">
        <f t="shared" si="13"/>
        <v/>
      </c>
      <c r="Q81" s="40" t="str">
        <f t="shared" si="14"/>
        <v/>
      </c>
      <c r="R81" s="132"/>
      <c r="S81" s="28" t="str">
        <f>IF(AND(B81&gt;0,C81&gt;0,D81&gt;0,M81&gt;0,N81&gt;0,R81&gt;0,NOT(K81="")),ABS(VLOOKUP($R$1,VLookups!$A$28:$B$29,2,FALSE)-_xlfn.BETA.DIST(R81,IF(G81="L",N81,M81),IF(G81="L",M81,N81),TRUE,B81,D81)),"")</f>
        <v/>
      </c>
      <c r="T81" s="129" t="str">
        <f>IF(OR($M81="",$N81=""),"",_xlfn.BETA.INV(ABS(VLOOKUP($R$1,VLookups!$A$28:$B$29,2,FALSE)-T$3),IF($G81="L",$N81,$M81),IF($G81="L",$M81,$N81),$B81,$D81))</f>
        <v/>
      </c>
      <c r="U81" s="130" t="str">
        <f>IF(OR($M81="",$N81=""),"",_xlfn.BETA.INV(ABS(VLOOKUP($R$1,VLookups!$A$28:$B$29,2,FALSE)-U$3),IF($G81="L",$N81,$M81),IF($G81="L",$M81,$N81),$B81,$D81))</f>
        <v/>
      </c>
      <c r="V81" s="129" t="str">
        <f>IF(OR($M81="",$N81=""),"",_xlfn.BETA.INV(ABS(VLOOKUP($R$1,VLookups!$A$28:$B$29,2,FALSE)-V$3),IF($G81="L",$N81,$M81),IF($G81="L",$M81,$N81),$B81,$D81))</f>
        <v/>
      </c>
      <c r="W81" s="130" t="str">
        <f>IF(OR($M81="",$N81=""),"",_xlfn.BETA.INV(ABS(VLOOKUP($R$1,VLookups!$A$28:$B$29,2,FALSE)-W$3),IF($G81="L",$N81,$M81),IF($G81="L",$M81,$N81),$B81,$D81))</f>
        <v/>
      </c>
      <c r="X81" s="129" t="str">
        <f>IF(OR($M81="",$N81=""),"",_xlfn.BETA.INV(ABS(VLOOKUP($R$1,VLookups!$A$28:$B$29,2,FALSE)-X$3),IF($G81="L",$N81,$M81),IF($G81="L",$M81,$N81),$B81,$D81))</f>
        <v/>
      </c>
      <c r="Y81" s="130" t="str">
        <f>IF(OR($M81="",$N81=""),"",_xlfn.BETA.INV(ABS(VLOOKUP($R$1,VLookups!$A$28:$B$29,2,FALSE)-Y$3),IF($G81="L",$N81,$M81),IF($G81="L",$M81,$N81),$B81,$D81))</f>
        <v/>
      </c>
      <c r="Z81" s="129" t="str">
        <f>IF(OR($M81="",$N81=""),"",_xlfn.BETA.INV(ABS(VLOOKUP($R$1,VLookups!$A$28:$B$29,2,FALSE)-Z$3),IF($G81="L",$N81,$M81),IF($G81="L",$M81,$N81),$B81,$D81))</f>
        <v/>
      </c>
      <c r="AA81" s="130" t="str">
        <f>IF(OR($M81="",$N81=""),"",_xlfn.BETA.INV(ABS(VLOOKUP($R$1,VLookups!$A$28:$B$29,2,FALSE)-AA$3),IF($G81="L",$N81,$M81),IF($G81="L",$M81,$N81),$B81,$D81))</f>
        <v/>
      </c>
      <c r="AB81" s="129" t="str">
        <f>IF(OR($M81="",$N81=""),"",_xlfn.BETA.INV(ABS(VLOOKUP($R$1,VLookups!$A$28:$B$29,2,FALSE)-AB$3),IF($G81="L",$N81,$M81),IF($G81="L",$M81,$N81),$B81,$D81))</f>
        <v/>
      </c>
      <c r="AC81" s="130" t="str">
        <f>IF(OR($M81="",$N81=""),"",_xlfn.BETA.INV(ABS(VLOOKUP($R$1,VLookups!$A$28:$B$29,2,FALSE)-AC$3),IF($G81="L",$N81,$M81),IF($G81="L",$M81,$N81),$B81,$D81))</f>
        <v/>
      </c>
      <c r="AD81" s="129" t="str">
        <f>IF(OR($M81="",$N81=""),"",_xlfn.BETA.INV(ABS(VLOOKUP($R$1,VLookups!$A$28:$B$29,2,FALSE)-AD$3),IF($G81="L",$N81,$M81),IF($G81="L",$M81,$N81),$B81,$D81))</f>
        <v/>
      </c>
      <c r="AE81" s="130" t="str">
        <f>IF(OR($M81="",$N81=""),"",_xlfn.BETA.INV(ABS(VLOOKUP($R$1,VLookups!$A$28:$B$29,2,FALSE)-AE$3),IF($G81="L",$N81,$M81),IF($G81="L",$M81,$N81),$B81,$D81))</f>
        <v/>
      </c>
      <c r="AF81" s="17"/>
      <c r="AG81" s="17"/>
      <c r="AH81" s="17"/>
    </row>
    <row r="82" spans="1:34" hidden="1" x14ac:dyDescent="0.25">
      <c r="A82" s="22">
        <v>79</v>
      </c>
      <c r="B82" s="132"/>
      <c r="C82" s="132"/>
      <c r="D82" s="132"/>
      <c r="E82" s="127" t="str">
        <f t="shared" si="15"/>
        <v/>
      </c>
      <c r="F82" s="23" t="str">
        <f t="shared" si="16"/>
        <v/>
      </c>
      <c r="G82" s="24" t="str">
        <f t="shared" si="17"/>
        <v/>
      </c>
      <c r="H82" s="25" t="str">
        <f>IF(F82="","",IF(OR($F82&lt;Skew!$B$1,$F82=Skew!$B$1),IF($F82&gt;Skew!$C$1,Skew!$A$1,IF($F82&gt;Skew!$C$2,Skew!$A$2,IF($F82&gt;Skew!$C$3,Skew!$A$3,IF($F82&gt;Skew!$C$4,Skew!$A$4,IF($F82&gt;Skew!$C$5,Skew!$A$5,IF($F82&gt;Skew!$C$6,Skew!$A$6,IF($F82&gt;Skew!$C$7,Skew!$A$7,IF($F82&gt;Skew!$C$8,Skew!$A$8,IF($F82&gt;Skew!$C$9,Skew!$A$9,IF($F82&gt;Skew!$C$10,Skew!$A$10,IF($F82&gt;Skew!$C$11,Skew!$A$11,IF($F82&gt;Skew!$C$12,Skew!$A$12,IF($F82&gt;Skew!$C$13,Skew!$A$13,IF($F82&gt;Skew!$C$14,Skew!$A$14,Skew!$A$15)
)))))))))))))))</f>
        <v/>
      </c>
      <c r="I82" s="24" t="str">
        <f>IF(F82="","",MATCH(H82,Skew!$A$1:$A$15,0))</f>
        <v/>
      </c>
      <c r="J82" s="24" t="str">
        <f t="shared" si="9"/>
        <v/>
      </c>
      <c r="K82" s="26"/>
      <c r="L82" s="24" t="str">
        <f>IF(OR(F82="",K82=""),"",MATCH(K82,Confidence!$A$1:$A$10,0))</f>
        <v/>
      </c>
      <c r="M82" s="27" t="str">
        <f t="shared" si="10"/>
        <v/>
      </c>
      <c r="N82" s="27" t="str">
        <f t="shared" si="11"/>
        <v/>
      </c>
      <c r="O82" s="119" t="str">
        <f t="shared" si="12"/>
        <v/>
      </c>
      <c r="P82" s="119" t="str">
        <f t="shared" si="13"/>
        <v/>
      </c>
      <c r="Q82" s="40" t="str">
        <f t="shared" si="14"/>
        <v/>
      </c>
      <c r="R82" s="132"/>
      <c r="S82" s="28" t="str">
        <f>IF(AND(B82&gt;0,C82&gt;0,D82&gt;0,M82&gt;0,N82&gt;0,R82&gt;0,NOT(K82="")),ABS(VLOOKUP($R$1,VLookups!$A$28:$B$29,2,FALSE)-_xlfn.BETA.DIST(R82,IF(G82="L",N82,M82),IF(G82="L",M82,N82),TRUE,B82,D82)),"")</f>
        <v/>
      </c>
      <c r="T82" s="129" t="str">
        <f>IF(OR($M82="",$N82=""),"",_xlfn.BETA.INV(ABS(VLOOKUP($R$1,VLookups!$A$28:$B$29,2,FALSE)-T$3),IF($G82="L",$N82,$M82),IF($G82="L",$M82,$N82),$B82,$D82))</f>
        <v/>
      </c>
      <c r="U82" s="130" t="str">
        <f>IF(OR($M82="",$N82=""),"",_xlfn.BETA.INV(ABS(VLOOKUP($R$1,VLookups!$A$28:$B$29,2,FALSE)-U$3),IF($G82="L",$N82,$M82),IF($G82="L",$M82,$N82),$B82,$D82))</f>
        <v/>
      </c>
      <c r="V82" s="129" t="str">
        <f>IF(OR($M82="",$N82=""),"",_xlfn.BETA.INV(ABS(VLOOKUP($R$1,VLookups!$A$28:$B$29,2,FALSE)-V$3),IF($G82="L",$N82,$M82),IF($G82="L",$M82,$N82),$B82,$D82))</f>
        <v/>
      </c>
      <c r="W82" s="130" t="str">
        <f>IF(OR($M82="",$N82=""),"",_xlfn.BETA.INV(ABS(VLOOKUP($R$1,VLookups!$A$28:$B$29,2,FALSE)-W$3),IF($G82="L",$N82,$M82),IF($G82="L",$M82,$N82),$B82,$D82))</f>
        <v/>
      </c>
      <c r="X82" s="129" t="str">
        <f>IF(OR($M82="",$N82=""),"",_xlfn.BETA.INV(ABS(VLOOKUP($R$1,VLookups!$A$28:$B$29,2,FALSE)-X$3),IF($G82="L",$N82,$M82),IF($G82="L",$M82,$N82),$B82,$D82))</f>
        <v/>
      </c>
      <c r="Y82" s="130" t="str">
        <f>IF(OR($M82="",$N82=""),"",_xlfn.BETA.INV(ABS(VLOOKUP($R$1,VLookups!$A$28:$B$29,2,FALSE)-Y$3),IF($G82="L",$N82,$M82),IF($G82="L",$M82,$N82),$B82,$D82))</f>
        <v/>
      </c>
      <c r="Z82" s="129" t="str">
        <f>IF(OR($M82="",$N82=""),"",_xlfn.BETA.INV(ABS(VLOOKUP($R$1,VLookups!$A$28:$B$29,2,FALSE)-Z$3),IF($G82="L",$N82,$M82),IF($G82="L",$M82,$N82),$B82,$D82))</f>
        <v/>
      </c>
      <c r="AA82" s="130" t="str">
        <f>IF(OR($M82="",$N82=""),"",_xlfn.BETA.INV(ABS(VLOOKUP($R$1,VLookups!$A$28:$B$29,2,FALSE)-AA$3),IF($G82="L",$N82,$M82),IF($G82="L",$M82,$N82),$B82,$D82))</f>
        <v/>
      </c>
      <c r="AB82" s="129" t="str">
        <f>IF(OR($M82="",$N82=""),"",_xlfn.BETA.INV(ABS(VLOOKUP($R$1,VLookups!$A$28:$B$29,2,FALSE)-AB$3),IF($G82="L",$N82,$M82),IF($G82="L",$M82,$N82),$B82,$D82))</f>
        <v/>
      </c>
      <c r="AC82" s="130" t="str">
        <f>IF(OR($M82="",$N82=""),"",_xlfn.BETA.INV(ABS(VLOOKUP($R$1,VLookups!$A$28:$B$29,2,FALSE)-AC$3),IF($G82="L",$N82,$M82),IF($G82="L",$M82,$N82),$B82,$D82))</f>
        <v/>
      </c>
      <c r="AD82" s="129" t="str">
        <f>IF(OR($M82="",$N82=""),"",_xlfn.BETA.INV(ABS(VLOOKUP($R$1,VLookups!$A$28:$B$29,2,FALSE)-AD$3),IF($G82="L",$N82,$M82),IF($G82="L",$M82,$N82),$B82,$D82))</f>
        <v/>
      </c>
      <c r="AE82" s="130" t="str">
        <f>IF(OR($M82="",$N82=""),"",_xlfn.BETA.INV(ABS(VLOOKUP($R$1,VLookups!$A$28:$B$29,2,FALSE)-AE$3),IF($G82="L",$N82,$M82),IF($G82="L",$M82,$N82),$B82,$D82))</f>
        <v/>
      </c>
      <c r="AF82" s="17"/>
      <c r="AG82" s="17"/>
      <c r="AH82" s="17"/>
    </row>
    <row r="83" spans="1:34" hidden="1" x14ac:dyDescent="0.25">
      <c r="A83" s="22">
        <v>80</v>
      </c>
      <c r="B83" s="132"/>
      <c r="C83" s="132"/>
      <c r="D83" s="132"/>
      <c r="E83" s="127" t="str">
        <f t="shared" si="15"/>
        <v/>
      </c>
      <c r="F83" s="23" t="str">
        <f t="shared" si="16"/>
        <v/>
      </c>
      <c r="G83" s="24" t="str">
        <f t="shared" si="17"/>
        <v/>
      </c>
      <c r="H83" s="25" t="str">
        <f>IF(F83="","",IF(OR($F83&lt;Skew!$B$1,$F83=Skew!$B$1),IF($F83&gt;Skew!$C$1,Skew!$A$1,IF($F83&gt;Skew!$C$2,Skew!$A$2,IF($F83&gt;Skew!$C$3,Skew!$A$3,IF($F83&gt;Skew!$C$4,Skew!$A$4,IF($F83&gt;Skew!$C$5,Skew!$A$5,IF($F83&gt;Skew!$C$6,Skew!$A$6,IF($F83&gt;Skew!$C$7,Skew!$A$7,IF($F83&gt;Skew!$C$8,Skew!$A$8,IF($F83&gt;Skew!$C$9,Skew!$A$9,IF($F83&gt;Skew!$C$10,Skew!$A$10,IF($F83&gt;Skew!$C$11,Skew!$A$11,IF($F83&gt;Skew!$C$12,Skew!$A$12,IF($F83&gt;Skew!$C$13,Skew!$A$13,IF($F83&gt;Skew!$C$14,Skew!$A$14,Skew!$A$15)
)))))))))))))))</f>
        <v/>
      </c>
      <c r="I83" s="24" t="str">
        <f>IF(F83="","",MATCH(H83,Skew!$A$1:$A$15,0))</f>
        <v/>
      </c>
      <c r="J83" s="24" t="str">
        <f t="shared" si="9"/>
        <v/>
      </c>
      <c r="K83" s="26"/>
      <c r="L83" s="24" t="str">
        <f>IF(OR(F83="",K83=""),"",MATCH(K83,Confidence!$A$1:$A$10,0))</f>
        <v/>
      </c>
      <c r="M83" s="27" t="str">
        <f t="shared" si="10"/>
        <v/>
      </c>
      <c r="N83" s="27" t="str">
        <f t="shared" si="11"/>
        <v/>
      </c>
      <c r="O83" s="119" t="str">
        <f t="shared" si="12"/>
        <v/>
      </c>
      <c r="P83" s="119" t="str">
        <f t="shared" si="13"/>
        <v/>
      </c>
      <c r="Q83" s="40" t="str">
        <f t="shared" si="14"/>
        <v/>
      </c>
      <c r="R83" s="132"/>
      <c r="S83" s="28" t="str">
        <f>IF(AND(B83&gt;0,C83&gt;0,D83&gt;0,M83&gt;0,N83&gt;0,R83&gt;0,NOT(K83="")),ABS(VLOOKUP($R$1,VLookups!$A$28:$B$29,2,FALSE)-_xlfn.BETA.DIST(R83,IF(G83="L",N83,M83),IF(G83="L",M83,N83),TRUE,B83,D83)),"")</f>
        <v/>
      </c>
      <c r="T83" s="129" t="str">
        <f>IF(OR($M83="",$N83=""),"",_xlfn.BETA.INV(ABS(VLOOKUP($R$1,VLookups!$A$28:$B$29,2,FALSE)-T$3),IF($G83="L",$N83,$M83),IF($G83="L",$M83,$N83),$B83,$D83))</f>
        <v/>
      </c>
      <c r="U83" s="130" t="str">
        <f>IF(OR($M83="",$N83=""),"",_xlfn.BETA.INV(ABS(VLOOKUP($R$1,VLookups!$A$28:$B$29,2,FALSE)-U$3),IF($G83="L",$N83,$M83),IF($G83="L",$M83,$N83),$B83,$D83))</f>
        <v/>
      </c>
      <c r="V83" s="129" t="str">
        <f>IF(OR($M83="",$N83=""),"",_xlfn.BETA.INV(ABS(VLOOKUP($R$1,VLookups!$A$28:$B$29,2,FALSE)-V$3),IF($G83="L",$N83,$M83),IF($G83="L",$M83,$N83),$B83,$D83))</f>
        <v/>
      </c>
      <c r="W83" s="130" t="str">
        <f>IF(OR($M83="",$N83=""),"",_xlfn.BETA.INV(ABS(VLOOKUP($R$1,VLookups!$A$28:$B$29,2,FALSE)-W$3),IF($G83="L",$N83,$M83),IF($G83="L",$M83,$N83),$B83,$D83))</f>
        <v/>
      </c>
      <c r="X83" s="129" t="str">
        <f>IF(OR($M83="",$N83=""),"",_xlfn.BETA.INV(ABS(VLOOKUP($R$1,VLookups!$A$28:$B$29,2,FALSE)-X$3),IF($G83="L",$N83,$M83),IF($G83="L",$M83,$N83),$B83,$D83))</f>
        <v/>
      </c>
      <c r="Y83" s="130" t="str">
        <f>IF(OR($M83="",$N83=""),"",_xlfn.BETA.INV(ABS(VLOOKUP($R$1,VLookups!$A$28:$B$29,2,FALSE)-Y$3),IF($G83="L",$N83,$M83),IF($G83="L",$M83,$N83),$B83,$D83))</f>
        <v/>
      </c>
      <c r="Z83" s="129" t="str">
        <f>IF(OR($M83="",$N83=""),"",_xlfn.BETA.INV(ABS(VLOOKUP($R$1,VLookups!$A$28:$B$29,2,FALSE)-Z$3),IF($G83="L",$N83,$M83),IF($G83="L",$M83,$N83),$B83,$D83))</f>
        <v/>
      </c>
      <c r="AA83" s="130" t="str">
        <f>IF(OR($M83="",$N83=""),"",_xlfn.BETA.INV(ABS(VLOOKUP($R$1,VLookups!$A$28:$B$29,2,FALSE)-AA$3),IF($G83="L",$N83,$M83),IF($G83="L",$M83,$N83),$B83,$D83))</f>
        <v/>
      </c>
      <c r="AB83" s="129" t="str">
        <f>IF(OR($M83="",$N83=""),"",_xlfn.BETA.INV(ABS(VLOOKUP($R$1,VLookups!$A$28:$B$29,2,FALSE)-AB$3),IF($G83="L",$N83,$M83),IF($G83="L",$M83,$N83),$B83,$D83))</f>
        <v/>
      </c>
      <c r="AC83" s="130" t="str">
        <f>IF(OR($M83="",$N83=""),"",_xlfn.BETA.INV(ABS(VLOOKUP($R$1,VLookups!$A$28:$B$29,2,FALSE)-AC$3),IF($G83="L",$N83,$M83),IF($G83="L",$M83,$N83),$B83,$D83))</f>
        <v/>
      </c>
      <c r="AD83" s="129" t="str">
        <f>IF(OR($M83="",$N83=""),"",_xlfn.BETA.INV(ABS(VLOOKUP($R$1,VLookups!$A$28:$B$29,2,FALSE)-AD$3),IF($G83="L",$N83,$M83),IF($G83="L",$M83,$N83),$B83,$D83))</f>
        <v/>
      </c>
      <c r="AE83" s="130" t="str">
        <f>IF(OR($M83="",$N83=""),"",_xlfn.BETA.INV(ABS(VLOOKUP($R$1,VLookups!$A$28:$B$29,2,FALSE)-AE$3),IF($G83="L",$N83,$M83),IF($G83="L",$M83,$N83),$B83,$D83))</f>
        <v/>
      </c>
      <c r="AF83" s="17"/>
      <c r="AG83" s="17"/>
      <c r="AH83" s="17"/>
    </row>
    <row r="84" spans="1:34" hidden="1" x14ac:dyDescent="0.25">
      <c r="A84" s="22">
        <v>81</v>
      </c>
      <c r="B84" s="132"/>
      <c r="C84" s="132"/>
      <c r="D84" s="132"/>
      <c r="E84" s="127" t="str">
        <f t="shared" si="15"/>
        <v/>
      </c>
      <c r="F84" s="23" t="str">
        <f t="shared" si="16"/>
        <v/>
      </c>
      <c r="G84" s="24" t="str">
        <f t="shared" si="17"/>
        <v/>
      </c>
      <c r="H84" s="25" t="str">
        <f>IF(F84="","",IF(OR($F84&lt;Skew!$B$1,$F84=Skew!$B$1),IF($F84&gt;Skew!$C$1,Skew!$A$1,IF($F84&gt;Skew!$C$2,Skew!$A$2,IF($F84&gt;Skew!$C$3,Skew!$A$3,IF($F84&gt;Skew!$C$4,Skew!$A$4,IF($F84&gt;Skew!$C$5,Skew!$A$5,IF($F84&gt;Skew!$C$6,Skew!$A$6,IF($F84&gt;Skew!$C$7,Skew!$A$7,IF($F84&gt;Skew!$C$8,Skew!$A$8,IF($F84&gt;Skew!$C$9,Skew!$A$9,IF($F84&gt;Skew!$C$10,Skew!$A$10,IF($F84&gt;Skew!$C$11,Skew!$A$11,IF($F84&gt;Skew!$C$12,Skew!$A$12,IF($F84&gt;Skew!$C$13,Skew!$A$13,IF($F84&gt;Skew!$C$14,Skew!$A$14,Skew!$A$15)
)))))))))))))))</f>
        <v/>
      </c>
      <c r="I84" s="24" t="str">
        <f>IF(F84="","",MATCH(H84,Skew!$A$1:$A$15,0))</f>
        <v/>
      </c>
      <c r="J84" s="24" t="str">
        <f t="shared" si="9"/>
        <v/>
      </c>
      <c r="K84" s="26"/>
      <c r="L84" s="24" t="str">
        <f>IF(OR(F84="",K84=""),"",MATCH(K84,Confidence!$A$1:$A$10,0))</f>
        <v/>
      </c>
      <c r="M84" s="27" t="str">
        <f t="shared" si="10"/>
        <v/>
      </c>
      <c r="N84" s="27" t="str">
        <f t="shared" si="11"/>
        <v/>
      </c>
      <c r="O84" s="119" t="str">
        <f t="shared" si="12"/>
        <v/>
      </c>
      <c r="P84" s="119" t="str">
        <f t="shared" si="13"/>
        <v/>
      </c>
      <c r="Q84" s="40" t="str">
        <f t="shared" si="14"/>
        <v/>
      </c>
      <c r="R84" s="132"/>
      <c r="S84" s="28" t="str">
        <f>IF(AND(B84&gt;0,C84&gt;0,D84&gt;0,M84&gt;0,N84&gt;0,R84&gt;0,NOT(K84="")),ABS(VLOOKUP($R$1,VLookups!$A$28:$B$29,2,FALSE)-_xlfn.BETA.DIST(R84,IF(G84="L",N84,M84),IF(G84="L",M84,N84),TRUE,B84,D84)),"")</f>
        <v/>
      </c>
      <c r="T84" s="129" t="str">
        <f>IF(OR($M84="",$N84=""),"",_xlfn.BETA.INV(ABS(VLOOKUP($R$1,VLookups!$A$28:$B$29,2,FALSE)-T$3),IF($G84="L",$N84,$M84),IF($G84="L",$M84,$N84),$B84,$D84))</f>
        <v/>
      </c>
      <c r="U84" s="130" t="str">
        <f>IF(OR($M84="",$N84=""),"",_xlfn.BETA.INV(ABS(VLOOKUP($R$1,VLookups!$A$28:$B$29,2,FALSE)-U$3),IF($G84="L",$N84,$M84),IF($G84="L",$M84,$N84),$B84,$D84))</f>
        <v/>
      </c>
      <c r="V84" s="129" t="str">
        <f>IF(OR($M84="",$N84=""),"",_xlfn.BETA.INV(ABS(VLOOKUP($R$1,VLookups!$A$28:$B$29,2,FALSE)-V$3),IF($G84="L",$N84,$M84),IF($G84="L",$M84,$N84),$B84,$D84))</f>
        <v/>
      </c>
      <c r="W84" s="130" t="str">
        <f>IF(OR($M84="",$N84=""),"",_xlfn.BETA.INV(ABS(VLOOKUP($R$1,VLookups!$A$28:$B$29,2,FALSE)-W$3),IF($G84="L",$N84,$M84),IF($G84="L",$M84,$N84),$B84,$D84))</f>
        <v/>
      </c>
      <c r="X84" s="129" t="str">
        <f>IF(OR($M84="",$N84=""),"",_xlfn.BETA.INV(ABS(VLOOKUP($R$1,VLookups!$A$28:$B$29,2,FALSE)-X$3),IF($G84="L",$N84,$M84),IF($G84="L",$M84,$N84),$B84,$D84))</f>
        <v/>
      </c>
      <c r="Y84" s="130" t="str">
        <f>IF(OR($M84="",$N84=""),"",_xlfn.BETA.INV(ABS(VLOOKUP($R$1,VLookups!$A$28:$B$29,2,FALSE)-Y$3),IF($G84="L",$N84,$M84),IF($G84="L",$M84,$N84),$B84,$D84))</f>
        <v/>
      </c>
      <c r="Z84" s="129" t="str">
        <f>IF(OR($M84="",$N84=""),"",_xlfn.BETA.INV(ABS(VLOOKUP($R$1,VLookups!$A$28:$B$29,2,FALSE)-Z$3),IF($G84="L",$N84,$M84),IF($G84="L",$M84,$N84),$B84,$D84))</f>
        <v/>
      </c>
      <c r="AA84" s="130" t="str">
        <f>IF(OR($M84="",$N84=""),"",_xlfn.BETA.INV(ABS(VLOOKUP($R$1,VLookups!$A$28:$B$29,2,FALSE)-AA$3),IF($G84="L",$N84,$M84),IF($G84="L",$M84,$N84),$B84,$D84))</f>
        <v/>
      </c>
      <c r="AB84" s="129" t="str">
        <f>IF(OR($M84="",$N84=""),"",_xlfn.BETA.INV(ABS(VLOOKUP($R$1,VLookups!$A$28:$B$29,2,FALSE)-AB$3),IF($G84="L",$N84,$M84),IF($G84="L",$M84,$N84),$B84,$D84))</f>
        <v/>
      </c>
      <c r="AC84" s="130" t="str">
        <f>IF(OR($M84="",$N84=""),"",_xlfn.BETA.INV(ABS(VLOOKUP($R$1,VLookups!$A$28:$B$29,2,FALSE)-AC$3),IF($G84="L",$N84,$M84),IF($G84="L",$M84,$N84),$B84,$D84))</f>
        <v/>
      </c>
      <c r="AD84" s="129" t="str">
        <f>IF(OR($M84="",$N84=""),"",_xlfn.BETA.INV(ABS(VLOOKUP($R$1,VLookups!$A$28:$B$29,2,FALSE)-AD$3),IF($G84="L",$N84,$M84),IF($G84="L",$M84,$N84),$B84,$D84))</f>
        <v/>
      </c>
      <c r="AE84" s="130" t="str">
        <f>IF(OR($M84="",$N84=""),"",_xlfn.BETA.INV(ABS(VLOOKUP($R$1,VLookups!$A$28:$B$29,2,FALSE)-AE$3),IF($G84="L",$N84,$M84),IF($G84="L",$M84,$N84),$B84,$D84))</f>
        <v/>
      </c>
      <c r="AF84" s="17"/>
      <c r="AG84" s="17"/>
      <c r="AH84" s="17"/>
    </row>
    <row r="85" spans="1:34" hidden="1" x14ac:dyDescent="0.25">
      <c r="A85" s="22">
        <v>82</v>
      </c>
      <c r="B85" s="132"/>
      <c r="C85" s="132"/>
      <c r="D85" s="132"/>
      <c r="E85" s="127" t="str">
        <f t="shared" si="15"/>
        <v/>
      </c>
      <c r="F85" s="23" t="str">
        <f t="shared" si="16"/>
        <v/>
      </c>
      <c r="G85" s="24" t="str">
        <f t="shared" si="17"/>
        <v/>
      </c>
      <c r="H85" s="25" t="str">
        <f>IF(F85="","",IF(OR($F85&lt;Skew!$B$1,$F85=Skew!$B$1),IF($F85&gt;Skew!$C$1,Skew!$A$1,IF($F85&gt;Skew!$C$2,Skew!$A$2,IF($F85&gt;Skew!$C$3,Skew!$A$3,IF($F85&gt;Skew!$C$4,Skew!$A$4,IF($F85&gt;Skew!$C$5,Skew!$A$5,IF($F85&gt;Skew!$C$6,Skew!$A$6,IF($F85&gt;Skew!$C$7,Skew!$A$7,IF($F85&gt;Skew!$C$8,Skew!$A$8,IF($F85&gt;Skew!$C$9,Skew!$A$9,IF($F85&gt;Skew!$C$10,Skew!$A$10,IF($F85&gt;Skew!$C$11,Skew!$A$11,IF($F85&gt;Skew!$C$12,Skew!$A$12,IF($F85&gt;Skew!$C$13,Skew!$A$13,IF($F85&gt;Skew!$C$14,Skew!$A$14,Skew!$A$15)
)))))))))))))))</f>
        <v/>
      </c>
      <c r="I85" s="24" t="str">
        <f>IF(F85="","",MATCH(H85,Skew!$A$1:$A$15,0))</f>
        <v/>
      </c>
      <c r="J85" s="24" t="str">
        <f t="shared" si="9"/>
        <v/>
      </c>
      <c r="K85" s="26"/>
      <c r="L85" s="24" t="str">
        <f>IF(OR(F85="",K85=""),"",MATCH(K85,Confidence!$A$1:$A$10,0))</f>
        <v/>
      </c>
      <c r="M85" s="27" t="str">
        <f t="shared" si="10"/>
        <v/>
      </c>
      <c r="N85" s="27" t="str">
        <f t="shared" si="11"/>
        <v/>
      </c>
      <c r="O85" s="119" t="str">
        <f t="shared" si="12"/>
        <v/>
      </c>
      <c r="P85" s="119" t="str">
        <f t="shared" si="13"/>
        <v/>
      </c>
      <c r="Q85" s="40" t="str">
        <f t="shared" si="14"/>
        <v/>
      </c>
      <c r="R85" s="132"/>
      <c r="S85" s="28" t="str">
        <f>IF(AND(B85&gt;0,C85&gt;0,D85&gt;0,M85&gt;0,N85&gt;0,R85&gt;0,NOT(K85="")),ABS(VLOOKUP($R$1,VLookups!$A$28:$B$29,2,FALSE)-_xlfn.BETA.DIST(R85,IF(G85="L",N85,M85),IF(G85="L",M85,N85),TRUE,B85,D85)),"")</f>
        <v/>
      </c>
      <c r="T85" s="129" t="str">
        <f>IF(OR($M85="",$N85=""),"",_xlfn.BETA.INV(ABS(VLOOKUP($R$1,VLookups!$A$28:$B$29,2,FALSE)-T$3),IF($G85="L",$N85,$M85),IF($G85="L",$M85,$N85),$B85,$D85))</f>
        <v/>
      </c>
      <c r="U85" s="130" t="str">
        <f>IF(OR($M85="",$N85=""),"",_xlfn.BETA.INV(ABS(VLOOKUP($R$1,VLookups!$A$28:$B$29,2,FALSE)-U$3),IF($G85="L",$N85,$M85),IF($G85="L",$M85,$N85),$B85,$D85))</f>
        <v/>
      </c>
      <c r="V85" s="129" t="str">
        <f>IF(OR($M85="",$N85=""),"",_xlfn.BETA.INV(ABS(VLOOKUP($R$1,VLookups!$A$28:$B$29,2,FALSE)-V$3),IF($G85="L",$N85,$M85),IF($G85="L",$M85,$N85),$B85,$D85))</f>
        <v/>
      </c>
      <c r="W85" s="130" t="str">
        <f>IF(OR($M85="",$N85=""),"",_xlfn.BETA.INV(ABS(VLOOKUP($R$1,VLookups!$A$28:$B$29,2,FALSE)-W$3),IF($G85="L",$N85,$M85),IF($G85="L",$M85,$N85),$B85,$D85))</f>
        <v/>
      </c>
      <c r="X85" s="129" t="str">
        <f>IF(OR($M85="",$N85=""),"",_xlfn.BETA.INV(ABS(VLOOKUP($R$1,VLookups!$A$28:$B$29,2,FALSE)-X$3),IF($G85="L",$N85,$M85),IF($G85="L",$M85,$N85),$B85,$D85))</f>
        <v/>
      </c>
      <c r="Y85" s="130" t="str">
        <f>IF(OR($M85="",$N85=""),"",_xlfn.BETA.INV(ABS(VLOOKUP($R$1,VLookups!$A$28:$B$29,2,FALSE)-Y$3),IF($G85="L",$N85,$M85),IF($G85="L",$M85,$N85),$B85,$D85))</f>
        <v/>
      </c>
      <c r="Z85" s="129" t="str">
        <f>IF(OR($M85="",$N85=""),"",_xlfn.BETA.INV(ABS(VLOOKUP($R$1,VLookups!$A$28:$B$29,2,FALSE)-Z$3),IF($G85="L",$N85,$M85),IF($G85="L",$M85,$N85),$B85,$D85))</f>
        <v/>
      </c>
      <c r="AA85" s="130" t="str">
        <f>IF(OR($M85="",$N85=""),"",_xlfn.BETA.INV(ABS(VLOOKUP($R$1,VLookups!$A$28:$B$29,2,FALSE)-AA$3),IF($G85="L",$N85,$M85),IF($G85="L",$M85,$N85),$B85,$D85))</f>
        <v/>
      </c>
      <c r="AB85" s="129" t="str">
        <f>IF(OR($M85="",$N85=""),"",_xlfn.BETA.INV(ABS(VLOOKUP($R$1,VLookups!$A$28:$B$29,2,FALSE)-AB$3),IF($G85="L",$N85,$M85),IF($G85="L",$M85,$N85),$B85,$D85))</f>
        <v/>
      </c>
      <c r="AC85" s="130" t="str">
        <f>IF(OR($M85="",$N85=""),"",_xlfn.BETA.INV(ABS(VLOOKUP($R$1,VLookups!$A$28:$B$29,2,FALSE)-AC$3),IF($G85="L",$N85,$M85),IF($G85="L",$M85,$N85),$B85,$D85))</f>
        <v/>
      </c>
      <c r="AD85" s="129" t="str">
        <f>IF(OR($M85="",$N85=""),"",_xlfn.BETA.INV(ABS(VLOOKUP($R$1,VLookups!$A$28:$B$29,2,FALSE)-AD$3),IF($G85="L",$N85,$M85),IF($G85="L",$M85,$N85),$B85,$D85))</f>
        <v/>
      </c>
      <c r="AE85" s="130" t="str">
        <f>IF(OR($M85="",$N85=""),"",_xlfn.BETA.INV(ABS(VLOOKUP($R$1,VLookups!$A$28:$B$29,2,FALSE)-AE$3),IF($G85="L",$N85,$M85),IF($G85="L",$M85,$N85),$B85,$D85))</f>
        <v/>
      </c>
      <c r="AF85" s="17"/>
      <c r="AG85" s="17"/>
      <c r="AH85" s="17"/>
    </row>
    <row r="86" spans="1:34" hidden="1" x14ac:dyDescent="0.25">
      <c r="A86" s="22">
        <v>83</v>
      </c>
      <c r="B86" s="132"/>
      <c r="C86" s="132"/>
      <c r="D86" s="132"/>
      <c r="E86" s="127" t="str">
        <f t="shared" si="15"/>
        <v/>
      </c>
      <c r="F86" s="23" t="str">
        <f t="shared" si="16"/>
        <v/>
      </c>
      <c r="G86" s="24" t="str">
        <f t="shared" si="17"/>
        <v/>
      </c>
      <c r="H86" s="25" t="str">
        <f>IF(F86="","",IF(OR($F86&lt;Skew!$B$1,$F86=Skew!$B$1),IF($F86&gt;Skew!$C$1,Skew!$A$1,IF($F86&gt;Skew!$C$2,Skew!$A$2,IF($F86&gt;Skew!$C$3,Skew!$A$3,IF($F86&gt;Skew!$C$4,Skew!$A$4,IF($F86&gt;Skew!$C$5,Skew!$A$5,IF($F86&gt;Skew!$C$6,Skew!$A$6,IF($F86&gt;Skew!$C$7,Skew!$A$7,IF($F86&gt;Skew!$C$8,Skew!$A$8,IF($F86&gt;Skew!$C$9,Skew!$A$9,IF($F86&gt;Skew!$C$10,Skew!$A$10,IF($F86&gt;Skew!$C$11,Skew!$A$11,IF($F86&gt;Skew!$C$12,Skew!$A$12,IF($F86&gt;Skew!$C$13,Skew!$A$13,IF($F86&gt;Skew!$C$14,Skew!$A$14,Skew!$A$15)
)))))))))))))))</f>
        <v/>
      </c>
      <c r="I86" s="24" t="str">
        <f>IF(F86="","",MATCH(H86,Skew!$A$1:$A$15,0))</f>
        <v/>
      </c>
      <c r="J86" s="24" t="str">
        <f t="shared" si="9"/>
        <v/>
      </c>
      <c r="K86" s="26"/>
      <c r="L86" s="24" t="str">
        <f>IF(OR(F86="",K86=""),"",MATCH(K86,Confidence!$A$1:$A$10,0))</f>
        <v/>
      </c>
      <c r="M86" s="27" t="str">
        <f t="shared" si="10"/>
        <v/>
      </c>
      <c r="N86" s="27" t="str">
        <f t="shared" si="11"/>
        <v/>
      </c>
      <c r="O86" s="119" t="str">
        <f t="shared" si="12"/>
        <v/>
      </c>
      <c r="P86" s="119" t="str">
        <f t="shared" si="13"/>
        <v/>
      </c>
      <c r="Q86" s="40" t="str">
        <f t="shared" si="14"/>
        <v/>
      </c>
      <c r="R86" s="132"/>
      <c r="S86" s="28" t="str">
        <f>IF(AND(B86&gt;0,C86&gt;0,D86&gt;0,M86&gt;0,N86&gt;0,R86&gt;0,NOT(K86="")),ABS(VLOOKUP($R$1,VLookups!$A$28:$B$29,2,FALSE)-_xlfn.BETA.DIST(R86,IF(G86="L",N86,M86),IF(G86="L",M86,N86),TRUE,B86,D86)),"")</f>
        <v/>
      </c>
      <c r="T86" s="129" t="str">
        <f>IF(OR($M86="",$N86=""),"",_xlfn.BETA.INV(ABS(VLOOKUP($R$1,VLookups!$A$28:$B$29,2,FALSE)-T$3),IF($G86="L",$N86,$M86),IF($G86="L",$M86,$N86),$B86,$D86))</f>
        <v/>
      </c>
      <c r="U86" s="130" t="str">
        <f>IF(OR($M86="",$N86=""),"",_xlfn.BETA.INV(ABS(VLOOKUP($R$1,VLookups!$A$28:$B$29,2,FALSE)-U$3),IF($G86="L",$N86,$M86),IF($G86="L",$M86,$N86),$B86,$D86))</f>
        <v/>
      </c>
      <c r="V86" s="129" t="str">
        <f>IF(OR($M86="",$N86=""),"",_xlfn.BETA.INV(ABS(VLOOKUP($R$1,VLookups!$A$28:$B$29,2,FALSE)-V$3),IF($G86="L",$N86,$M86),IF($G86="L",$M86,$N86),$B86,$D86))</f>
        <v/>
      </c>
      <c r="W86" s="130" t="str">
        <f>IF(OR($M86="",$N86=""),"",_xlfn.BETA.INV(ABS(VLOOKUP($R$1,VLookups!$A$28:$B$29,2,FALSE)-W$3),IF($G86="L",$N86,$M86),IF($G86="L",$M86,$N86),$B86,$D86))</f>
        <v/>
      </c>
      <c r="X86" s="129" t="str">
        <f>IF(OR($M86="",$N86=""),"",_xlfn.BETA.INV(ABS(VLOOKUP($R$1,VLookups!$A$28:$B$29,2,FALSE)-X$3),IF($G86="L",$N86,$M86),IF($G86="L",$M86,$N86),$B86,$D86))</f>
        <v/>
      </c>
      <c r="Y86" s="130" t="str">
        <f>IF(OR($M86="",$N86=""),"",_xlfn.BETA.INV(ABS(VLOOKUP($R$1,VLookups!$A$28:$B$29,2,FALSE)-Y$3),IF($G86="L",$N86,$M86),IF($G86="L",$M86,$N86),$B86,$D86))</f>
        <v/>
      </c>
      <c r="Z86" s="129" t="str">
        <f>IF(OR($M86="",$N86=""),"",_xlfn.BETA.INV(ABS(VLOOKUP($R$1,VLookups!$A$28:$B$29,2,FALSE)-Z$3),IF($G86="L",$N86,$M86),IF($G86="L",$M86,$N86),$B86,$D86))</f>
        <v/>
      </c>
      <c r="AA86" s="130" t="str">
        <f>IF(OR($M86="",$N86=""),"",_xlfn.BETA.INV(ABS(VLOOKUP($R$1,VLookups!$A$28:$B$29,2,FALSE)-AA$3),IF($G86="L",$N86,$M86),IF($G86="L",$M86,$N86),$B86,$D86))</f>
        <v/>
      </c>
      <c r="AB86" s="129" t="str">
        <f>IF(OR($M86="",$N86=""),"",_xlfn.BETA.INV(ABS(VLOOKUP($R$1,VLookups!$A$28:$B$29,2,FALSE)-AB$3),IF($G86="L",$N86,$M86),IF($G86="L",$M86,$N86),$B86,$D86))</f>
        <v/>
      </c>
      <c r="AC86" s="130" t="str">
        <f>IF(OR($M86="",$N86=""),"",_xlfn.BETA.INV(ABS(VLOOKUP($R$1,VLookups!$A$28:$B$29,2,FALSE)-AC$3),IF($G86="L",$N86,$M86),IF($G86="L",$M86,$N86),$B86,$D86))</f>
        <v/>
      </c>
      <c r="AD86" s="129" t="str">
        <f>IF(OR($M86="",$N86=""),"",_xlfn.BETA.INV(ABS(VLOOKUP($R$1,VLookups!$A$28:$B$29,2,FALSE)-AD$3),IF($G86="L",$N86,$M86),IF($G86="L",$M86,$N86),$B86,$D86))</f>
        <v/>
      </c>
      <c r="AE86" s="130" t="str">
        <f>IF(OR($M86="",$N86=""),"",_xlfn.BETA.INV(ABS(VLOOKUP($R$1,VLookups!$A$28:$B$29,2,FALSE)-AE$3),IF($G86="L",$N86,$M86),IF($G86="L",$M86,$N86),$B86,$D86))</f>
        <v/>
      </c>
      <c r="AF86" s="17"/>
      <c r="AG86" s="17"/>
      <c r="AH86" s="17"/>
    </row>
    <row r="87" spans="1:34" hidden="1" x14ac:dyDescent="0.25">
      <c r="A87" s="22">
        <v>84</v>
      </c>
      <c r="B87" s="132"/>
      <c r="C87" s="132"/>
      <c r="D87" s="132"/>
      <c r="E87" s="127" t="str">
        <f t="shared" si="15"/>
        <v/>
      </c>
      <c r="F87" s="23" t="str">
        <f t="shared" si="16"/>
        <v/>
      </c>
      <c r="G87" s="24" t="str">
        <f t="shared" si="17"/>
        <v/>
      </c>
      <c r="H87" s="25" t="str">
        <f>IF(F87="","",IF(OR($F87&lt;Skew!$B$1,$F87=Skew!$B$1),IF($F87&gt;Skew!$C$1,Skew!$A$1,IF($F87&gt;Skew!$C$2,Skew!$A$2,IF($F87&gt;Skew!$C$3,Skew!$A$3,IF($F87&gt;Skew!$C$4,Skew!$A$4,IF($F87&gt;Skew!$C$5,Skew!$A$5,IF($F87&gt;Skew!$C$6,Skew!$A$6,IF($F87&gt;Skew!$C$7,Skew!$A$7,IF($F87&gt;Skew!$C$8,Skew!$A$8,IF($F87&gt;Skew!$C$9,Skew!$A$9,IF($F87&gt;Skew!$C$10,Skew!$A$10,IF($F87&gt;Skew!$C$11,Skew!$A$11,IF($F87&gt;Skew!$C$12,Skew!$A$12,IF($F87&gt;Skew!$C$13,Skew!$A$13,IF($F87&gt;Skew!$C$14,Skew!$A$14,Skew!$A$15)
)))))))))))))))</f>
        <v/>
      </c>
      <c r="I87" s="24" t="str">
        <f>IF(F87="","",MATCH(H87,Skew!$A$1:$A$15,0))</f>
        <v/>
      </c>
      <c r="J87" s="24" t="str">
        <f t="shared" si="9"/>
        <v/>
      </c>
      <c r="K87" s="26"/>
      <c r="L87" s="24" t="str">
        <f>IF(OR(F87="",K87=""),"",MATCH(K87,Confidence!$A$1:$A$10,0))</f>
        <v/>
      </c>
      <c r="M87" s="27" t="str">
        <f t="shared" si="10"/>
        <v/>
      </c>
      <c r="N87" s="27" t="str">
        <f t="shared" si="11"/>
        <v/>
      </c>
      <c r="O87" s="119" t="str">
        <f t="shared" si="12"/>
        <v/>
      </c>
      <c r="P87" s="119" t="str">
        <f t="shared" si="13"/>
        <v/>
      </c>
      <c r="Q87" s="40" t="str">
        <f t="shared" si="14"/>
        <v/>
      </c>
      <c r="R87" s="132"/>
      <c r="S87" s="28" t="str">
        <f>IF(AND(B87&gt;0,C87&gt;0,D87&gt;0,M87&gt;0,N87&gt;0,R87&gt;0,NOT(K87="")),ABS(VLOOKUP($R$1,VLookups!$A$28:$B$29,2,FALSE)-_xlfn.BETA.DIST(R87,IF(G87="L",N87,M87),IF(G87="L",M87,N87),TRUE,B87,D87)),"")</f>
        <v/>
      </c>
      <c r="T87" s="129" t="str">
        <f>IF(OR($M87="",$N87=""),"",_xlfn.BETA.INV(ABS(VLOOKUP($R$1,VLookups!$A$28:$B$29,2,FALSE)-T$3),IF($G87="L",$N87,$M87),IF($G87="L",$M87,$N87),$B87,$D87))</f>
        <v/>
      </c>
      <c r="U87" s="130" t="str">
        <f>IF(OR($M87="",$N87=""),"",_xlfn.BETA.INV(ABS(VLOOKUP($R$1,VLookups!$A$28:$B$29,2,FALSE)-U$3),IF($G87="L",$N87,$M87),IF($G87="L",$M87,$N87),$B87,$D87))</f>
        <v/>
      </c>
      <c r="V87" s="129" t="str">
        <f>IF(OR($M87="",$N87=""),"",_xlfn.BETA.INV(ABS(VLOOKUP($R$1,VLookups!$A$28:$B$29,2,FALSE)-V$3),IF($G87="L",$N87,$M87),IF($G87="L",$M87,$N87),$B87,$D87))</f>
        <v/>
      </c>
      <c r="W87" s="130" t="str">
        <f>IF(OR($M87="",$N87=""),"",_xlfn.BETA.INV(ABS(VLOOKUP($R$1,VLookups!$A$28:$B$29,2,FALSE)-W$3),IF($G87="L",$N87,$M87),IF($G87="L",$M87,$N87),$B87,$D87))</f>
        <v/>
      </c>
      <c r="X87" s="129" t="str">
        <f>IF(OR($M87="",$N87=""),"",_xlfn.BETA.INV(ABS(VLOOKUP($R$1,VLookups!$A$28:$B$29,2,FALSE)-X$3),IF($G87="L",$N87,$M87),IF($G87="L",$M87,$N87),$B87,$D87))</f>
        <v/>
      </c>
      <c r="Y87" s="130" t="str">
        <f>IF(OR($M87="",$N87=""),"",_xlfn.BETA.INV(ABS(VLOOKUP($R$1,VLookups!$A$28:$B$29,2,FALSE)-Y$3),IF($G87="L",$N87,$M87),IF($G87="L",$M87,$N87),$B87,$D87))</f>
        <v/>
      </c>
      <c r="Z87" s="129" t="str">
        <f>IF(OR($M87="",$N87=""),"",_xlfn.BETA.INV(ABS(VLOOKUP($R$1,VLookups!$A$28:$B$29,2,FALSE)-Z$3),IF($G87="L",$N87,$M87),IF($G87="L",$M87,$N87),$B87,$D87))</f>
        <v/>
      </c>
      <c r="AA87" s="130" t="str">
        <f>IF(OR($M87="",$N87=""),"",_xlfn.BETA.INV(ABS(VLOOKUP($R$1,VLookups!$A$28:$B$29,2,FALSE)-AA$3),IF($G87="L",$N87,$M87),IF($G87="L",$M87,$N87),$B87,$D87))</f>
        <v/>
      </c>
      <c r="AB87" s="129" t="str">
        <f>IF(OR($M87="",$N87=""),"",_xlfn.BETA.INV(ABS(VLOOKUP($R$1,VLookups!$A$28:$B$29,2,FALSE)-AB$3),IF($G87="L",$N87,$M87),IF($G87="L",$M87,$N87),$B87,$D87))</f>
        <v/>
      </c>
      <c r="AC87" s="130" t="str">
        <f>IF(OR($M87="",$N87=""),"",_xlfn.BETA.INV(ABS(VLOOKUP($R$1,VLookups!$A$28:$B$29,2,FALSE)-AC$3),IF($G87="L",$N87,$M87),IF($G87="L",$M87,$N87),$B87,$D87))</f>
        <v/>
      </c>
      <c r="AD87" s="129" t="str">
        <f>IF(OR($M87="",$N87=""),"",_xlfn.BETA.INV(ABS(VLOOKUP($R$1,VLookups!$A$28:$B$29,2,FALSE)-AD$3),IF($G87="L",$N87,$M87),IF($G87="L",$M87,$N87),$B87,$D87))</f>
        <v/>
      </c>
      <c r="AE87" s="130" t="str">
        <f>IF(OR($M87="",$N87=""),"",_xlfn.BETA.INV(ABS(VLOOKUP($R$1,VLookups!$A$28:$B$29,2,FALSE)-AE$3),IF($G87="L",$N87,$M87),IF($G87="L",$M87,$N87),$B87,$D87))</f>
        <v/>
      </c>
      <c r="AF87" s="17"/>
      <c r="AG87" s="17"/>
      <c r="AH87" s="17"/>
    </row>
    <row r="88" spans="1:34" hidden="1" x14ac:dyDescent="0.25">
      <c r="A88" s="22">
        <v>85</v>
      </c>
      <c r="B88" s="132"/>
      <c r="C88" s="132"/>
      <c r="D88" s="132"/>
      <c r="E88" s="127" t="str">
        <f t="shared" si="15"/>
        <v/>
      </c>
      <c r="F88" s="23" t="str">
        <f t="shared" si="16"/>
        <v/>
      </c>
      <c r="G88" s="24" t="str">
        <f t="shared" si="17"/>
        <v/>
      </c>
      <c r="H88" s="25" t="str">
        <f>IF(F88="","",IF(OR($F88&lt;Skew!$B$1,$F88=Skew!$B$1),IF($F88&gt;Skew!$C$1,Skew!$A$1,IF($F88&gt;Skew!$C$2,Skew!$A$2,IF($F88&gt;Skew!$C$3,Skew!$A$3,IF($F88&gt;Skew!$C$4,Skew!$A$4,IF($F88&gt;Skew!$C$5,Skew!$A$5,IF($F88&gt;Skew!$C$6,Skew!$A$6,IF($F88&gt;Skew!$C$7,Skew!$A$7,IF($F88&gt;Skew!$C$8,Skew!$A$8,IF($F88&gt;Skew!$C$9,Skew!$A$9,IF($F88&gt;Skew!$C$10,Skew!$A$10,IF($F88&gt;Skew!$C$11,Skew!$A$11,IF($F88&gt;Skew!$C$12,Skew!$A$12,IF($F88&gt;Skew!$C$13,Skew!$A$13,IF($F88&gt;Skew!$C$14,Skew!$A$14,Skew!$A$15)
)))))))))))))))</f>
        <v/>
      </c>
      <c r="I88" s="24" t="str">
        <f>IF(F88="","",MATCH(H88,Skew!$A$1:$A$15,0))</f>
        <v/>
      </c>
      <c r="J88" s="24" t="str">
        <f t="shared" si="9"/>
        <v/>
      </c>
      <c r="K88" s="26"/>
      <c r="L88" s="24" t="str">
        <f>IF(OR(F88="",K88=""),"",MATCH(K88,Confidence!$A$1:$A$10,0))</f>
        <v/>
      </c>
      <c r="M88" s="27" t="str">
        <f t="shared" si="10"/>
        <v/>
      </c>
      <c r="N88" s="27" t="str">
        <f t="shared" si="11"/>
        <v/>
      </c>
      <c r="O88" s="119" t="str">
        <f t="shared" si="12"/>
        <v/>
      </c>
      <c r="P88" s="119" t="str">
        <f t="shared" si="13"/>
        <v/>
      </c>
      <c r="Q88" s="40" t="str">
        <f t="shared" si="14"/>
        <v/>
      </c>
      <c r="R88" s="132"/>
      <c r="S88" s="28" t="str">
        <f>IF(AND(B88&gt;0,C88&gt;0,D88&gt;0,M88&gt;0,N88&gt;0,R88&gt;0,NOT(K88="")),ABS(VLOOKUP($R$1,VLookups!$A$28:$B$29,2,FALSE)-_xlfn.BETA.DIST(R88,IF(G88="L",N88,M88),IF(G88="L",M88,N88),TRUE,B88,D88)),"")</f>
        <v/>
      </c>
      <c r="T88" s="129" t="str">
        <f>IF(OR($M88="",$N88=""),"",_xlfn.BETA.INV(ABS(VLOOKUP($R$1,VLookups!$A$28:$B$29,2,FALSE)-T$3),IF($G88="L",$N88,$M88),IF($G88="L",$M88,$N88),$B88,$D88))</f>
        <v/>
      </c>
      <c r="U88" s="130" t="str">
        <f>IF(OR($M88="",$N88=""),"",_xlfn.BETA.INV(ABS(VLOOKUP($R$1,VLookups!$A$28:$B$29,2,FALSE)-U$3),IF($G88="L",$N88,$M88),IF($G88="L",$M88,$N88),$B88,$D88))</f>
        <v/>
      </c>
      <c r="V88" s="129" t="str">
        <f>IF(OR($M88="",$N88=""),"",_xlfn.BETA.INV(ABS(VLOOKUP($R$1,VLookups!$A$28:$B$29,2,FALSE)-V$3),IF($G88="L",$N88,$M88),IF($G88="L",$M88,$N88),$B88,$D88))</f>
        <v/>
      </c>
      <c r="W88" s="130" t="str">
        <f>IF(OR($M88="",$N88=""),"",_xlfn.BETA.INV(ABS(VLOOKUP($R$1,VLookups!$A$28:$B$29,2,FALSE)-W$3),IF($G88="L",$N88,$M88),IF($G88="L",$M88,$N88),$B88,$D88))</f>
        <v/>
      </c>
      <c r="X88" s="129" t="str">
        <f>IF(OR($M88="",$N88=""),"",_xlfn.BETA.INV(ABS(VLOOKUP($R$1,VLookups!$A$28:$B$29,2,FALSE)-X$3),IF($G88="L",$N88,$M88),IF($G88="L",$M88,$N88),$B88,$D88))</f>
        <v/>
      </c>
      <c r="Y88" s="130" t="str">
        <f>IF(OR($M88="",$N88=""),"",_xlfn.BETA.INV(ABS(VLOOKUP($R$1,VLookups!$A$28:$B$29,2,FALSE)-Y$3),IF($G88="L",$N88,$M88),IF($G88="L",$M88,$N88),$B88,$D88))</f>
        <v/>
      </c>
      <c r="Z88" s="129" t="str">
        <f>IF(OR($M88="",$N88=""),"",_xlfn.BETA.INV(ABS(VLOOKUP($R$1,VLookups!$A$28:$B$29,2,FALSE)-Z$3),IF($G88="L",$N88,$M88),IF($G88="L",$M88,$N88),$B88,$D88))</f>
        <v/>
      </c>
      <c r="AA88" s="130" t="str">
        <f>IF(OR($M88="",$N88=""),"",_xlfn.BETA.INV(ABS(VLOOKUP($R$1,VLookups!$A$28:$B$29,2,FALSE)-AA$3),IF($G88="L",$N88,$M88),IF($G88="L",$M88,$N88),$B88,$D88))</f>
        <v/>
      </c>
      <c r="AB88" s="129" t="str">
        <f>IF(OR($M88="",$N88=""),"",_xlfn.BETA.INV(ABS(VLOOKUP($R$1,VLookups!$A$28:$B$29,2,FALSE)-AB$3),IF($G88="L",$N88,$M88),IF($G88="L",$M88,$N88),$B88,$D88))</f>
        <v/>
      </c>
      <c r="AC88" s="130" t="str">
        <f>IF(OR($M88="",$N88=""),"",_xlfn.BETA.INV(ABS(VLOOKUP($R$1,VLookups!$A$28:$B$29,2,FALSE)-AC$3),IF($G88="L",$N88,$M88),IF($G88="L",$M88,$N88),$B88,$D88))</f>
        <v/>
      </c>
      <c r="AD88" s="129" t="str">
        <f>IF(OR($M88="",$N88=""),"",_xlfn.BETA.INV(ABS(VLOOKUP($R$1,VLookups!$A$28:$B$29,2,FALSE)-AD$3),IF($G88="L",$N88,$M88),IF($G88="L",$M88,$N88),$B88,$D88))</f>
        <v/>
      </c>
      <c r="AE88" s="130" t="str">
        <f>IF(OR($M88="",$N88=""),"",_xlfn.BETA.INV(ABS(VLOOKUP($R$1,VLookups!$A$28:$B$29,2,FALSE)-AE$3),IF($G88="L",$N88,$M88),IF($G88="L",$M88,$N88),$B88,$D88))</f>
        <v/>
      </c>
      <c r="AF88" s="17"/>
      <c r="AG88" s="17"/>
      <c r="AH88" s="17"/>
    </row>
    <row r="89" spans="1:34" hidden="1" x14ac:dyDescent="0.25">
      <c r="A89" s="22">
        <v>86</v>
      </c>
      <c r="B89" s="132"/>
      <c r="C89" s="132"/>
      <c r="D89" s="132"/>
      <c r="E89" s="127" t="str">
        <f t="shared" si="15"/>
        <v/>
      </c>
      <c r="F89" s="23" t="str">
        <f t="shared" si="16"/>
        <v/>
      </c>
      <c r="G89" s="24" t="str">
        <f t="shared" si="17"/>
        <v/>
      </c>
      <c r="H89" s="25" t="str">
        <f>IF(F89="","",IF(OR($F89&lt;Skew!$B$1,$F89=Skew!$B$1),IF($F89&gt;Skew!$C$1,Skew!$A$1,IF($F89&gt;Skew!$C$2,Skew!$A$2,IF($F89&gt;Skew!$C$3,Skew!$A$3,IF($F89&gt;Skew!$C$4,Skew!$A$4,IF($F89&gt;Skew!$C$5,Skew!$A$5,IF($F89&gt;Skew!$C$6,Skew!$A$6,IF($F89&gt;Skew!$C$7,Skew!$A$7,IF($F89&gt;Skew!$C$8,Skew!$A$8,IF($F89&gt;Skew!$C$9,Skew!$A$9,IF($F89&gt;Skew!$C$10,Skew!$A$10,IF($F89&gt;Skew!$C$11,Skew!$A$11,IF($F89&gt;Skew!$C$12,Skew!$A$12,IF($F89&gt;Skew!$C$13,Skew!$A$13,IF($F89&gt;Skew!$C$14,Skew!$A$14,Skew!$A$15)
)))))))))))))))</f>
        <v/>
      </c>
      <c r="I89" s="24" t="str">
        <f>IF(F89="","",MATCH(H89,Skew!$A$1:$A$15,0))</f>
        <v/>
      </c>
      <c r="J89" s="24" t="str">
        <f t="shared" si="9"/>
        <v/>
      </c>
      <c r="K89" s="26"/>
      <c r="L89" s="24" t="str">
        <f>IF(OR(F89="",K89=""),"",MATCH(K89,Confidence!$A$1:$A$10,0))</f>
        <v/>
      </c>
      <c r="M89" s="27" t="str">
        <f t="shared" si="10"/>
        <v/>
      </c>
      <c r="N89" s="27" t="str">
        <f t="shared" si="11"/>
        <v/>
      </c>
      <c r="O89" s="119" t="str">
        <f t="shared" si="12"/>
        <v/>
      </c>
      <c r="P89" s="119" t="str">
        <f t="shared" si="13"/>
        <v/>
      </c>
      <c r="Q89" s="40" t="str">
        <f t="shared" si="14"/>
        <v/>
      </c>
      <c r="R89" s="132"/>
      <c r="S89" s="28" t="str">
        <f>IF(AND(B89&gt;0,C89&gt;0,D89&gt;0,M89&gt;0,N89&gt;0,R89&gt;0,NOT(K89="")),ABS(VLOOKUP($R$1,VLookups!$A$28:$B$29,2,FALSE)-_xlfn.BETA.DIST(R89,IF(G89="L",N89,M89),IF(G89="L",M89,N89),TRUE,B89,D89)),"")</f>
        <v/>
      </c>
      <c r="T89" s="129" t="str">
        <f>IF(OR($M89="",$N89=""),"",_xlfn.BETA.INV(ABS(VLOOKUP($R$1,VLookups!$A$28:$B$29,2,FALSE)-T$3),IF($G89="L",$N89,$M89),IF($G89="L",$M89,$N89),$B89,$D89))</f>
        <v/>
      </c>
      <c r="U89" s="130" t="str">
        <f>IF(OR($M89="",$N89=""),"",_xlfn.BETA.INV(ABS(VLOOKUP($R$1,VLookups!$A$28:$B$29,2,FALSE)-U$3),IF($G89="L",$N89,$M89),IF($G89="L",$M89,$N89),$B89,$D89))</f>
        <v/>
      </c>
      <c r="V89" s="129" t="str">
        <f>IF(OR($M89="",$N89=""),"",_xlfn.BETA.INV(ABS(VLOOKUP($R$1,VLookups!$A$28:$B$29,2,FALSE)-V$3),IF($G89="L",$N89,$M89),IF($G89="L",$M89,$N89),$B89,$D89))</f>
        <v/>
      </c>
      <c r="W89" s="130" t="str">
        <f>IF(OR($M89="",$N89=""),"",_xlfn.BETA.INV(ABS(VLOOKUP($R$1,VLookups!$A$28:$B$29,2,FALSE)-W$3),IF($G89="L",$N89,$M89),IF($G89="L",$M89,$N89),$B89,$D89))</f>
        <v/>
      </c>
      <c r="X89" s="129" t="str">
        <f>IF(OR($M89="",$N89=""),"",_xlfn.BETA.INV(ABS(VLOOKUP($R$1,VLookups!$A$28:$B$29,2,FALSE)-X$3),IF($G89="L",$N89,$M89),IF($G89="L",$M89,$N89),$B89,$D89))</f>
        <v/>
      </c>
      <c r="Y89" s="130" t="str">
        <f>IF(OR($M89="",$N89=""),"",_xlfn.BETA.INV(ABS(VLOOKUP($R$1,VLookups!$A$28:$B$29,2,FALSE)-Y$3),IF($G89="L",$N89,$M89),IF($G89="L",$M89,$N89),$B89,$D89))</f>
        <v/>
      </c>
      <c r="Z89" s="129" t="str">
        <f>IF(OR($M89="",$N89=""),"",_xlfn.BETA.INV(ABS(VLOOKUP($R$1,VLookups!$A$28:$B$29,2,FALSE)-Z$3),IF($G89="L",$N89,$M89),IF($G89="L",$M89,$N89),$B89,$D89))</f>
        <v/>
      </c>
      <c r="AA89" s="130" t="str">
        <f>IF(OR($M89="",$N89=""),"",_xlfn.BETA.INV(ABS(VLOOKUP($R$1,VLookups!$A$28:$B$29,2,FALSE)-AA$3),IF($G89="L",$N89,$M89),IF($G89="L",$M89,$N89),$B89,$D89))</f>
        <v/>
      </c>
      <c r="AB89" s="129" t="str">
        <f>IF(OR($M89="",$N89=""),"",_xlfn.BETA.INV(ABS(VLOOKUP($R$1,VLookups!$A$28:$B$29,2,FALSE)-AB$3),IF($G89="L",$N89,$M89),IF($G89="L",$M89,$N89),$B89,$D89))</f>
        <v/>
      </c>
      <c r="AC89" s="130" t="str">
        <f>IF(OR($M89="",$N89=""),"",_xlfn.BETA.INV(ABS(VLOOKUP($R$1,VLookups!$A$28:$B$29,2,FALSE)-AC$3),IF($G89="L",$N89,$M89),IF($G89="L",$M89,$N89),$B89,$D89))</f>
        <v/>
      </c>
      <c r="AD89" s="129" t="str">
        <f>IF(OR($M89="",$N89=""),"",_xlfn.BETA.INV(ABS(VLOOKUP($R$1,VLookups!$A$28:$B$29,2,FALSE)-AD$3),IF($G89="L",$N89,$M89),IF($G89="L",$M89,$N89),$B89,$D89))</f>
        <v/>
      </c>
      <c r="AE89" s="130" t="str">
        <f>IF(OR($M89="",$N89=""),"",_xlfn.BETA.INV(ABS(VLOOKUP($R$1,VLookups!$A$28:$B$29,2,FALSE)-AE$3),IF($G89="L",$N89,$M89),IF($G89="L",$M89,$N89),$B89,$D89))</f>
        <v/>
      </c>
      <c r="AF89" s="17"/>
      <c r="AG89" s="17"/>
      <c r="AH89" s="17"/>
    </row>
    <row r="90" spans="1:34" hidden="1" x14ac:dyDescent="0.25">
      <c r="A90" s="22">
        <v>87</v>
      </c>
      <c r="B90" s="132"/>
      <c r="C90" s="132"/>
      <c r="D90" s="132"/>
      <c r="E90" s="127" t="str">
        <f t="shared" si="15"/>
        <v/>
      </c>
      <c r="F90" s="23" t="str">
        <f t="shared" si="16"/>
        <v/>
      </c>
      <c r="G90" s="24" t="str">
        <f t="shared" si="17"/>
        <v/>
      </c>
      <c r="H90" s="25" t="str">
        <f>IF(F90="","",IF(OR($F90&lt;Skew!$B$1,$F90=Skew!$B$1),IF($F90&gt;Skew!$C$1,Skew!$A$1,IF($F90&gt;Skew!$C$2,Skew!$A$2,IF($F90&gt;Skew!$C$3,Skew!$A$3,IF($F90&gt;Skew!$C$4,Skew!$A$4,IF($F90&gt;Skew!$C$5,Skew!$A$5,IF($F90&gt;Skew!$C$6,Skew!$A$6,IF($F90&gt;Skew!$C$7,Skew!$A$7,IF($F90&gt;Skew!$C$8,Skew!$A$8,IF($F90&gt;Skew!$C$9,Skew!$A$9,IF($F90&gt;Skew!$C$10,Skew!$A$10,IF($F90&gt;Skew!$C$11,Skew!$A$11,IF($F90&gt;Skew!$C$12,Skew!$A$12,IF($F90&gt;Skew!$C$13,Skew!$A$13,IF($F90&gt;Skew!$C$14,Skew!$A$14,Skew!$A$15)
)))))))))))))))</f>
        <v/>
      </c>
      <c r="I90" s="24" t="str">
        <f>IF(F90="","",MATCH(H90,Skew!$A$1:$A$15,0))</f>
        <v/>
      </c>
      <c r="J90" s="24" t="str">
        <f t="shared" si="9"/>
        <v/>
      </c>
      <c r="K90" s="26"/>
      <c r="L90" s="24" t="str">
        <f>IF(OR(F90="",K90=""),"",MATCH(K90,Confidence!$A$1:$A$10,0))</f>
        <v/>
      </c>
      <c r="M90" s="27" t="str">
        <f t="shared" si="10"/>
        <v/>
      </c>
      <c r="N90" s="27" t="str">
        <f t="shared" si="11"/>
        <v/>
      </c>
      <c r="O90" s="119" t="str">
        <f t="shared" si="12"/>
        <v/>
      </c>
      <c r="P90" s="119" t="str">
        <f t="shared" si="13"/>
        <v/>
      </c>
      <c r="Q90" s="40" t="str">
        <f t="shared" si="14"/>
        <v/>
      </c>
      <c r="R90" s="132"/>
      <c r="S90" s="28" t="str">
        <f>IF(AND(B90&gt;0,C90&gt;0,D90&gt;0,M90&gt;0,N90&gt;0,R90&gt;0,NOT(K90="")),ABS(VLOOKUP($R$1,VLookups!$A$28:$B$29,2,FALSE)-_xlfn.BETA.DIST(R90,IF(G90="L",N90,M90),IF(G90="L",M90,N90),TRUE,B90,D90)),"")</f>
        <v/>
      </c>
      <c r="T90" s="129" t="str">
        <f>IF(OR($M90="",$N90=""),"",_xlfn.BETA.INV(ABS(VLOOKUP($R$1,VLookups!$A$28:$B$29,2,FALSE)-T$3),IF($G90="L",$N90,$M90),IF($G90="L",$M90,$N90),$B90,$D90))</f>
        <v/>
      </c>
      <c r="U90" s="130" t="str">
        <f>IF(OR($M90="",$N90=""),"",_xlfn.BETA.INV(ABS(VLOOKUP($R$1,VLookups!$A$28:$B$29,2,FALSE)-U$3),IF($G90="L",$N90,$M90),IF($G90="L",$M90,$N90),$B90,$D90))</f>
        <v/>
      </c>
      <c r="V90" s="129" t="str">
        <f>IF(OR($M90="",$N90=""),"",_xlfn.BETA.INV(ABS(VLOOKUP($R$1,VLookups!$A$28:$B$29,2,FALSE)-V$3),IF($G90="L",$N90,$M90),IF($G90="L",$M90,$N90),$B90,$D90))</f>
        <v/>
      </c>
      <c r="W90" s="130" t="str">
        <f>IF(OR($M90="",$N90=""),"",_xlfn.BETA.INV(ABS(VLOOKUP($R$1,VLookups!$A$28:$B$29,2,FALSE)-W$3),IF($G90="L",$N90,$M90),IF($G90="L",$M90,$N90),$B90,$D90))</f>
        <v/>
      </c>
      <c r="X90" s="129" t="str">
        <f>IF(OR($M90="",$N90=""),"",_xlfn.BETA.INV(ABS(VLOOKUP($R$1,VLookups!$A$28:$B$29,2,FALSE)-X$3),IF($G90="L",$N90,$M90),IF($G90="L",$M90,$N90),$B90,$D90))</f>
        <v/>
      </c>
      <c r="Y90" s="130" t="str">
        <f>IF(OR($M90="",$N90=""),"",_xlfn.BETA.INV(ABS(VLOOKUP($R$1,VLookups!$A$28:$B$29,2,FALSE)-Y$3),IF($G90="L",$N90,$M90),IF($G90="L",$M90,$N90),$B90,$D90))</f>
        <v/>
      </c>
      <c r="Z90" s="129" t="str">
        <f>IF(OR($M90="",$N90=""),"",_xlfn.BETA.INV(ABS(VLOOKUP($R$1,VLookups!$A$28:$B$29,2,FALSE)-Z$3),IF($G90="L",$N90,$M90),IF($G90="L",$M90,$N90),$B90,$D90))</f>
        <v/>
      </c>
      <c r="AA90" s="130" t="str">
        <f>IF(OR($M90="",$N90=""),"",_xlfn.BETA.INV(ABS(VLOOKUP($R$1,VLookups!$A$28:$B$29,2,FALSE)-AA$3),IF($G90="L",$N90,$M90),IF($G90="L",$M90,$N90),$B90,$D90))</f>
        <v/>
      </c>
      <c r="AB90" s="129" t="str">
        <f>IF(OR($M90="",$N90=""),"",_xlfn.BETA.INV(ABS(VLOOKUP($R$1,VLookups!$A$28:$B$29,2,FALSE)-AB$3),IF($G90="L",$N90,$M90),IF($G90="L",$M90,$N90),$B90,$D90))</f>
        <v/>
      </c>
      <c r="AC90" s="130" t="str">
        <f>IF(OR($M90="",$N90=""),"",_xlfn.BETA.INV(ABS(VLOOKUP($R$1,VLookups!$A$28:$B$29,2,FALSE)-AC$3),IF($G90="L",$N90,$M90),IF($G90="L",$M90,$N90),$B90,$D90))</f>
        <v/>
      </c>
      <c r="AD90" s="129" t="str">
        <f>IF(OR($M90="",$N90=""),"",_xlfn.BETA.INV(ABS(VLOOKUP($R$1,VLookups!$A$28:$B$29,2,FALSE)-AD$3),IF($G90="L",$N90,$M90),IF($G90="L",$M90,$N90),$B90,$D90))</f>
        <v/>
      </c>
      <c r="AE90" s="130" t="str">
        <f>IF(OR($M90="",$N90=""),"",_xlfn.BETA.INV(ABS(VLOOKUP($R$1,VLookups!$A$28:$B$29,2,FALSE)-AE$3),IF($G90="L",$N90,$M90),IF($G90="L",$M90,$N90),$B90,$D90))</f>
        <v/>
      </c>
      <c r="AF90" s="17"/>
      <c r="AG90" s="17"/>
      <c r="AH90" s="17"/>
    </row>
    <row r="91" spans="1:34" hidden="1" x14ac:dyDescent="0.25">
      <c r="A91" s="22">
        <v>88</v>
      </c>
      <c r="B91" s="132"/>
      <c r="C91" s="132"/>
      <c r="D91" s="132"/>
      <c r="E91" s="127" t="str">
        <f t="shared" si="15"/>
        <v/>
      </c>
      <c r="F91" s="23" t="str">
        <f t="shared" si="16"/>
        <v/>
      </c>
      <c r="G91" s="24" t="str">
        <f t="shared" si="17"/>
        <v/>
      </c>
      <c r="H91" s="25" t="str">
        <f>IF(F91="","",IF(OR($F91&lt;Skew!$B$1,$F91=Skew!$B$1),IF($F91&gt;Skew!$C$1,Skew!$A$1,IF($F91&gt;Skew!$C$2,Skew!$A$2,IF($F91&gt;Skew!$C$3,Skew!$A$3,IF($F91&gt;Skew!$C$4,Skew!$A$4,IF($F91&gt;Skew!$C$5,Skew!$A$5,IF($F91&gt;Skew!$C$6,Skew!$A$6,IF($F91&gt;Skew!$C$7,Skew!$A$7,IF($F91&gt;Skew!$C$8,Skew!$A$8,IF($F91&gt;Skew!$C$9,Skew!$A$9,IF($F91&gt;Skew!$C$10,Skew!$A$10,IF($F91&gt;Skew!$C$11,Skew!$A$11,IF($F91&gt;Skew!$C$12,Skew!$A$12,IF($F91&gt;Skew!$C$13,Skew!$A$13,IF($F91&gt;Skew!$C$14,Skew!$A$14,Skew!$A$15)
)))))))))))))))</f>
        <v/>
      </c>
      <c r="I91" s="24" t="str">
        <f>IF(F91="","",MATCH(H91,Skew!$A$1:$A$15,0))</f>
        <v/>
      </c>
      <c r="J91" s="24" t="str">
        <f t="shared" si="9"/>
        <v/>
      </c>
      <c r="K91" s="26"/>
      <c r="L91" s="24" t="str">
        <f>IF(OR(F91="",K91=""),"",MATCH(K91,Confidence!$A$1:$A$10,0))</f>
        <v/>
      </c>
      <c r="M91" s="27" t="str">
        <f t="shared" si="10"/>
        <v/>
      </c>
      <c r="N91" s="27" t="str">
        <f t="shared" si="11"/>
        <v/>
      </c>
      <c r="O91" s="119" t="str">
        <f t="shared" si="12"/>
        <v/>
      </c>
      <c r="P91" s="119" t="str">
        <f t="shared" si="13"/>
        <v/>
      </c>
      <c r="Q91" s="40" t="str">
        <f t="shared" si="14"/>
        <v/>
      </c>
      <c r="R91" s="132"/>
      <c r="S91" s="28" t="str">
        <f>IF(AND(B91&gt;0,C91&gt;0,D91&gt;0,M91&gt;0,N91&gt;0,R91&gt;0,NOT(K91="")),ABS(VLOOKUP($R$1,VLookups!$A$28:$B$29,2,FALSE)-_xlfn.BETA.DIST(R91,IF(G91="L",N91,M91),IF(G91="L",M91,N91),TRUE,B91,D91)),"")</f>
        <v/>
      </c>
      <c r="T91" s="129" t="str">
        <f>IF(OR($M91="",$N91=""),"",_xlfn.BETA.INV(ABS(VLOOKUP($R$1,VLookups!$A$28:$B$29,2,FALSE)-T$3),IF($G91="L",$N91,$M91),IF($G91="L",$M91,$N91),$B91,$D91))</f>
        <v/>
      </c>
      <c r="U91" s="130" t="str">
        <f>IF(OR($M91="",$N91=""),"",_xlfn.BETA.INV(ABS(VLOOKUP($R$1,VLookups!$A$28:$B$29,2,FALSE)-U$3),IF($G91="L",$N91,$M91),IF($G91="L",$M91,$N91),$B91,$D91))</f>
        <v/>
      </c>
      <c r="V91" s="129" t="str">
        <f>IF(OR($M91="",$N91=""),"",_xlfn.BETA.INV(ABS(VLOOKUP($R$1,VLookups!$A$28:$B$29,2,FALSE)-V$3),IF($G91="L",$N91,$M91),IF($G91="L",$M91,$N91),$B91,$D91))</f>
        <v/>
      </c>
      <c r="W91" s="130" t="str">
        <f>IF(OR($M91="",$N91=""),"",_xlfn.BETA.INV(ABS(VLOOKUP($R$1,VLookups!$A$28:$B$29,2,FALSE)-W$3),IF($G91="L",$N91,$M91),IF($G91="L",$M91,$N91),$B91,$D91))</f>
        <v/>
      </c>
      <c r="X91" s="129" t="str">
        <f>IF(OR($M91="",$N91=""),"",_xlfn.BETA.INV(ABS(VLOOKUP($R$1,VLookups!$A$28:$B$29,2,FALSE)-X$3),IF($G91="L",$N91,$M91),IF($G91="L",$M91,$N91),$B91,$D91))</f>
        <v/>
      </c>
      <c r="Y91" s="130" t="str">
        <f>IF(OR($M91="",$N91=""),"",_xlfn.BETA.INV(ABS(VLOOKUP($R$1,VLookups!$A$28:$B$29,2,FALSE)-Y$3),IF($G91="L",$N91,$M91),IF($G91="L",$M91,$N91),$B91,$D91))</f>
        <v/>
      </c>
      <c r="Z91" s="129" t="str">
        <f>IF(OR($M91="",$N91=""),"",_xlfn.BETA.INV(ABS(VLOOKUP($R$1,VLookups!$A$28:$B$29,2,FALSE)-Z$3),IF($G91="L",$N91,$M91),IF($G91="L",$M91,$N91),$B91,$D91))</f>
        <v/>
      </c>
      <c r="AA91" s="130" t="str">
        <f>IF(OR($M91="",$N91=""),"",_xlfn.BETA.INV(ABS(VLOOKUP($R$1,VLookups!$A$28:$B$29,2,FALSE)-AA$3),IF($G91="L",$N91,$M91),IF($G91="L",$M91,$N91),$B91,$D91))</f>
        <v/>
      </c>
      <c r="AB91" s="129" t="str">
        <f>IF(OR($M91="",$N91=""),"",_xlfn.BETA.INV(ABS(VLOOKUP($R$1,VLookups!$A$28:$B$29,2,FALSE)-AB$3),IF($G91="L",$N91,$M91),IF($G91="L",$M91,$N91),$B91,$D91))</f>
        <v/>
      </c>
      <c r="AC91" s="130" t="str">
        <f>IF(OR($M91="",$N91=""),"",_xlfn.BETA.INV(ABS(VLOOKUP($R$1,VLookups!$A$28:$B$29,2,FALSE)-AC$3),IF($G91="L",$N91,$M91),IF($G91="L",$M91,$N91),$B91,$D91))</f>
        <v/>
      </c>
      <c r="AD91" s="129" t="str">
        <f>IF(OR($M91="",$N91=""),"",_xlfn.BETA.INV(ABS(VLOOKUP($R$1,VLookups!$A$28:$B$29,2,FALSE)-AD$3),IF($G91="L",$N91,$M91),IF($G91="L",$M91,$N91),$B91,$D91))</f>
        <v/>
      </c>
      <c r="AE91" s="130" t="str">
        <f>IF(OR($M91="",$N91=""),"",_xlfn.BETA.INV(ABS(VLOOKUP($R$1,VLookups!$A$28:$B$29,2,FALSE)-AE$3),IF($G91="L",$N91,$M91),IF($G91="L",$M91,$N91),$B91,$D91))</f>
        <v/>
      </c>
      <c r="AF91" s="17"/>
      <c r="AG91" s="17"/>
      <c r="AH91" s="17"/>
    </row>
    <row r="92" spans="1:34" hidden="1" x14ac:dyDescent="0.25">
      <c r="A92" s="22">
        <v>89</v>
      </c>
      <c r="B92" s="132"/>
      <c r="C92" s="132"/>
      <c r="D92" s="132"/>
      <c r="E92" s="127" t="str">
        <f t="shared" si="15"/>
        <v/>
      </c>
      <c r="F92" s="23" t="str">
        <f t="shared" si="16"/>
        <v/>
      </c>
      <c r="G92" s="24" t="str">
        <f t="shared" si="17"/>
        <v/>
      </c>
      <c r="H92" s="25" t="str">
        <f>IF(F92="","",IF(OR($F92&lt;Skew!$B$1,$F92=Skew!$B$1),IF($F92&gt;Skew!$C$1,Skew!$A$1,IF($F92&gt;Skew!$C$2,Skew!$A$2,IF($F92&gt;Skew!$C$3,Skew!$A$3,IF($F92&gt;Skew!$C$4,Skew!$A$4,IF($F92&gt;Skew!$C$5,Skew!$A$5,IF($F92&gt;Skew!$C$6,Skew!$A$6,IF($F92&gt;Skew!$C$7,Skew!$A$7,IF($F92&gt;Skew!$C$8,Skew!$A$8,IF($F92&gt;Skew!$C$9,Skew!$A$9,IF($F92&gt;Skew!$C$10,Skew!$A$10,IF($F92&gt;Skew!$C$11,Skew!$A$11,IF($F92&gt;Skew!$C$12,Skew!$A$12,IF($F92&gt;Skew!$C$13,Skew!$A$13,IF($F92&gt;Skew!$C$14,Skew!$A$14,Skew!$A$15)
)))))))))))))))</f>
        <v/>
      </c>
      <c r="I92" s="24" t="str">
        <f>IF(F92="","",MATCH(H92,Skew!$A$1:$A$15,0))</f>
        <v/>
      </c>
      <c r="J92" s="24" t="str">
        <f t="shared" si="9"/>
        <v/>
      </c>
      <c r="K92" s="26"/>
      <c r="L92" s="24" t="str">
        <f>IF(OR(F92="",K92=""),"",MATCH(K92,Confidence!$A$1:$A$10,0))</f>
        <v/>
      </c>
      <c r="M92" s="27" t="str">
        <f t="shared" si="10"/>
        <v/>
      </c>
      <c r="N92" s="27" t="str">
        <f t="shared" si="11"/>
        <v/>
      </c>
      <c r="O92" s="119" t="str">
        <f t="shared" si="12"/>
        <v/>
      </c>
      <c r="P92" s="119" t="str">
        <f t="shared" si="13"/>
        <v/>
      </c>
      <c r="Q92" s="40" t="str">
        <f t="shared" si="14"/>
        <v/>
      </c>
      <c r="R92" s="132"/>
      <c r="S92" s="28" t="str">
        <f>IF(AND(B92&gt;0,C92&gt;0,D92&gt;0,M92&gt;0,N92&gt;0,R92&gt;0,NOT(K92="")),ABS(VLOOKUP($R$1,VLookups!$A$28:$B$29,2,FALSE)-_xlfn.BETA.DIST(R92,IF(G92="L",N92,M92),IF(G92="L",M92,N92),TRUE,B92,D92)),"")</f>
        <v/>
      </c>
      <c r="T92" s="129" t="str">
        <f>IF(OR($M92="",$N92=""),"",_xlfn.BETA.INV(ABS(VLOOKUP($R$1,VLookups!$A$28:$B$29,2,FALSE)-T$3),IF($G92="L",$N92,$M92),IF($G92="L",$M92,$N92),$B92,$D92))</f>
        <v/>
      </c>
      <c r="U92" s="130" t="str">
        <f>IF(OR($M92="",$N92=""),"",_xlfn.BETA.INV(ABS(VLOOKUP($R$1,VLookups!$A$28:$B$29,2,FALSE)-U$3),IF($G92="L",$N92,$M92),IF($G92="L",$M92,$N92),$B92,$D92))</f>
        <v/>
      </c>
      <c r="V92" s="129" t="str">
        <f>IF(OR($M92="",$N92=""),"",_xlfn.BETA.INV(ABS(VLOOKUP($R$1,VLookups!$A$28:$B$29,2,FALSE)-V$3),IF($G92="L",$N92,$M92),IF($G92="L",$M92,$N92),$B92,$D92))</f>
        <v/>
      </c>
      <c r="W92" s="130" t="str">
        <f>IF(OR($M92="",$N92=""),"",_xlfn.BETA.INV(ABS(VLOOKUP($R$1,VLookups!$A$28:$B$29,2,FALSE)-W$3),IF($G92="L",$N92,$M92),IF($G92="L",$M92,$N92),$B92,$D92))</f>
        <v/>
      </c>
      <c r="X92" s="129" t="str">
        <f>IF(OR($M92="",$N92=""),"",_xlfn.BETA.INV(ABS(VLOOKUP($R$1,VLookups!$A$28:$B$29,2,FALSE)-X$3),IF($G92="L",$N92,$M92),IF($G92="L",$M92,$N92),$B92,$D92))</f>
        <v/>
      </c>
      <c r="Y92" s="130" t="str">
        <f>IF(OR($M92="",$N92=""),"",_xlfn.BETA.INV(ABS(VLOOKUP($R$1,VLookups!$A$28:$B$29,2,FALSE)-Y$3),IF($G92="L",$N92,$M92),IF($G92="L",$M92,$N92),$B92,$D92))</f>
        <v/>
      </c>
      <c r="Z92" s="129" t="str">
        <f>IF(OR($M92="",$N92=""),"",_xlfn.BETA.INV(ABS(VLOOKUP($R$1,VLookups!$A$28:$B$29,2,FALSE)-Z$3),IF($G92="L",$N92,$M92),IF($G92="L",$M92,$N92),$B92,$D92))</f>
        <v/>
      </c>
      <c r="AA92" s="130" t="str">
        <f>IF(OR($M92="",$N92=""),"",_xlfn.BETA.INV(ABS(VLOOKUP($R$1,VLookups!$A$28:$B$29,2,FALSE)-AA$3),IF($G92="L",$N92,$M92),IF($G92="L",$M92,$N92),$B92,$D92))</f>
        <v/>
      </c>
      <c r="AB92" s="129" t="str">
        <f>IF(OR($M92="",$N92=""),"",_xlfn.BETA.INV(ABS(VLOOKUP($R$1,VLookups!$A$28:$B$29,2,FALSE)-AB$3),IF($G92="L",$N92,$M92),IF($G92="L",$M92,$N92),$B92,$D92))</f>
        <v/>
      </c>
      <c r="AC92" s="130" t="str">
        <f>IF(OR($M92="",$N92=""),"",_xlfn.BETA.INV(ABS(VLOOKUP($R$1,VLookups!$A$28:$B$29,2,FALSE)-AC$3),IF($G92="L",$N92,$M92),IF($G92="L",$M92,$N92),$B92,$D92))</f>
        <v/>
      </c>
      <c r="AD92" s="129" t="str">
        <f>IF(OR($M92="",$N92=""),"",_xlfn.BETA.INV(ABS(VLOOKUP($R$1,VLookups!$A$28:$B$29,2,FALSE)-AD$3),IF($G92="L",$N92,$M92),IF($G92="L",$M92,$N92),$B92,$D92))</f>
        <v/>
      </c>
      <c r="AE92" s="130" t="str">
        <f>IF(OR($M92="",$N92=""),"",_xlfn.BETA.INV(ABS(VLOOKUP($R$1,VLookups!$A$28:$B$29,2,FALSE)-AE$3),IF($G92="L",$N92,$M92),IF($G92="L",$M92,$N92),$B92,$D92))</f>
        <v/>
      </c>
      <c r="AF92" s="17"/>
      <c r="AG92" s="17"/>
      <c r="AH92" s="17"/>
    </row>
    <row r="93" spans="1:34" hidden="1" x14ac:dyDescent="0.25">
      <c r="A93" s="22">
        <v>90</v>
      </c>
      <c r="B93" s="132"/>
      <c r="C93" s="132"/>
      <c r="D93" s="132"/>
      <c r="E93" s="127" t="str">
        <f t="shared" si="15"/>
        <v/>
      </c>
      <c r="F93" s="23" t="str">
        <f t="shared" si="16"/>
        <v/>
      </c>
      <c r="G93" s="24" t="str">
        <f t="shared" si="17"/>
        <v/>
      </c>
      <c r="H93" s="25" t="str">
        <f>IF(F93="","",IF(OR($F93&lt;Skew!$B$1,$F93=Skew!$B$1),IF($F93&gt;Skew!$C$1,Skew!$A$1,IF($F93&gt;Skew!$C$2,Skew!$A$2,IF($F93&gt;Skew!$C$3,Skew!$A$3,IF($F93&gt;Skew!$C$4,Skew!$A$4,IF($F93&gt;Skew!$C$5,Skew!$A$5,IF($F93&gt;Skew!$C$6,Skew!$A$6,IF($F93&gt;Skew!$C$7,Skew!$A$7,IF($F93&gt;Skew!$C$8,Skew!$A$8,IF($F93&gt;Skew!$C$9,Skew!$A$9,IF($F93&gt;Skew!$C$10,Skew!$A$10,IF($F93&gt;Skew!$C$11,Skew!$A$11,IF($F93&gt;Skew!$C$12,Skew!$A$12,IF($F93&gt;Skew!$C$13,Skew!$A$13,IF($F93&gt;Skew!$C$14,Skew!$A$14,Skew!$A$15)
)))))))))))))))</f>
        <v/>
      </c>
      <c r="I93" s="24" t="str">
        <f>IF(F93="","",MATCH(H93,Skew!$A$1:$A$15,0))</f>
        <v/>
      </c>
      <c r="J93" s="24" t="str">
        <f t="shared" si="9"/>
        <v/>
      </c>
      <c r="K93" s="26"/>
      <c r="L93" s="24" t="str">
        <f>IF(OR(F93="",K93=""),"",MATCH(K93,Confidence!$A$1:$A$10,0))</f>
        <v/>
      </c>
      <c r="M93" s="27" t="str">
        <f t="shared" si="10"/>
        <v/>
      </c>
      <c r="N93" s="27" t="str">
        <f t="shared" si="11"/>
        <v/>
      </c>
      <c r="O93" s="119" t="str">
        <f t="shared" si="12"/>
        <v/>
      </c>
      <c r="P93" s="119" t="str">
        <f t="shared" si="13"/>
        <v/>
      </c>
      <c r="Q93" s="40" t="str">
        <f t="shared" si="14"/>
        <v/>
      </c>
      <c r="R93" s="132"/>
      <c r="S93" s="28" t="str">
        <f>IF(AND(B93&gt;0,C93&gt;0,D93&gt;0,M93&gt;0,N93&gt;0,R93&gt;0,NOT(K93="")),ABS(VLOOKUP($R$1,VLookups!$A$28:$B$29,2,FALSE)-_xlfn.BETA.DIST(R93,IF(G93="L",N93,M93),IF(G93="L",M93,N93),TRUE,B93,D93)),"")</f>
        <v/>
      </c>
      <c r="T93" s="129" t="str">
        <f>IF(OR($M93="",$N93=""),"",_xlfn.BETA.INV(ABS(VLOOKUP($R$1,VLookups!$A$28:$B$29,2,FALSE)-T$3),IF($G93="L",$N93,$M93),IF($G93="L",$M93,$N93),$B93,$D93))</f>
        <v/>
      </c>
      <c r="U93" s="130" t="str">
        <f>IF(OR($M93="",$N93=""),"",_xlfn.BETA.INV(ABS(VLOOKUP($R$1,VLookups!$A$28:$B$29,2,FALSE)-U$3),IF($G93="L",$N93,$M93),IF($G93="L",$M93,$N93),$B93,$D93))</f>
        <v/>
      </c>
      <c r="V93" s="129" t="str">
        <f>IF(OR($M93="",$N93=""),"",_xlfn.BETA.INV(ABS(VLOOKUP($R$1,VLookups!$A$28:$B$29,2,FALSE)-V$3),IF($G93="L",$N93,$M93),IF($G93="L",$M93,$N93),$B93,$D93))</f>
        <v/>
      </c>
      <c r="W93" s="130" t="str">
        <f>IF(OR($M93="",$N93=""),"",_xlfn.BETA.INV(ABS(VLOOKUP($R$1,VLookups!$A$28:$B$29,2,FALSE)-W$3),IF($G93="L",$N93,$M93),IF($G93="L",$M93,$N93),$B93,$D93))</f>
        <v/>
      </c>
      <c r="X93" s="129" t="str">
        <f>IF(OR($M93="",$N93=""),"",_xlfn.BETA.INV(ABS(VLOOKUP($R$1,VLookups!$A$28:$B$29,2,FALSE)-X$3),IF($G93="L",$N93,$M93),IF($G93="L",$M93,$N93),$B93,$D93))</f>
        <v/>
      </c>
      <c r="Y93" s="130" t="str">
        <f>IF(OR($M93="",$N93=""),"",_xlfn.BETA.INV(ABS(VLOOKUP($R$1,VLookups!$A$28:$B$29,2,FALSE)-Y$3),IF($G93="L",$N93,$M93),IF($G93="L",$M93,$N93),$B93,$D93))</f>
        <v/>
      </c>
      <c r="Z93" s="129" t="str">
        <f>IF(OR($M93="",$N93=""),"",_xlfn.BETA.INV(ABS(VLOOKUP($R$1,VLookups!$A$28:$B$29,2,FALSE)-Z$3),IF($G93="L",$N93,$M93),IF($G93="L",$M93,$N93),$B93,$D93))</f>
        <v/>
      </c>
      <c r="AA93" s="130" t="str">
        <f>IF(OR($M93="",$N93=""),"",_xlfn.BETA.INV(ABS(VLOOKUP($R$1,VLookups!$A$28:$B$29,2,FALSE)-AA$3),IF($G93="L",$N93,$M93),IF($G93="L",$M93,$N93),$B93,$D93))</f>
        <v/>
      </c>
      <c r="AB93" s="129" t="str">
        <f>IF(OR($M93="",$N93=""),"",_xlfn.BETA.INV(ABS(VLOOKUP($R$1,VLookups!$A$28:$B$29,2,FALSE)-AB$3),IF($G93="L",$N93,$M93),IF($G93="L",$M93,$N93),$B93,$D93))</f>
        <v/>
      </c>
      <c r="AC93" s="130" t="str">
        <f>IF(OR($M93="",$N93=""),"",_xlfn.BETA.INV(ABS(VLOOKUP($R$1,VLookups!$A$28:$B$29,2,FALSE)-AC$3),IF($G93="L",$N93,$M93),IF($G93="L",$M93,$N93),$B93,$D93))</f>
        <v/>
      </c>
      <c r="AD93" s="129" t="str">
        <f>IF(OR($M93="",$N93=""),"",_xlfn.BETA.INV(ABS(VLOOKUP($R$1,VLookups!$A$28:$B$29,2,FALSE)-AD$3),IF($G93="L",$N93,$M93),IF($G93="L",$M93,$N93),$B93,$D93))</f>
        <v/>
      </c>
      <c r="AE93" s="130" t="str">
        <f>IF(OR($M93="",$N93=""),"",_xlfn.BETA.INV(ABS(VLOOKUP($R$1,VLookups!$A$28:$B$29,2,FALSE)-AE$3),IF($G93="L",$N93,$M93),IF($G93="L",$M93,$N93),$B93,$D93))</f>
        <v/>
      </c>
      <c r="AF93" s="17"/>
      <c r="AG93" s="17"/>
      <c r="AH93" s="17"/>
    </row>
    <row r="94" spans="1:34" hidden="1" x14ac:dyDescent="0.25">
      <c r="A94" s="22">
        <v>91</v>
      </c>
      <c r="B94" s="132"/>
      <c r="C94" s="132"/>
      <c r="D94" s="132"/>
      <c r="E94" s="127" t="str">
        <f t="shared" si="15"/>
        <v/>
      </c>
      <c r="F94" s="23" t="str">
        <f t="shared" si="16"/>
        <v/>
      </c>
      <c r="G94" s="24" t="str">
        <f t="shared" si="17"/>
        <v/>
      </c>
      <c r="H94" s="25" t="str">
        <f>IF(F94="","",IF(OR($F94&lt;Skew!$B$1,$F94=Skew!$B$1),IF($F94&gt;Skew!$C$1,Skew!$A$1,IF($F94&gt;Skew!$C$2,Skew!$A$2,IF($F94&gt;Skew!$C$3,Skew!$A$3,IF($F94&gt;Skew!$C$4,Skew!$A$4,IF($F94&gt;Skew!$C$5,Skew!$A$5,IF($F94&gt;Skew!$C$6,Skew!$A$6,IF($F94&gt;Skew!$C$7,Skew!$A$7,IF($F94&gt;Skew!$C$8,Skew!$A$8,IF($F94&gt;Skew!$C$9,Skew!$A$9,IF($F94&gt;Skew!$C$10,Skew!$A$10,IF($F94&gt;Skew!$C$11,Skew!$A$11,IF($F94&gt;Skew!$C$12,Skew!$A$12,IF($F94&gt;Skew!$C$13,Skew!$A$13,IF($F94&gt;Skew!$C$14,Skew!$A$14,Skew!$A$15)
)))))))))))))))</f>
        <v/>
      </c>
      <c r="I94" s="24" t="str">
        <f>IF(F94="","",MATCH(H94,Skew!$A$1:$A$15,0))</f>
        <v/>
      </c>
      <c r="J94" s="24" t="str">
        <f t="shared" si="9"/>
        <v/>
      </c>
      <c r="K94" s="26"/>
      <c r="L94" s="24" t="str">
        <f>IF(OR(F94="",K94=""),"",MATCH(K94,Confidence!$A$1:$A$10,0))</f>
        <v/>
      </c>
      <c r="M94" s="27" t="str">
        <f t="shared" si="10"/>
        <v/>
      </c>
      <c r="N94" s="27" t="str">
        <f t="shared" si="11"/>
        <v/>
      </c>
      <c r="O94" s="119" t="str">
        <f t="shared" si="12"/>
        <v/>
      </c>
      <c r="P94" s="119" t="str">
        <f t="shared" si="13"/>
        <v/>
      </c>
      <c r="Q94" s="40" t="str">
        <f t="shared" si="14"/>
        <v/>
      </c>
      <c r="R94" s="132"/>
      <c r="S94" s="28" t="str">
        <f>IF(AND(B94&gt;0,C94&gt;0,D94&gt;0,M94&gt;0,N94&gt;0,R94&gt;0,NOT(K94="")),ABS(VLOOKUP($R$1,VLookups!$A$28:$B$29,2,FALSE)-_xlfn.BETA.DIST(R94,IF(G94="L",N94,M94),IF(G94="L",M94,N94),TRUE,B94,D94)),"")</f>
        <v/>
      </c>
      <c r="T94" s="129" t="str">
        <f>IF(OR($M94="",$N94=""),"",_xlfn.BETA.INV(ABS(VLOOKUP($R$1,VLookups!$A$28:$B$29,2,FALSE)-T$3),IF($G94="L",$N94,$M94),IF($G94="L",$M94,$N94),$B94,$D94))</f>
        <v/>
      </c>
      <c r="U94" s="130" t="str">
        <f>IF(OR($M94="",$N94=""),"",_xlfn.BETA.INV(ABS(VLOOKUP($R$1,VLookups!$A$28:$B$29,2,FALSE)-U$3),IF($G94="L",$N94,$M94),IF($G94="L",$M94,$N94),$B94,$D94))</f>
        <v/>
      </c>
      <c r="V94" s="129" t="str">
        <f>IF(OR($M94="",$N94=""),"",_xlfn.BETA.INV(ABS(VLOOKUP($R$1,VLookups!$A$28:$B$29,2,FALSE)-V$3),IF($G94="L",$N94,$M94),IF($G94="L",$M94,$N94),$B94,$D94))</f>
        <v/>
      </c>
      <c r="W94" s="130" t="str">
        <f>IF(OR($M94="",$N94=""),"",_xlfn.BETA.INV(ABS(VLOOKUP($R$1,VLookups!$A$28:$B$29,2,FALSE)-W$3),IF($G94="L",$N94,$M94),IF($G94="L",$M94,$N94),$B94,$D94))</f>
        <v/>
      </c>
      <c r="X94" s="129" t="str">
        <f>IF(OR($M94="",$N94=""),"",_xlfn.BETA.INV(ABS(VLOOKUP($R$1,VLookups!$A$28:$B$29,2,FALSE)-X$3),IF($G94="L",$N94,$M94),IF($G94="L",$M94,$N94),$B94,$D94))</f>
        <v/>
      </c>
      <c r="Y94" s="130" t="str">
        <f>IF(OR($M94="",$N94=""),"",_xlfn.BETA.INV(ABS(VLOOKUP($R$1,VLookups!$A$28:$B$29,2,FALSE)-Y$3),IF($G94="L",$N94,$M94),IF($G94="L",$M94,$N94),$B94,$D94))</f>
        <v/>
      </c>
      <c r="Z94" s="129" t="str">
        <f>IF(OR($M94="",$N94=""),"",_xlfn.BETA.INV(ABS(VLOOKUP($R$1,VLookups!$A$28:$B$29,2,FALSE)-Z$3),IF($G94="L",$N94,$M94),IF($G94="L",$M94,$N94),$B94,$D94))</f>
        <v/>
      </c>
      <c r="AA94" s="130" t="str">
        <f>IF(OR($M94="",$N94=""),"",_xlfn.BETA.INV(ABS(VLOOKUP($R$1,VLookups!$A$28:$B$29,2,FALSE)-AA$3),IF($G94="L",$N94,$M94),IF($G94="L",$M94,$N94),$B94,$D94))</f>
        <v/>
      </c>
      <c r="AB94" s="129" t="str">
        <f>IF(OR($M94="",$N94=""),"",_xlfn.BETA.INV(ABS(VLOOKUP($R$1,VLookups!$A$28:$B$29,2,FALSE)-AB$3),IF($G94="L",$N94,$M94),IF($G94="L",$M94,$N94),$B94,$D94))</f>
        <v/>
      </c>
      <c r="AC94" s="130" t="str">
        <f>IF(OR($M94="",$N94=""),"",_xlfn.BETA.INV(ABS(VLOOKUP($R$1,VLookups!$A$28:$B$29,2,FALSE)-AC$3),IF($G94="L",$N94,$M94),IF($G94="L",$M94,$N94),$B94,$D94))</f>
        <v/>
      </c>
      <c r="AD94" s="129" t="str">
        <f>IF(OR($M94="",$N94=""),"",_xlfn.BETA.INV(ABS(VLOOKUP($R$1,VLookups!$A$28:$B$29,2,FALSE)-AD$3),IF($G94="L",$N94,$M94),IF($G94="L",$M94,$N94),$B94,$D94))</f>
        <v/>
      </c>
      <c r="AE94" s="130" t="str">
        <f>IF(OR($M94="",$N94=""),"",_xlfn.BETA.INV(ABS(VLOOKUP($R$1,VLookups!$A$28:$B$29,2,FALSE)-AE$3),IF($G94="L",$N94,$M94),IF($G94="L",$M94,$N94),$B94,$D94))</f>
        <v/>
      </c>
      <c r="AF94" s="17"/>
      <c r="AG94" s="17"/>
      <c r="AH94" s="17"/>
    </row>
    <row r="95" spans="1:34" hidden="1" x14ac:dyDescent="0.25">
      <c r="A95" s="22">
        <v>92</v>
      </c>
      <c r="B95" s="132"/>
      <c r="C95" s="132"/>
      <c r="D95" s="132"/>
      <c r="E95" s="127" t="str">
        <f t="shared" si="15"/>
        <v/>
      </c>
      <c r="F95" s="23" t="str">
        <f t="shared" si="16"/>
        <v/>
      </c>
      <c r="G95" s="24" t="str">
        <f t="shared" si="17"/>
        <v/>
      </c>
      <c r="H95" s="25" t="str">
        <f>IF(F95="","",IF(OR($F95&lt;Skew!$B$1,$F95=Skew!$B$1),IF($F95&gt;Skew!$C$1,Skew!$A$1,IF($F95&gt;Skew!$C$2,Skew!$A$2,IF($F95&gt;Skew!$C$3,Skew!$A$3,IF($F95&gt;Skew!$C$4,Skew!$A$4,IF($F95&gt;Skew!$C$5,Skew!$A$5,IF($F95&gt;Skew!$C$6,Skew!$A$6,IF($F95&gt;Skew!$C$7,Skew!$A$7,IF($F95&gt;Skew!$C$8,Skew!$A$8,IF($F95&gt;Skew!$C$9,Skew!$A$9,IF($F95&gt;Skew!$C$10,Skew!$A$10,IF($F95&gt;Skew!$C$11,Skew!$A$11,IF($F95&gt;Skew!$C$12,Skew!$A$12,IF($F95&gt;Skew!$C$13,Skew!$A$13,IF($F95&gt;Skew!$C$14,Skew!$A$14,Skew!$A$15)
)))))))))))))))</f>
        <v/>
      </c>
      <c r="I95" s="24" t="str">
        <f>IF(F95="","",MATCH(H95,Skew!$A$1:$A$15,0))</f>
        <v/>
      </c>
      <c r="J95" s="24" t="str">
        <f t="shared" si="9"/>
        <v/>
      </c>
      <c r="K95" s="26"/>
      <c r="L95" s="24" t="str">
        <f>IF(OR(F95="",K95=""),"",MATCH(K95,Confidence!$A$1:$A$10,0))</f>
        <v/>
      </c>
      <c r="M95" s="27" t="str">
        <f t="shared" si="10"/>
        <v/>
      </c>
      <c r="N95" s="27" t="str">
        <f t="shared" si="11"/>
        <v/>
      </c>
      <c r="O95" s="119" t="str">
        <f t="shared" si="12"/>
        <v/>
      </c>
      <c r="P95" s="119" t="str">
        <f t="shared" si="13"/>
        <v/>
      </c>
      <c r="Q95" s="40" t="str">
        <f t="shared" si="14"/>
        <v/>
      </c>
      <c r="R95" s="132"/>
      <c r="S95" s="28" t="str">
        <f>IF(AND(B95&gt;0,C95&gt;0,D95&gt;0,M95&gt;0,N95&gt;0,R95&gt;0,NOT(K95="")),ABS(VLOOKUP($R$1,VLookups!$A$28:$B$29,2,FALSE)-_xlfn.BETA.DIST(R95,IF(G95="L",N95,M95),IF(G95="L",M95,N95),TRUE,B95,D95)),"")</f>
        <v/>
      </c>
      <c r="T95" s="129" t="str">
        <f>IF(OR($M95="",$N95=""),"",_xlfn.BETA.INV(ABS(VLOOKUP($R$1,VLookups!$A$28:$B$29,2,FALSE)-T$3),IF($G95="L",$N95,$M95),IF($G95="L",$M95,$N95),$B95,$D95))</f>
        <v/>
      </c>
      <c r="U95" s="130" t="str">
        <f>IF(OR($M95="",$N95=""),"",_xlfn.BETA.INV(ABS(VLOOKUP($R$1,VLookups!$A$28:$B$29,2,FALSE)-U$3),IF($G95="L",$N95,$M95),IF($G95="L",$M95,$N95),$B95,$D95))</f>
        <v/>
      </c>
      <c r="V95" s="129" t="str">
        <f>IF(OR($M95="",$N95=""),"",_xlfn.BETA.INV(ABS(VLOOKUP($R$1,VLookups!$A$28:$B$29,2,FALSE)-V$3),IF($G95="L",$N95,$M95),IF($G95="L",$M95,$N95),$B95,$D95))</f>
        <v/>
      </c>
      <c r="W95" s="130" t="str">
        <f>IF(OR($M95="",$N95=""),"",_xlfn.BETA.INV(ABS(VLOOKUP($R$1,VLookups!$A$28:$B$29,2,FALSE)-W$3),IF($G95="L",$N95,$M95),IF($G95="L",$M95,$N95),$B95,$D95))</f>
        <v/>
      </c>
      <c r="X95" s="129" t="str">
        <f>IF(OR($M95="",$N95=""),"",_xlfn.BETA.INV(ABS(VLOOKUP($R$1,VLookups!$A$28:$B$29,2,FALSE)-X$3),IF($G95="L",$N95,$M95),IF($G95="L",$M95,$N95),$B95,$D95))</f>
        <v/>
      </c>
      <c r="Y95" s="130" t="str">
        <f>IF(OR($M95="",$N95=""),"",_xlfn.BETA.INV(ABS(VLOOKUP($R$1,VLookups!$A$28:$B$29,2,FALSE)-Y$3),IF($G95="L",$N95,$M95),IF($G95="L",$M95,$N95),$B95,$D95))</f>
        <v/>
      </c>
      <c r="Z95" s="129" t="str">
        <f>IF(OR($M95="",$N95=""),"",_xlfn.BETA.INV(ABS(VLOOKUP($R$1,VLookups!$A$28:$B$29,2,FALSE)-Z$3),IF($G95="L",$N95,$M95),IF($G95="L",$M95,$N95),$B95,$D95))</f>
        <v/>
      </c>
      <c r="AA95" s="130" t="str">
        <f>IF(OR($M95="",$N95=""),"",_xlfn.BETA.INV(ABS(VLOOKUP($R$1,VLookups!$A$28:$B$29,2,FALSE)-AA$3),IF($G95="L",$N95,$M95),IF($G95="L",$M95,$N95),$B95,$D95))</f>
        <v/>
      </c>
      <c r="AB95" s="129" t="str">
        <f>IF(OR($M95="",$N95=""),"",_xlfn.BETA.INV(ABS(VLOOKUP($R$1,VLookups!$A$28:$B$29,2,FALSE)-AB$3),IF($G95="L",$N95,$M95),IF($G95="L",$M95,$N95),$B95,$D95))</f>
        <v/>
      </c>
      <c r="AC95" s="130" t="str">
        <f>IF(OR($M95="",$N95=""),"",_xlfn.BETA.INV(ABS(VLOOKUP($R$1,VLookups!$A$28:$B$29,2,FALSE)-AC$3),IF($G95="L",$N95,$M95),IF($G95="L",$M95,$N95),$B95,$D95))</f>
        <v/>
      </c>
      <c r="AD95" s="129" t="str">
        <f>IF(OR($M95="",$N95=""),"",_xlfn.BETA.INV(ABS(VLOOKUP($R$1,VLookups!$A$28:$B$29,2,FALSE)-AD$3),IF($G95="L",$N95,$M95),IF($G95="L",$M95,$N95),$B95,$D95))</f>
        <v/>
      </c>
      <c r="AE95" s="130" t="str">
        <f>IF(OR($M95="",$N95=""),"",_xlfn.BETA.INV(ABS(VLOOKUP($R$1,VLookups!$A$28:$B$29,2,FALSE)-AE$3),IF($G95="L",$N95,$M95),IF($G95="L",$M95,$N95),$B95,$D95))</f>
        <v/>
      </c>
      <c r="AF95" s="17"/>
      <c r="AG95" s="17"/>
      <c r="AH95" s="17"/>
    </row>
    <row r="96" spans="1:34" hidden="1" x14ac:dyDescent="0.25">
      <c r="A96" s="22">
        <v>93</v>
      </c>
      <c r="B96" s="132"/>
      <c r="C96" s="132"/>
      <c r="D96" s="132"/>
      <c r="E96" s="127" t="str">
        <f t="shared" si="15"/>
        <v/>
      </c>
      <c r="F96" s="23" t="str">
        <f t="shared" si="16"/>
        <v/>
      </c>
      <c r="G96" s="24" t="str">
        <f t="shared" si="17"/>
        <v/>
      </c>
      <c r="H96" s="25" t="str">
        <f>IF(F96="","",IF(OR($F96&lt;Skew!$B$1,$F96=Skew!$B$1),IF($F96&gt;Skew!$C$1,Skew!$A$1,IF($F96&gt;Skew!$C$2,Skew!$A$2,IF($F96&gt;Skew!$C$3,Skew!$A$3,IF($F96&gt;Skew!$C$4,Skew!$A$4,IF($F96&gt;Skew!$C$5,Skew!$A$5,IF($F96&gt;Skew!$C$6,Skew!$A$6,IF($F96&gt;Skew!$C$7,Skew!$A$7,IF($F96&gt;Skew!$C$8,Skew!$A$8,IF($F96&gt;Skew!$C$9,Skew!$A$9,IF($F96&gt;Skew!$C$10,Skew!$A$10,IF($F96&gt;Skew!$C$11,Skew!$A$11,IF($F96&gt;Skew!$C$12,Skew!$A$12,IF($F96&gt;Skew!$C$13,Skew!$A$13,IF($F96&gt;Skew!$C$14,Skew!$A$14,Skew!$A$15)
)))))))))))))))</f>
        <v/>
      </c>
      <c r="I96" s="24" t="str">
        <f>IF(F96="","",MATCH(H96,Skew!$A$1:$A$15,0))</f>
        <v/>
      </c>
      <c r="J96" s="24" t="str">
        <f t="shared" si="9"/>
        <v/>
      </c>
      <c r="K96" s="26"/>
      <c r="L96" s="24" t="str">
        <f>IF(OR(F96="",K96=""),"",MATCH(K96,Confidence!$A$1:$A$10,0))</f>
        <v/>
      </c>
      <c r="M96" s="27" t="str">
        <f t="shared" si="10"/>
        <v/>
      </c>
      <c r="N96" s="27" t="str">
        <f t="shared" si="11"/>
        <v/>
      </c>
      <c r="O96" s="119" t="str">
        <f t="shared" si="12"/>
        <v/>
      </c>
      <c r="P96" s="119" t="str">
        <f t="shared" si="13"/>
        <v/>
      </c>
      <c r="Q96" s="40" t="str">
        <f t="shared" si="14"/>
        <v/>
      </c>
      <c r="R96" s="132"/>
      <c r="S96" s="28" t="str">
        <f>IF(AND(B96&gt;0,C96&gt;0,D96&gt;0,M96&gt;0,N96&gt;0,R96&gt;0,NOT(K96="")),ABS(VLOOKUP($R$1,VLookups!$A$28:$B$29,2,FALSE)-_xlfn.BETA.DIST(R96,IF(G96="L",N96,M96),IF(G96="L",M96,N96),TRUE,B96,D96)),"")</f>
        <v/>
      </c>
      <c r="T96" s="129" t="str">
        <f>IF(OR($M96="",$N96=""),"",_xlfn.BETA.INV(ABS(VLOOKUP($R$1,VLookups!$A$28:$B$29,2,FALSE)-T$3),IF($G96="L",$N96,$M96),IF($G96="L",$M96,$N96),$B96,$D96))</f>
        <v/>
      </c>
      <c r="U96" s="130" t="str">
        <f>IF(OR($M96="",$N96=""),"",_xlfn.BETA.INV(ABS(VLOOKUP($R$1,VLookups!$A$28:$B$29,2,FALSE)-U$3),IF($G96="L",$N96,$M96),IF($G96="L",$M96,$N96),$B96,$D96))</f>
        <v/>
      </c>
      <c r="V96" s="129" t="str">
        <f>IF(OR($M96="",$N96=""),"",_xlfn.BETA.INV(ABS(VLOOKUP($R$1,VLookups!$A$28:$B$29,2,FALSE)-V$3),IF($G96="L",$N96,$M96),IF($G96="L",$M96,$N96),$B96,$D96))</f>
        <v/>
      </c>
      <c r="W96" s="130" t="str">
        <f>IF(OR($M96="",$N96=""),"",_xlfn.BETA.INV(ABS(VLOOKUP($R$1,VLookups!$A$28:$B$29,2,FALSE)-W$3),IF($G96="L",$N96,$M96),IF($G96="L",$M96,$N96),$B96,$D96))</f>
        <v/>
      </c>
      <c r="X96" s="129" t="str">
        <f>IF(OR($M96="",$N96=""),"",_xlfn.BETA.INV(ABS(VLOOKUP($R$1,VLookups!$A$28:$B$29,2,FALSE)-X$3),IF($G96="L",$N96,$M96),IF($G96="L",$M96,$N96),$B96,$D96))</f>
        <v/>
      </c>
      <c r="Y96" s="130" t="str">
        <f>IF(OR($M96="",$N96=""),"",_xlfn.BETA.INV(ABS(VLOOKUP($R$1,VLookups!$A$28:$B$29,2,FALSE)-Y$3),IF($G96="L",$N96,$M96),IF($G96="L",$M96,$N96),$B96,$D96))</f>
        <v/>
      </c>
      <c r="Z96" s="129" t="str">
        <f>IF(OR($M96="",$N96=""),"",_xlfn.BETA.INV(ABS(VLOOKUP($R$1,VLookups!$A$28:$B$29,2,FALSE)-Z$3),IF($G96="L",$N96,$M96),IF($G96="L",$M96,$N96),$B96,$D96))</f>
        <v/>
      </c>
      <c r="AA96" s="130" t="str">
        <f>IF(OR($M96="",$N96=""),"",_xlfn.BETA.INV(ABS(VLOOKUP($R$1,VLookups!$A$28:$B$29,2,FALSE)-AA$3),IF($G96="L",$N96,$M96),IF($G96="L",$M96,$N96),$B96,$D96))</f>
        <v/>
      </c>
      <c r="AB96" s="129" t="str">
        <f>IF(OR($M96="",$N96=""),"",_xlfn.BETA.INV(ABS(VLOOKUP($R$1,VLookups!$A$28:$B$29,2,FALSE)-AB$3),IF($G96="L",$N96,$M96),IF($G96="L",$M96,$N96),$B96,$D96))</f>
        <v/>
      </c>
      <c r="AC96" s="130" t="str">
        <f>IF(OR($M96="",$N96=""),"",_xlfn.BETA.INV(ABS(VLOOKUP($R$1,VLookups!$A$28:$B$29,2,FALSE)-AC$3),IF($G96="L",$N96,$M96),IF($G96="L",$M96,$N96),$B96,$D96))</f>
        <v/>
      </c>
      <c r="AD96" s="129" t="str">
        <f>IF(OR($M96="",$N96=""),"",_xlfn.BETA.INV(ABS(VLOOKUP($R$1,VLookups!$A$28:$B$29,2,FALSE)-AD$3),IF($G96="L",$N96,$M96),IF($G96="L",$M96,$N96),$B96,$D96))</f>
        <v/>
      </c>
      <c r="AE96" s="130" t="str">
        <f>IF(OR($M96="",$N96=""),"",_xlfn.BETA.INV(ABS(VLOOKUP($R$1,VLookups!$A$28:$B$29,2,FALSE)-AE$3),IF($G96="L",$N96,$M96),IF($G96="L",$M96,$N96),$B96,$D96))</f>
        <v/>
      </c>
      <c r="AF96" s="17"/>
      <c r="AG96" s="17"/>
      <c r="AH96" s="17"/>
    </row>
    <row r="97" spans="1:34" hidden="1" x14ac:dyDescent="0.25">
      <c r="A97" s="22">
        <v>94</v>
      </c>
      <c r="B97" s="132"/>
      <c r="C97" s="132"/>
      <c r="D97" s="132"/>
      <c r="E97" s="127" t="str">
        <f t="shared" si="15"/>
        <v/>
      </c>
      <c r="F97" s="23" t="str">
        <f t="shared" si="16"/>
        <v/>
      </c>
      <c r="G97" s="24" t="str">
        <f t="shared" si="17"/>
        <v/>
      </c>
      <c r="H97" s="25" t="str">
        <f>IF(F97="","",IF(OR($F97&lt;Skew!$B$1,$F97=Skew!$B$1),IF($F97&gt;Skew!$C$1,Skew!$A$1,IF($F97&gt;Skew!$C$2,Skew!$A$2,IF($F97&gt;Skew!$C$3,Skew!$A$3,IF($F97&gt;Skew!$C$4,Skew!$A$4,IF($F97&gt;Skew!$C$5,Skew!$A$5,IF($F97&gt;Skew!$C$6,Skew!$A$6,IF($F97&gt;Skew!$C$7,Skew!$A$7,IF($F97&gt;Skew!$C$8,Skew!$A$8,IF($F97&gt;Skew!$C$9,Skew!$A$9,IF($F97&gt;Skew!$C$10,Skew!$A$10,IF($F97&gt;Skew!$C$11,Skew!$A$11,IF($F97&gt;Skew!$C$12,Skew!$A$12,IF($F97&gt;Skew!$C$13,Skew!$A$13,IF($F97&gt;Skew!$C$14,Skew!$A$14,Skew!$A$15)
)))))))))))))))</f>
        <v/>
      </c>
      <c r="I97" s="24" t="str">
        <f>IF(F97="","",MATCH(H97,Skew!$A$1:$A$15,0))</f>
        <v/>
      </c>
      <c r="J97" s="24" t="str">
        <f t="shared" si="9"/>
        <v/>
      </c>
      <c r="K97" s="26"/>
      <c r="L97" s="24" t="str">
        <f>IF(OR(F97="",K97=""),"",MATCH(K97,Confidence!$A$1:$A$10,0))</f>
        <v/>
      </c>
      <c r="M97" s="27" t="str">
        <f t="shared" si="10"/>
        <v/>
      </c>
      <c r="N97" s="27" t="str">
        <f t="shared" si="11"/>
        <v/>
      </c>
      <c r="O97" s="119" t="str">
        <f t="shared" si="12"/>
        <v/>
      </c>
      <c r="P97" s="119" t="str">
        <f t="shared" si="13"/>
        <v/>
      </c>
      <c r="Q97" s="40" t="str">
        <f t="shared" si="14"/>
        <v/>
      </c>
      <c r="R97" s="132"/>
      <c r="S97" s="28" t="str">
        <f>IF(AND(B97&gt;0,C97&gt;0,D97&gt;0,M97&gt;0,N97&gt;0,R97&gt;0,NOT(K97="")),ABS(VLOOKUP($R$1,VLookups!$A$28:$B$29,2,FALSE)-_xlfn.BETA.DIST(R97,IF(G97="L",N97,M97),IF(G97="L",M97,N97),TRUE,B97,D97)),"")</f>
        <v/>
      </c>
      <c r="T97" s="129" t="str">
        <f>IF(OR($M97="",$N97=""),"",_xlfn.BETA.INV(ABS(VLOOKUP($R$1,VLookups!$A$28:$B$29,2,FALSE)-T$3),IF($G97="L",$N97,$M97),IF($G97="L",$M97,$N97),$B97,$D97))</f>
        <v/>
      </c>
      <c r="U97" s="130" t="str">
        <f>IF(OR($M97="",$N97=""),"",_xlfn.BETA.INV(ABS(VLOOKUP($R$1,VLookups!$A$28:$B$29,2,FALSE)-U$3),IF($G97="L",$N97,$M97),IF($G97="L",$M97,$N97),$B97,$D97))</f>
        <v/>
      </c>
      <c r="V97" s="129" t="str">
        <f>IF(OR($M97="",$N97=""),"",_xlfn.BETA.INV(ABS(VLOOKUP($R$1,VLookups!$A$28:$B$29,2,FALSE)-V$3),IF($G97="L",$N97,$M97),IF($G97="L",$M97,$N97),$B97,$D97))</f>
        <v/>
      </c>
      <c r="W97" s="130" t="str">
        <f>IF(OR($M97="",$N97=""),"",_xlfn.BETA.INV(ABS(VLOOKUP($R$1,VLookups!$A$28:$B$29,2,FALSE)-W$3),IF($G97="L",$N97,$M97),IF($G97="L",$M97,$N97),$B97,$D97))</f>
        <v/>
      </c>
      <c r="X97" s="129" t="str">
        <f>IF(OR($M97="",$N97=""),"",_xlfn.BETA.INV(ABS(VLOOKUP($R$1,VLookups!$A$28:$B$29,2,FALSE)-X$3),IF($G97="L",$N97,$M97),IF($G97="L",$M97,$N97),$B97,$D97))</f>
        <v/>
      </c>
      <c r="Y97" s="130" t="str">
        <f>IF(OR($M97="",$N97=""),"",_xlfn.BETA.INV(ABS(VLOOKUP($R$1,VLookups!$A$28:$B$29,2,FALSE)-Y$3),IF($G97="L",$N97,$M97),IF($G97="L",$M97,$N97),$B97,$D97))</f>
        <v/>
      </c>
      <c r="Z97" s="129" t="str">
        <f>IF(OR($M97="",$N97=""),"",_xlfn.BETA.INV(ABS(VLOOKUP($R$1,VLookups!$A$28:$B$29,2,FALSE)-Z$3),IF($G97="L",$N97,$M97),IF($G97="L",$M97,$N97),$B97,$D97))</f>
        <v/>
      </c>
      <c r="AA97" s="130" t="str">
        <f>IF(OR($M97="",$N97=""),"",_xlfn.BETA.INV(ABS(VLOOKUP($R$1,VLookups!$A$28:$B$29,2,FALSE)-AA$3),IF($G97="L",$N97,$M97),IF($G97="L",$M97,$N97),$B97,$D97))</f>
        <v/>
      </c>
      <c r="AB97" s="129" t="str">
        <f>IF(OR($M97="",$N97=""),"",_xlfn.BETA.INV(ABS(VLOOKUP($R$1,VLookups!$A$28:$B$29,2,FALSE)-AB$3),IF($G97="L",$N97,$M97),IF($G97="L",$M97,$N97),$B97,$D97))</f>
        <v/>
      </c>
      <c r="AC97" s="130" t="str">
        <f>IF(OR($M97="",$N97=""),"",_xlfn.BETA.INV(ABS(VLOOKUP($R$1,VLookups!$A$28:$B$29,2,FALSE)-AC$3),IF($G97="L",$N97,$M97),IF($G97="L",$M97,$N97),$B97,$D97))</f>
        <v/>
      </c>
      <c r="AD97" s="129" t="str">
        <f>IF(OR($M97="",$N97=""),"",_xlfn.BETA.INV(ABS(VLOOKUP($R$1,VLookups!$A$28:$B$29,2,FALSE)-AD$3),IF($G97="L",$N97,$M97),IF($G97="L",$M97,$N97),$B97,$D97))</f>
        <v/>
      </c>
      <c r="AE97" s="130" t="str">
        <f>IF(OR($M97="",$N97=""),"",_xlfn.BETA.INV(ABS(VLOOKUP($R$1,VLookups!$A$28:$B$29,2,FALSE)-AE$3),IF($G97="L",$N97,$M97),IF($G97="L",$M97,$N97),$B97,$D97))</f>
        <v/>
      </c>
      <c r="AF97" s="17"/>
      <c r="AG97" s="17"/>
      <c r="AH97" s="17"/>
    </row>
    <row r="98" spans="1:34" hidden="1" x14ac:dyDescent="0.25">
      <c r="A98" s="22">
        <v>95</v>
      </c>
      <c r="B98" s="132"/>
      <c r="C98" s="132"/>
      <c r="D98" s="132"/>
      <c r="E98" s="127" t="str">
        <f t="shared" si="15"/>
        <v/>
      </c>
      <c r="F98" s="23" t="str">
        <f t="shared" si="16"/>
        <v/>
      </c>
      <c r="G98" s="24" t="str">
        <f t="shared" si="17"/>
        <v/>
      </c>
      <c r="H98" s="25" t="str">
        <f>IF(F98="","",IF(OR($F98&lt;Skew!$B$1,$F98=Skew!$B$1),IF($F98&gt;Skew!$C$1,Skew!$A$1,IF($F98&gt;Skew!$C$2,Skew!$A$2,IF($F98&gt;Skew!$C$3,Skew!$A$3,IF($F98&gt;Skew!$C$4,Skew!$A$4,IF($F98&gt;Skew!$C$5,Skew!$A$5,IF($F98&gt;Skew!$C$6,Skew!$A$6,IF($F98&gt;Skew!$C$7,Skew!$A$7,IF($F98&gt;Skew!$C$8,Skew!$A$8,IF($F98&gt;Skew!$C$9,Skew!$A$9,IF($F98&gt;Skew!$C$10,Skew!$A$10,IF($F98&gt;Skew!$C$11,Skew!$A$11,IF($F98&gt;Skew!$C$12,Skew!$A$12,IF($F98&gt;Skew!$C$13,Skew!$A$13,IF($F98&gt;Skew!$C$14,Skew!$A$14,Skew!$A$15)
)))))))))))))))</f>
        <v/>
      </c>
      <c r="I98" s="24" t="str">
        <f>IF(F98="","",MATCH(H98,Skew!$A$1:$A$15,0))</f>
        <v/>
      </c>
      <c r="J98" s="24" t="str">
        <f t="shared" si="9"/>
        <v/>
      </c>
      <c r="K98" s="26"/>
      <c r="L98" s="24" t="str">
        <f>IF(OR(F98="",K98=""),"",MATCH(K98,Confidence!$A$1:$A$10,0))</f>
        <v/>
      </c>
      <c r="M98" s="27" t="str">
        <f t="shared" si="10"/>
        <v/>
      </c>
      <c r="N98" s="27" t="str">
        <f t="shared" si="11"/>
        <v/>
      </c>
      <c r="O98" s="119" t="str">
        <f t="shared" si="12"/>
        <v/>
      </c>
      <c r="P98" s="119" t="str">
        <f t="shared" si="13"/>
        <v/>
      </c>
      <c r="Q98" s="40" t="str">
        <f t="shared" si="14"/>
        <v/>
      </c>
      <c r="R98" s="132"/>
      <c r="S98" s="28" t="str">
        <f>IF(AND(B98&gt;0,C98&gt;0,D98&gt;0,M98&gt;0,N98&gt;0,R98&gt;0,NOT(K98="")),ABS(VLOOKUP($R$1,VLookups!$A$28:$B$29,2,FALSE)-_xlfn.BETA.DIST(R98,IF(G98="L",N98,M98),IF(G98="L",M98,N98),TRUE,B98,D98)),"")</f>
        <v/>
      </c>
      <c r="T98" s="129" t="str">
        <f>IF(OR($M98="",$N98=""),"",_xlfn.BETA.INV(ABS(VLOOKUP($R$1,VLookups!$A$28:$B$29,2,FALSE)-T$3),IF($G98="L",$N98,$M98),IF($G98="L",$M98,$N98),$B98,$D98))</f>
        <v/>
      </c>
      <c r="U98" s="130" t="str">
        <f>IF(OR($M98="",$N98=""),"",_xlfn.BETA.INV(ABS(VLOOKUP($R$1,VLookups!$A$28:$B$29,2,FALSE)-U$3),IF($G98="L",$N98,$M98),IF($G98="L",$M98,$N98),$B98,$D98))</f>
        <v/>
      </c>
      <c r="V98" s="129" t="str">
        <f>IF(OR($M98="",$N98=""),"",_xlfn.BETA.INV(ABS(VLOOKUP($R$1,VLookups!$A$28:$B$29,2,FALSE)-V$3),IF($G98="L",$N98,$M98),IF($G98="L",$M98,$N98),$B98,$D98))</f>
        <v/>
      </c>
      <c r="W98" s="130" t="str">
        <f>IF(OR($M98="",$N98=""),"",_xlfn.BETA.INV(ABS(VLOOKUP($R$1,VLookups!$A$28:$B$29,2,FALSE)-W$3),IF($G98="L",$N98,$M98),IF($G98="L",$M98,$N98),$B98,$D98))</f>
        <v/>
      </c>
      <c r="X98" s="129" t="str">
        <f>IF(OR($M98="",$N98=""),"",_xlfn.BETA.INV(ABS(VLOOKUP($R$1,VLookups!$A$28:$B$29,2,FALSE)-X$3),IF($G98="L",$N98,$M98),IF($G98="L",$M98,$N98),$B98,$D98))</f>
        <v/>
      </c>
      <c r="Y98" s="130" t="str">
        <f>IF(OR($M98="",$N98=""),"",_xlfn.BETA.INV(ABS(VLOOKUP($R$1,VLookups!$A$28:$B$29,2,FALSE)-Y$3),IF($G98="L",$N98,$M98),IF($G98="L",$M98,$N98),$B98,$D98))</f>
        <v/>
      </c>
      <c r="Z98" s="129" t="str">
        <f>IF(OR($M98="",$N98=""),"",_xlfn.BETA.INV(ABS(VLOOKUP($R$1,VLookups!$A$28:$B$29,2,FALSE)-Z$3),IF($G98="L",$N98,$M98),IF($G98="L",$M98,$N98),$B98,$D98))</f>
        <v/>
      </c>
      <c r="AA98" s="130" t="str">
        <f>IF(OR($M98="",$N98=""),"",_xlfn.BETA.INV(ABS(VLOOKUP($R$1,VLookups!$A$28:$B$29,2,FALSE)-AA$3),IF($G98="L",$N98,$M98),IF($G98="L",$M98,$N98),$B98,$D98))</f>
        <v/>
      </c>
      <c r="AB98" s="129" t="str">
        <f>IF(OR($M98="",$N98=""),"",_xlfn.BETA.INV(ABS(VLOOKUP($R$1,VLookups!$A$28:$B$29,2,FALSE)-AB$3),IF($G98="L",$N98,$M98),IF($G98="L",$M98,$N98),$B98,$D98))</f>
        <v/>
      </c>
      <c r="AC98" s="130" t="str">
        <f>IF(OR($M98="",$N98=""),"",_xlfn.BETA.INV(ABS(VLOOKUP($R$1,VLookups!$A$28:$B$29,2,FALSE)-AC$3),IF($G98="L",$N98,$M98),IF($G98="L",$M98,$N98),$B98,$D98))</f>
        <v/>
      </c>
      <c r="AD98" s="129" t="str">
        <f>IF(OR($M98="",$N98=""),"",_xlfn.BETA.INV(ABS(VLOOKUP($R$1,VLookups!$A$28:$B$29,2,FALSE)-AD$3),IF($G98="L",$N98,$M98),IF($G98="L",$M98,$N98),$B98,$D98))</f>
        <v/>
      </c>
      <c r="AE98" s="130" t="str">
        <f>IF(OR($M98="",$N98=""),"",_xlfn.BETA.INV(ABS(VLOOKUP($R$1,VLookups!$A$28:$B$29,2,FALSE)-AE$3),IF($G98="L",$N98,$M98),IF($G98="L",$M98,$N98),$B98,$D98))</f>
        <v/>
      </c>
      <c r="AF98" s="17"/>
      <c r="AG98" s="17"/>
      <c r="AH98" s="17"/>
    </row>
    <row r="99" spans="1:34" hidden="1" x14ac:dyDescent="0.25">
      <c r="A99" s="22">
        <v>96</v>
      </c>
      <c r="B99" s="132"/>
      <c r="C99" s="132"/>
      <c r="D99" s="132"/>
      <c r="E99" s="127" t="str">
        <f t="shared" si="15"/>
        <v/>
      </c>
      <c r="F99" s="23" t="str">
        <f t="shared" si="16"/>
        <v/>
      </c>
      <c r="G99" s="24" t="str">
        <f t="shared" si="17"/>
        <v/>
      </c>
      <c r="H99" s="25" t="str">
        <f>IF(F99="","",IF(OR($F99&lt;Skew!$B$1,$F99=Skew!$B$1),IF($F99&gt;Skew!$C$1,Skew!$A$1,IF($F99&gt;Skew!$C$2,Skew!$A$2,IF($F99&gt;Skew!$C$3,Skew!$A$3,IF($F99&gt;Skew!$C$4,Skew!$A$4,IF($F99&gt;Skew!$C$5,Skew!$A$5,IF($F99&gt;Skew!$C$6,Skew!$A$6,IF($F99&gt;Skew!$C$7,Skew!$A$7,IF($F99&gt;Skew!$C$8,Skew!$A$8,IF($F99&gt;Skew!$C$9,Skew!$A$9,IF($F99&gt;Skew!$C$10,Skew!$A$10,IF($F99&gt;Skew!$C$11,Skew!$A$11,IF($F99&gt;Skew!$C$12,Skew!$A$12,IF($F99&gt;Skew!$C$13,Skew!$A$13,IF($F99&gt;Skew!$C$14,Skew!$A$14,Skew!$A$15)
)))))))))))))))</f>
        <v/>
      </c>
      <c r="I99" s="24" t="str">
        <f>IF(F99="","",MATCH(H99,Skew!$A$1:$A$15,0))</f>
        <v/>
      </c>
      <c r="J99" s="24" t="str">
        <f t="shared" si="9"/>
        <v/>
      </c>
      <c r="K99" s="26"/>
      <c r="L99" s="24" t="str">
        <f>IF(OR(F99="",K99=""),"",MATCH(K99,Confidence!$A$1:$A$10,0))</f>
        <v/>
      </c>
      <c r="M99" s="27" t="str">
        <f t="shared" si="10"/>
        <v/>
      </c>
      <c r="N99" s="27" t="str">
        <f t="shared" si="11"/>
        <v/>
      </c>
      <c r="O99" s="119" t="str">
        <f t="shared" si="12"/>
        <v/>
      </c>
      <c r="P99" s="119" t="str">
        <f t="shared" si="13"/>
        <v/>
      </c>
      <c r="Q99" s="40" t="str">
        <f t="shared" si="14"/>
        <v/>
      </c>
      <c r="R99" s="132"/>
      <c r="S99" s="28" t="str">
        <f>IF(AND(B99&gt;0,C99&gt;0,D99&gt;0,M99&gt;0,N99&gt;0,R99&gt;0,NOT(K99="")),ABS(VLOOKUP($R$1,VLookups!$A$28:$B$29,2,FALSE)-_xlfn.BETA.DIST(R99,IF(G99="L",N99,M99),IF(G99="L",M99,N99),TRUE,B99,D99)),"")</f>
        <v/>
      </c>
      <c r="T99" s="129" t="str">
        <f>IF(OR($M99="",$N99=""),"",_xlfn.BETA.INV(ABS(VLOOKUP($R$1,VLookups!$A$28:$B$29,2,FALSE)-T$3),IF($G99="L",$N99,$M99),IF($G99="L",$M99,$N99),$B99,$D99))</f>
        <v/>
      </c>
      <c r="U99" s="130" t="str">
        <f>IF(OR($M99="",$N99=""),"",_xlfn.BETA.INV(ABS(VLOOKUP($R$1,VLookups!$A$28:$B$29,2,FALSE)-U$3),IF($G99="L",$N99,$M99),IF($G99="L",$M99,$N99),$B99,$D99))</f>
        <v/>
      </c>
      <c r="V99" s="129" t="str">
        <f>IF(OR($M99="",$N99=""),"",_xlfn.BETA.INV(ABS(VLOOKUP($R$1,VLookups!$A$28:$B$29,2,FALSE)-V$3),IF($G99="L",$N99,$M99),IF($G99="L",$M99,$N99),$B99,$D99))</f>
        <v/>
      </c>
      <c r="W99" s="130" t="str">
        <f>IF(OR($M99="",$N99=""),"",_xlfn.BETA.INV(ABS(VLOOKUP($R$1,VLookups!$A$28:$B$29,2,FALSE)-W$3),IF($G99="L",$N99,$M99),IF($G99="L",$M99,$N99),$B99,$D99))</f>
        <v/>
      </c>
      <c r="X99" s="129" t="str">
        <f>IF(OR($M99="",$N99=""),"",_xlfn.BETA.INV(ABS(VLOOKUP($R$1,VLookups!$A$28:$B$29,2,FALSE)-X$3),IF($G99="L",$N99,$M99),IF($G99="L",$M99,$N99),$B99,$D99))</f>
        <v/>
      </c>
      <c r="Y99" s="130" t="str">
        <f>IF(OR($M99="",$N99=""),"",_xlfn.BETA.INV(ABS(VLOOKUP($R$1,VLookups!$A$28:$B$29,2,FALSE)-Y$3),IF($G99="L",$N99,$M99),IF($G99="L",$M99,$N99),$B99,$D99))</f>
        <v/>
      </c>
      <c r="Z99" s="129" t="str">
        <f>IF(OR($M99="",$N99=""),"",_xlfn.BETA.INV(ABS(VLOOKUP($R$1,VLookups!$A$28:$B$29,2,FALSE)-Z$3),IF($G99="L",$N99,$M99),IF($G99="L",$M99,$N99),$B99,$D99))</f>
        <v/>
      </c>
      <c r="AA99" s="130" t="str">
        <f>IF(OR($M99="",$N99=""),"",_xlfn.BETA.INV(ABS(VLOOKUP($R$1,VLookups!$A$28:$B$29,2,FALSE)-AA$3),IF($G99="L",$N99,$M99),IF($G99="L",$M99,$N99),$B99,$D99))</f>
        <v/>
      </c>
      <c r="AB99" s="129" t="str">
        <f>IF(OR($M99="",$N99=""),"",_xlfn.BETA.INV(ABS(VLOOKUP($R$1,VLookups!$A$28:$B$29,2,FALSE)-AB$3),IF($G99="L",$N99,$M99),IF($G99="L",$M99,$N99),$B99,$D99))</f>
        <v/>
      </c>
      <c r="AC99" s="130" t="str">
        <f>IF(OR($M99="",$N99=""),"",_xlfn.BETA.INV(ABS(VLOOKUP($R$1,VLookups!$A$28:$B$29,2,FALSE)-AC$3),IF($G99="L",$N99,$M99),IF($G99="L",$M99,$N99),$B99,$D99))</f>
        <v/>
      </c>
      <c r="AD99" s="129" t="str">
        <f>IF(OR($M99="",$N99=""),"",_xlfn.BETA.INV(ABS(VLOOKUP($R$1,VLookups!$A$28:$B$29,2,FALSE)-AD$3),IF($G99="L",$N99,$M99),IF($G99="L",$M99,$N99),$B99,$D99))</f>
        <v/>
      </c>
      <c r="AE99" s="130" t="str">
        <f>IF(OR($M99="",$N99=""),"",_xlfn.BETA.INV(ABS(VLOOKUP($R$1,VLookups!$A$28:$B$29,2,FALSE)-AE$3),IF($G99="L",$N99,$M99),IF($G99="L",$M99,$N99),$B99,$D99))</f>
        <v/>
      </c>
      <c r="AF99" s="17"/>
      <c r="AG99" s="17"/>
      <c r="AH99" s="17"/>
    </row>
    <row r="100" spans="1:34" hidden="1" x14ac:dyDescent="0.25">
      <c r="A100" s="22">
        <v>97</v>
      </c>
      <c r="B100" s="132"/>
      <c r="C100" s="132"/>
      <c r="D100" s="132"/>
      <c r="E100" s="127" t="str">
        <f t="shared" si="15"/>
        <v/>
      </c>
      <c r="F100" s="23" t="str">
        <f t="shared" si="16"/>
        <v/>
      </c>
      <c r="G100" s="24" t="str">
        <f t="shared" si="17"/>
        <v/>
      </c>
      <c r="H100" s="25" t="str">
        <f>IF(F100="","",IF(OR($F100&lt;Skew!$B$1,$F100=Skew!$B$1),IF($F100&gt;Skew!$C$1,Skew!$A$1,IF($F100&gt;Skew!$C$2,Skew!$A$2,IF($F100&gt;Skew!$C$3,Skew!$A$3,IF($F100&gt;Skew!$C$4,Skew!$A$4,IF($F100&gt;Skew!$C$5,Skew!$A$5,IF($F100&gt;Skew!$C$6,Skew!$A$6,IF($F100&gt;Skew!$C$7,Skew!$A$7,IF($F100&gt;Skew!$C$8,Skew!$A$8,IF($F100&gt;Skew!$C$9,Skew!$A$9,IF($F100&gt;Skew!$C$10,Skew!$A$10,IF($F100&gt;Skew!$C$11,Skew!$A$11,IF($F100&gt;Skew!$C$12,Skew!$A$12,IF($F100&gt;Skew!$C$13,Skew!$A$13,IF($F100&gt;Skew!$C$14,Skew!$A$14,Skew!$A$15)
)))))))))))))))</f>
        <v/>
      </c>
      <c r="I100" s="24" t="str">
        <f>IF(F100="","",MATCH(H100,Skew!$A$1:$A$15,0))</f>
        <v/>
      </c>
      <c r="J100" s="24" t="str">
        <f t="shared" si="9"/>
        <v/>
      </c>
      <c r="K100" s="26"/>
      <c r="L100" s="24" t="str">
        <f>IF(OR(F100="",K100=""),"",MATCH(K100,Confidence!$A$1:$A$10,0))</f>
        <v/>
      </c>
      <c r="M100" s="27" t="str">
        <f t="shared" si="10"/>
        <v/>
      </c>
      <c r="N100" s="27" t="str">
        <f t="shared" si="11"/>
        <v/>
      </c>
      <c r="O100" s="119" t="str">
        <f t="shared" si="12"/>
        <v/>
      </c>
      <c r="P100" s="119" t="str">
        <f t="shared" si="13"/>
        <v/>
      </c>
      <c r="Q100" s="40" t="str">
        <f t="shared" si="14"/>
        <v/>
      </c>
      <c r="R100" s="132"/>
      <c r="S100" s="28" t="str">
        <f>IF(AND(B100&gt;0,C100&gt;0,D100&gt;0,M100&gt;0,N100&gt;0,R100&gt;0,NOT(K100="")),ABS(VLOOKUP($R$1,VLookups!$A$28:$B$29,2,FALSE)-_xlfn.BETA.DIST(R100,IF(G100="L",N100,M100),IF(G100="L",M100,N100),TRUE,B100,D100)),"")</f>
        <v/>
      </c>
      <c r="T100" s="129" t="str">
        <f>IF(OR($M100="",$N100=""),"",_xlfn.BETA.INV(ABS(VLOOKUP($R$1,VLookups!$A$28:$B$29,2,FALSE)-T$3),IF($G100="L",$N100,$M100),IF($G100="L",$M100,$N100),$B100,$D100))</f>
        <v/>
      </c>
      <c r="U100" s="130" t="str">
        <f>IF(OR($M100="",$N100=""),"",_xlfn.BETA.INV(ABS(VLOOKUP($R$1,VLookups!$A$28:$B$29,2,FALSE)-U$3),IF($G100="L",$N100,$M100),IF($G100="L",$M100,$N100),$B100,$D100))</f>
        <v/>
      </c>
      <c r="V100" s="129" t="str">
        <f>IF(OR($M100="",$N100=""),"",_xlfn.BETA.INV(ABS(VLOOKUP($R$1,VLookups!$A$28:$B$29,2,FALSE)-V$3),IF($G100="L",$N100,$M100),IF($G100="L",$M100,$N100),$B100,$D100))</f>
        <v/>
      </c>
      <c r="W100" s="130" t="str">
        <f>IF(OR($M100="",$N100=""),"",_xlfn.BETA.INV(ABS(VLOOKUP($R$1,VLookups!$A$28:$B$29,2,FALSE)-W$3),IF($G100="L",$N100,$M100),IF($G100="L",$M100,$N100),$B100,$D100))</f>
        <v/>
      </c>
      <c r="X100" s="129" t="str">
        <f>IF(OR($M100="",$N100=""),"",_xlfn.BETA.INV(ABS(VLOOKUP($R$1,VLookups!$A$28:$B$29,2,FALSE)-X$3),IF($G100="L",$N100,$M100),IF($G100="L",$M100,$N100),$B100,$D100))</f>
        <v/>
      </c>
      <c r="Y100" s="130" t="str">
        <f>IF(OR($M100="",$N100=""),"",_xlfn.BETA.INV(ABS(VLOOKUP($R$1,VLookups!$A$28:$B$29,2,FALSE)-Y$3),IF($G100="L",$N100,$M100),IF($G100="L",$M100,$N100),$B100,$D100))</f>
        <v/>
      </c>
      <c r="Z100" s="129" t="str">
        <f>IF(OR($M100="",$N100=""),"",_xlfn.BETA.INV(ABS(VLOOKUP($R$1,VLookups!$A$28:$B$29,2,FALSE)-Z$3),IF($G100="L",$N100,$M100),IF($G100="L",$M100,$N100),$B100,$D100))</f>
        <v/>
      </c>
      <c r="AA100" s="130" t="str">
        <f>IF(OR($M100="",$N100=""),"",_xlfn.BETA.INV(ABS(VLOOKUP($R$1,VLookups!$A$28:$B$29,2,FALSE)-AA$3),IF($G100="L",$N100,$M100),IF($G100="L",$M100,$N100),$B100,$D100))</f>
        <v/>
      </c>
      <c r="AB100" s="129" t="str">
        <f>IF(OR($M100="",$N100=""),"",_xlfn.BETA.INV(ABS(VLOOKUP($R$1,VLookups!$A$28:$B$29,2,FALSE)-AB$3),IF($G100="L",$N100,$M100),IF($G100="L",$M100,$N100),$B100,$D100))</f>
        <v/>
      </c>
      <c r="AC100" s="130" t="str">
        <f>IF(OR($M100="",$N100=""),"",_xlfn.BETA.INV(ABS(VLOOKUP($R$1,VLookups!$A$28:$B$29,2,FALSE)-AC$3),IF($G100="L",$N100,$M100),IF($G100="L",$M100,$N100),$B100,$D100))</f>
        <v/>
      </c>
      <c r="AD100" s="129" t="str">
        <f>IF(OR($M100="",$N100=""),"",_xlfn.BETA.INV(ABS(VLOOKUP($R$1,VLookups!$A$28:$B$29,2,FALSE)-AD$3),IF($G100="L",$N100,$M100),IF($G100="L",$M100,$N100),$B100,$D100))</f>
        <v/>
      </c>
      <c r="AE100" s="130" t="str">
        <f>IF(OR($M100="",$N100=""),"",_xlfn.BETA.INV(ABS(VLOOKUP($R$1,VLookups!$A$28:$B$29,2,FALSE)-AE$3),IF($G100="L",$N100,$M100),IF($G100="L",$M100,$N100),$B100,$D100))</f>
        <v/>
      </c>
      <c r="AF100" s="17"/>
      <c r="AG100" s="17"/>
      <c r="AH100" s="17"/>
    </row>
    <row r="101" spans="1:34" hidden="1" x14ac:dyDescent="0.25">
      <c r="A101" s="22">
        <v>98</v>
      </c>
      <c r="B101" s="132"/>
      <c r="C101" s="132"/>
      <c r="D101" s="132"/>
      <c r="E101" s="127" t="str">
        <f t="shared" si="15"/>
        <v/>
      </c>
      <c r="F101" s="23" t="str">
        <f t="shared" si="16"/>
        <v/>
      </c>
      <c r="G101" s="24" t="str">
        <f t="shared" si="17"/>
        <v/>
      </c>
      <c r="H101" s="25" t="str">
        <f>IF(F101="","",IF(OR($F101&lt;Skew!$B$1,$F101=Skew!$B$1),IF($F101&gt;Skew!$C$1,Skew!$A$1,IF($F101&gt;Skew!$C$2,Skew!$A$2,IF($F101&gt;Skew!$C$3,Skew!$A$3,IF($F101&gt;Skew!$C$4,Skew!$A$4,IF($F101&gt;Skew!$C$5,Skew!$A$5,IF($F101&gt;Skew!$C$6,Skew!$A$6,IF($F101&gt;Skew!$C$7,Skew!$A$7,IF($F101&gt;Skew!$C$8,Skew!$A$8,IF($F101&gt;Skew!$C$9,Skew!$A$9,IF($F101&gt;Skew!$C$10,Skew!$A$10,IF($F101&gt;Skew!$C$11,Skew!$A$11,IF($F101&gt;Skew!$C$12,Skew!$A$12,IF($F101&gt;Skew!$C$13,Skew!$A$13,IF($F101&gt;Skew!$C$14,Skew!$A$14,Skew!$A$15)
)))))))))))))))</f>
        <v/>
      </c>
      <c r="I101" s="24" t="str">
        <f>IF(F101="","",MATCH(H101,Skew!$A$1:$A$15,0))</f>
        <v/>
      </c>
      <c r="J101" s="24" t="str">
        <f t="shared" si="9"/>
        <v/>
      </c>
      <c r="K101" s="26"/>
      <c r="L101" s="24" t="str">
        <f>IF(OR(F101="",K101=""),"",MATCH(K101,Confidence!$A$1:$A$10,0))</f>
        <v/>
      </c>
      <c r="M101" s="27" t="str">
        <f t="shared" si="10"/>
        <v/>
      </c>
      <c r="N101" s="27" t="str">
        <f t="shared" si="11"/>
        <v/>
      </c>
      <c r="O101" s="119" t="str">
        <f t="shared" si="12"/>
        <v/>
      </c>
      <c r="P101" s="119" t="str">
        <f t="shared" si="13"/>
        <v/>
      </c>
      <c r="Q101" s="40" t="str">
        <f t="shared" si="14"/>
        <v/>
      </c>
      <c r="R101" s="132"/>
      <c r="S101" s="28" t="str">
        <f>IF(AND(B101&gt;0,C101&gt;0,D101&gt;0,M101&gt;0,N101&gt;0,R101&gt;0,NOT(K101="")),ABS(VLOOKUP($R$1,VLookups!$A$28:$B$29,2,FALSE)-_xlfn.BETA.DIST(R101,IF(G101="L",N101,M101),IF(G101="L",M101,N101),TRUE,B101,D101)),"")</f>
        <v/>
      </c>
      <c r="T101" s="129" t="str">
        <f>IF(OR($M101="",$N101=""),"",_xlfn.BETA.INV(ABS(VLOOKUP($R$1,VLookups!$A$28:$B$29,2,FALSE)-T$3),IF($G101="L",$N101,$M101),IF($G101="L",$M101,$N101),$B101,$D101))</f>
        <v/>
      </c>
      <c r="U101" s="130" t="str">
        <f>IF(OR($M101="",$N101=""),"",_xlfn.BETA.INV(ABS(VLOOKUP($R$1,VLookups!$A$28:$B$29,2,FALSE)-U$3),IF($G101="L",$N101,$M101),IF($G101="L",$M101,$N101),$B101,$D101))</f>
        <v/>
      </c>
      <c r="V101" s="129" t="str">
        <f>IF(OR($M101="",$N101=""),"",_xlfn.BETA.INV(ABS(VLOOKUP($R$1,VLookups!$A$28:$B$29,2,FALSE)-V$3),IF($G101="L",$N101,$M101),IF($G101="L",$M101,$N101),$B101,$D101))</f>
        <v/>
      </c>
      <c r="W101" s="130" t="str">
        <f>IF(OR($M101="",$N101=""),"",_xlfn.BETA.INV(ABS(VLOOKUP($R$1,VLookups!$A$28:$B$29,2,FALSE)-W$3),IF($G101="L",$N101,$M101),IF($G101="L",$M101,$N101),$B101,$D101))</f>
        <v/>
      </c>
      <c r="X101" s="129" t="str">
        <f>IF(OR($M101="",$N101=""),"",_xlfn.BETA.INV(ABS(VLOOKUP($R$1,VLookups!$A$28:$B$29,2,FALSE)-X$3),IF($G101="L",$N101,$M101),IF($G101="L",$M101,$N101),$B101,$D101))</f>
        <v/>
      </c>
      <c r="Y101" s="130" t="str">
        <f>IF(OR($M101="",$N101=""),"",_xlfn.BETA.INV(ABS(VLOOKUP($R$1,VLookups!$A$28:$B$29,2,FALSE)-Y$3),IF($G101="L",$N101,$M101),IF($G101="L",$M101,$N101),$B101,$D101))</f>
        <v/>
      </c>
      <c r="Z101" s="129" t="str">
        <f>IF(OR($M101="",$N101=""),"",_xlfn.BETA.INV(ABS(VLOOKUP($R$1,VLookups!$A$28:$B$29,2,FALSE)-Z$3),IF($G101="L",$N101,$M101),IF($G101="L",$M101,$N101),$B101,$D101))</f>
        <v/>
      </c>
      <c r="AA101" s="130" t="str">
        <f>IF(OR($M101="",$N101=""),"",_xlfn.BETA.INV(ABS(VLOOKUP($R$1,VLookups!$A$28:$B$29,2,FALSE)-AA$3),IF($G101="L",$N101,$M101),IF($G101="L",$M101,$N101),$B101,$D101))</f>
        <v/>
      </c>
      <c r="AB101" s="129" t="str">
        <f>IF(OR($M101="",$N101=""),"",_xlfn.BETA.INV(ABS(VLOOKUP($R$1,VLookups!$A$28:$B$29,2,FALSE)-AB$3),IF($G101="L",$N101,$M101),IF($G101="L",$M101,$N101),$B101,$D101))</f>
        <v/>
      </c>
      <c r="AC101" s="130" t="str">
        <f>IF(OR($M101="",$N101=""),"",_xlfn.BETA.INV(ABS(VLOOKUP($R$1,VLookups!$A$28:$B$29,2,FALSE)-AC$3),IF($G101="L",$N101,$M101),IF($G101="L",$M101,$N101),$B101,$D101))</f>
        <v/>
      </c>
      <c r="AD101" s="129" t="str">
        <f>IF(OR($M101="",$N101=""),"",_xlfn.BETA.INV(ABS(VLOOKUP($R$1,VLookups!$A$28:$B$29,2,FALSE)-AD$3),IF($G101="L",$N101,$M101),IF($G101="L",$M101,$N101),$B101,$D101))</f>
        <v/>
      </c>
      <c r="AE101" s="130" t="str">
        <f>IF(OR($M101="",$N101=""),"",_xlfn.BETA.INV(ABS(VLOOKUP($R$1,VLookups!$A$28:$B$29,2,FALSE)-AE$3),IF($G101="L",$N101,$M101),IF($G101="L",$M101,$N101),$B101,$D101))</f>
        <v/>
      </c>
      <c r="AF101" s="17"/>
      <c r="AG101" s="17"/>
      <c r="AH101" s="17"/>
    </row>
    <row r="102" spans="1:34" hidden="1" x14ac:dyDescent="0.25">
      <c r="A102" s="22">
        <v>99</v>
      </c>
      <c r="B102" s="132"/>
      <c r="C102" s="132"/>
      <c r="D102" s="132"/>
      <c r="E102" s="127" t="str">
        <f t="shared" si="15"/>
        <v/>
      </c>
      <c r="F102" s="23" t="str">
        <f t="shared" si="16"/>
        <v/>
      </c>
      <c r="G102" s="24" t="str">
        <f t="shared" si="17"/>
        <v/>
      </c>
      <c r="H102" s="25" t="str">
        <f>IF(F102="","",IF(OR($F102&lt;Skew!$B$1,$F102=Skew!$B$1),IF($F102&gt;Skew!$C$1,Skew!$A$1,IF($F102&gt;Skew!$C$2,Skew!$A$2,IF($F102&gt;Skew!$C$3,Skew!$A$3,IF($F102&gt;Skew!$C$4,Skew!$A$4,IF($F102&gt;Skew!$C$5,Skew!$A$5,IF($F102&gt;Skew!$C$6,Skew!$A$6,IF($F102&gt;Skew!$C$7,Skew!$A$7,IF($F102&gt;Skew!$C$8,Skew!$A$8,IF($F102&gt;Skew!$C$9,Skew!$A$9,IF($F102&gt;Skew!$C$10,Skew!$A$10,IF($F102&gt;Skew!$C$11,Skew!$A$11,IF($F102&gt;Skew!$C$12,Skew!$A$12,IF($F102&gt;Skew!$C$13,Skew!$A$13,IF($F102&gt;Skew!$C$14,Skew!$A$14,Skew!$A$15)
)))))))))))))))</f>
        <v/>
      </c>
      <c r="I102" s="24" t="str">
        <f>IF(F102="","",MATCH(H102,Skew!$A$1:$A$15,0))</f>
        <v/>
      </c>
      <c r="J102" s="24" t="str">
        <f t="shared" si="9"/>
        <v/>
      </c>
      <c r="K102" s="26"/>
      <c r="L102" s="24" t="str">
        <f>IF(OR(F102="",K102=""),"",MATCH(K102,Confidence!$A$1:$A$10,0))</f>
        <v/>
      </c>
      <c r="M102" s="27" t="str">
        <f t="shared" si="10"/>
        <v/>
      </c>
      <c r="N102" s="27" t="str">
        <f t="shared" si="11"/>
        <v/>
      </c>
      <c r="O102" s="119" t="str">
        <f t="shared" si="12"/>
        <v/>
      </c>
      <c r="P102" s="119" t="str">
        <f t="shared" si="13"/>
        <v/>
      </c>
      <c r="Q102" s="40" t="str">
        <f t="shared" si="14"/>
        <v/>
      </c>
      <c r="R102" s="132"/>
      <c r="S102" s="28" t="str">
        <f>IF(AND(B102&gt;0,C102&gt;0,D102&gt;0,M102&gt;0,N102&gt;0,R102&gt;0,NOT(K102="")),ABS(VLOOKUP($R$1,VLookups!$A$28:$B$29,2,FALSE)-_xlfn.BETA.DIST(R102,IF(G102="L",N102,M102),IF(G102="L",M102,N102),TRUE,B102,D102)),"")</f>
        <v/>
      </c>
      <c r="T102" s="129" t="str">
        <f>IF(OR($M102="",$N102=""),"",_xlfn.BETA.INV(ABS(VLOOKUP($R$1,VLookups!$A$28:$B$29,2,FALSE)-T$3),IF($G102="L",$N102,$M102),IF($G102="L",$M102,$N102),$B102,$D102))</f>
        <v/>
      </c>
      <c r="U102" s="130" t="str">
        <f>IF(OR($M102="",$N102=""),"",_xlfn.BETA.INV(ABS(VLOOKUP($R$1,VLookups!$A$28:$B$29,2,FALSE)-U$3),IF($G102="L",$N102,$M102),IF($G102="L",$M102,$N102),$B102,$D102))</f>
        <v/>
      </c>
      <c r="V102" s="129" t="str">
        <f>IF(OR($M102="",$N102=""),"",_xlfn.BETA.INV(ABS(VLOOKUP($R$1,VLookups!$A$28:$B$29,2,FALSE)-V$3),IF($G102="L",$N102,$M102),IF($G102="L",$M102,$N102),$B102,$D102))</f>
        <v/>
      </c>
      <c r="W102" s="130" t="str">
        <f>IF(OR($M102="",$N102=""),"",_xlfn.BETA.INV(ABS(VLOOKUP($R$1,VLookups!$A$28:$B$29,2,FALSE)-W$3),IF($G102="L",$N102,$M102),IF($G102="L",$M102,$N102),$B102,$D102))</f>
        <v/>
      </c>
      <c r="X102" s="129" t="str">
        <f>IF(OR($M102="",$N102=""),"",_xlfn.BETA.INV(ABS(VLOOKUP($R$1,VLookups!$A$28:$B$29,2,FALSE)-X$3),IF($G102="L",$N102,$M102),IF($G102="L",$M102,$N102),$B102,$D102))</f>
        <v/>
      </c>
      <c r="Y102" s="130" t="str">
        <f>IF(OR($M102="",$N102=""),"",_xlfn.BETA.INV(ABS(VLOOKUP($R$1,VLookups!$A$28:$B$29,2,FALSE)-Y$3),IF($G102="L",$N102,$M102),IF($G102="L",$M102,$N102),$B102,$D102))</f>
        <v/>
      </c>
      <c r="Z102" s="129" t="str">
        <f>IF(OR($M102="",$N102=""),"",_xlfn.BETA.INV(ABS(VLOOKUP($R$1,VLookups!$A$28:$B$29,2,FALSE)-Z$3),IF($G102="L",$N102,$M102),IF($G102="L",$M102,$N102),$B102,$D102))</f>
        <v/>
      </c>
      <c r="AA102" s="130" t="str">
        <f>IF(OR($M102="",$N102=""),"",_xlfn.BETA.INV(ABS(VLOOKUP($R$1,VLookups!$A$28:$B$29,2,FALSE)-AA$3),IF($G102="L",$N102,$M102),IF($G102="L",$M102,$N102),$B102,$D102))</f>
        <v/>
      </c>
      <c r="AB102" s="129" t="str">
        <f>IF(OR($M102="",$N102=""),"",_xlfn.BETA.INV(ABS(VLOOKUP($R$1,VLookups!$A$28:$B$29,2,FALSE)-AB$3),IF($G102="L",$N102,$M102),IF($G102="L",$M102,$N102),$B102,$D102))</f>
        <v/>
      </c>
      <c r="AC102" s="130" t="str">
        <f>IF(OR($M102="",$N102=""),"",_xlfn.BETA.INV(ABS(VLOOKUP($R$1,VLookups!$A$28:$B$29,2,FALSE)-AC$3),IF($G102="L",$N102,$M102),IF($G102="L",$M102,$N102),$B102,$D102))</f>
        <v/>
      </c>
      <c r="AD102" s="129" t="str">
        <f>IF(OR($M102="",$N102=""),"",_xlfn.BETA.INV(ABS(VLOOKUP($R$1,VLookups!$A$28:$B$29,2,FALSE)-AD$3),IF($G102="L",$N102,$M102),IF($G102="L",$M102,$N102),$B102,$D102))</f>
        <v/>
      </c>
      <c r="AE102" s="130" t="str">
        <f>IF(OR($M102="",$N102=""),"",_xlfn.BETA.INV(ABS(VLOOKUP($R$1,VLookups!$A$28:$B$29,2,FALSE)-AE$3),IF($G102="L",$N102,$M102),IF($G102="L",$M102,$N102),$B102,$D102))</f>
        <v/>
      </c>
      <c r="AF102" s="17"/>
      <c r="AG102" s="17"/>
      <c r="AH102" s="17"/>
    </row>
    <row r="103" spans="1:34" hidden="1" x14ac:dyDescent="0.25">
      <c r="A103" s="22">
        <v>100</v>
      </c>
      <c r="B103" s="132"/>
      <c r="C103" s="132"/>
      <c r="D103" s="132"/>
      <c r="E103" s="127" t="str">
        <f t="shared" si="15"/>
        <v/>
      </c>
      <c r="F103" s="23" t="str">
        <f t="shared" si="16"/>
        <v/>
      </c>
      <c r="G103" s="24" t="str">
        <f t="shared" si="17"/>
        <v/>
      </c>
      <c r="H103" s="25" t="str">
        <f>IF(F103="","",IF(OR($F103&lt;Skew!$B$1,$F103=Skew!$B$1),IF($F103&gt;Skew!$C$1,Skew!$A$1,IF($F103&gt;Skew!$C$2,Skew!$A$2,IF($F103&gt;Skew!$C$3,Skew!$A$3,IF($F103&gt;Skew!$C$4,Skew!$A$4,IF($F103&gt;Skew!$C$5,Skew!$A$5,IF($F103&gt;Skew!$C$6,Skew!$A$6,IF($F103&gt;Skew!$C$7,Skew!$A$7,IF($F103&gt;Skew!$C$8,Skew!$A$8,IF($F103&gt;Skew!$C$9,Skew!$A$9,IF($F103&gt;Skew!$C$10,Skew!$A$10,IF($F103&gt;Skew!$C$11,Skew!$A$11,IF($F103&gt;Skew!$C$12,Skew!$A$12,IF($F103&gt;Skew!$C$13,Skew!$A$13,IF($F103&gt;Skew!$C$14,Skew!$A$14,Skew!$A$15)
)))))))))))))))</f>
        <v/>
      </c>
      <c r="I103" s="24" t="str">
        <f>IF(F103="","",MATCH(H103,Skew!$A$1:$A$15,0))</f>
        <v/>
      </c>
      <c r="J103" s="24" t="str">
        <f t="shared" si="9"/>
        <v/>
      </c>
      <c r="K103" s="26"/>
      <c r="L103" s="24" t="str">
        <f>IF(OR(F103="",K103=""),"",MATCH(K103,Confidence!$A$1:$A$10,0))</f>
        <v/>
      </c>
      <c r="M103" s="27" t="str">
        <f t="shared" si="10"/>
        <v/>
      </c>
      <c r="N103" s="27" t="str">
        <f t="shared" si="11"/>
        <v/>
      </c>
      <c r="O103" s="119" t="str">
        <f t="shared" si="12"/>
        <v/>
      </c>
      <c r="P103" s="119" t="str">
        <f t="shared" si="13"/>
        <v/>
      </c>
      <c r="Q103" s="40" t="str">
        <f t="shared" si="14"/>
        <v/>
      </c>
      <c r="R103" s="132"/>
      <c r="S103" s="28" t="str">
        <f>IF(AND(B103&gt;0,C103&gt;0,D103&gt;0,M103&gt;0,N103&gt;0,R103&gt;0,NOT(K103="")),ABS(VLOOKUP($R$1,VLookups!$A$28:$B$29,2,FALSE)-_xlfn.BETA.DIST(R103,IF(G103="L",N103,M103),IF(G103="L",M103,N103),TRUE,B103,D103)),"")</f>
        <v/>
      </c>
      <c r="T103" s="129" t="str">
        <f>IF(OR($M103="",$N103=""),"",_xlfn.BETA.INV(ABS(VLOOKUP($R$1,VLookups!$A$28:$B$29,2,FALSE)-T$3),IF($G103="L",$N103,$M103),IF($G103="L",$M103,$N103),$B103,$D103))</f>
        <v/>
      </c>
      <c r="U103" s="130" t="str">
        <f>IF(OR($M103="",$N103=""),"",_xlfn.BETA.INV(ABS(VLOOKUP($R$1,VLookups!$A$28:$B$29,2,FALSE)-U$3),IF($G103="L",$N103,$M103),IF($G103="L",$M103,$N103),$B103,$D103))</f>
        <v/>
      </c>
      <c r="V103" s="129" t="str">
        <f>IF(OR($M103="",$N103=""),"",_xlfn.BETA.INV(ABS(VLOOKUP($R$1,VLookups!$A$28:$B$29,2,FALSE)-V$3),IF($G103="L",$N103,$M103),IF($G103="L",$M103,$N103),$B103,$D103))</f>
        <v/>
      </c>
      <c r="W103" s="130" t="str">
        <f>IF(OR($M103="",$N103=""),"",_xlfn.BETA.INV(ABS(VLOOKUP($R$1,VLookups!$A$28:$B$29,2,FALSE)-W$3),IF($G103="L",$N103,$M103),IF($G103="L",$M103,$N103),$B103,$D103))</f>
        <v/>
      </c>
      <c r="X103" s="129" t="str">
        <f>IF(OR($M103="",$N103=""),"",_xlfn.BETA.INV(ABS(VLOOKUP($R$1,VLookups!$A$28:$B$29,2,FALSE)-X$3),IF($G103="L",$N103,$M103),IF($G103="L",$M103,$N103),$B103,$D103))</f>
        <v/>
      </c>
      <c r="Y103" s="130" t="str">
        <f>IF(OR($M103="",$N103=""),"",_xlfn.BETA.INV(ABS(VLOOKUP($R$1,VLookups!$A$28:$B$29,2,FALSE)-Y$3),IF($G103="L",$N103,$M103),IF($G103="L",$M103,$N103),$B103,$D103))</f>
        <v/>
      </c>
      <c r="Z103" s="129" t="str">
        <f>IF(OR($M103="",$N103=""),"",_xlfn.BETA.INV(ABS(VLOOKUP($R$1,VLookups!$A$28:$B$29,2,FALSE)-Z$3),IF($G103="L",$N103,$M103),IF($G103="L",$M103,$N103),$B103,$D103))</f>
        <v/>
      </c>
      <c r="AA103" s="130" t="str">
        <f>IF(OR($M103="",$N103=""),"",_xlfn.BETA.INV(ABS(VLOOKUP($R$1,VLookups!$A$28:$B$29,2,FALSE)-AA$3),IF($G103="L",$N103,$M103),IF($G103="L",$M103,$N103),$B103,$D103))</f>
        <v/>
      </c>
      <c r="AB103" s="129" t="str">
        <f>IF(OR($M103="",$N103=""),"",_xlfn.BETA.INV(ABS(VLOOKUP($R$1,VLookups!$A$28:$B$29,2,FALSE)-AB$3),IF($G103="L",$N103,$M103),IF($G103="L",$M103,$N103),$B103,$D103))</f>
        <v/>
      </c>
      <c r="AC103" s="130" t="str">
        <f>IF(OR($M103="",$N103=""),"",_xlfn.BETA.INV(ABS(VLOOKUP($R$1,VLookups!$A$28:$B$29,2,FALSE)-AC$3),IF($G103="L",$N103,$M103),IF($G103="L",$M103,$N103),$B103,$D103))</f>
        <v/>
      </c>
      <c r="AD103" s="129" t="str">
        <f>IF(OR($M103="",$N103=""),"",_xlfn.BETA.INV(ABS(VLOOKUP($R$1,VLookups!$A$28:$B$29,2,FALSE)-AD$3),IF($G103="L",$N103,$M103),IF($G103="L",$M103,$N103),$B103,$D103))</f>
        <v/>
      </c>
      <c r="AE103" s="130" t="str">
        <f>IF(OR($M103="",$N103=""),"",_xlfn.BETA.INV(ABS(VLOOKUP($R$1,VLookups!$A$28:$B$29,2,FALSE)-AE$3),IF($G103="L",$N103,$M103),IF($G103="L",$M103,$N103),$B103,$D103))</f>
        <v/>
      </c>
      <c r="AF103" s="17"/>
      <c r="AG103" s="17"/>
      <c r="AH103" s="17"/>
    </row>
    <row r="104" spans="1:34" x14ac:dyDescent="0.25">
      <c r="A104" s="17"/>
      <c r="B104" s="123">
        <f>SUM(B4:B103)</f>
        <v>600</v>
      </c>
      <c r="C104" s="123">
        <f>SUM(C4:C103)</f>
        <v>1200</v>
      </c>
      <c r="D104" s="123">
        <f>SUM(D4:D103)</f>
        <v>2400</v>
      </c>
      <c r="E104" s="17"/>
      <c r="F104" s="17"/>
      <c r="G104" s="18"/>
      <c r="H104" s="17"/>
      <c r="I104" s="17"/>
      <c r="J104" s="17"/>
      <c r="K104" s="17"/>
      <c r="L104" s="17"/>
      <c r="M104" s="17"/>
      <c r="N104" s="17"/>
      <c r="O104" s="124">
        <f>SUM(O4:O103)</f>
        <v>1306.4100000000001</v>
      </c>
      <c r="P104" s="124">
        <f>SQRT(Q104)</f>
        <v>105.01733599744377</v>
      </c>
      <c r="Q104" s="125">
        <f>SUM(Q4:Q103)</f>
        <v>11028.64086</v>
      </c>
      <c r="R104" s="123">
        <f>SUM(R4:R103)</f>
        <v>1500</v>
      </c>
      <c r="S104" s="118">
        <f>IF(AND(B104&gt;0,C104&gt;0,D104&gt;0,R104&gt;0),ABS(VLOOKUP($R$1,VLookups!$A$28:$B$29,2,FALSE)-_xlfn.NORM.DIST(R104,O104,P104,TRUE)),"")</f>
        <v>0.96736540932733495</v>
      </c>
      <c r="T104" s="123">
        <f>SUM(T4:T103)</f>
        <v>829.82069671011016</v>
      </c>
      <c r="U104" s="123">
        <f>SUM(U4:U103)</f>
        <v>1841.5480751948412</v>
      </c>
      <c r="V104" s="123">
        <f t="shared" ref="V104:AE104" si="18">SUM(V4:V103)</f>
        <v>901.34954457449533</v>
      </c>
      <c r="W104" s="123">
        <f t="shared" si="18"/>
        <v>1012.2719456893781</v>
      </c>
      <c r="X104" s="123">
        <f t="shared" si="18"/>
        <v>1108.25630306976</v>
      </c>
      <c r="Y104" s="123">
        <f t="shared" si="18"/>
        <v>1199.1037046430436</v>
      </c>
      <c r="Z104" s="123">
        <f t="shared" si="18"/>
        <v>1289.2662036373886</v>
      </c>
      <c r="AA104" s="123">
        <f t="shared" si="18"/>
        <v>1382.1377080447305</v>
      </c>
      <c r="AB104" s="123">
        <f t="shared" si="18"/>
        <v>1481.6774571372821</v>
      </c>
      <c r="AC104" s="123">
        <f t="shared" si="18"/>
        <v>1594.5916770632771</v>
      </c>
      <c r="AD104" s="123">
        <f t="shared" si="18"/>
        <v>1738.1817247476602</v>
      </c>
      <c r="AE104" s="123">
        <f t="shared" si="18"/>
        <v>1995.9951685786286</v>
      </c>
      <c r="AF104" s="17"/>
      <c r="AG104" s="17"/>
      <c r="AH104" s="17"/>
    </row>
    <row r="105" spans="1:34" x14ac:dyDescent="0.25">
      <c r="A105" s="17"/>
      <c r="B105" s="17"/>
      <c r="C105" s="17"/>
      <c r="D105" s="17"/>
      <c r="E105" s="17"/>
      <c r="F105" s="17"/>
      <c r="G105" s="18"/>
      <c r="H105" s="17"/>
      <c r="I105" s="17"/>
      <c r="J105" s="17"/>
      <c r="K105" s="17"/>
      <c r="L105" s="17"/>
      <c r="M105" s="17"/>
      <c r="N105" s="17"/>
      <c r="O105" s="17"/>
      <c r="P105" s="17"/>
      <c r="Q105" s="17"/>
      <c r="R105" s="17"/>
      <c r="S105" s="17"/>
      <c r="T105" s="17"/>
      <c r="U105" s="17"/>
      <c r="V105" s="17"/>
      <c r="W105" s="17"/>
      <c r="X105" s="17"/>
      <c r="Y105" s="17"/>
      <c r="Z105" s="17"/>
      <c r="AA105" s="17"/>
      <c r="AB105" s="17"/>
      <c r="AC105" s="17"/>
      <c r="AD105" s="17"/>
      <c r="AE105" s="17"/>
      <c r="AF105" s="17"/>
      <c r="AG105" s="17"/>
      <c r="AH105" s="17"/>
    </row>
    <row r="106" spans="1:34" ht="15.75" x14ac:dyDescent="0.25">
      <c r="A106" s="93"/>
      <c r="B106" s="188" t="s">
        <v>85</v>
      </c>
      <c r="C106" s="189"/>
      <c r="D106" s="190"/>
      <c r="E106" s="62"/>
      <c r="F106" s="62"/>
      <c r="G106" s="57"/>
      <c r="H106" s="57"/>
      <c r="I106" s="57"/>
      <c r="J106" s="57"/>
      <c r="K106" s="94"/>
      <c r="L106" s="94"/>
      <c r="M106" s="94"/>
      <c r="N106" s="94"/>
      <c r="O106" s="94"/>
      <c r="P106" s="94" t="s">
        <v>86</v>
      </c>
      <c r="Q106" s="69"/>
      <c r="R106" s="135">
        <v>1500</v>
      </c>
      <c r="S106" s="74">
        <f>IF(OR(P104=0,R106=""),"",ABS(VLOOKUP($R$1,VLookups!$A$28:$B$29,2,FALSE)-_xlfn.NORM.DIST(R106,O104,P104,TRUE)))</f>
        <v>0.96736540932733495</v>
      </c>
      <c r="T106" s="75">
        <f>IF($P$104=0,"",_xlfn.NORM.INV(ABS(VLOOKUP($R$1,VLookups!$A$28:$B$29,2,FALSE)-T$3),$O$104,$P104))</f>
        <v>1133.6718539918234</v>
      </c>
      <c r="U106" s="75">
        <f>IF($P$104=0,"",_xlfn.NORM.INV(ABS(VLOOKUP($R$1,VLookups!$A$28:$B$29,2,FALSE)-U$3),$O$104,$P104))</f>
        <v>1479.1481460081768</v>
      </c>
      <c r="V106" s="76">
        <f>IF($P$104=0,"",_xlfn.NORM.INV(ABS(VLOOKUP($R$1,VLookups!$A$28:$B$29,2,FALSE)-V$3),$O$104,$P104))</f>
        <v>1171.8248686431527</v>
      </c>
      <c r="W106" s="76">
        <f>IF($P$104=0,"",_xlfn.NORM.INV(ABS(VLOOKUP($R$1,VLookups!$A$28:$B$29,2,FALSE)-W$3),$O$104,$P104))</f>
        <v>1218.0251801312902</v>
      </c>
      <c r="X106" s="77">
        <f>IF($P$104=0,"",_xlfn.NORM.INV(ABS(VLOOKUP($R$1,VLookups!$A$28:$B$29,2,FALSE)-X$3),$O$104,$P104))</f>
        <v>1251.3388551597079</v>
      </c>
      <c r="Y106" s="77">
        <f>IF($P$104=0,"",_xlfn.NORM.INV(ABS(VLOOKUP($R$1,VLookups!$A$28:$B$29,2,FALSE)-Y$3),$O$104,$P104))</f>
        <v>1279.8041621460088</v>
      </c>
      <c r="Z106" s="78">
        <f>IF($P$104=0,"",_xlfn.NORM.INV(ABS(VLOOKUP($R$1,VLookups!$A$28:$B$29,2,FALSE)-Z$3),$O$104,$P104))</f>
        <v>1306.4100000000001</v>
      </c>
      <c r="AA106" s="78">
        <f>IF($P$104=0,"",_xlfn.NORM.INV(ABS(VLOOKUP($R$1,VLookups!$A$28:$B$29,2,FALSE)-AA$3),$O$104,$P104))</f>
        <v>1333.0158378539913</v>
      </c>
      <c r="AB106" s="79">
        <f>IF($P$104=0,"",_xlfn.NORM.INV(ABS(VLOOKUP($R$1,VLookups!$A$28:$B$29,2,FALSE)-AB$3),$O$104,$P104))</f>
        <v>1361.4811448402922</v>
      </c>
      <c r="AC106" s="79">
        <f>IF($P$104=0,"",_xlfn.NORM.INV(ABS(VLOOKUP($R$1,VLookups!$A$28:$B$29,2,FALSE)-AC$3),$O$104,$P104))</f>
        <v>1394.79481986871</v>
      </c>
      <c r="AD106" s="80">
        <f>IF($P$104=0,"",_xlfn.NORM.INV(ABS(VLOOKUP($R$1,VLookups!$A$28:$B$29,2,FALSE)-AD$3),$O$104,$P104))</f>
        <v>1440.9951313568474</v>
      </c>
      <c r="AE106" s="80">
        <f>IF($P$104=0,"",_xlfn.NORM.INV(ABS(VLOOKUP($R$1,VLookups!$A$28:$B$29,2,FALSE)-AE$3),$O$104,$P104))</f>
        <v>1550.716856335086</v>
      </c>
      <c r="AF106" s="17"/>
      <c r="AG106" s="17"/>
      <c r="AH106" s="17"/>
    </row>
    <row r="107" spans="1:34" x14ac:dyDescent="0.25">
      <c r="A107" s="17"/>
      <c r="B107" s="17"/>
      <c r="C107" s="17"/>
      <c r="D107" s="17"/>
      <c r="E107" s="17"/>
      <c r="F107" s="17"/>
      <c r="G107" s="18"/>
      <c r="H107" s="17"/>
      <c r="I107" s="17"/>
      <c r="J107" s="17"/>
      <c r="K107" s="17"/>
      <c r="L107" s="17"/>
      <c r="M107" s="17"/>
      <c r="N107" s="17"/>
      <c r="O107" s="17"/>
      <c r="P107" s="17"/>
      <c r="Q107" s="17"/>
      <c r="R107" s="17"/>
      <c r="S107" s="17"/>
      <c r="T107" s="43"/>
      <c r="U107" s="43"/>
      <c r="V107" s="47"/>
      <c r="W107" s="17"/>
      <c r="X107" s="17"/>
      <c r="Y107" s="17"/>
      <c r="Z107" s="17"/>
      <c r="AA107" s="17"/>
      <c r="AB107" s="17"/>
      <c r="AC107" s="17"/>
      <c r="AD107" s="17"/>
      <c r="AE107" s="17"/>
      <c r="AF107" s="17"/>
      <c r="AG107" s="17"/>
      <c r="AH107" s="17"/>
    </row>
    <row r="108" spans="1:34" ht="17.25" x14ac:dyDescent="0.3">
      <c r="A108" s="17"/>
      <c r="B108" s="17"/>
      <c r="C108" s="41" t="s">
        <v>63</v>
      </c>
      <c r="D108" s="133">
        <v>0.9</v>
      </c>
      <c r="E108" s="67" t="s">
        <v>68</v>
      </c>
      <c r="F108" s="17"/>
      <c r="G108" s="18"/>
      <c r="H108" s="17"/>
      <c r="I108" s="17"/>
      <c r="J108" s="17"/>
      <c r="K108" s="17"/>
      <c r="L108" s="17"/>
      <c r="M108" s="17"/>
      <c r="N108" s="17"/>
      <c r="O108" s="17"/>
      <c r="P108" s="17"/>
      <c r="Q108" s="17"/>
      <c r="R108" s="17"/>
      <c r="S108" s="17"/>
      <c r="T108" s="43"/>
      <c r="U108" s="43"/>
      <c r="V108" s="47"/>
      <c r="W108" s="17"/>
      <c r="X108" s="17"/>
      <c r="Y108" s="17"/>
      <c r="Z108" s="17"/>
      <c r="AA108" s="17"/>
      <c r="AB108" s="17"/>
      <c r="AC108" s="17"/>
      <c r="AD108" s="17"/>
      <c r="AE108" s="17"/>
      <c r="AF108" s="17"/>
      <c r="AG108" s="17"/>
      <c r="AH108" s="17"/>
    </row>
    <row r="109" spans="1:34" ht="17.25" x14ac:dyDescent="0.3">
      <c r="A109" s="17"/>
      <c r="B109" s="17"/>
      <c r="C109" s="41" t="s">
        <v>64</v>
      </c>
      <c r="D109" s="96">
        <f>IF(AND(D108&gt;0,D108&lt;1,NOT(P104=0)),_xlfn.NORM.INV((1-$D$108)/2,$O$104,$P$104),"")</f>
        <v>1133.6718539918234</v>
      </c>
      <c r="E109" s="17"/>
      <c r="F109" s="17"/>
      <c r="G109" s="18"/>
      <c r="H109" s="17"/>
      <c r="I109" s="17"/>
      <c r="J109" s="17"/>
      <c r="K109" s="17"/>
      <c r="L109" s="17"/>
      <c r="M109" s="17"/>
      <c r="N109" s="17"/>
      <c r="O109" s="17"/>
      <c r="P109" s="17"/>
      <c r="Q109" s="17"/>
      <c r="R109" s="17"/>
      <c r="S109" s="17"/>
      <c r="T109" s="43"/>
      <c r="U109" s="43"/>
      <c r="V109" s="47"/>
      <c r="W109" s="17"/>
      <c r="X109" s="17"/>
      <c r="Y109" s="17"/>
      <c r="Z109" s="17"/>
      <c r="AA109" s="17"/>
      <c r="AB109" s="17"/>
      <c r="AC109" s="17"/>
      <c r="AD109" s="17"/>
      <c r="AE109" s="17"/>
      <c r="AF109" s="17"/>
      <c r="AG109" s="17"/>
      <c r="AH109" s="17"/>
    </row>
    <row r="110" spans="1:34" ht="17.25" x14ac:dyDescent="0.3">
      <c r="A110" s="17"/>
      <c r="B110" s="17"/>
      <c r="C110" s="41" t="s">
        <v>73</v>
      </c>
      <c r="D110" s="96">
        <f>IF(AND(D108&gt;0,D108&lt;1,NOT(P104=0)),_xlfn.NORM.INV($D$108+((1-$D$108)/2),$O$104,$P$104),"")</f>
        <v>1479.1481460081768</v>
      </c>
      <c r="E110" s="17"/>
      <c r="F110" s="17"/>
      <c r="G110" s="18"/>
      <c r="H110" s="17"/>
      <c r="I110" s="17"/>
      <c r="J110" s="17"/>
      <c r="K110" s="17"/>
      <c r="L110" s="17"/>
      <c r="M110" s="17"/>
      <c r="N110" s="17"/>
      <c r="O110" s="17"/>
      <c r="P110" s="17"/>
      <c r="Q110" s="17"/>
      <c r="R110" s="17"/>
      <c r="S110" s="17"/>
      <c r="T110" s="43"/>
      <c r="U110" s="43"/>
      <c r="V110" s="47"/>
      <c r="W110" s="17"/>
      <c r="X110" s="17"/>
      <c r="Y110" s="17"/>
      <c r="Z110" s="17"/>
      <c r="AA110" s="17"/>
      <c r="AB110" s="17"/>
      <c r="AC110" s="17"/>
      <c r="AD110" s="17"/>
      <c r="AE110" s="17"/>
      <c r="AF110" s="17"/>
      <c r="AG110" s="17"/>
      <c r="AH110" s="17"/>
    </row>
    <row r="111" spans="1:34" ht="17.25" x14ac:dyDescent="0.3">
      <c r="A111" s="17"/>
      <c r="B111" s="17"/>
      <c r="C111" s="41"/>
      <c r="D111" s="63"/>
      <c r="E111" s="17"/>
      <c r="F111" s="17"/>
      <c r="G111" s="18"/>
      <c r="H111" s="17"/>
      <c r="I111" s="17"/>
      <c r="J111" s="17"/>
      <c r="K111" s="17"/>
      <c r="L111" s="17"/>
      <c r="M111" s="17"/>
      <c r="N111" s="17"/>
      <c r="O111" s="17"/>
      <c r="P111" s="17"/>
      <c r="Q111" s="17"/>
      <c r="R111" s="17"/>
      <c r="S111" s="17"/>
      <c r="T111" s="43"/>
      <c r="U111" s="43"/>
      <c r="V111" s="47"/>
      <c r="W111" s="17"/>
      <c r="X111" s="17"/>
      <c r="Y111" s="17"/>
      <c r="Z111" s="17"/>
      <c r="AA111" s="17"/>
      <c r="AB111" s="17"/>
      <c r="AC111" s="17"/>
      <c r="AD111" s="17"/>
      <c r="AE111" s="17"/>
      <c r="AF111" s="17"/>
      <c r="AG111" s="17"/>
      <c r="AH111" s="17"/>
    </row>
    <row r="112" spans="1:34" ht="17.25" x14ac:dyDescent="0.3">
      <c r="A112" s="17"/>
      <c r="B112" s="17"/>
      <c r="C112" s="68" t="s">
        <v>65</v>
      </c>
      <c r="D112" s="134">
        <v>1250</v>
      </c>
      <c r="E112" s="17"/>
      <c r="F112" s="17"/>
      <c r="G112" s="18"/>
      <c r="H112" s="17"/>
      <c r="I112" s="17"/>
      <c r="J112" s="17"/>
      <c r="K112" s="17"/>
      <c r="L112" s="17"/>
      <c r="M112" s="17"/>
      <c r="N112" s="17"/>
      <c r="O112" s="17"/>
      <c r="P112" s="17"/>
      <c r="Q112" s="17"/>
      <c r="R112" s="17"/>
      <c r="S112" s="17"/>
      <c r="T112" s="43"/>
      <c r="U112" s="43"/>
      <c r="V112" s="47"/>
      <c r="W112" s="17"/>
      <c r="X112" s="17"/>
      <c r="Y112" s="17"/>
      <c r="Z112" s="17"/>
      <c r="AA112" s="17"/>
      <c r="AB112" s="17"/>
      <c r="AC112" s="17"/>
      <c r="AD112" s="17"/>
      <c r="AE112" s="17"/>
      <c r="AF112" s="17"/>
      <c r="AG112" s="17"/>
      <c r="AH112" s="17"/>
    </row>
    <row r="113" spans="1:34" ht="17.25" x14ac:dyDescent="0.3">
      <c r="A113" s="17"/>
      <c r="B113" s="17"/>
      <c r="C113" s="68" t="s">
        <v>66</v>
      </c>
      <c r="D113" s="134">
        <v>1400</v>
      </c>
      <c r="E113" s="17"/>
      <c r="F113" s="17"/>
      <c r="G113" s="18"/>
      <c r="H113" s="17"/>
      <c r="I113" s="17"/>
      <c r="J113" s="17"/>
      <c r="K113" s="17"/>
      <c r="L113" s="17"/>
      <c r="M113" s="17"/>
      <c r="N113" s="17"/>
      <c r="O113" s="17"/>
      <c r="P113" s="17"/>
      <c r="Q113" s="17"/>
      <c r="R113" s="17"/>
      <c r="S113" s="17"/>
      <c r="T113" s="43"/>
      <c r="U113" s="43"/>
      <c r="V113" s="47"/>
      <c r="W113" s="17"/>
      <c r="X113" s="17"/>
      <c r="Y113" s="17"/>
      <c r="Z113" s="17"/>
      <c r="AA113" s="17"/>
      <c r="AB113" s="17"/>
      <c r="AC113" s="17"/>
      <c r="AD113" s="17"/>
      <c r="AE113" s="17"/>
      <c r="AF113" s="17"/>
      <c r="AG113" s="17"/>
      <c r="AH113" s="17"/>
    </row>
    <row r="114" spans="1:34" ht="17.25" x14ac:dyDescent="0.3">
      <c r="A114" s="17"/>
      <c r="B114" s="17"/>
      <c r="C114" s="68" t="s">
        <v>74</v>
      </c>
      <c r="D114" s="64">
        <f>IF(AND(NOT(ISBLANK(D112)),NOT(ISBLANK(D113)),NOT(P104=0)),_xlfn.NORM.DIST($D$113,$O$104,$P$104,TRUE)-_xlfn.NORM.DIST($D$112,$O$104,$P$104,TRUE),"")</f>
        <v>0.51800314842292206</v>
      </c>
      <c r="E114" s="17"/>
      <c r="F114" s="17"/>
      <c r="G114" s="18"/>
      <c r="H114" s="17"/>
      <c r="I114" s="17"/>
      <c r="J114" s="17"/>
      <c r="K114" s="17"/>
      <c r="L114" s="17"/>
      <c r="M114" s="17"/>
      <c r="N114" s="17"/>
      <c r="O114" s="17"/>
      <c r="P114" s="17"/>
      <c r="Q114" s="17"/>
      <c r="R114" s="17"/>
      <c r="S114" s="17"/>
      <c r="T114" s="43"/>
      <c r="U114" s="43"/>
      <c r="V114" s="47"/>
      <c r="W114" s="17"/>
      <c r="X114" s="17"/>
      <c r="Y114" s="17"/>
      <c r="Z114" s="17"/>
      <c r="AA114" s="17"/>
      <c r="AB114" s="17"/>
      <c r="AC114" s="17"/>
      <c r="AD114" s="17"/>
      <c r="AE114" s="17"/>
      <c r="AF114" s="17"/>
      <c r="AG114" s="17"/>
      <c r="AH114" s="17"/>
    </row>
    <row r="115" spans="1:34" ht="17.25" x14ac:dyDescent="0.3">
      <c r="A115" s="17"/>
      <c r="B115" s="17"/>
      <c r="C115" s="68" t="s">
        <v>67</v>
      </c>
      <c r="D115" s="66">
        <f>IF(AND(D112&gt;0,D113&gt;0,NOT($P$104=0)),_xlfn.NORM.DIST(D112,$O$104,$P$104,TRUE),"")</f>
        <v>0.29558220677570202</v>
      </c>
      <c r="E115" s="17"/>
      <c r="F115" s="17"/>
      <c r="G115" s="18"/>
      <c r="H115" s="17"/>
      <c r="I115" s="17"/>
      <c r="J115" s="17"/>
      <c r="K115" s="17"/>
      <c r="L115" s="17"/>
      <c r="M115" s="17"/>
      <c r="N115" s="17"/>
      <c r="O115" s="17"/>
      <c r="P115" s="17"/>
      <c r="Q115" s="17"/>
      <c r="R115" s="17"/>
      <c r="S115" s="17"/>
      <c r="T115" s="43"/>
      <c r="U115" s="43"/>
      <c r="V115" s="47"/>
      <c r="W115" s="17"/>
      <c r="X115" s="17"/>
      <c r="Y115" s="17"/>
      <c r="Z115" s="17"/>
      <c r="AA115" s="17"/>
      <c r="AB115" s="17"/>
      <c r="AC115" s="17"/>
      <c r="AD115" s="17"/>
      <c r="AE115" s="17"/>
      <c r="AF115" s="17"/>
      <c r="AG115" s="17"/>
      <c r="AH115" s="17"/>
    </row>
    <row r="116" spans="1:34" ht="17.25" x14ac:dyDescent="0.3">
      <c r="A116" s="17"/>
      <c r="B116" s="17"/>
      <c r="C116" s="68" t="s">
        <v>75</v>
      </c>
      <c r="D116" s="65">
        <f>IF(AND(D112&gt;0,D113&gt;0,NOT($P$104=0)),1-_xlfn.NORM.DIST(D113,$O$104,$P$104,TRUE),"")</f>
        <v>0.18641464480137593</v>
      </c>
      <c r="E116" s="17"/>
      <c r="F116" s="17"/>
      <c r="G116" s="18"/>
      <c r="H116" s="17"/>
      <c r="I116" s="17"/>
      <c r="J116" s="17"/>
      <c r="K116" s="17"/>
      <c r="L116" s="17"/>
      <c r="M116" s="17"/>
      <c r="N116" s="17"/>
      <c r="O116" s="17"/>
      <c r="P116" s="17"/>
      <c r="Q116" s="17"/>
      <c r="R116" s="17"/>
      <c r="S116" s="17"/>
      <c r="T116" s="43"/>
      <c r="U116" s="43"/>
      <c r="V116" s="47"/>
      <c r="W116" s="17"/>
      <c r="X116" s="17"/>
      <c r="Y116" s="17"/>
      <c r="Z116" s="17"/>
      <c r="AA116" s="17"/>
      <c r="AB116" s="17"/>
      <c r="AC116" s="17"/>
      <c r="AD116" s="17"/>
      <c r="AE116" s="17"/>
      <c r="AF116" s="17"/>
      <c r="AG116" s="17"/>
      <c r="AH116" s="17"/>
    </row>
    <row r="117" spans="1:34" x14ac:dyDescent="0.25">
      <c r="A117" s="17"/>
      <c r="B117" s="17"/>
      <c r="C117" s="17"/>
      <c r="D117" s="17"/>
      <c r="E117" s="17"/>
      <c r="F117" s="17"/>
      <c r="G117" s="18"/>
      <c r="H117" s="17"/>
      <c r="I117" s="17"/>
      <c r="J117" s="17"/>
      <c r="K117" s="17"/>
      <c r="L117" s="17"/>
      <c r="M117" s="17"/>
      <c r="N117" s="17"/>
      <c r="O117" s="17"/>
      <c r="P117" s="17"/>
      <c r="Q117" s="17"/>
      <c r="R117" s="17"/>
      <c r="S117" s="17"/>
      <c r="T117" s="43"/>
      <c r="U117" s="43"/>
      <c r="V117" s="47"/>
      <c r="W117" s="17"/>
      <c r="X117" s="17"/>
      <c r="Y117" s="17"/>
      <c r="Z117" s="17"/>
      <c r="AA117" s="17"/>
      <c r="AB117" s="17"/>
      <c r="AC117" s="17"/>
      <c r="AD117" s="17"/>
      <c r="AE117" s="17"/>
      <c r="AF117" s="17"/>
      <c r="AG117" s="17"/>
      <c r="AH117" s="17"/>
    </row>
    <row r="118" spans="1:34" x14ac:dyDescent="0.25">
      <c r="A118" s="17"/>
      <c r="B118" s="17"/>
      <c r="C118" s="17"/>
      <c r="D118" s="17"/>
      <c r="E118" s="17"/>
      <c r="F118" s="17"/>
      <c r="G118" s="18"/>
      <c r="H118" s="17"/>
      <c r="I118" s="17"/>
      <c r="J118" s="17"/>
      <c r="K118" s="17"/>
      <c r="L118" s="17"/>
      <c r="M118" s="17"/>
      <c r="N118" s="17"/>
      <c r="O118" s="17"/>
      <c r="P118" s="17"/>
      <c r="Q118" s="17"/>
      <c r="R118" s="17"/>
      <c r="S118" s="17"/>
      <c r="T118" s="43"/>
      <c r="U118" s="43"/>
      <c r="V118" s="47"/>
      <c r="W118" s="17"/>
      <c r="X118" s="17"/>
      <c r="Y118" s="17"/>
      <c r="Z118" s="17"/>
      <c r="AA118" s="17"/>
      <c r="AB118" s="17"/>
      <c r="AC118" s="17"/>
      <c r="AD118" s="17"/>
      <c r="AE118" s="17"/>
      <c r="AF118" s="17"/>
      <c r="AG118" s="17"/>
      <c r="AH118" s="17"/>
    </row>
    <row r="119" spans="1:34" x14ac:dyDescent="0.25">
      <c r="A119" s="18"/>
      <c r="B119" s="97" t="s">
        <v>16</v>
      </c>
      <c r="C119" s="29"/>
      <c r="D119" s="29"/>
      <c r="E119" s="29"/>
      <c r="F119" s="29"/>
      <c r="G119" s="30"/>
      <c r="H119" s="29"/>
      <c r="I119" s="29"/>
      <c r="J119" s="29"/>
      <c r="K119" s="29"/>
      <c r="L119" s="30"/>
      <c r="M119" s="29"/>
      <c r="N119" s="29"/>
      <c r="O119" s="29"/>
      <c r="P119" s="29"/>
      <c r="Q119" s="29"/>
      <c r="R119" s="29"/>
      <c r="S119" s="29"/>
      <c r="T119" s="44"/>
      <c r="U119" s="44"/>
      <c r="V119" s="48"/>
      <c r="W119" s="29"/>
      <c r="X119" s="29"/>
      <c r="Y119" s="29"/>
      <c r="Z119" s="29"/>
      <c r="AA119" s="29"/>
      <c r="AB119" s="29"/>
      <c r="AC119" s="29"/>
      <c r="AD119" s="29"/>
      <c r="AE119" s="31"/>
      <c r="AF119" s="17"/>
      <c r="AG119" s="17"/>
      <c r="AH119" s="17"/>
    </row>
    <row r="120" spans="1:34" x14ac:dyDescent="0.25">
      <c r="A120" s="18"/>
      <c r="B120" s="98" t="s">
        <v>76</v>
      </c>
      <c r="C120" s="32"/>
      <c r="D120" s="32"/>
      <c r="E120" s="32"/>
      <c r="F120" s="32"/>
      <c r="G120" s="33"/>
      <c r="H120" s="32"/>
      <c r="I120" s="32"/>
      <c r="J120" s="32"/>
      <c r="K120" s="32"/>
      <c r="L120" s="33"/>
      <c r="M120" s="32"/>
      <c r="N120" s="32"/>
      <c r="O120" s="32"/>
      <c r="P120" s="32"/>
      <c r="Q120" s="32"/>
      <c r="R120" s="32"/>
      <c r="S120" s="32"/>
      <c r="T120" s="45"/>
      <c r="U120" s="45"/>
      <c r="V120" s="49"/>
      <c r="W120" s="32"/>
      <c r="X120" s="32"/>
      <c r="Y120" s="32"/>
      <c r="Z120" s="32"/>
      <c r="AA120" s="32"/>
      <c r="AB120" s="32"/>
      <c r="AC120" s="32"/>
      <c r="AD120" s="32"/>
      <c r="AE120" s="34"/>
      <c r="AF120" s="17"/>
      <c r="AG120" s="17"/>
      <c r="AH120" s="17"/>
    </row>
    <row r="121" spans="1:34" x14ac:dyDescent="0.25">
      <c r="A121" s="18"/>
      <c r="B121" s="98" t="s">
        <v>88</v>
      </c>
      <c r="C121" s="32"/>
      <c r="D121" s="32"/>
      <c r="E121" s="32"/>
      <c r="F121" s="32"/>
      <c r="G121" s="33"/>
      <c r="H121" s="32"/>
      <c r="I121" s="32"/>
      <c r="J121" s="32"/>
      <c r="K121" s="32"/>
      <c r="L121" s="33"/>
      <c r="M121" s="32"/>
      <c r="N121" s="32"/>
      <c r="O121" s="32"/>
      <c r="P121" s="32"/>
      <c r="Q121" s="32"/>
      <c r="R121" s="32"/>
      <c r="S121" s="32"/>
      <c r="T121" s="45"/>
      <c r="U121" s="45"/>
      <c r="V121" s="49"/>
      <c r="W121" s="32"/>
      <c r="X121" s="32"/>
      <c r="Y121" s="32"/>
      <c r="Z121" s="32"/>
      <c r="AA121" s="32"/>
      <c r="AB121" s="32"/>
      <c r="AC121" s="32"/>
      <c r="AD121" s="32"/>
      <c r="AE121" s="34"/>
      <c r="AF121" s="17"/>
      <c r="AG121" s="17"/>
      <c r="AH121" s="17"/>
    </row>
    <row r="122" spans="1:34" x14ac:dyDescent="0.25">
      <c r="A122" s="18"/>
      <c r="B122" s="98" t="s">
        <v>77</v>
      </c>
      <c r="C122" s="32"/>
      <c r="D122" s="32"/>
      <c r="E122" s="32"/>
      <c r="F122" s="32"/>
      <c r="G122" s="33"/>
      <c r="H122" s="32"/>
      <c r="I122" s="32"/>
      <c r="J122" s="32"/>
      <c r="K122" s="32"/>
      <c r="L122" s="33"/>
      <c r="M122" s="32"/>
      <c r="N122" s="32"/>
      <c r="O122" s="32"/>
      <c r="P122" s="32"/>
      <c r="Q122" s="32"/>
      <c r="R122" s="32"/>
      <c r="S122" s="32"/>
      <c r="T122" s="32"/>
      <c r="U122" s="45"/>
      <c r="V122" s="49"/>
      <c r="W122" s="32"/>
      <c r="X122" s="32"/>
      <c r="Y122" s="32"/>
      <c r="Z122" s="32"/>
      <c r="AA122" s="32"/>
      <c r="AB122" s="32"/>
      <c r="AC122" s="32"/>
      <c r="AD122" s="32"/>
      <c r="AE122" s="34"/>
      <c r="AF122" s="17"/>
      <c r="AG122" s="17"/>
      <c r="AH122" s="17"/>
    </row>
    <row r="123" spans="1:34" x14ac:dyDescent="0.25">
      <c r="A123" s="18"/>
      <c r="B123" s="98"/>
      <c r="C123" s="32"/>
      <c r="D123" s="32"/>
      <c r="E123" s="32"/>
      <c r="F123" s="32"/>
      <c r="G123" s="33"/>
      <c r="H123" s="32"/>
      <c r="I123" s="32"/>
      <c r="J123" s="32"/>
      <c r="K123" s="32"/>
      <c r="L123" s="33"/>
      <c r="M123" s="32"/>
      <c r="N123" s="32"/>
      <c r="O123" s="32"/>
      <c r="P123" s="32"/>
      <c r="Q123" s="32"/>
      <c r="R123" s="32"/>
      <c r="S123" s="32"/>
      <c r="T123" s="45"/>
      <c r="U123" s="45"/>
      <c r="V123" s="49"/>
      <c r="W123" s="32"/>
      <c r="X123" s="32"/>
      <c r="Y123" s="32"/>
      <c r="Z123" s="32"/>
      <c r="AA123" s="32"/>
      <c r="AB123" s="32"/>
      <c r="AC123" s="32"/>
      <c r="AD123" s="32"/>
      <c r="AE123" s="34"/>
      <c r="AF123" s="17"/>
      <c r="AG123" s="17"/>
      <c r="AH123" s="17"/>
    </row>
    <row r="124" spans="1:34" x14ac:dyDescent="0.25">
      <c r="A124" s="18"/>
      <c r="B124" s="99" t="s">
        <v>17</v>
      </c>
      <c r="C124" s="32"/>
      <c r="D124" s="32"/>
      <c r="E124" s="32"/>
      <c r="F124" s="32"/>
      <c r="G124" s="33"/>
      <c r="H124" s="32"/>
      <c r="I124" s="32"/>
      <c r="J124" s="32"/>
      <c r="K124" s="32"/>
      <c r="L124" s="33"/>
      <c r="M124" s="32"/>
      <c r="N124" s="32"/>
      <c r="O124" s="32"/>
      <c r="P124" s="32"/>
      <c r="Q124" s="32"/>
      <c r="R124" s="32"/>
      <c r="S124" s="32"/>
      <c r="T124" s="45"/>
      <c r="U124" s="45"/>
      <c r="V124" s="49"/>
      <c r="W124" s="32"/>
      <c r="X124" s="32"/>
      <c r="Y124" s="32"/>
      <c r="Z124" s="32"/>
      <c r="AA124" s="32"/>
      <c r="AB124" s="32"/>
      <c r="AC124" s="32"/>
      <c r="AD124" s="32"/>
      <c r="AE124" s="34"/>
      <c r="AF124" s="17"/>
      <c r="AG124" s="17"/>
      <c r="AH124" s="17"/>
    </row>
    <row r="125" spans="1:34" x14ac:dyDescent="0.25">
      <c r="A125" s="18"/>
      <c r="B125" s="98" t="s">
        <v>78</v>
      </c>
      <c r="C125" s="32"/>
      <c r="D125" s="32"/>
      <c r="E125" s="32"/>
      <c r="F125" s="32"/>
      <c r="G125" s="33"/>
      <c r="H125" s="32"/>
      <c r="I125" s="32"/>
      <c r="J125" s="32"/>
      <c r="K125" s="32"/>
      <c r="L125" s="33"/>
      <c r="M125" s="32"/>
      <c r="N125" s="32"/>
      <c r="O125" s="32"/>
      <c r="P125" s="32"/>
      <c r="Q125" s="32"/>
      <c r="R125" s="32"/>
      <c r="S125" s="32"/>
      <c r="T125" s="45"/>
      <c r="U125" s="45"/>
      <c r="V125" s="49"/>
      <c r="W125" s="32"/>
      <c r="X125" s="32"/>
      <c r="Y125" s="32"/>
      <c r="Z125" s="32"/>
      <c r="AA125" s="32"/>
      <c r="AB125" s="32"/>
      <c r="AC125" s="32"/>
      <c r="AD125" s="32"/>
      <c r="AE125" s="34"/>
      <c r="AF125" s="17"/>
      <c r="AG125" s="17"/>
      <c r="AH125" s="17"/>
    </row>
    <row r="126" spans="1:34" x14ac:dyDescent="0.25">
      <c r="A126" s="18"/>
      <c r="B126" s="100"/>
      <c r="C126" s="35"/>
      <c r="D126" s="35"/>
      <c r="E126" s="35"/>
      <c r="F126" s="35"/>
      <c r="G126" s="36"/>
      <c r="H126" s="35"/>
      <c r="I126" s="35"/>
      <c r="J126" s="35"/>
      <c r="K126" s="35"/>
      <c r="L126" s="36"/>
      <c r="M126" s="35"/>
      <c r="N126" s="35"/>
      <c r="O126" s="35"/>
      <c r="P126" s="35"/>
      <c r="Q126" s="35"/>
      <c r="R126" s="35"/>
      <c r="S126" s="35"/>
      <c r="T126" s="46"/>
      <c r="U126" s="46"/>
      <c r="V126" s="50"/>
      <c r="W126" s="35"/>
      <c r="X126" s="35"/>
      <c r="Y126" s="35"/>
      <c r="Z126" s="35"/>
      <c r="AA126" s="35"/>
      <c r="AB126" s="35"/>
      <c r="AC126" s="35"/>
      <c r="AD126" s="35"/>
      <c r="AE126" s="37"/>
      <c r="AF126" s="17"/>
      <c r="AG126" s="17"/>
      <c r="AH126" s="17"/>
    </row>
    <row r="127" spans="1:34" x14ac:dyDescent="0.25">
      <c r="A127" s="18"/>
      <c r="B127" s="17"/>
      <c r="C127" s="17"/>
      <c r="D127" s="17"/>
      <c r="E127" s="17"/>
      <c r="F127" s="17"/>
      <c r="G127" s="18"/>
      <c r="H127" s="17"/>
      <c r="I127" s="17"/>
      <c r="J127" s="17"/>
      <c r="K127" s="17"/>
      <c r="L127" s="18"/>
      <c r="M127" s="17"/>
      <c r="N127" s="17"/>
      <c r="O127" s="17"/>
      <c r="P127" s="17"/>
      <c r="Q127" s="17"/>
      <c r="R127" s="17"/>
      <c r="S127" s="17"/>
      <c r="T127" s="17"/>
      <c r="U127" s="17"/>
      <c r="V127" s="17"/>
      <c r="W127" s="17"/>
      <c r="X127" s="17"/>
      <c r="Y127" s="17"/>
      <c r="Z127" s="17"/>
      <c r="AA127" s="17"/>
      <c r="AB127" s="17"/>
      <c r="AC127" s="17"/>
      <c r="AD127" s="17"/>
      <c r="AE127" s="17"/>
      <c r="AF127" s="17"/>
      <c r="AG127" s="17"/>
      <c r="AH127" s="17"/>
    </row>
    <row r="128" spans="1:34" x14ac:dyDescent="0.25">
      <c r="A128" s="17"/>
      <c r="B128" s="38" t="str">
        <f>CONCATENATE("Version ",'Change Log'!$B$2," – © 2015-",YEAR('Change Log'!$A$2),", William W. Davis, MSPM, PMP")</f>
        <v>Version 2.0a – © 2015-2019, William W. Davis, MSPM, PMP</v>
      </c>
      <c r="C128" s="17"/>
      <c r="D128" s="17"/>
      <c r="E128" s="17"/>
      <c r="F128" s="17"/>
      <c r="G128" s="18"/>
      <c r="H128" s="17"/>
      <c r="I128" s="17"/>
      <c r="J128" s="17"/>
      <c r="K128" s="17"/>
      <c r="L128" s="18"/>
      <c r="M128" s="17"/>
      <c r="N128" s="17"/>
      <c r="O128" s="17"/>
      <c r="P128" s="17"/>
      <c r="Q128" s="17"/>
      <c r="R128" s="17"/>
      <c r="S128" s="17"/>
      <c r="T128" s="17"/>
      <c r="U128" s="17"/>
      <c r="V128" s="17"/>
      <c r="W128" s="17"/>
      <c r="X128" s="17"/>
      <c r="Y128" s="17"/>
      <c r="Z128" s="17"/>
      <c r="AA128" s="17"/>
      <c r="AB128" s="17"/>
      <c r="AC128" s="17"/>
      <c r="AD128" s="17"/>
      <c r="AE128" s="17"/>
      <c r="AF128" s="17"/>
      <c r="AG128" s="17"/>
      <c r="AH128" s="17"/>
    </row>
    <row r="129" spans="1:34" x14ac:dyDescent="0.25">
      <c r="A129" s="17"/>
      <c r="B129" s="186" t="s">
        <v>142</v>
      </c>
      <c r="C129" s="186"/>
      <c r="D129" s="186"/>
      <c r="E129" s="186"/>
      <c r="F129" s="186"/>
      <c r="G129" s="186"/>
      <c r="H129" s="186"/>
      <c r="I129" s="186"/>
      <c r="J129" s="186"/>
      <c r="K129" s="186"/>
      <c r="L129" s="18"/>
      <c r="M129" s="17"/>
      <c r="N129" s="17"/>
      <c r="O129" s="17"/>
      <c r="P129" s="17"/>
      <c r="Q129" s="17"/>
      <c r="R129" s="17"/>
      <c r="S129" s="17"/>
      <c r="T129" s="17"/>
      <c r="U129" s="17"/>
      <c r="V129" s="17"/>
      <c r="W129" s="17"/>
      <c r="X129" s="17"/>
      <c r="Y129" s="17"/>
      <c r="Z129" s="17"/>
      <c r="AA129" s="17"/>
      <c r="AB129" s="17"/>
      <c r="AC129" s="17"/>
      <c r="AD129" s="17"/>
      <c r="AE129" s="17"/>
      <c r="AF129" s="17"/>
      <c r="AG129" s="17"/>
      <c r="AH129" s="17"/>
    </row>
    <row r="130" spans="1:34" x14ac:dyDescent="0.25">
      <c r="A130" s="17"/>
      <c r="B130" s="186" t="s">
        <v>141</v>
      </c>
      <c r="C130" s="186"/>
      <c r="D130" s="186"/>
      <c r="E130" s="186"/>
      <c r="F130" s="186"/>
      <c r="G130" s="186"/>
      <c r="H130" s="186"/>
      <c r="I130" s="186"/>
      <c r="J130" s="186"/>
      <c r="K130" s="186"/>
      <c r="L130" s="18"/>
      <c r="M130" s="17"/>
      <c r="N130" s="17"/>
      <c r="O130" s="17"/>
      <c r="P130" s="17"/>
      <c r="Q130" s="17"/>
      <c r="R130" s="17"/>
      <c r="S130" s="17"/>
      <c r="T130" s="17"/>
      <c r="U130" s="17"/>
      <c r="V130" s="17"/>
      <c r="W130" s="17"/>
      <c r="X130" s="17"/>
      <c r="Y130" s="17"/>
      <c r="Z130" s="17"/>
      <c r="AA130" s="17"/>
      <c r="AB130" s="17"/>
      <c r="AC130" s="17"/>
      <c r="AD130" s="17"/>
      <c r="AE130" s="17"/>
      <c r="AF130" s="17"/>
      <c r="AG130" s="17"/>
      <c r="AH130" s="17"/>
    </row>
    <row r="131" spans="1:34" x14ac:dyDescent="0.25">
      <c r="A131" s="17"/>
      <c r="B131" s="186" t="s">
        <v>96</v>
      </c>
      <c r="C131" s="186"/>
      <c r="D131" s="186"/>
      <c r="E131" s="186"/>
      <c r="F131" s="186"/>
      <c r="G131" s="186"/>
      <c r="H131" s="186"/>
      <c r="I131" s="186"/>
      <c r="J131" s="186"/>
      <c r="K131" s="186"/>
      <c r="L131" s="18"/>
      <c r="M131" s="17"/>
      <c r="N131" s="17"/>
      <c r="O131" s="17"/>
      <c r="P131" s="17"/>
      <c r="Q131" s="17"/>
      <c r="R131" s="17"/>
      <c r="S131" s="17"/>
      <c r="T131" s="17"/>
      <c r="U131" s="17"/>
      <c r="V131" s="17"/>
      <c r="W131" s="17"/>
      <c r="X131" s="17"/>
      <c r="Y131" s="17"/>
      <c r="Z131" s="17"/>
      <c r="AA131" s="17"/>
      <c r="AB131" s="17"/>
      <c r="AC131" s="17"/>
      <c r="AD131" s="17"/>
      <c r="AE131" s="17"/>
      <c r="AF131" s="17"/>
      <c r="AG131" s="17"/>
      <c r="AH131" s="17"/>
    </row>
    <row r="132" spans="1:34" x14ac:dyDescent="0.25">
      <c r="A132" s="17"/>
      <c r="B132" s="186" t="s">
        <v>154</v>
      </c>
      <c r="C132" s="186"/>
      <c r="D132" s="186"/>
      <c r="E132" s="186"/>
      <c r="F132" s="186"/>
      <c r="G132" s="186"/>
      <c r="H132" s="186"/>
      <c r="I132" s="186"/>
      <c r="J132" s="186"/>
      <c r="K132" s="186"/>
      <c r="L132" s="18"/>
      <c r="M132" s="17"/>
      <c r="N132" s="17"/>
      <c r="O132" s="17"/>
      <c r="P132" s="17"/>
      <c r="Q132" s="17"/>
      <c r="R132" s="17"/>
      <c r="S132" s="17"/>
      <c r="T132" s="17"/>
      <c r="U132" s="17"/>
      <c r="V132" s="17"/>
      <c r="W132" s="17"/>
      <c r="X132" s="17"/>
      <c r="Y132" s="17"/>
      <c r="Z132" s="17"/>
      <c r="AA132" s="17"/>
      <c r="AB132" s="17"/>
      <c r="AC132" s="17"/>
      <c r="AD132" s="17"/>
      <c r="AE132" s="17"/>
      <c r="AF132" s="17"/>
      <c r="AG132" s="17"/>
      <c r="AH132" s="17"/>
    </row>
    <row r="133" spans="1:34" x14ac:dyDescent="0.25">
      <c r="A133" s="17"/>
      <c r="B133" s="186" t="s">
        <v>97</v>
      </c>
      <c r="C133" s="186"/>
      <c r="D133" s="186"/>
      <c r="E133" s="186"/>
      <c r="F133" s="186"/>
      <c r="G133" s="186"/>
      <c r="H133" s="186"/>
      <c r="I133" s="186"/>
      <c r="J133" s="186"/>
      <c r="K133" s="186"/>
      <c r="L133" s="18"/>
      <c r="M133" s="17"/>
      <c r="N133" s="17"/>
      <c r="O133" s="17"/>
      <c r="P133" s="17"/>
      <c r="Q133" s="17"/>
      <c r="R133" s="17"/>
      <c r="S133" s="17"/>
      <c r="T133" s="17"/>
      <c r="U133" s="17"/>
      <c r="V133" s="17"/>
      <c r="W133" s="17"/>
      <c r="X133" s="17"/>
      <c r="Y133" s="17"/>
      <c r="Z133" s="17"/>
      <c r="AA133" s="17"/>
      <c r="AB133" s="17"/>
      <c r="AC133" s="17"/>
      <c r="AD133" s="17"/>
      <c r="AE133" s="17"/>
      <c r="AF133" s="17"/>
      <c r="AG133" s="17"/>
      <c r="AH133" s="17"/>
    </row>
    <row r="134" spans="1:34" x14ac:dyDescent="0.25">
      <c r="A134" s="17"/>
      <c r="B134" s="154" t="s">
        <v>155</v>
      </c>
      <c r="C134" s="139"/>
      <c r="D134" s="139"/>
      <c r="E134" s="139"/>
      <c r="F134" s="139"/>
      <c r="G134" s="139"/>
      <c r="H134" s="139"/>
      <c r="I134" s="139"/>
      <c r="J134" s="139"/>
      <c r="K134" s="139"/>
      <c r="L134" s="18"/>
      <c r="M134" s="17"/>
      <c r="N134" s="17"/>
      <c r="O134" s="17"/>
      <c r="P134" s="17"/>
      <c r="Q134" s="17"/>
      <c r="R134" s="17"/>
      <c r="S134" s="17"/>
      <c r="T134" s="17"/>
      <c r="U134" s="17"/>
      <c r="V134" s="17"/>
      <c r="W134" s="17"/>
      <c r="X134" s="17"/>
      <c r="Y134" s="17"/>
      <c r="Z134" s="17"/>
      <c r="AA134" s="17"/>
      <c r="AB134" s="17"/>
      <c r="AC134" s="17"/>
      <c r="AD134" s="17"/>
      <c r="AE134" s="17"/>
      <c r="AF134" s="17"/>
      <c r="AG134" s="17"/>
      <c r="AH134" s="17"/>
    </row>
    <row r="135" spans="1:34" x14ac:dyDescent="0.2">
      <c r="A135" s="17"/>
      <c r="B135" s="154" t="s">
        <v>93</v>
      </c>
      <c r="C135" s="17"/>
      <c r="D135" s="17"/>
      <c r="E135" s="17"/>
      <c r="F135" s="17"/>
      <c r="G135" s="18"/>
      <c r="H135" s="17"/>
      <c r="I135" s="17"/>
      <c r="J135" s="17"/>
      <c r="K135" s="17"/>
      <c r="L135" s="18"/>
      <c r="M135" s="17"/>
      <c r="N135" s="17"/>
      <c r="O135" s="17"/>
      <c r="P135" s="17"/>
      <c r="Q135" s="17"/>
      <c r="R135" s="17"/>
      <c r="S135" s="17"/>
      <c r="T135" s="17"/>
      <c r="U135" s="17"/>
      <c r="V135" s="17"/>
      <c r="W135" s="17"/>
      <c r="X135" s="17"/>
      <c r="Y135" s="17"/>
      <c r="Z135" s="17"/>
      <c r="AA135" s="17"/>
      <c r="AB135" s="17"/>
      <c r="AC135" s="17"/>
      <c r="AD135" s="17"/>
      <c r="AE135" s="17"/>
      <c r="AF135" s="17"/>
      <c r="AG135" s="17"/>
      <c r="AH135" s="17"/>
    </row>
    <row r="136" spans="1:34" x14ac:dyDescent="0.2">
      <c r="A136" s="17"/>
      <c r="B136" s="154" t="s">
        <v>156</v>
      </c>
      <c r="C136" s="17"/>
      <c r="D136" s="17"/>
      <c r="E136" s="17"/>
      <c r="F136" s="17"/>
      <c r="G136" s="18"/>
      <c r="H136" s="17"/>
      <c r="I136" s="17"/>
      <c r="J136" s="17"/>
      <c r="K136" s="17"/>
      <c r="L136" s="18"/>
      <c r="M136" s="17"/>
      <c r="N136" s="17"/>
      <c r="O136" s="17"/>
      <c r="P136" s="17"/>
      <c r="Q136" s="17"/>
      <c r="R136" s="17"/>
      <c r="S136" s="17"/>
      <c r="T136" s="17"/>
      <c r="U136" s="17"/>
      <c r="V136" s="17"/>
      <c r="W136" s="17"/>
      <c r="X136" s="17"/>
      <c r="Y136" s="17"/>
      <c r="Z136" s="17"/>
      <c r="AA136" s="17"/>
      <c r="AB136" s="17"/>
      <c r="AC136" s="17"/>
      <c r="AD136" s="17"/>
      <c r="AE136" s="17"/>
      <c r="AF136" s="17"/>
      <c r="AG136" s="17"/>
      <c r="AH136" s="17"/>
    </row>
    <row r="137" spans="1:34" x14ac:dyDescent="0.2">
      <c r="A137" s="17"/>
      <c r="B137" s="154" t="s">
        <v>157</v>
      </c>
      <c r="C137" s="17"/>
      <c r="D137" s="17"/>
      <c r="E137" s="17"/>
      <c r="F137" s="17"/>
      <c r="G137" s="18"/>
      <c r="H137" s="17"/>
      <c r="I137" s="17"/>
      <c r="J137" s="17"/>
      <c r="K137" s="17"/>
      <c r="L137" s="18"/>
      <c r="M137" s="17"/>
      <c r="N137" s="17"/>
      <c r="O137" s="17"/>
      <c r="P137" s="17"/>
      <c r="Q137" s="17"/>
      <c r="R137" s="17"/>
      <c r="S137" s="17"/>
      <c r="T137" s="17"/>
      <c r="U137" s="17"/>
      <c r="V137" s="17"/>
      <c r="W137" s="17"/>
      <c r="X137" s="17"/>
      <c r="Y137" s="17"/>
      <c r="Z137" s="17"/>
      <c r="AA137" s="17"/>
      <c r="AB137" s="17"/>
      <c r="AC137" s="17"/>
      <c r="AD137" s="17"/>
      <c r="AE137" s="17"/>
      <c r="AF137" s="17"/>
      <c r="AG137" s="17"/>
      <c r="AH137" s="17"/>
    </row>
    <row r="138" spans="1:34" x14ac:dyDescent="0.2">
      <c r="A138" s="17"/>
      <c r="B138" s="154"/>
      <c r="C138" s="17"/>
      <c r="D138" s="17"/>
      <c r="E138" s="17"/>
      <c r="F138" s="17"/>
      <c r="G138" s="18"/>
      <c r="H138" s="17"/>
      <c r="I138" s="17"/>
      <c r="J138" s="17"/>
      <c r="K138" s="17"/>
      <c r="L138" s="17"/>
      <c r="M138" s="17"/>
      <c r="N138" s="17"/>
      <c r="O138" s="17"/>
      <c r="P138" s="17"/>
      <c r="Q138" s="17"/>
      <c r="R138" s="17"/>
      <c r="S138" s="17"/>
      <c r="T138" s="17"/>
      <c r="U138" s="17"/>
      <c r="V138" s="17"/>
      <c r="W138" s="17"/>
      <c r="X138" s="17"/>
      <c r="Y138" s="17"/>
      <c r="Z138" s="17"/>
      <c r="AA138" s="17"/>
      <c r="AB138" s="17"/>
      <c r="AC138" s="17"/>
      <c r="AD138" s="17"/>
      <c r="AE138" s="17"/>
      <c r="AF138" s="17"/>
      <c r="AG138" s="17"/>
      <c r="AH138" s="17"/>
    </row>
    <row r="139" spans="1:34" x14ac:dyDescent="0.2">
      <c r="A139" s="17"/>
      <c r="B139" s="154" t="s">
        <v>158</v>
      </c>
      <c r="C139" s="17"/>
      <c r="D139" s="17"/>
      <c r="E139" s="17"/>
      <c r="F139" s="17"/>
      <c r="G139" s="18"/>
      <c r="H139" s="17"/>
      <c r="I139" s="17"/>
      <c r="J139" s="17"/>
      <c r="K139" s="17"/>
      <c r="L139" s="17"/>
      <c r="M139" s="17"/>
      <c r="N139" s="17"/>
      <c r="O139" s="17"/>
      <c r="P139" s="17"/>
      <c r="Q139" s="17"/>
      <c r="R139" s="17"/>
      <c r="S139" s="17"/>
      <c r="T139" s="17"/>
      <c r="U139" s="17"/>
      <c r="V139" s="17"/>
      <c r="W139" s="17"/>
      <c r="X139" s="17"/>
      <c r="Y139" s="17"/>
      <c r="Z139" s="17"/>
      <c r="AA139" s="17"/>
      <c r="AB139" s="17"/>
      <c r="AC139" s="17"/>
      <c r="AD139" s="17"/>
      <c r="AE139" s="17"/>
      <c r="AF139" s="17"/>
      <c r="AG139" s="17"/>
      <c r="AH139" s="17"/>
    </row>
    <row r="140" spans="1:34" x14ac:dyDescent="0.2">
      <c r="A140" s="17"/>
      <c r="B140" s="154" t="s">
        <v>91</v>
      </c>
      <c r="C140" s="17"/>
      <c r="D140" s="17"/>
      <c r="E140" s="17"/>
      <c r="F140" s="17"/>
      <c r="G140" s="18"/>
      <c r="H140" s="17"/>
      <c r="I140" s="17"/>
      <c r="J140" s="17"/>
      <c r="K140" s="17"/>
      <c r="L140" s="17"/>
      <c r="M140" s="17"/>
      <c r="N140" s="17"/>
      <c r="O140" s="17"/>
      <c r="P140" s="17"/>
      <c r="Q140" s="17"/>
      <c r="R140" s="17"/>
      <c r="S140" s="17"/>
      <c r="T140" s="17"/>
      <c r="U140" s="17"/>
      <c r="V140" s="17"/>
      <c r="W140" s="17"/>
      <c r="X140" s="17"/>
      <c r="Y140" s="17"/>
      <c r="Z140" s="17"/>
      <c r="AA140" s="17"/>
      <c r="AB140" s="17"/>
      <c r="AC140" s="17"/>
      <c r="AD140" s="17"/>
      <c r="AE140" s="17"/>
      <c r="AF140" s="17"/>
      <c r="AG140" s="17"/>
      <c r="AH140" s="17"/>
    </row>
    <row r="141" spans="1:34" x14ac:dyDescent="0.2">
      <c r="A141" s="17"/>
      <c r="B141" s="154" t="s">
        <v>92</v>
      </c>
      <c r="C141" s="17"/>
      <c r="D141" s="17"/>
      <c r="E141" s="17"/>
      <c r="F141" s="17"/>
      <c r="G141" s="18"/>
      <c r="H141" s="17"/>
      <c r="I141" s="17"/>
      <c r="J141" s="17"/>
      <c r="K141" s="17"/>
      <c r="L141" s="17"/>
      <c r="M141" s="17"/>
      <c r="N141" s="17"/>
      <c r="O141" s="17"/>
      <c r="P141" s="17"/>
      <c r="Q141" s="17"/>
      <c r="R141" s="17"/>
      <c r="S141" s="17"/>
      <c r="T141" s="17"/>
      <c r="U141" s="17"/>
      <c r="V141" s="17"/>
      <c r="W141" s="17"/>
      <c r="X141" s="17"/>
      <c r="Y141" s="17"/>
      <c r="Z141" s="17"/>
      <c r="AA141" s="17"/>
      <c r="AB141" s="17"/>
      <c r="AC141" s="17"/>
      <c r="AD141" s="17"/>
      <c r="AE141" s="17"/>
      <c r="AF141" s="17"/>
      <c r="AG141" s="17"/>
      <c r="AH141" s="17"/>
    </row>
    <row r="142" spans="1:34" x14ac:dyDescent="0.25">
      <c r="A142" s="17"/>
      <c r="B142" s="17"/>
      <c r="C142" s="17"/>
      <c r="D142" s="17"/>
      <c r="E142" s="17"/>
      <c r="F142" s="17"/>
      <c r="G142" s="18"/>
      <c r="H142" s="17"/>
      <c r="I142" s="17"/>
      <c r="J142" s="17"/>
      <c r="K142" s="17"/>
      <c r="L142" s="17"/>
      <c r="M142" s="17"/>
      <c r="N142" s="17"/>
      <c r="O142" s="17"/>
      <c r="P142" s="17"/>
      <c r="Q142" s="17"/>
      <c r="R142" s="17"/>
      <c r="S142" s="17"/>
      <c r="T142" s="17"/>
      <c r="U142" s="17"/>
      <c r="V142" s="17"/>
      <c r="W142" s="17"/>
      <c r="X142" s="17"/>
      <c r="Y142" s="17"/>
      <c r="Z142" s="17"/>
      <c r="AA142" s="17"/>
      <c r="AB142" s="17"/>
      <c r="AC142" s="17"/>
      <c r="AD142" s="17"/>
      <c r="AE142" s="17"/>
      <c r="AF142" s="17"/>
      <c r="AG142" s="17"/>
      <c r="AH142" s="17"/>
    </row>
    <row r="143" spans="1:34" x14ac:dyDescent="0.25">
      <c r="A143" s="17"/>
      <c r="B143" s="17"/>
      <c r="C143" s="17"/>
      <c r="D143" s="17"/>
      <c r="E143" s="17"/>
      <c r="F143" s="17"/>
      <c r="G143" s="18"/>
      <c r="H143" s="17"/>
      <c r="I143" s="17"/>
      <c r="J143" s="17"/>
      <c r="K143" s="17"/>
      <c r="L143" s="17"/>
      <c r="M143" s="17"/>
      <c r="N143" s="17"/>
      <c r="O143" s="17"/>
      <c r="P143" s="17"/>
      <c r="Q143" s="17"/>
      <c r="R143" s="17"/>
      <c r="S143" s="17"/>
      <c r="T143" s="17"/>
      <c r="U143" s="17"/>
      <c r="V143" s="17"/>
      <c r="W143" s="17"/>
      <c r="X143" s="17"/>
      <c r="Y143" s="17"/>
      <c r="Z143" s="17"/>
      <c r="AA143" s="17"/>
      <c r="AB143" s="17"/>
      <c r="AC143" s="17"/>
      <c r="AD143" s="17"/>
      <c r="AE143" s="17"/>
      <c r="AF143" s="17"/>
      <c r="AG143" s="17"/>
      <c r="AH143" s="17"/>
    </row>
    <row r="144" spans="1:34" x14ac:dyDescent="0.25">
      <c r="A144" s="17"/>
      <c r="B144" s="17"/>
      <c r="C144" s="17"/>
      <c r="D144" s="17"/>
      <c r="E144" s="17"/>
      <c r="F144" s="17"/>
      <c r="G144" s="18"/>
      <c r="H144" s="17"/>
      <c r="I144" s="17"/>
      <c r="J144" s="17"/>
      <c r="K144" s="18"/>
      <c r="L144" s="17"/>
      <c r="M144" s="17"/>
      <c r="N144" s="17"/>
      <c r="O144" s="17"/>
      <c r="P144" s="17"/>
      <c r="Q144" s="17"/>
      <c r="R144" s="17"/>
      <c r="S144" s="17"/>
      <c r="T144" s="17"/>
      <c r="U144" s="17"/>
      <c r="V144" s="17"/>
      <c r="W144" s="17"/>
      <c r="X144" s="17"/>
      <c r="Y144" s="17"/>
      <c r="Z144" s="17"/>
      <c r="AA144" s="17"/>
      <c r="AB144" s="17"/>
      <c r="AC144" s="17"/>
      <c r="AD144" s="17"/>
      <c r="AE144" s="17"/>
      <c r="AF144" s="17"/>
      <c r="AG144" s="17"/>
      <c r="AH144" s="17"/>
    </row>
  </sheetData>
  <mergeCells count="11">
    <mergeCell ref="T1:AE1"/>
    <mergeCell ref="R2:R3"/>
    <mergeCell ref="S2:S3"/>
    <mergeCell ref="T2:AE2"/>
    <mergeCell ref="B106:D106"/>
    <mergeCell ref="R1:S1"/>
    <mergeCell ref="B133:K133"/>
    <mergeCell ref="B129:K129"/>
    <mergeCell ref="B130:K130"/>
    <mergeCell ref="B131:K131"/>
    <mergeCell ref="B132:K132"/>
  </mergeCells>
  <conditionalFormatting sqref="E4:E103">
    <cfRule type="iconSet" priority="8">
      <iconSet iconSet="3Symbols2" showValue="0">
        <cfvo type="percent" val="0"/>
        <cfvo type="percent" val="0.5"/>
        <cfvo type="num" val="1"/>
      </iconSet>
    </cfRule>
  </conditionalFormatting>
  <conditionalFormatting sqref="E5:E103">
    <cfRule type="iconSet" priority="7">
      <iconSet iconSet="3Symbols2" showValue="0">
        <cfvo type="percent" val="0"/>
        <cfvo type="percent" val="0.5"/>
        <cfvo type="num" val="1"/>
      </iconSet>
    </cfRule>
  </conditionalFormatting>
  <conditionalFormatting sqref="T106:AE106">
    <cfRule type="colorScale" priority="2">
      <colorScale>
        <cfvo type="min"/>
        <cfvo type="max"/>
        <color theme="9" tint="0.79998168889431442"/>
        <color theme="9" tint="-0.249977111117893"/>
      </colorScale>
    </cfRule>
  </conditionalFormatting>
  <hyperlinks>
    <hyperlink ref="B131:K131" r:id="rId1" display="Watch Statistical PERT videos on YouTube " xr:uid="{6CE0C9BA-70E7-4093-9B63-E5FB48D8D1ED}"/>
    <hyperlink ref="B132" r:id="rId2" display="Follow Statistical PERT on Twitter to learn when new updates are released" xr:uid="{A51C365A-1FFB-4F01-A012-F3288F392CF0}"/>
    <hyperlink ref="B131" r:id="rId3" xr:uid="{0AEFB344-802F-4B3A-ABAE-7941BAD6819F}"/>
    <hyperlink ref="B130" r:id="rId4" display="Take a Pluralsight course on Statistical PERT" xr:uid="{C0E803B9-D565-4C4C-A742-FB13CC87F918}"/>
    <hyperlink ref="B129" r:id="rId5" display="Download more FREE Statistical PERT templates at https://www.statisticalpert.com" xr:uid="{E8F58A69-30B7-454B-AA20-E0D94E204846}"/>
    <hyperlink ref="B133:K133" r:id="rId6" display="Follow Statistical PERT on Twitter to learn when new updates are released" xr:uid="{E27D5E9F-D257-4C3E-BB3D-4DBCADD2C3C7}"/>
    <hyperlink ref="B132:K132" r:id="rId7" display="Connect with or follow William W. Davis on LinkedIn" xr:uid="{A218E82A-93CA-4AAD-8FC0-9F87B7931AF1}"/>
    <hyperlink ref="B130:K130" r:id="rId8" display="Watch a Pluralsight course on Statistical PERT® Normal Edition" xr:uid="{8DBD6F6D-7DE1-4C70-B139-E33954E3C2D7}"/>
  </hyperlinks>
  <pageMargins left="0.7" right="0.7" top="0.75" bottom="0.75" header="0.3" footer="0.3"/>
  <pageSetup orientation="portrait" horizontalDpi="0" verticalDpi="0" r:id="rId9"/>
  <drawing r:id="rId10"/>
  <legacyDrawing r:id="rId11"/>
  <extLst>
    <ext xmlns:x14="http://schemas.microsoft.com/office/spreadsheetml/2009/9/main" uri="{78C0D931-6437-407d-A8EE-F0AAD7539E65}">
      <x14:conditionalFormattings>
        <x14:conditionalFormatting xmlns:xm="http://schemas.microsoft.com/office/excel/2006/main">
          <x14:cfRule type="expression" priority="6" id="{B1EBB96D-073C-45AD-86AB-7854C40A50B6}">
            <xm:f>IF($B$106=VLookups!$A$33,TRUE,FALSE)</xm:f>
            <x14:dxf>
              <numFmt numFmtId="166" formatCode="&quot;$&quot;#,##0"/>
            </x14:dxf>
          </x14:cfRule>
          <xm:sqref>O4:R103 D109:D113 R106 B4:D103</xm:sqref>
        </x14:conditionalFormatting>
        <x14:conditionalFormatting xmlns:xm="http://schemas.microsoft.com/office/excel/2006/main">
          <x14:cfRule type="expression" priority="5" id="{F9A315DC-1E09-4DAC-8F2C-1DE9EB51ED47}">
            <xm:f>IF($B$106=VLookups!$A$33,TRUE,FALSE)</xm:f>
            <x14:dxf>
              <numFmt numFmtId="166" formatCode="&quot;$&quot;#,##0"/>
            </x14:dxf>
          </x14:cfRule>
          <xm:sqref>B104:D104 O104:R104</xm:sqref>
        </x14:conditionalFormatting>
        <x14:conditionalFormatting xmlns:xm="http://schemas.microsoft.com/office/excel/2006/main">
          <x14:cfRule type="expression" priority="4" id="{E331BA90-D1FE-4DD0-9527-04D64DAA08C6}">
            <xm:f>IF($B$106=VLookups!$A$33,TRUE,FALSE)</xm:f>
            <x14:dxf>
              <numFmt numFmtId="166" formatCode="&quot;$&quot;#,##0"/>
            </x14:dxf>
          </x14:cfRule>
          <xm:sqref>T104:AE104</xm:sqref>
        </x14:conditionalFormatting>
        <x14:conditionalFormatting xmlns:xm="http://schemas.microsoft.com/office/excel/2006/main">
          <x14:cfRule type="expression" priority="3" id="{EFF3CEBA-4F55-44A6-83C6-7037A020BB3C}">
            <xm:f>IF($B$106=VLookups!$A$33,TRUE,FALSE)</xm:f>
            <x14:dxf>
              <numFmt numFmtId="166" formatCode="&quot;$&quot;#,##0"/>
            </x14:dxf>
          </x14:cfRule>
          <xm:sqref>T106:AE106</xm:sqref>
        </x14:conditionalFormatting>
        <x14:conditionalFormatting xmlns:xm="http://schemas.microsoft.com/office/excel/2006/main">
          <x14:cfRule type="expression" priority="1" id="{BA9F7343-6677-4B91-92E2-AA20B5BFAD0A}">
            <xm:f>IF($B$106=VLookups!$A$33,TRUE,FALSE)</xm:f>
            <x14:dxf>
              <numFmt numFmtId="166" formatCode="&quot;$&quot;#,##0"/>
            </x14:dxf>
          </x14:cfRule>
          <xm:sqref>T4:AE103</xm:sqref>
        </x14:conditionalFormatting>
      </x14:conditionalFormattings>
    </ext>
    <ext xmlns:x14="http://schemas.microsoft.com/office/spreadsheetml/2009/9/main" uri="{CCE6A557-97BC-4b89-ADB6-D9C93CAAB3DF}">
      <x14:dataValidations xmlns:xm="http://schemas.microsoft.com/office/excel/2006/main" count="5">
        <x14:dataValidation type="list" allowBlank="1" showInputMessage="1" showErrorMessage="1" xr:uid="{00000000-0002-0000-0300-000000000000}">
          <x14:formula1>
            <xm:f>VLookups!$A$33:$A$34</xm:f>
          </x14:formula1>
          <xm:sqref>B106:D106</xm:sqref>
        </x14:dataValidation>
        <x14:dataValidation type="list" allowBlank="1" showInputMessage="1" showErrorMessage="1" xr:uid="{00000000-0002-0000-0300-000001000000}">
          <x14:formula1>
            <xm:f>VLookups!$A$28:$A$29</xm:f>
          </x14:formula1>
          <xm:sqref>R1:S1</xm:sqref>
        </x14:dataValidation>
        <x14:dataValidation type="list" allowBlank="1" showInputMessage="1" showErrorMessage="1" xr:uid="{00000000-0002-0000-0300-000002000000}">
          <x14:formula1>
            <xm:f>VLookups!$B$14:$B$24</xm:f>
          </x14:formula1>
          <xm:sqref>D2</xm:sqref>
        </x14:dataValidation>
        <x14:dataValidation type="list" allowBlank="1" showInputMessage="1" showErrorMessage="1" xr:uid="{00000000-0002-0000-0300-000003000000}">
          <x14:formula1>
            <xm:f>VLookups!$B$1:$B$11</xm:f>
          </x14:formula1>
          <xm:sqref>B2</xm:sqref>
        </x14:dataValidation>
        <x14:dataValidation type="list" allowBlank="1" showInputMessage="1" showErrorMessage="1" xr:uid="{00000000-0002-0000-0300-000004000000}">
          <x14:formula1>
            <xm:f>Confidence!$A$1:$A$10</xm:f>
          </x14:formula1>
          <xm:sqref>K4:K103</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L145"/>
  <sheetViews>
    <sheetView zoomScaleNormal="100" workbookViewId="0">
      <selection activeCell="E4" sqref="E4"/>
    </sheetView>
  </sheetViews>
  <sheetFormatPr defaultColWidth="8.7109375" defaultRowHeight="15" x14ac:dyDescent="0.25"/>
  <cols>
    <col min="1" max="1" width="5.7109375" style="19" customWidth="1"/>
    <col min="2" max="2" width="7.7109375" style="19" customWidth="1"/>
    <col min="3" max="7" width="10.7109375" style="19" customWidth="1"/>
    <col min="8" max="8" width="7.7109375" style="19" customWidth="1"/>
    <col min="9" max="9" width="4.7109375" style="19" customWidth="1"/>
    <col min="10" max="10" width="8.7109375" style="19" hidden="1" customWidth="1"/>
    <col min="11" max="11" width="8.7109375" style="39" hidden="1" customWidth="1"/>
    <col min="12" max="12" width="22.7109375" style="19" customWidth="1"/>
    <col min="13" max="13" width="4.7109375" style="19" hidden="1" customWidth="1"/>
    <col min="14" max="14" width="8.5703125" style="19" hidden="1" customWidth="1"/>
    <col min="15" max="15" width="26.7109375" style="39" customWidth="1"/>
    <col min="16" max="16" width="4.7109375" style="19" hidden="1" customWidth="1"/>
    <col min="17" max="18" width="6.5703125" style="19" hidden="1" customWidth="1"/>
    <col min="19" max="20" width="10.7109375" style="19" customWidth="1"/>
    <col min="21" max="21" width="12.5703125" style="19" hidden="1" customWidth="1"/>
    <col min="22" max="35" width="10.7109375" style="19" customWidth="1"/>
    <col min="36" max="16384" width="8.7109375" style="19"/>
  </cols>
  <sheetData>
    <row r="1" spans="1:38" ht="24" customHeight="1" x14ac:dyDescent="0.25">
      <c r="A1" s="56"/>
      <c r="B1" s="121" t="s">
        <v>128</v>
      </c>
      <c r="C1" s="56"/>
      <c r="D1" s="121"/>
      <c r="E1" s="17"/>
      <c r="F1" s="17"/>
      <c r="G1" s="17"/>
      <c r="H1" s="17"/>
      <c r="I1" s="17"/>
      <c r="J1" s="17"/>
      <c r="K1" s="18"/>
      <c r="L1" s="17"/>
      <c r="M1" s="17"/>
      <c r="N1" s="17"/>
      <c r="O1" s="18"/>
      <c r="P1" s="17"/>
      <c r="Q1" s="17"/>
      <c r="R1" s="17"/>
      <c r="S1" s="17"/>
      <c r="T1" s="17"/>
      <c r="U1" s="17"/>
      <c r="V1" s="192" t="s">
        <v>79</v>
      </c>
      <c r="W1" s="193"/>
      <c r="X1" s="194" t="str">
        <f>VLOOKUP(V1,VLookups!A28:C29,3,FALSE)</f>
        <v>Show the likelihood that the SPERT estimates will be EQUAL TO or GREATER THAN an uncertainty</v>
      </c>
      <c r="Y1" s="194"/>
      <c r="Z1" s="194"/>
      <c r="AA1" s="194"/>
      <c r="AB1" s="194"/>
      <c r="AC1" s="194"/>
      <c r="AD1" s="194"/>
      <c r="AE1" s="194"/>
      <c r="AF1" s="194"/>
      <c r="AG1" s="194"/>
      <c r="AH1" s="194"/>
      <c r="AI1" s="194"/>
      <c r="AJ1" s="17"/>
      <c r="AK1" s="17"/>
      <c r="AL1" s="17"/>
    </row>
    <row r="2" spans="1:38" ht="15" customHeight="1" x14ac:dyDescent="0.25">
      <c r="A2" s="20"/>
      <c r="B2" s="20"/>
      <c r="C2" s="20"/>
      <c r="D2" s="109">
        <v>-0.5</v>
      </c>
      <c r="E2" s="151" t="s">
        <v>106</v>
      </c>
      <c r="F2" s="126">
        <v>1</v>
      </c>
      <c r="G2" s="149"/>
      <c r="H2" s="149"/>
      <c r="I2" s="17"/>
      <c r="J2" s="17"/>
      <c r="K2" s="18"/>
      <c r="L2" s="17"/>
      <c r="M2" s="17"/>
      <c r="N2" s="17"/>
      <c r="O2" s="18"/>
      <c r="P2" s="17"/>
      <c r="Q2" s="17"/>
      <c r="R2" s="17"/>
      <c r="S2" s="17"/>
      <c r="T2" s="17"/>
      <c r="U2" s="17"/>
      <c r="V2" s="195" t="s">
        <v>15</v>
      </c>
      <c r="W2" s="195" t="s">
        <v>101</v>
      </c>
      <c r="X2" s="196" t="s">
        <v>149</v>
      </c>
      <c r="Y2" s="196"/>
      <c r="Z2" s="196"/>
      <c r="AA2" s="196"/>
      <c r="AB2" s="196"/>
      <c r="AC2" s="196"/>
      <c r="AD2" s="196"/>
      <c r="AE2" s="196"/>
      <c r="AF2" s="196"/>
      <c r="AG2" s="196"/>
      <c r="AH2" s="196"/>
      <c r="AI2" s="196"/>
      <c r="AJ2" s="17"/>
      <c r="AK2" s="17"/>
      <c r="AL2" s="17"/>
    </row>
    <row r="3" spans="1:38" x14ac:dyDescent="0.25">
      <c r="A3" s="91" t="s">
        <v>18</v>
      </c>
      <c r="B3" s="150" t="s">
        <v>102</v>
      </c>
      <c r="C3" s="150" t="s">
        <v>103</v>
      </c>
      <c r="D3" s="91" t="s">
        <v>30</v>
      </c>
      <c r="E3" s="91" t="s">
        <v>19</v>
      </c>
      <c r="F3" s="91" t="s">
        <v>31</v>
      </c>
      <c r="G3" s="150" t="s">
        <v>104</v>
      </c>
      <c r="H3" s="150" t="s">
        <v>105</v>
      </c>
      <c r="I3" s="91"/>
      <c r="J3" s="91" t="s">
        <v>9</v>
      </c>
      <c r="K3" s="91" t="s">
        <v>24</v>
      </c>
      <c r="L3" s="91" t="s">
        <v>10</v>
      </c>
      <c r="M3" s="91" t="s">
        <v>13</v>
      </c>
      <c r="N3" s="91" t="s">
        <v>25</v>
      </c>
      <c r="O3" s="91" t="s">
        <v>20</v>
      </c>
      <c r="P3" s="91" t="s">
        <v>14</v>
      </c>
      <c r="Q3" s="91" t="s">
        <v>11</v>
      </c>
      <c r="R3" s="92" t="s">
        <v>12</v>
      </c>
      <c r="S3" s="92" t="s">
        <v>34</v>
      </c>
      <c r="T3" s="92" t="s">
        <v>70</v>
      </c>
      <c r="U3" s="21" t="s">
        <v>33</v>
      </c>
      <c r="V3" s="195"/>
      <c r="W3" s="195"/>
      <c r="X3" s="110">
        <v>0.05</v>
      </c>
      <c r="Y3" s="110">
        <v>0.95</v>
      </c>
      <c r="Z3" s="110">
        <v>0.1</v>
      </c>
      <c r="AA3" s="110">
        <v>0.2</v>
      </c>
      <c r="AB3" s="110">
        <v>0.3</v>
      </c>
      <c r="AC3" s="110">
        <v>0.4</v>
      </c>
      <c r="AD3" s="110">
        <v>0.5</v>
      </c>
      <c r="AE3" s="110">
        <v>0.6</v>
      </c>
      <c r="AF3" s="110">
        <v>0.7</v>
      </c>
      <c r="AG3" s="110">
        <v>0.8</v>
      </c>
      <c r="AH3" s="110">
        <v>0.9</v>
      </c>
      <c r="AI3" s="110">
        <v>0.99</v>
      </c>
      <c r="AJ3" s="17"/>
      <c r="AK3" s="17"/>
      <c r="AL3" s="17"/>
    </row>
    <row r="4" spans="1:38" x14ac:dyDescent="0.25">
      <c r="A4" s="22">
        <v>1</v>
      </c>
      <c r="B4" s="152"/>
      <c r="C4" s="143"/>
      <c r="D4" s="117">
        <f>IF(ISBLANK(E4),"",IF(NOT(ISBLANK(C4)),C4,IF(NOT(ISBLANK(B4)),E4*(1+B4),E4*(1+$D$2))))</f>
        <v>60</v>
      </c>
      <c r="E4" s="132">
        <v>120</v>
      </c>
      <c r="F4" s="117">
        <f>IF(ISBLANK(E4),"",IF(NOT(ISBLANK(G4)),G4,IF(NOT(ISBLANK(H4)),E4*(1+H4),E4*(1+$F$2))))</f>
        <v>240</v>
      </c>
      <c r="G4" s="143"/>
      <c r="H4" s="153"/>
      <c r="I4" s="127">
        <f>IF(OR(ISBLANK(E4),ISBLANK(F4),ISBLANK(D4)),"",IF(OR(D4=0,E4=0,F4=0),-1,IF(AND(D4&gt;0,E4&gt;0,F4&gt;0),IF(OR(E4&gt;D4,E4=D4),IF(OR(F4&gt;E4,F4=E4),1,-1),-1))))</f>
        <v>1</v>
      </c>
      <c r="J4" s="23">
        <f>IF(AND(D4&gt;0,E4&gt;0,F4&gt;0),MIN(((E4-D4)/(F4-D4))*100,((F4-E4)/(F4-D4))*100),"")</f>
        <v>33.333333333333329</v>
      </c>
      <c r="K4" s="24" t="str">
        <f>IF(AND(D4&gt;0,E4&gt;0,F4&gt;0),IF((E4-D4)&gt;(F4-E4),"L",IF((E4-D4)=(F4-E4),"EQ","R")),"")</f>
        <v>R</v>
      </c>
      <c r="L4" s="25" t="str">
        <f>IF(J4="","",IF(OR($J4&lt;Skew!$B$1,$J4=Skew!$B$1),IF($J4&gt;Skew!$C$1,Skew!$A$1,IF($J4&gt;Skew!$C$2,Skew!$A$2,IF($J4&gt;Skew!$C$3,Skew!$A$3,IF($J4&gt;Skew!$C$4,Skew!$A$4,IF($J4&gt;Skew!$C$5,Skew!$A$5,IF($J4&gt;Skew!$C$6,Skew!$A$6,IF($J4&gt;Skew!$C$7,Skew!$A$7,IF($J4&gt;Skew!$C$8,Skew!$A$8,IF($J4&gt;Skew!$C$9,Skew!$A$9,IF($J4&gt;Skew!$C$10,Skew!$A$10,IF($J4&gt;Skew!$C$11,Skew!$A$11,IF($J4&gt;Skew!$C$12,Skew!$A$12,IF($J4&gt;Skew!$C$13,Skew!$A$13,IF($J4&gt;Skew!$C$14,Skew!$A$14,Skew!$A$15)
)))))))))))))))</f>
        <v>Slight skew</v>
      </c>
      <c r="M4" s="24">
        <f>IF(J4="","",MATCH(L4,Skew!$A$1:$A$15,0))</f>
        <v>3</v>
      </c>
      <c r="N4" s="24">
        <f t="shared" ref="N4:N67" si="0">IF(AND(D4&gt;0,E4&gt;0,F4&gt;0),D4+((F4-D4)/2),"")</f>
        <v>150</v>
      </c>
      <c r="O4" s="26" t="s">
        <v>50</v>
      </c>
      <c r="P4" s="24">
        <f>IF(OR(J4="",O4=""),"",MATCH(O4,Confidence!$A$1:$A$10,0))</f>
        <v>1</v>
      </c>
      <c r="Q4" s="27">
        <f t="shared" ref="Q4:Q67" si="1">IF(OR(J4="",O4=""),"",INDEX(Alpha_Chart,M4,P4))</f>
        <v>13</v>
      </c>
      <c r="R4" s="27">
        <f t="shared" ref="R4:R67" si="2">IF(OR(J4="",O4=""),"",INDEX(Beta_Chart,M4,P4))</f>
        <v>25</v>
      </c>
      <c r="S4" s="119">
        <f t="shared" ref="S4:S67" si="3">IF(OR(J4="",O4=""),"",IF(K4="R",((F4-D4)*(INDEX(Mean_Ratios,M4,P4)))+D4,((F4-D4)*(1-INDEX(Mean_Ratios,M4,P4)))+D4))</f>
        <v>121.578</v>
      </c>
      <c r="T4" s="119">
        <f t="shared" ref="T4:T67" si="4">IF(OR(J4="",O4=""),"",(F4-D4)*INDEX(Standard_Deviation_Ratios,M4,P4))</f>
        <v>13.68</v>
      </c>
      <c r="U4" s="40">
        <f t="shared" ref="U4:U67" si="5">IF(OR(J4="",O4=""),"",T4^2)</f>
        <v>187.14239999999998</v>
      </c>
      <c r="V4" s="132">
        <v>150</v>
      </c>
      <c r="W4" s="28">
        <f>IF(AND(D4&gt;0,E4&gt;0,F4&gt;0,Q4&gt;0,R4&gt;0,V4&gt;0,NOT(O4="")),ABS(VLOOKUP($V$1,VLookups!$A$28:$B$29,2,FALSE)-_xlfn.BETA.DIST(V4,IF(K4="L",R4,Q4),IF(K4="L",Q4,R4),TRUE,D4,F4)),"")</f>
        <v>0.97648448628024198</v>
      </c>
      <c r="X4" s="129">
        <f>IF(OR($Q4="",$R4=""),"",_xlfn.BETA.INV(ABS(VLOOKUP($V$1,VLookups!$A$28:$B$29,2,FALSE)-X$3),IF($K4="L",$R4,$Q4),IF($K4="L",$Q4,$R4),$D4,$F4))</f>
        <v>99.943646204746429</v>
      </c>
      <c r="Y4" s="130">
        <f>IF(OR($Q4="",$R4=""),"",_xlfn.BETA.INV(ABS(VLOOKUP($V$1,VLookups!$A$28:$B$29,2,FALSE)-Y$3),IF($K4="L",$R4,$Q4),IF($K4="L",$Q4,$R4),$D4,$F4))</f>
        <v>144.93746205571773</v>
      </c>
      <c r="Z4" s="129">
        <f>IF(OR($Q4="",$R4=""),"",_xlfn.BETA.INV(ABS(VLOOKUP($V$1,VLookups!$A$28:$B$29,2,FALSE)-Z$3),IF($K4="L",$R4,$Q4),IF($K4="L",$Q4,$R4),$D4,$F4))</f>
        <v>104.26635312689848</v>
      </c>
      <c r="AA4" s="130">
        <f>IF(OR($Q4="",$R4=""),"",_xlfn.BETA.INV(ABS(VLOOKUP($V$1,VLookups!$A$28:$B$29,2,FALSE)-AA$3),IF($K4="L",$R4,$Q4),IF($K4="L",$Q4,$R4),$D4,$F4))</f>
        <v>109.78261561041265</v>
      </c>
      <c r="AB4" s="129">
        <f>IF(OR($Q4="",$R4=""),"",_xlfn.BETA.INV(ABS(VLOOKUP($V$1,VLookups!$A$28:$B$29,2,FALSE)-AB$3),IF($K4="L",$R4,$Q4),IF($K4="L",$Q4,$R4),$D4,$F4))</f>
        <v>113.93438050146428</v>
      </c>
      <c r="AC4" s="130">
        <f>IF(OR($Q4="",$R4=""),"",_xlfn.BETA.INV(ABS(VLOOKUP($V$1,VLookups!$A$28:$B$29,2,FALSE)-AC$3),IF($K4="L",$R4,$Q4),IF($K4="L",$Q4,$R4),$D4,$F4))</f>
        <v>117.58552267583816</v>
      </c>
      <c r="AD4" s="129">
        <f>IF(OR($Q4="",$R4=""),"",_xlfn.BETA.INV(ABS(VLOOKUP($V$1,VLookups!$A$28:$B$29,2,FALSE)-AD$3),IF($K4="L",$R4,$Q4),IF($K4="L",$Q4,$R4),$D4,$F4))</f>
        <v>121.07550464406154</v>
      </c>
      <c r="AE4" s="130">
        <f>IF(OR($Q4="",$R4=""),"",_xlfn.BETA.INV(ABS(VLOOKUP($V$1,VLookups!$A$28:$B$29,2,FALSE)-AE$3),IF($K4="L",$R4,$Q4),IF($K4="L",$Q4,$R4),$D4,$F4))</f>
        <v>124.63166923999299</v>
      </c>
      <c r="AF4" s="129">
        <f>IF(OR($Q4="",$R4=""),"",_xlfn.BETA.INV(ABS(VLOOKUP($V$1,VLookups!$A$28:$B$29,2,FALSE)-AF$3),IF($K4="L",$R4,$Q4),IF($K4="L",$Q4,$R4),$D4,$F4))</f>
        <v>128.49969484413137</v>
      </c>
      <c r="AG4" s="130">
        <f>IF(OR($Q4="",$R4=""),"",_xlfn.BETA.INV(ABS(VLOOKUP($V$1,VLookups!$A$28:$B$29,2,FALSE)-AG$3),IF($K4="L",$R4,$Q4),IF($K4="L",$Q4,$R4),$D4,$F4))</f>
        <v>133.09492252036921</v>
      </c>
      <c r="AH4" s="129">
        <f>IF(OR($Q4="",$R4=""),"",_xlfn.BETA.INV(ABS(VLOOKUP($V$1,VLookups!$A$28:$B$29,2,FALSE)-AH$3),IF($K4="L",$R4,$Q4),IF($K4="L",$Q4,$R4),$D4,$F4))</f>
        <v>139.55640405151203</v>
      </c>
      <c r="AI4" s="130">
        <f>IF(OR($Q4="",$R4=""),"",_xlfn.BETA.INV(ABS(VLOOKUP($V$1,VLookups!$A$28:$B$29,2,FALSE)-AI$3),IF($K4="L",$R4,$Q4),IF($K4="L",$Q4,$R4),$D4,$F4))</f>
        <v>155.03470565199729</v>
      </c>
      <c r="AJ4" s="17"/>
      <c r="AK4" s="17"/>
      <c r="AL4" s="17"/>
    </row>
    <row r="5" spans="1:38" x14ac:dyDescent="0.25">
      <c r="A5" s="22">
        <v>2</v>
      </c>
      <c r="B5" s="152"/>
      <c r="C5" s="143"/>
      <c r="D5" s="117">
        <f t="shared" ref="D5:D68" si="6">IF(ISBLANK(E5),"",IF(NOT(ISBLANK(C5)),C5,IF(NOT(ISBLANK(B5)),E5*(1+B5),E5*(1+$D$2))))</f>
        <v>60</v>
      </c>
      <c r="E5" s="132">
        <v>120</v>
      </c>
      <c r="F5" s="117">
        <f t="shared" ref="F5:F68" si="7">IF(ISBLANK(E5),"",IF(NOT(ISBLANK(G5)),G5,IF(NOT(ISBLANK(H5)),E5*(1+H5),E5*(1+$F$2))))</f>
        <v>240</v>
      </c>
      <c r="G5" s="143"/>
      <c r="H5" s="153"/>
      <c r="I5" s="127">
        <f t="shared" ref="I5:I68" si="8">IF(OR(ISBLANK(E5),ISBLANK(F5),ISBLANK(D5)),"",IF(OR(D5=0,E5=0,F5=0),-1,IF(AND(D5&gt;0,E5&gt;0,F5&gt;0),IF(OR(E5&gt;D5,E5=D5),IF(OR(F5&gt;E5,F5=E5),1,-1),-1))))</f>
        <v>1</v>
      </c>
      <c r="J5" s="23">
        <f t="shared" ref="J5:J68" si="9">IF(AND(D5&gt;0,E5&gt;0,F5&gt;0),MIN(((E5-D5)/(F5-D5))*100,((F5-E5)/(F5-D5))*100),"")</f>
        <v>33.333333333333329</v>
      </c>
      <c r="K5" s="24" t="str">
        <f t="shared" ref="K5:K68" si="10">IF(AND(D5&gt;0,E5&gt;0,F5&gt;0),IF((E5-D5)&gt;(F5-E5),"L",IF((E5-D5)=(F5-E5),"EQ","R")),"")</f>
        <v>R</v>
      </c>
      <c r="L5" s="25" t="str">
        <f>IF(J5="","",IF(OR($J5&lt;Skew!$B$1,$J5=Skew!$B$1),IF($J5&gt;Skew!$C$1,Skew!$A$1,IF($J5&gt;Skew!$C$2,Skew!$A$2,IF($J5&gt;Skew!$C$3,Skew!$A$3,IF($J5&gt;Skew!$C$4,Skew!$A$4,IF($J5&gt;Skew!$C$5,Skew!$A$5,IF($J5&gt;Skew!$C$6,Skew!$A$6,IF($J5&gt;Skew!$C$7,Skew!$A$7,IF($J5&gt;Skew!$C$8,Skew!$A$8,IF($J5&gt;Skew!$C$9,Skew!$A$9,IF($J5&gt;Skew!$C$10,Skew!$A$10,IF($J5&gt;Skew!$C$11,Skew!$A$11,IF($J5&gt;Skew!$C$12,Skew!$A$12,IF($J5&gt;Skew!$C$13,Skew!$A$13,IF($J5&gt;Skew!$C$14,Skew!$A$14,Skew!$A$15)
)))))))))))))))</f>
        <v>Slight skew</v>
      </c>
      <c r="M5" s="24">
        <f>IF(J5="","",MATCH(L5,Skew!$A$1:$A$15,0))</f>
        <v>3</v>
      </c>
      <c r="N5" s="24">
        <f t="shared" si="0"/>
        <v>150</v>
      </c>
      <c r="O5" s="26" t="s">
        <v>55</v>
      </c>
      <c r="P5" s="24">
        <f>IF(OR(J5="",O5=""),"",MATCH(O5,Confidence!$A$1:$A$10,0))</f>
        <v>2</v>
      </c>
      <c r="Q5" s="27">
        <f t="shared" si="1"/>
        <v>8</v>
      </c>
      <c r="R5" s="27">
        <f t="shared" si="2"/>
        <v>15</v>
      </c>
      <c r="S5" s="119">
        <f t="shared" si="3"/>
        <v>122.604</v>
      </c>
      <c r="T5" s="119">
        <f t="shared" si="4"/>
        <v>17.495999999999999</v>
      </c>
      <c r="U5" s="40">
        <f t="shared" si="5"/>
        <v>306.11001599999997</v>
      </c>
      <c r="V5" s="132">
        <v>150</v>
      </c>
      <c r="W5" s="28">
        <f>IF(AND(D5&gt;0,E5&gt;0,F5&gt;0,Q5&gt;0,R5&gt;0,V5&gt;0,NOT(O5="")),ABS(VLOOKUP($V$1,VLookups!$A$28:$B$29,2,FALSE)-_xlfn.BETA.DIST(V5,IF(K5="L",R5,Q5),IF(K5="L",Q5,R5),TRUE,D5,F5)),"")</f>
        <v>0.93309974670410156</v>
      </c>
      <c r="X5" s="129">
        <f>IF(OR($Q5="",$R5=""),"",_xlfn.BETA.INV(ABS(VLOOKUP($V$1,VLookups!$A$28:$B$29,2,FALSE)-X$3),IF($K5="L",$R5,$Q5),IF($K5="L",$Q5,$R5),$D5,$F5))</f>
        <v>95.201270978667964</v>
      </c>
      <c r="Y5" s="130">
        <f>IF(OR($Q5="",$R5=""),"",_xlfn.BETA.INV(ABS(VLOOKUP($V$1,VLookups!$A$28:$B$29,2,FALSE)-Y$3),IF($K5="L",$R5,$Q5),IF($K5="L",$Q5,$R5),$D5,$F5))</f>
        <v>152.78221366951715</v>
      </c>
      <c r="Z5" s="129">
        <f>IF(OR($Q5="",$R5=""),"",_xlfn.BETA.INV(ABS(VLOOKUP($V$1,VLookups!$A$28:$B$29,2,FALSE)-Z$3),IF($K5="L",$R5,$Q5),IF($K5="L",$Q5,$R5),$D5,$F5))</f>
        <v>100.4700391827996</v>
      </c>
      <c r="AA5" s="130">
        <f>IF(OR($Q5="",$R5=""),"",_xlfn.BETA.INV(ABS(VLOOKUP($V$1,VLookups!$A$28:$B$29,2,FALSE)-AA$3),IF($K5="L",$R5,$Q5),IF($K5="L",$Q5,$R5),$D5,$F5))</f>
        <v>107.34981510054132</v>
      </c>
      <c r="AB5" s="129">
        <f>IF(OR($Q5="",$R5=""),"",_xlfn.BETA.INV(ABS(VLOOKUP($V$1,VLookups!$A$28:$B$29,2,FALSE)-AB$3),IF($K5="L",$R5,$Q5),IF($K5="L",$Q5,$R5),$D5,$F5))</f>
        <v>112.61721533634409</v>
      </c>
      <c r="AC5" s="130">
        <f>IF(OR($Q5="",$R5=""),"",_xlfn.BETA.INV(ABS(VLOOKUP($V$1,VLookups!$A$28:$B$29,2,FALSE)-AC$3),IF($K5="L",$R5,$Q5),IF($K5="L",$Q5,$R5),$D5,$F5))</f>
        <v>117.29727531339105</v>
      </c>
      <c r="AD5" s="129">
        <f>IF(OR($Q5="",$R5=""),"",_xlfn.BETA.INV(ABS(VLOOKUP($V$1,VLookups!$A$28:$B$29,2,FALSE)-AD$3),IF($K5="L",$R5,$Q5),IF($K5="L",$Q5,$R5),$D5,$F5))</f>
        <v>121.80209921791996</v>
      </c>
      <c r="AE5" s="130">
        <f>IF(OR($Q5="",$R5=""),"",_xlfn.BETA.INV(ABS(VLOOKUP($V$1,VLookups!$A$28:$B$29,2,FALSE)-AE$3),IF($K5="L",$R5,$Q5),IF($K5="L",$Q5,$R5),$D5,$F5))</f>
        <v>126.41463678294049</v>
      </c>
      <c r="AF5" s="129">
        <f>IF(OR($Q5="",$R5=""),"",_xlfn.BETA.INV(ABS(VLOOKUP($V$1,VLookups!$A$28:$B$29,2,FALSE)-AF$3),IF($K5="L",$R5,$Q5),IF($K5="L",$Q5,$R5),$D5,$F5))</f>
        <v>131.44714348435019</v>
      </c>
      <c r="AG5" s="130">
        <f>IF(OR($Q5="",$R5=""),"",_xlfn.BETA.INV(ABS(VLOOKUP($V$1,VLookups!$A$28:$B$29,2,FALSE)-AG$3),IF($K5="L",$R5,$Q5),IF($K5="L",$Q5,$R5),$D5,$F5))</f>
        <v>137.4326316097264</v>
      </c>
      <c r="AH5" s="129">
        <f>IF(OR($Q5="",$R5=""),"",_xlfn.BETA.INV(ABS(VLOOKUP($V$1,VLookups!$A$28:$B$29,2,FALSE)-AH$3),IF($K5="L",$R5,$Q5),IF($K5="L",$Q5,$R5),$D5,$F5))</f>
        <v>145.83142893346945</v>
      </c>
      <c r="AI5" s="130">
        <f>IF(OR($Q5="",$R5=""),"",_xlfn.BETA.INV(ABS(VLOOKUP($V$1,VLookups!$A$28:$B$29,2,FALSE)-AI$3),IF($K5="L",$R5,$Q5),IF($K5="L",$Q5,$R5),$D5,$F5))</f>
        <v>165.63111284481965</v>
      </c>
      <c r="AJ5" s="17"/>
      <c r="AK5" s="17"/>
      <c r="AL5" s="17"/>
    </row>
    <row r="6" spans="1:38" x14ac:dyDescent="0.25">
      <c r="A6" s="22">
        <v>3</v>
      </c>
      <c r="B6" s="152"/>
      <c r="C6" s="143"/>
      <c r="D6" s="117">
        <f t="shared" si="6"/>
        <v>60</v>
      </c>
      <c r="E6" s="132">
        <v>120</v>
      </c>
      <c r="F6" s="117">
        <f t="shared" si="7"/>
        <v>240</v>
      </c>
      <c r="G6" s="143"/>
      <c r="H6" s="153"/>
      <c r="I6" s="127">
        <f t="shared" si="8"/>
        <v>1</v>
      </c>
      <c r="J6" s="23">
        <f t="shared" si="9"/>
        <v>33.333333333333329</v>
      </c>
      <c r="K6" s="24" t="str">
        <f t="shared" si="10"/>
        <v>R</v>
      </c>
      <c r="L6" s="25" t="str">
        <f>IF(J6="","",IF(OR($J6&lt;Skew!$B$1,$J6=Skew!$B$1),IF($J6&gt;Skew!$C$1,Skew!$A$1,IF($J6&gt;Skew!$C$2,Skew!$A$2,IF($J6&gt;Skew!$C$3,Skew!$A$3,IF($J6&gt;Skew!$C$4,Skew!$A$4,IF($J6&gt;Skew!$C$5,Skew!$A$5,IF($J6&gt;Skew!$C$6,Skew!$A$6,IF($J6&gt;Skew!$C$7,Skew!$A$7,IF($J6&gt;Skew!$C$8,Skew!$A$8,IF($J6&gt;Skew!$C$9,Skew!$A$9,IF($J6&gt;Skew!$C$10,Skew!$A$10,IF($J6&gt;Skew!$C$11,Skew!$A$11,IF($J6&gt;Skew!$C$12,Skew!$A$12,IF($J6&gt;Skew!$C$13,Skew!$A$13,IF($J6&gt;Skew!$C$14,Skew!$A$14,Skew!$A$15)
)))))))))))))))</f>
        <v>Slight skew</v>
      </c>
      <c r="M6" s="24">
        <f>IF(J6="","",MATCH(L6,Skew!$A$1:$A$15,0))</f>
        <v>3</v>
      </c>
      <c r="N6" s="24">
        <f t="shared" si="0"/>
        <v>150</v>
      </c>
      <c r="O6" s="26" t="s">
        <v>51</v>
      </c>
      <c r="P6" s="24">
        <f>IF(OR(J6="",O6=""),"",MATCH(O6,Confidence!$A$1:$A$10,0))</f>
        <v>3</v>
      </c>
      <c r="Q6" s="27">
        <f t="shared" si="1"/>
        <v>5.5</v>
      </c>
      <c r="R6" s="27">
        <f t="shared" si="2"/>
        <v>10</v>
      </c>
      <c r="S6" s="119">
        <f t="shared" si="3"/>
        <v>123.864</v>
      </c>
      <c r="T6" s="119">
        <f t="shared" si="4"/>
        <v>21.204000000000001</v>
      </c>
      <c r="U6" s="40">
        <f t="shared" si="5"/>
        <v>449.60961600000002</v>
      </c>
      <c r="V6" s="132">
        <v>150</v>
      </c>
      <c r="W6" s="28">
        <f>IF(AND(D6&gt;0,E6&gt;0,F6&gt;0,Q6&gt;0,R6&gt;0,V6&gt;0,NOT(O6="")),ABS(VLOOKUP($V$1,VLookups!$A$28:$B$29,2,FALSE)-_xlfn.BETA.DIST(V6,IF(K6="L",R6,Q6),IF(K6="L",Q6,R6),TRUE,D6,F6)),"")</f>
        <v>0.88177702243418099</v>
      </c>
      <c r="X6" s="129">
        <f>IF(OR($Q6="",$R6=""),"",_xlfn.BETA.INV(ABS(VLOOKUP($V$1,VLookups!$A$28:$B$29,2,FALSE)-X$3),IF($K6="L",$R6,$Q6),IF($K6="L",$Q6,$R6),$D6,$F6))</f>
        <v>90.971906364313924</v>
      </c>
      <c r="Y6" s="130">
        <f>IF(OR($Q6="",$R6=""),"",_xlfn.BETA.INV(ABS(VLOOKUP($V$1,VLookups!$A$28:$B$29,2,FALSE)-Y$3),IF($K6="L",$R6,$Q6),IF($K6="L",$Q6,$R6),$D6,$F6))</f>
        <v>160.72213906389902</v>
      </c>
      <c r="Z6" s="129">
        <f>IF(OR($Q6="",$R6=""),"",_xlfn.BETA.INV(ABS(VLOOKUP($V$1,VLookups!$A$28:$B$29,2,FALSE)-Z$3),IF($K6="L",$R6,$Q6),IF($K6="L",$Q6,$R6),$D6,$F6))</f>
        <v>97.036400121737103</v>
      </c>
      <c r="AA6" s="130">
        <f>IF(OR($Q6="",$R6=""),"",_xlfn.BETA.INV(ABS(VLOOKUP($V$1,VLookups!$A$28:$B$29,2,FALSE)-AA$3),IF($K6="L",$R6,$Q6),IF($K6="L",$Q6,$R6),$D6,$F6))</f>
        <v>105.16414707623944</v>
      </c>
      <c r="AB6" s="129">
        <f>IF(OR($Q6="",$R6=""),"",_xlfn.BETA.INV(ABS(VLOOKUP($V$1,VLookups!$A$28:$B$29,2,FALSE)-AB$3),IF($K6="L",$R6,$Q6),IF($K6="L",$Q6,$R6),$D6,$F6))</f>
        <v>111.50517922738426</v>
      </c>
      <c r="AC6" s="130">
        <f>IF(OR($Q6="",$R6=""),"",_xlfn.BETA.INV(ABS(VLOOKUP($V$1,VLookups!$A$28:$B$29,2,FALSE)-AC$3),IF($K6="L",$R6,$Q6),IF($K6="L",$Q6,$R6),$D6,$F6))</f>
        <v>117.20047249381531</v>
      </c>
      <c r="AD6" s="129">
        <f>IF(OR($Q6="",$R6=""),"",_xlfn.BETA.INV(ABS(VLOOKUP($V$1,VLookups!$A$28:$B$29,2,FALSE)-AD$3),IF($K6="L",$R6,$Q6),IF($K6="L",$Q6,$R6),$D6,$F6))</f>
        <v>122.72071931788261</v>
      </c>
      <c r="AE6" s="130">
        <f>IF(OR($Q6="",$R6=""),"",_xlfn.BETA.INV(ABS(VLOOKUP($V$1,VLookups!$A$28:$B$29,2,FALSE)-AE$3),IF($K6="L",$R6,$Q6),IF($K6="L",$Q6,$R6),$D6,$F6))</f>
        <v>128.39758684409776</v>
      </c>
      <c r="AF6" s="129">
        <f>IF(OR($Q6="",$R6=""),"",_xlfn.BETA.INV(ABS(VLOOKUP($V$1,VLookups!$A$28:$B$29,2,FALSE)-AF$3),IF($K6="L",$R6,$Q6),IF($K6="L",$Q6,$R6),$D6,$F6))</f>
        <v>134.60437320108977</v>
      </c>
      <c r="AG6" s="130">
        <f>IF(OR($Q6="",$R6=""),"",_xlfn.BETA.INV(ABS(VLOOKUP($V$1,VLookups!$A$28:$B$29,2,FALSE)-AG$3),IF($K6="L",$R6,$Q6),IF($K6="L",$Q6,$R6),$D6,$F6))</f>
        <v>141.98286713115343</v>
      </c>
      <c r="AH6" s="129">
        <f>IF(OR($Q6="",$R6=""),"",_xlfn.BETA.INV(ABS(VLOOKUP($V$1,VLookups!$A$28:$B$29,2,FALSE)-AH$3),IF($K6="L",$R6,$Q6),IF($K6="L",$Q6,$R6),$D6,$F6))</f>
        <v>152.28434062539679</v>
      </c>
      <c r="AI6" s="130">
        <f>IF(OR($Q6="",$R6=""),"",_xlfn.BETA.INV(ABS(VLOOKUP($V$1,VLookups!$A$28:$B$29,2,FALSE)-AI$3),IF($K6="L",$R6,$Q6),IF($K6="L",$Q6,$R6),$D6,$F6))</f>
        <v>175.98314816516046</v>
      </c>
      <c r="AJ6" s="17"/>
      <c r="AK6" s="17"/>
      <c r="AL6" s="17"/>
    </row>
    <row r="7" spans="1:38" x14ac:dyDescent="0.25">
      <c r="A7" s="22">
        <v>4</v>
      </c>
      <c r="B7" s="152">
        <v>-0.1</v>
      </c>
      <c r="C7" s="143"/>
      <c r="D7" s="117">
        <f t="shared" si="6"/>
        <v>108</v>
      </c>
      <c r="E7" s="132">
        <v>120</v>
      </c>
      <c r="F7" s="117">
        <f t="shared" si="7"/>
        <v>180</v>
      </c>
      <c r="G7" s="143"/>
      <c r="H7" s="153">
        <v>0.5</v>
      </c>
      <c r="I7" s="127">
        <f t="shared" si="8"/>
        <v>1</v>
      </c>
      <c r="J7" s="23">
        <f t="shared" si="9"/>
        <v>16.666666666666664</v>
      </c>
      <c r="K7" s="24" t="str">
        <f t="shared" si="10"/>
        <v>R</v>
      </c>
      <c r="L7" s="25" t="str">
        <f>IF(J7="","",IF(OR($J7&lt;Skew!$B$1,$J7=Skew!$B$1),IF($J7&gt;Skew!$C$1,Skew!$A$1,IF($J7&gt;Skew!$C$2,Skew!$A$2,IF($J7&gt;Skew!$C$3,Skew!$A$3,IF($J7&gt;Skew!$C$4,Skew!$A$4,IF($J7&gt;Skew!$C$5,Skew!$A$5,IF($J7&gt;Skew!$C$6,Skew!$A$6,IF($J7&gt;Skew!$C$7,Skew!$A$7,IF($J7&gt;Skew!$C$8,Skew!$A$8,IF($J7&gt;Skew!$C$9,Skew!$A$9,IF($J7&gt;Skew!$C$10,Skew!$A$10,IF($J7&gt;Skew!$C$11,Skew!$A$11,IF($J7&gt;Skew!$C$12,Skew!$A$12,IF($J7&gt;Skew!$C$13,Skew!$A$13,IF($J7&gt;Skew!$C$14,Skew!$A$14,Skew!$A$15)
)))))))))))))))</f>
        <v>High skew</v>
      </c>
      <c r="M7" s="24">
        <f>IF(J7="","",MATCH(L7,Skew!$A$1:$A$15,0))</f>
        <v>9</v>
      </c>
      <c r="N7" s="24">
        <f t="shared" si="0"/>
        <v>144</v>
      </c>
      <c r="O7" s="26" t="s">
        <v>26</v>
      </c>
      <c r="P7" s="24">
        <f>IF(OR(J7="",O7=""),"",MATCH(O7,Confidence!$A$1:$A$10,0))</f>
        <v>4</v>
      </c>
      <c r="Q7" s="27">
        <f t="shared" si="1"/>
        <v>2.2000000000000002</v>
      </c>
      <c r="R7" s="27">
        <f t="shared" si="2"/>
        <v>7</v>
      </c>
      <c r="S7" s="119">
        <f t="shared" si="3"/>
        <v>125.2152</v>
      </c>
      <c r="T7" s="119">
        <f t="shared" si="4"/>
        <v>9.6191999999999993</v>
      </c>
      <c r="U7" s="40">
        <f t="shared" si="5"/>
        <v>92.529008639999986</v>
      </c>
      <c r="V7" s="132">
        <v>150</v>
      </c>
      <c r="W7" s="28">
        <f>IF(AND(D7&gt;0,E7&gt;0,F7&gt;0,Q7&gt;0,R7&gt;0,V7&gt;0,NOT(O7="")),ABS(VLOOKUP($V$1,VLookups!$A$28:$B$29,2,FALSE)-_xlfn.BETA.DIST(V7,IF(K7="L",R7,Q7),IF(K7="L",Q7,R7),TRUE,D7,F7)),"")</f>
        <v>0.98586192458694988</v>
      </c>
      <c r="X7" s="129">
        <f>IF(OR($Q7="",$R7=""),"",_xlfn.BETA.INV(ABS(VLOOKUP($V$1,VLookups!$A$28:$B$29,2,FALSE)-X$3),IF($K7="L",$R7,$Q7),IF($K7="L",$Q7,$R7),$D7,$F7))</f>
        <v>112.04862186098889</v>
      </c>
      <c r="Y7" s="130">
        <f>IF(OR($Q7="",$R7=""),"",_xlfn.BETA.INV(ABS(VLOOKUP($V$1,VLookups!$A$28:$B$29,2,FALSE)-Y$3),IF($K7="L",$R7,$Q7),IF($K7="L",$Q7,$R7),$D7,$F7))</f>
        <v>143.20217314772637</v>
      </c>
      <c r="Z7" s="129">
        <f>IF(OR($Q7="",$R7=""),"",_xlfn.BETA.INV(ABS(VLOOKUP($V$1,VLookups!$A$28:$B$29,2,FALSE)-Z$3),IF($K7="L",$R7,$Q7),IF($K7="L",$Q7,$R7),$D7,$F7))</f>
        <v>113.81427680781911</v>
      </c>
      <c r="AA7" s="130">
        <f>IF(OR($Q7="",$R7=""),"",_xlfn.BETA.INV(ABS(VLOOKUP($V$1,VLookups!$A$28:$B$29,2,FALSE)-AA$3),IF($K7="L",$R7,$Q7),IF($K7="L",$Q7,$R7),$D7,$F7))</f>
        <v>116.57870657277279</v>
      </c>
      <c r="AB7" s="129">
        <f>IF(OR($Q7="",$R7=""),"",_xlfn.BETA.INV(ABS(VLOOKUP($V$1,VLookups!$A$28:$B$29,2,FALSE)-AB$3),IF($K7="L",$R7,$Q7),IF($K7="L",$Q7,$R7),$D7,$F7))</f>
        <v>119.0129602819388</v>
      </c>
      <c r="AC7" s="130">
        <f>IF(OR($Q7="",$R7=""),"",_xlfn.BETA.INV(ABS(VLOOKUP($V$1,VLookups!$A$28:$B$29,2,FALSE)-AC$3),IF($K7="L",$R7,$Q7),IF($K7="L",$Q7,$R7),$D7,$F7))</f>
        <v>121.38020465768506</v>
      </c>
      <c r="AD7" s="129">
        <f>IF(OR($Q7="",$R7=""),"",_xlfn.BETA.INV(ABS(VLOOKUP($V$1,VLookups!$A$28:$B$29,2,FALSE)-AD$3),IF($K7="L",$R7,$Q7),IF($K7="L",$Q7,$R7),$D7,$F7))</f>
        <v>123.81883301408104</v>
      </c>
      <c r="AE7" s="130">
        <f>IF(OR($Q7="",$R7=""),"",_xlfn.BETA.INV(ABS(VLOOKUP($V$1,VLookups!$A$28:$B$29,2,FALSE)-AE$3),IF($K7="L",$R7,$Q7),IF($K7="L",$Q7,$R7),$D7,$F7))</f>
        <v>126.45688453736392</v>
      </c>
      <c r="AF7" s="129">
        <f>IF(OR($Q7="",$R7=""),"",_xlfn.BETA.INV(ABS(VLOOKUP($V$1,VLookups!$A$28:$B$29,2,FALSE)-AF$3),IF($K7="L",$R7,$Q7),IF($K7="L",$Q7,$R7),$D7,$F7))</f>
        <v>129.47232166577152</v>
      </c>
      <c r="AG7" s="130">
        <f>IF(OR($Q7="",$R7=""),"",_xlfn.BETA.INV(ABS(VLOOKUP($V$1,VLookups!$A$28:$B$29,2,FALSE)-AG$3),IF($K7="L",$R7,$Q7),IF($K7="L",$Q7,$R7),$D7,$F7))</f>
        <v>133.2067433733223</v>
      </c>
      <c r="AH7" s="129">
        <f>IF(OR($Q7="",$R7=""),"",_xlfn.BETA.INV(ABS(VLOOKUP($V$1,VLookups!$A$28:$B$29,2,FALSE)-AH$3),IF($K7="L",$R7,$Q7),IF($K7="L",$Q7,$R7),$D7,$F7))</f>
        <v>138.63156920716821</v>
      </c>
      <c r="AI7" s="130">
        <f>IF(OR($Q7="",$R7=""),"",_xlfn.BETA.INV(ABS(VLOOKUP($V$1,VLookups!$A$28:$B$29,2,FALSE)-AI$3),IF($K7="L",$R7,$Q7),IF($K7="L",$Q7,$R7),$D7,$F7))</f>
        <v>151.59422370835526</v>
      </c>
      <c r="AJ7" s="17"/>
      <c r="AK7" s="17"/>
      <c r="AL7" s="17"/>
    </row>
    <row r="8" spans="1:38" x14ac:dyDescent="0.25">
      <c r="A8" s="22">
        <v>5</v>
      </c>
      <c r="B8" s="152">
        <v>-0.25</v>
      </c>
      <c r="C8" s="143"/>
      <c r="D8" s="117">
        <f t="shared" si="6"/>
        <v>90</v>
      </c>
      <c r="E8" s="132">
        <v>120</v>
      </c>
      <c r="F8" s="117">
        <f t="shared" si="7"/>
        <v>160</v>
      </c>
      <c r="G8" s="143">
        <v>160</v>
      </c>
      <c r="H8" s="153"/>
      <c r="I8" s="127">
        <f t="shared" si="8"/>
        <v>1</v>
      </c>
      <c r="J8" s="23">
        <f t="shared" si="9"/>
        <v>42.857142857142854</v>
      </c>
      <c r="K8" s="24" t="str">
        <f t="shared" si="10"/>
        <v>R</v>
      </c>
      <c r="L8" s="25" t="str">
        <f>IF(J8="","",IF(OR($J8&lt;Skew!$B$1,$J8=Skew!$B$1),IF($J8&gt;Skew!$C$1,Skew!$A$1,IF($J8&gt;Skew!$C$2,Skew!$A$2,IF($J8&gt;Skew!$C$3,Skew!$A$3,IF($J8&gt;Skew!$C$4,Skew!$A$4,IF($J8&gt;Skew!$C$5,Skew!$A$5,IF($J8&gt;Skew!$C$6,Skew!$A$6,IF($J8&gt;Skew!$C$7,Skew!$A$7,IF($J8&gt;Skew!$C$8,Skew!$A$8,IF($J8&gt;Skew!$C$9,Skew!$A$9,IF($J8&gt;Skew!$C$10,Skew!$A$10,IF($J8&gt;Skew!$C$11,Skew!$A$11,IF($J8&gt;Skew!$C$12,Skew!$A$12,IF($J8&gt;Skew!$C$13,Skew!$A$13,IF($J8&gt;Skew!$C$14,Skew!$A$14,Skew!$A$15)
)))))))))))))))</f>
        <v>Very slight skew</v>
      </c>
      <c r="M8" s="24">
        <f>IF(J8="","",MATCH(L8,Skew!$A$1:$A$15,0))</f>
        <v>2</v>
      </c>
      <c r="N8" s="24">
        <f t="shared" si="0"/>
        <v>125</v>
      </c>
      <c r="O8" s="26" t="s">
        <v>27</v>
      </c>
      <c r="P8" s="24">
        <f>IF(OR(J8="",O8=""),"",MATCH(O8,Confidence!$A$1:$A$10,0))</f>
        <v>5</v>
      </c>
      <c r="Q8" s="27">
        <f t="shared" si="1"/>
        <v>4</v>
      </c>
      <c r="R8" s="27">
        <f t="shared" si="2"/>
        <v>5</v>
      </c>
      <c r="S8" s="119">
        <f t="shared" si="3"/>
        <v>120.625</v>
      </c>
      <c r="T8" s="119">
        <f t="shared" si="4"/>
        <v>10.927</v>
      </c>
      <c r="U8" s="40">
        <f t="shared" si="5"/>
        <v>119.39932899999999</v>
      </c>
      <c r="V8" s="132">
        <v>150</v>
      </c>
      <c r="W8" s="28">
        <f>IF(AND(D8&gt;0,E8&gt;0,F8&gt;0,Q8&gt;0,R8&gt;0,V8&gt;0,NOT(O8="")),ABS(VLOOKUP($V$1,VLookups!$A$28:$B$29,2,FALSE)-_xlfn.BETA.DIST(V8,IF(K8="L",R8,Q8),IF(K8="L",Q8,R8),TRUE,D8,F8)),"")</f>
        <v>0.9977183947893431</v>
      </c>
      <c r="X8" s="129">
        <f>IF(OR($Q8="",$R8=""),"",_xlfn.BETA.INV(ABS(VLOOKUP($V$1,VLookups!$A$28:$B$29,2,FALSE)-X$3),IF($K8="L",$R8,$Q8),IF($K8="L",$Q8,$R8),$D8,$F8))</f>
        <v>103.50320649958918</v>
      </c>
      <c r="Y8" s="130">
        <f>IF(OR($Q8="",$R8=""),"",_xlfn.BETA.INV(ABS(VLOOKUP($V$1,VLookups!$A$28:$B$29,2,FALSE)-Y$3),IF($K8="L",$R8,$Q8),IF($K8="L",$Q8,$R8),$D8,$F8))</f>
        <v>139.75314284487334</v>
      </c>
      <c r="Z8" s="129">
        <f>IF(OR($Q8="",$R8=""),"",_xlfn.BETA.INV(ABS(VLOOKUP($V$1,VLookups!$A$28:$B$29,2,FALSE)-Z$3),IF($K8="L",$R8,$Q8),IF($K8="L",$Q8,$R8),$D8,$F8))</f>
        <v>106.77632802296182</v>
      </c>
      <c r="AA8" s="130">
        <f>IF(OR($Q8="",$R8=""),"",_xlfn.BETA.INV(ABS(VLOOKUP($V$1,VLookups!$A$28:$B$29,2,FALSE)-AA$3),IF($K8="L",$R8,$Q8),IF($K8="L",$Q8,$R8),$D8,$F8))</f>
        <v>111.22580912648573</v>
      </c>
      <c r="AB8" s="129">
        <f>IF(OR($Q8="",$R8=""),"",_xlfn.BETA.INV(ABS(VLOOKUP($V$1,VLookups!$A$28:$B$29,2,FALSE)-AB$3),IF($K8="L",$R8,$Q8),IF($K8="L",$Q8,$R8),$D8,$F8))</f>
        <v>114.70829691126355</v>
      </c>
      <c r="AC8" s="130">
        <f>IF(OR($Q8="",$R8=""),"",_xlfn.BETA.INV(ABS(VLOOKUP($V$1,VLookups!$A$28:$B$29,2,FALSE)-AC$3),IF($K8="L",$R8,$Q8),IF($K8="L",$Q8,$R8),$D8,$F8))</f>
        <v>117.82156410526618</v>
      </c>
      <c r="AD8" s="129">
        <f>IF(OR($Q8="",$R8=""),"",_xlfn.BETA.INV(ABS(VLOOKUP($V$1,VLookups!$A$28:$B$29,2,FALSE)-AD$3),IF($K8="L",$R8,$Q8),IF($K8="L",$Q8,$R8),$D8,$F8))</f>
        <v>120.8108643244336</v>
      </c>
      <c r="AE8" s="130">
        <f>IF(OR($Q8="",$R8=""),"",_xlfn.BETA.INV(ABS(VLOOKUP($V$1,VLookups!$A$28:$B$29,2,FALSE)-AE$3),IF($K8="L",$R8,$Q8),IF($K8="L",$Q8,$R8),$D8,$F8))</f>
        <v>123.84283365817592</v>
      </c>
      <c r="AF8" s="129">
        <f>IF(OR($Q8="",$R8=""),"",_xlfn.BETA.INV(ABS(VLOOKUP($V$1,VLookups!$A$28:$B$29,2,FALSE)-AF$3),IF($K8="L",$R8,$Q8),IF($K8="L",$Q8,$R8),$D8,$F8))</f>
        <v>127.0948432342953</v>
      </c>
      <c r="AG8" s="130">
        <f>IF(OR($Q8="",$R8=""),"",_xlfn.BETA.INV(ABS(VLOOKUP($V$1,VLookups!$A$28:$B$29,2,FALSE)-AG$3),IF($K8="L",$R8,$Q8),IF($K8="L",$Q8,$R8),$D8,$F8))</f>
        <v>130.8558748598866</v>
      </c>
      <c r="AH8" s="129">
        <f>IF(OR($Q8="",$R8=""),"",_xlfn.BETA.INV(ABS(VLOOKUP($V$1,VLookups!$A$28:$B$29,2,FALSE)-AH$3),IF($K8="L",$R8,$Q8),IF($K8="L",$Q8,$R8),$D8,$F8))</f>
        <v>135.87637692021869</v>
      </c>
      <c r="AI8" s="130">
        <f>IF(OR($Q8="",$R8=""),"",_xlfn.BETA.INV(ABS(VLOOKUP($V$1,VLookups!$A$28:$B$29,2,FALSE)-AI$3),IF($K8="L",$R8,$Q8),IF($K8="L",$Q8,$R8),$D8,$F8))</f>
        <v>146.12585103283791</v>
      </c>
      <c r="AJ8" s="17"/>
      <c r="AK8" s="17"/>
      <c r="AL8" s="17"/>
    </row>
    <row r="9" spans="1:38" x14ac:dyDescent="0.25">
      <c r="A9" s="22">
        <v>6</v>
      </c>
      <c r="B9" s="152"/>
      <c r="C9" s="143">
        <v>40</v>
      </c>
      <c r="D9" s="117">
        <f t="shared" si="6"/>
        <v>40</v>
      </c>
      <c r="E9" s="132">
        <v>120</v>
      </c>
      <c r="F9" s="117">
        <f t="shared" si="7"/>
        <v>200</v>
      </c>
      <c r="G9" s="143">
        <v>200</v>
      </c>
      <c r="H9" s="153"/>
      <c r="I9" s="127">
        <f t="shared" si="8"/>
        <v>1</v>
      </c>
      <c r="J9" s="23">
        <f t="shared" si="9"/>
        <v>50</v>
      </c>
      <c r="K9" s="24" t="str">
        <f t="shared" si="10"/>
        <v>EQ</v>
      </c>
      <c r="L9" s="25" t="str">
        <f>IF(J9="","",IF(OR($J9&lt;Skew!$B$1,$J9=Skew!$B$1),IF($J9&gt;Skew!$C$1,Skew!$A$1,IF($J9&gt;Skew!$C$2,Skew!$A$2,IF($J9&gt;Skew!$C$3,Skew!$A$3,IF($J9&gt;Skew!$C$4,Skew!$A$4,IF($J9&gt;Skew!$C$5,Skew!$A$5,IF($J9&gt;Skew!$C$6,Skew!$A$6,IF($J9&gt;Skew!$C$7,Skew!$A$7,IF($J9&gt;Skew!$C$8,Skew!$A$8,IF($J9&gt;Skew!$C$9,Skew!$A$9,IF($J9&gt;Skew!$C$10,Skew!$A$10,IF($J9&gt;Skew!$C$11,Skew!$A$11,IF($J9&gt;Skew!$C$12,Skew!$A$12,IF($J9&gt;Skew!$C$13,Skew!$A$13,IF($J9&gt;Skew!$C$14,Skew!$A$14,Skew!$A$15)
)))))))))))))))</f>
        <v>No skew</v>
      </c>
      <c r="M9" s="24">
        <f>IF(J9="","",MATCH(L9,Skew!$A$1:$A$15,0))</f>
        <v>1</v>
      </c>
      <c r="N9" s="24">
        <f t="shared" si="0"/>
        <v>120</v>
      </c>
      <c r="O9" s="26" t="s">
        <v>37</v>
      </c>
      <c r="P9" s="24">
        <f>IF(OR(J9="",O9=""),"",MATCH(O9,Confidence!$A$1:$A$10,0))</f>
        <v>6</v>
      </c>
      <c r="Q9" s="27">
        <f t="shared" si="1"/>
        <v>4</v>
      </c>
      <c r="R9" s="27">
        <f t="shared" si="2"/>
        <v>4</v>
      </c>
      <c r="S9" s="119">
        <f t="shared" si="3"/>
        <v>120</v>
      </c>
      <c r="T9" s="119">
        <f t="shared" si="4"/>
        <v>26.671999999999997</v>
      </c>
      <c r="U9" s="40">
        <f t="shared" si="5"/>
        <v>711.39558399999987</v>
      </c>
      <c r="V9" s="132">
        <v>150</v>
      </c>
      <c r="W9" s="28">
        <f>IF(AND(D9&gt;0,E9&gt;0,F9&gt;0,Q9&gt;0,R9&gt;0,V9&gt;0,NOT(O9="")),ABS(VLOOKUP($V$1,VLookups!$A$28:$B$29,2,FALSE)-_xlfn.BETA.DIST(V9,IF(K9="L",R9,Q9),IF(K9="L",Q9,R9),TRUE,D9,F9)),"")</f>
        <v>0.85718168318271637</v>
      </c>
      <c r="X9" s="129">
        <f>IF(OR($Q9="",$R9=""),"",_xlfn.BETA.INV(ABS(VLOOKUP($V$1,VLookups!$A$28:$B$29,2,FALSE)-X$3),IF($K9="L",$R9,$Q9),IF($K9="L",$Q9,$R9),$D9,$F9))</f>
        <v>76.05145344519164</v>
      </c>
      <c r="Y9" s="130">
        <f>IF(OR($Q9="",$R9=""),"",_xlfn.BETA.INV(ABS(VLOOKUP($V$1,VLookups!$A$28:$B$29,2,FALSE)-Y$3),IF($K9="L",$R9,$Q9),IF($K9="L",$Q9,$R9),$D9,$F9))</f>
        <v>163.94854655480833</v>
      </c>
      <c r="Z9" s="129">
        <f>IF(OR($Q9="",$R9=""),"",_xlfn.BETA.INV(ABS(VLOOKUP($V$1,VLookups!$A$28:$B$29,2,FALSE)-Z$3),IF($K9="L",$R9,$Q9),IF($K9="L",$Q9,$R9),$D9,$F9))</f>
        <v>84.576327773074098</v>
      </c>
      <c r="AA9" s="130">
        <f>IF(OR($Q9="",$R9=""),"",_xlfn.BETA.INV(ABS(VLOOKUP($V$1,VLookups!$A$28:$B$29,2,FALSE)-AA$3),IF($K9="L",$R9,$Q9),IF($K9="L",$Q9,$R9),$D9,$F9))</f>
        <v>96.014970508339758</v>
      </c>
      <c r="AB9" s="129">
        <f>IF(OR($Q9="",$R9=""),"",_xlfn.BETA.INV(ABS(VLOOKUP($V$1,VLookups!$A$28:$B$29,2,FALSE)-AB$3),IF($K9="L",$R9,$Q9),IF($K9="L",$Q9,$R9),$D9,$F9))</f>
        <v>104.83850304119331</v>
      </c>
      <c r="AC9" s="130">
        <f>IF(OR($Q9="",$R9=""),"",_xlfn.BETA.INV(ABS(VLOOKUP($V$1,VLookups!$A$28:$B$29,2,FALSE)-AC$3),IF($K9="L",$R9,$Q9),IF($K9="L",$Q9,$R9),$D9,$F9))</f>
        <v>112.62331390493674</v>
      </c>
      <c r="AD9" s="129">
        <f>IF(OR($Q9="",$R9=""),"",_xlfn.BETA.INV(ABS(VLOOKUP($V$1,VLookups!$A$28:$B$29,2,FALSE)-AD$3),IF($K9="L",$R9,$Q9),IF($K9="L",$Q9,$R9),$D9,$F9))</f>
        <v>120</v>
      </c>
      <c r="AE9" s="130">
        <f>IF(OR($Q9="",$R9=""),"",_xlfn.BETA.INV(ABS(VLOOKUP($V$1,VLookups!$A$28:$B$29,2,FALSE)-AE$3),IF($K9="L",$R9,$Q9),IF($K9="L",$Q9,$R9),$D9,$F9))</f>
        <v>127.37668609506326</v>
      </c>
      <c r="AF9" s="129">
        <f>IF(OR($Q9="",$R9=""),"",_xlfn.BETA.INV(ABS(VLOOKUP($V$1,VLookups!$A$28:$B$29,2,FALSE)-AF$3),IF($K9="L",$R9,$Q9),IF($K9="L",$Q9,$R9),$D9,$F9))</f>
        <v>135.16149695880671</v>
      </c>
      <c r="AG9" s="130">
        <f>IF(OR($Q9="",$R9=""),"",_xlfn.BETA.INV(ABS(VLOOKUP($V$1,VLookups!$A$28:$B$29,2,FALSE)-AG$3),IF($K9="L",$R9,$Q9),IF($K9="L",$Q9,$R9),$D9,$F9))</f>
        <v>143.98502949166027</v>
      </c>
      <c r="AH9" s="129">
        <f>IF(OR($Q9="",$R9=""),"",_xlfn.BETA.INV(ABS(VLOOKUP($V$1,VLookups!$A$28:$B$29,2,FALSE)-AH$3),IF($K9="L",$R9,$Q9),IF($K9="L",$Q9,$R9),$D9,$F9))</f>
        <v>155.4236722269259</v>
      </c>
      <c r="AI9" s="130">
        <f>IF(OR($Q9="",$R9=""),"",_xlfn.BETA.INV(ABS(VLOOKUP($V$1,VLookups!$A$28:$B$29,2,FALSE)-AI$3),IF($K9="L",$R9,$Q9),IF($K9="L",$Q9,$R9),$D9,$F9))</f>
        <v>177.23673967890281</v>
      </c>
      <c r="AJ9" s="17"/>
      <c r="AK9" s="17"/>
      <c r="AL9" s="17"/>
    </row>
    <row r="10" spans="1:38" x14ac:dyDescent="0.25">
      <c r="A10" s="22">
        <v>7</v>
      </c>
      <c r="B10" s="152"/>
      <c r="C10" s="143">
        <v>80</v>
      </c>
      <c r="D10" s="117">
        <f t="shared" si="6"/>
        <v>80</v>
      </c>
      <c r="E10" s="132">
        <v>120</v>
      </c>
      <c r="F10" s="117">
        <f t="shared" si="7"/>
        <v>210</v>
      </c>
      <c r="G10" s="143"/>
      <c r="H10" s="153">
        <v>0.75</v>
      </c>
      <c r="I10" s="127">
        <f t="shared" si="8"/>
        <v>1</v>
      </c>
      <c r="J10" s="23">
        <f t="shared" si="9"/>
        <v>30.76923076923077</v>
      </c>
      <c r="K10" s="24" t="str">
        <f t="shared" si="10"/>
        <v>R</v>
      </c>
      <c r="L10" s="25" t="str">
        <f>IF(J10="","",IF(OR($J10&lt;Skew!$B$1,$J10=Skew!$B$1),IF($J10&gt;Skew!$C$1,Skew!$A$1,IF($J10&gt;Skew!$C$2,Skew!$A$2,IF($J10&gt;Skew!$C$3,Skew!$A$3,IF($J10&gt;Skew!$C$4,Skew!$A$4,IF($J10&gt;Skew!$C$5,Skew!$A$5,IF($J10&gt;Skew!$C$6,Skew!$A$6,IF($J10&gt;Skew!$C$7,Skew!$A$7,IF($J10&gt;Skew!$C$8,Skew!$A$8,IF($J10&gt;Skew!$C$9,Skew!$A$9,IF($J10&gt;Skew!$C$10,Skew!$A$10,IF($J10&gt;Skew!$C$11,Skew!$A$11,IF($J10&gt;Skew!$C$12,Skew!$A$12,IF($J10&gt;Skew!$C$13,Skew!$A$13,IF($J10&gt;Skew!$C$14,Skew!$A$14,Skew!$A$15)
)))))))))))))))</f>
        <v>Very low skew</v>
      </c>
      <c r="M10" s="24">
        <f>IF(J10="","",MATCH(L10,Skew!$A$1:$A$15,0))</f>
        <v>4</v>
      </c>
      <c r="N10" s="24">
        <f t="shared" si="0"/>
        <v>145</v>
      </c>
      <c r="O10" s="26" t="s">
        <v>29</v>
      </c>
      <c r="P10" s="24">
        <f>IF(OR(J10="",O10=""),"",MATCH(O10,Confidence!$A$1:$A$10,0))</f>
        <v>7</v>
      </c>
      <c r="Q10" s="27">
        <f t="shared" si="1"/>
        <v>1.835</v>
      </c>
      <c r="R10" s="27">
        <f t="shared" si="2"/>
        <v>3</v>
      </c>
      <c r="S10" s="119">
        <f t="shared" si="3"/>
        <v>129.244</v>
      </c>
      <c r="T10" s="119">
        <f t="shared" si="4"/>
        <v>26.084499999999998</v>
      </c>
      <c r="U10" s="40">
        <f t="shared" si="5"/>
        <v>680.40114024999991</v>
      </c>
      <c r="V10" s="132">
        <v>150</v>
      </c>
      <c r="W10" s="28">
        <f>IF(AND(D10&gt;0,E10&gt;0,F10&gt;0,Q10&gt;0,R10&gt;0,V10&gt;0,NOT(O10="")),ABS(VLOOKUP($V$1,VLookups!$A$28:$B$29,2,FALSE)-_xlfn.BETA.DIST(V10,IF(K10="L",R10,Q10),IF(K10="L",Q10,R10),TRUE,D10,F10)),"")</f>
        <v>0.77101377242534708</v>
      </c>
      <c r="X10" s="129">
        <f>IF(OR($Q10="",$R10=""),"",_xlfn.BETA.INV(ABS(VLOOKUP($V$1,VLookups!$A$28:$B$29,2,FALSE)-X$3),IF($K10="L",$R10,$Q10),IF($K10="L",$Q10,$R10),$D10,$F10))</f>
        <v>90.717245870955722</v>
      </c>
      <c r="Y10" s="130">
        <f>IF(OR($Q10="",$R10=""),"",_xlfn.BETA.INV(ABS(VLOOKUP($V$1,VLookups!$A$28:$B$29,2,FALSE)-Y$3),IF($K10="L",$R10,$Q10),IF($K10="L",$Q10,$R10),$D10,$F10))</f>
        <v>175.89179431422411</v>
      </c>
      <c r="Z10" s="129">
        <f>IF(OR($Q10="",$R10=""),"",_xlfn.BETA.INV(ABS(VLOOKUP($V$1,VLookups!$A$28:$B$29,2,FALSE)-Z$3),IF($K10="L",$R10,$Q10),IF($K10="L",$Q10,$R10),$D10,$F10))</f>
        <v>96.130805256290245</v>
      </c>
      <c r="AA10" s="130">
        <f>IF(OR($Q10="",$R10=""),"",_xlfn.BETA.INV(ABS(VLOOKUP($V$1,VLookups!$A$28:$B$29,2,FALSE)-AA$3),IF($K10="L",$R10,$Q10),IF($K10="L",$Q10,$R10),$D10,$F10))</f>
        <v>104.77294681247872</v>
      </c>
      <c r="AB10" s="129">
        <f>IF(OR($Q10="",$R10=""),"",_xlfn.BETA.INV(ABS(VLOOKUP($V$1,VLookups!$A$28:$B$29,2,FALSE)-AB$3),IF($K10="L",$R10,$Q10),IF($K10="L",$Q10,$R10),$D10,$F10))</f>
        <v>112.37948252537765</v>
      </c>
      <c r="AC10" s="130">
        <f>IF(OR($Q10="",$R10=""),"",_xlfn.BETA.INV(ABS(VLOOKUP($V$1,VLookups!$A$28:$B$29,2,FALSE)-AC$3),IF($K10="L",$R10,$Q10),IF($K10="L",$Q10,$R10),$D10,$F10))</f>
        <v>119.6756160418808</v>
      </c>
      <c r="AD10" s="129">
        <f>IF(OR($Q10="",$R10=""),"",_xlfn.BETA.INV(ABS(VLOOKUP($V$1,VLookups!$A$28:$B$29,2,FALSE)-AD$3),IF($K10="L",$R10,$Q10),IF($K10="L",$Q10,$R10),$D10,$F10))</f>
        <v>127.02596365640288</v>
      </c>
      <c r="AE10" s="130">
        <f>IF(OR($Q10="",$R10=""),"",_xlfn.BETA.INV(ABS(VLOOKUP($V$1,VLookups!$A$28:$B$29,2,FALSE)-AE$3),IF($K10="L",$R10,$Q10),IF($K10="L",$Q10,$R10),$D10,$F10))</f>
        <v>134.73715956208315</v>
      </c>
      <c r="AF10" s="129">
        <f>IF(OR($Q10="",$R10=""),"",_xlfn.BETA.INV(ABS(VLOOKUP($V$1,VLookups!$A$28:$B$29,2,FALSE)-AF$3),IF($K10="L",$R10,$Q10),IF($K10="L",$Q10,$R10),$D10,$F10))</f>
        <v>143.1944885650648</v>
      </c>
      <c r="AG10" s="130">
        <f>IF(OR($Q10="",$R10=""),"",_xlfn.BETA.INV(ABS(VLOOKUP($V$1,VLookups!$A$28:$B$29,2,FALSE)-AG$3),IF($K10="L",$R10,$Q10),IF($K10="L",$Q10,$R10),$D10,$F10))</f>
        <v>153.07606763979476</v>
      </c>
      <c r="AH10" s="129">
        <f>IF(OR($Q10="",$R10=""),"",_xlfn.BETA.INV(ABS(VLOOKUP($V$1,VLookups!$A$28:$B$29,2,FALSE)-AH$3),IF($K10="L",$R10,$Q10),IF($K10="L",$Q10,$R10),$D10,$F10))</f>
        <v>166.14594296108976</v>
      </c>
      <c r="AI10" s="130">
        <f>IF(OR($Q10="",$R10=""),"",_xlfn.BETA.INV(ABS(VLOOKUP($V$1,VLookups!$A$28:$B$29,2,FALSE)-AI$3),IF($K10="L",$R10,$Q10),IF($K10="L",$Q10,$R10),$D10,$F10))</f>
        <v>190.60467945367083</v>
      </c>
      <c r="AJ10" s="17"/>
      <c r="AK10" s="17"/>
      <c r="AL10" s="17"/>
    </row>
    <row r="11" spans="1:38" x14ac:dyDescent="0.25">
      <c r="A11" s="22">
        <v>8</v>
      </c>
      <c r="B11" s="152"/>
      <c r="C11" s="143"/>
      <c r="D11" s="117">
        <f t="shared" si="6"/>
        <v>60</v>
      </c>
      <c r="E11" s="132">
        <v>120</v>
      </c>
      <c r="F11" s="117">
        <f t="shared" si="7"/>
        <v>240</v>
      </c>
      <c r="G11" s="143"/>
      <c r="H11" s="153"/>
      <c r="I11" s="127">
        <f t="shared" si="8"/>
        <v>1</v>
      </c>
      <c r="J11" s="23">
        <f t="shared" si="9"/>
        <v>33.333333333333329</v>
      </c>
      <c r="K11" s="24" t="str">
        <f t="shared" si="10"/>
        <v>R</v>
      </c>
      <c r="L11" s="25" t="str">
        <f>IF(J11="","",IF(OR($J11&lt;Skew!$B$1,$J11=Skew!$B$1),IF($J11&gt;Skew!$C$1,Skew!$A$1,IF($J11&gt;Skew!$C$2,Skew!$A$2,IF($J11&gt;Skew!$C$3,Skew!$A$3,IF($J11&gt;Skew!$C$4,Skew!$A$4,IF($J11&gt;Skew!$C$5,Skew!$A$5,IF($J11&gt;Skew!$C$6,Skew!$A$6,IF($J11&gt;Skew!$C$7,Skew!$A$7,IF($J11&gt;Skew!$C$8,Skew!$A$8,IF($J11&gt;Skew!$C$9,Skew!$A$9,IF($J11&gt;Skew!$C$10,Skew!$A$10,IF($J11&gt;Skew!$C$11,Skew!$A$11,IF($J11&gt;Skew!$C$12,Skew!$A$12,IF($J11&gt;Skew!$C$13,Skew!$A$13,IF($J11&gt;Skew!$C$14,Skew!$A$14,Skew!$A$15)
)))))))))))))))</f>
        <v>Slight skew</v>
      </c>
      <c r="M11" s="24">
        <f>IF(J11="","",MATCH(L11,Skew!$A$1:$A$15,0))</f>
        <v>3</v>
      </c>
      <c r="N11" s="24">
        <f t="shared" si="0"/>
        <v>150</v>
      </c>
      <c r="O11" s="26" t="s">
        <v>28</v>
      </c>
      <c r="P11" s="24">
        <f>IF(OR(J11="",O11=""),"",MATCH(O11,Confidence!$A$1:$A$10,0))</f>
        <v>8</v>
      </c>
      <c r="Q11" s="27">
        <f t="shared" si="1"/>
        <v>1.5</v>
      </c>
      <c r="R11" s="27">
        <f t="shared" si="2"/>
        <v>2</v>
      </c>
      <c r="S11" s="119">
        <f t="shared" si="3"/>
        <v>137.13</v>
      </c>
      <c r="T11" s="119">
        <f t="shared" si="4"/>
        <v>41.994</v>
      </c>
      <c r="U11" s="40">
        <f t="shared" si="5"/>
        <v>1763.496036</v>
      </c>
      <c r="V11" s="132">
        <v>150</v>
      </c>
      <c r="W11" s="28">
        <f>IF(AND(D11&gt;0,E11&gt;0,F11&gt;0,Q11&gt;0,R11&gt;0,V11&gt;0,NOT(O11="")),ABS(VLOOKUP($V$1,VLookups!$A$28:$B$29,2,FALSE)-_xlfn.BETA.DIST(V11,IF(K11="L",R11,Q11),IF(K11="L",Q11,R11),TRUE,D11,F11)),"")</f>
        <v>0.61871843353822908</v>
      </c>
      <c r="X11" s="129">
        <f>IF(OR($Q11="",$R11=""),"",_xlfn.BETA.INV(ABS(VLOOKUP($V$1,VLookups!$A$28:$B$29,2,FALSE)-X$3),IF($K11="L",$R11,$Q11),IF($K11="L",$Q11,$R11),$D11,$F11))</f>
        <v>73.681717488858922</v>
      </c>
      <c r="Y11" s="130">
        <f>IF(OR($Q11="",$R11=""),"",_xlfn.BETA.INV(ABS(VLOOKUP($V$1,VLookups!$A$28:$B$29,2,FALSE)-Y$3),IF($K11="L",$R11,$Q11),IF($K11="L",$Q11,$R11),$D11,$F11))</f>
        <v>209.71500093327623</v>
      </c>
      <c r="Z11" s="129">
        <f>IF(OR($Q11="",$R11=""),"",_xlfn.BETA.INV(ABS(VLOOKUP($V$1,VLookups!$A$28:$B$29,2,FALSE)-Z$3),IF($K11="L",$R11,$Q11),IF($K11="L",$Q11,$R11),$D11,$F11))</f>
        <v>82.157866009875477</v>
      </c>
      <c r="AA11" s="130">
        <f>IF(OR($Q11="",$R11=""),"",_xlfn.BETA.INV(ABS(VLOOKUP($V$1,VLookups!$A$28:$B$29,2,FALSE)-AA$3),IF($K11="L",$R11,$Q11),IF($K11="L",$Q11,$R11),$D11,$F11))</f>
        <v>96.432172385519664</v>
      </c>
      <c r="AB11" s="129">
        <f>IF(OR($Q11="",$R11=""),"",_xlfn.BETA.INV(ABS(VLOOKUP($V$1,VLookups!$A$28:$B$29,2,FALSE)-AB$3),IF($K11="L",$R11,$Q11),IF($K11="L",$Q11,$R11),$D11,$F11))</f>
        <v>109.36856169729293</v>
      </c>
      <c r="AC11" s="130">
        <f>IF(OR($Q11="",$R11=""),"",_xlfn.BETA.INV(ABS(VLOOKUP($V$1,VLookups!$A$28:$B$29,2,FALSE)-AC$3),IF($K11="L",$R11,$Q11),IF($K11="L",$Q11,$R11),$D11,$F11))</f>
        <v>121.88329339568574</v>
      </c>
      <c r="AD11" s="129">
        <f>IF(OR($Q11="",$R11=""),"",_xlfn.BETA.INV(ABS(VLOOKUP($V$1,VLookups!$A$28:$B$29,2,FALSE)-AD$3),IF($K11="L",$R11,$Q11),IF($K11="L",$Q11,$R11),$D11,$F11))</f>
        <v>134.45294876206117</v>
      </c>
      <c r="AE11" s="130">
        <f>IF(OR($Q11="",$R11=""),"",_xlfn.BETA.INV(ABS(VLOOKUP($V$1,VLookups!$A$28:$B$29,2,FALSE)-AE$3),IF($K11="L",$R11,$Q11),IF($K11="L",$Q11,$R11),$D11,$F11))</f>
        <v>147.47598128537601</v>
      </c>
      <c r="AF11" s="129">
        <f>IF(OR($Q11="",$R11=""),"",_xlfn.BETA.INV(ABS(VLOOKUP($V$1,VLookups!$A$28:$B$29,2,FALSE)-AF$3),IF($K11="L",$R11,$Q11),IF($K11="L",$Q11,$R11),$D11,$F11))</f>
        <v>161.43584846220006</v>
      </c>
      <c r="AG11" s="130">
        <f>IF(OR($Q11="",$R11=""),"",_xlfn.BETA.INV(ABS(VLOOKUP($V$1,VLookups!$A$28:$B$29,2,FALSE)-AG$3),IF($K11="L",$R11,$Q11),IF($K11="L",$Q11,$R11),$D11,$F11))</f>
        <v>177.14108145953912</v>
      </c>
      <c r="AH11" s="129">
        <f>IF(OR($Q11="",$R11=""),"",_xlfn.BETA.INV(ABS(VLOOKUP($V$1,VLookups!$A$28:$B$29,2,FALSE)-AH$3),IF($K11="L",$R11,$Q11),IF($K11="L",$Q11,$R11),$D11,$F11))</f>
        <v>196.55474628577736</v>
      </c>
      <c r="AI11" s="130">
        <f>IF(OR($Q11="",$R11=""),"",_xlfn.BETA.INV(ABS(VLOOKUP($V$1,VLookups!$A$28:$B$29,2,FALSE)-AI$3),IF($K11="L",$R11,$Q11),IF($K11="L",$Q11,$R11),$D11,$F11))</f>
        <v>226.68715555621509</v>
      </c>
      <c r="AJ11" s="17"/>
      <c r="AK11" s="17"/>
      <c r="AL11" s="17"/>
    </row>
    <row r="12" spans="1:38" x14ac:dyDescent="0.25">
      <c r="A12" s="22">
        <v>9</v>
      </c>
      <c r="B12" s="152">
        <v>-0.25</v>
      </c>
      <c r="C12" s="143"/>
      <c r="D12" s="117">
        <f t="shared" si="6"/>
        <v>90</v>
      </c>
      <c r="E12" s="132">
        <v>120</v>
      </c>
      <c r="F12" s="117">
        <f t="shared" si="7"/>
        <v>240</v>
      </c>
      <c r="G12" s="143"/>
      <c r="H12" s="153"/>
      <c r="I12" s="127">
        <f t="shared" si="8"/>
        <v>1</v>
      </c>
      <c r="J12" s="23">
        <f t="shared" si="9"/>
        <v>20</v>
      </c>
      <c r="K12" s="24" t="str">
        <f t="shared" si="10"/>
        <v>R</v>
      </c>
      <c r="L12" s="25" t="str">
        <f>IF(J12="","",IF(OR($J12&lt;Skew!$B$1,$J12=Skew!$B$1),IF($J12&gt;Skew!$C$1,Skew!$A$1,IF($J12&gt;Skew!$C$2,Skew!$A$2,IF($J12&gt;Skew!$C$3,Skew!$A$3,IF($J12&gt;Skew!$C$4,Skew!$A$4,IF($J12&gt;Skew!$C$5,Skew!$A$5,IF($J12&gt;Skew!$C$6,Skew!$A$6,IF($J12&gt;Skew!$C$7,Skew!$A$7,IF($J12&gt;Skew!$C$8,Skew!$A$8,IF($J12&gt;Skew!$C$9,Skew!$A$9,IF($J12&gt;Skew!$C$10,Skew!$A$10,IF($J12&gt;Skew!$C$11,Skew!$A$11,IF($J12&gt;Skew!$C$12,Skew!$A$12,IF($J12&gt;Skew!$C$13,Skew!$A$13,IF($J12&gt;Skew!$C$14,Skew!$A$14,Skew!$A$15)
)))))))))))))))</f>
        <v>Medium skew</v>
      </c>
      <c r="M12" s="24">
        <f>IF(J12="","",MATCH(L12,Skew!$A$1:$A$15,0))</f>
        <v>7</v>
      </c>
      <c r="N12" s="24">
        <f t="shared" si="0"/>
        <v>165</v>
      </c>
      <c r="O12" s="26" t="s">
        <v>54</v>
      </c>
      <c r="P12" s="24">
        <f>IF(OR(J12="",O12=""),"",MATCH(O12,Confidence!$A$1:$A$10,0))</f>
        <v>9</v>
      </c>
      <c r="Q12" s="27">
        <f t="shared" si="1"/>
        <v>1.125</v>
      </c>
      <c r="R12" s="27">
        <f t="shared" si="2"/>
        <v>1.5</v>
      </c>
      <c r="S12" s="119">
        <f t="shared" si="3"/>
        <v>154.27500000000001</v>
      </c>
      <c r="T12" s="119">
        <f t="shared" si="4"/>
        <v>38.984999999999999</v>
      </c>
      <c r="U12" s="40">
        <f t="shared" si="5"/>
        <v>1519.8302249999999</v>
      </c>
      <c r="V12" s="132">
        <v>150</v>
      </c>
      <c r="W12" s="28">
        <f>IF(AND(D12&gt;0,E12&gt;0,F12&gt;0,Q12&gt;0,R12&gt;0,V12&gt;0,NOT(O12="")),ABS(VLOOKUP($V$1,VLookups!$A$28:$B$29,2,FALSE)-_xlfn.BETA.DIST(V12,IF(K12="L",R12,Q12),IF(K12="L",Q12,R12),TRUE,D12,F12)),"")</f>
        <v>0.49015596690901031</v>
      </c>
      <c r="X12" s="129">
        <f>IF(OR($Q12="",$R12=""),"",_xlfn.BETA.INV(ABS(VLOOKUP($V$1,VLookups!$A$28:$B$29,2,FALSE)-X$3),IF($K12="L",$R12,$Q12),IF($K12="L",$Q12,$R12),$D12,$F12))</f>
        <v>97.160799802015404</v>
      </c>
      <c r="Y12" s="130">
        <f>IF(OR($Q12="",$R12=""),"",_xlfn.BETA.INV(ABS(VLOOKUP($V$1,VLookups!$A$28:$B$29,2,FALSE)-Y$3),IF($K12="L",$R12,$Q12),IF($K12="L",$Q12,$R12),$D12,$F12))</f>
        <v>221.48053428954643</v>
      </c>
      <c r="Z12" s="129">
        <f>IF(OR($Q12="",$R12=""),"",_xlfn.BETA.INV(ABS(VLOOKUP($V$1,VLookups!$A$28:$B$29,2,FALSE)-Z$3),IF($K12="L",$R12,$Q12),IF($K12="L",$Q12,$R12),$D12,$F12))</f>
        <v>103.39603009710981</v>
      </c>
      <c r="AA12" s="130">
        <f>IF(OR($Q12="",$R12=""),"",_xlfn.BETA.INV(ABS(VLOOKUP($V$1,VLookups!$A$28:$B$29,2,FALSE)-AA$3),IF($K12="L",$R12,$Q12),IF($K12="L",$Q12,$R12),$D12,$F12))</f>
        <v>115.31470913210345</v>
      </c>
      <c r="AB12" s="129">
        <f>IF(OR($Q12="",$R12=""),"",_xlfn.BETA.INV(ABS(VLOOKUP($V$1,VLookups!$A$28:$B$29,2,FALSE)-AB$3),IF($K12="L",$R12,$Q12),IF($K12="L",$Q12,$R12),$D12,$F12))</f>
        <v>127.07508825385372</v>
      </c>
      <c r="AC12" s="130">
        <f>IF(OR($Q12="",$R12=""),"",_xlfn.BETA.INV(ABS(VLOOKUP($V$1,VLookups!$A$28:$B$29,2,FALSE)-AC$3),IF($K12="L",$R12,$Q12),IF($K12="L",$Q12,$R12),$D12,$F12))</f>
        <v>138.97677400728563</v>
      </c>
      <c r="AD12" s="129">
        <f>IF(OR($Q12="",$R12=""),"",_xlfn.BETA.INV(ABS(VLOOKUP($V$1,VLookups!$A$28:$B$29,2,FALSE)-AD$3),IF($K12="L",$R12,$Q12),IF($K12="L",$Q12,$R12),$D12,$F12))</f>
        <v>151.22716852533458</v>
      </c>
      <c r="AE12" s="130">
        <f>IF(OR($Q12="",$R12=""),"",_xlfn.BETA.INV(ABS(VLOOKUP($V$1,VLookups!$A$28:$B$29,2,FALSE)-AE$3),IF($K12="L",$R12,$Q12),IF($K12="L",$Q12,$R12),$D12,$F12))</f>
        <v>164.04434165589541</v>
      </c>
      <c r="AF12" s="129">
        <f>IF(OR($Q12="",$R12=""),"",_xlfn.BETA.INV(ABS(VLOOKUP($V$1,VLookups!$A$28:$B$29,2,FALSE)-AF$3),IF($K12="L",$R12,$Q12),IF($K12="L",$Q12,$R12),$D12,$F12))</f>
        <v>177.72889513804802</v>
      </c>
      <c r="AG12" s="130">
        <f>IF(OR($Q12="",$R12=""),"",_xlfn.BETA.INV(ABS(VLOOKUP($V$1,VLookups!$A$28:$B$29,2,FALSE)-AG$3),IF($K12="L",$R12,$Q12),IF($K12="L",$Q12,$R12),$D12,$F12))</f>
        <v>192.80120031635158</v>
      </c>
      <c r="AH12" s="129">
        <f>IF(OR($Q12="",$R12=""),"",_xlfn.BETA.INV(ABS(VLOOKUP($V$1,VLookups!$A$28:$B$29,2,FALSE)-AH$3),IF($K12="L",$R12,$Q12),IF($K12="L",$Q12,$R12),$D12,$F12))</f>
        <v>210.48032650888729</v>
      </c>
      <c r="AI12" s="130">
        <f>IF(OR($Q12="",$R12=""),"",_xlfn.BETA.INV(ABS(VLOOKUP($V$1,VLookups!$A$28:$B$29,2,FALSE)-AI$3),IF($K12="L",$R12,$Q12),IF($K12="L",$Q12,$R12),$D12,$F12))</f>
        <v>233.69376058792872</v>
      </c>
      <c r="AJ12" s="17"/>
      <c r="AK12" s="17"/>
      <c r="AL12" s="17"/>
    </row>
    <row r="13" spans="1:38" x14ac:dyDescent="0.25">
      <c r="A13" s="22">
        <v>10</v>
      </c>
      <c r="B13" s="152">
        <v>-0.1</v>
      </c>
      <c r="C13" s="143">
        <v>20</v>
      </c>
      <c r="D13" s="117">
        <f t="shared" si="6"/>
        <v>20</v>
      </c>
      <c r="E13" s="132">
        <v>120</v>
      </c>
      <c r="F13" s="117">
        <f t="shared" si="7"/>
        <v>220</v>
      </c>
      <c r="G13" s="143">
        <v>220</v>
      </c>
      <c r="H13" s="153">
        <v>0.1</v>
      </c>
      <c r="I13" s="127">
        <f t="shared" si="8"/>
        <v>1</v>
      </c>
      <c r="J13" s="23">
        <f t="shared" si="9"/>
        <v>50</v>
      </c>
      <c r="K13" s="24" t="str">
        <f t="shared" si="10"/>
        <v>EQ</v>
      </c>
      <c r="L13" s="25" t="str">
        <f>IF(J13="","",IF(OR($J13&lt;Skew!$B$1,$J13=Skew!$B$1),IF($J13&gt;Skew!$C$1,Skew!$A$1,IF($J13&gt;Skew!$C$2,Skew!$A$2,IF($J13&gt;Skew!$C$3,Skew!$A$3,IF($J13&gt;Skew!$C$4,Skew!$A$4,IF($J13&gt;Skew!$C$5,Skew!$A$5,IF($J13&gt;Skew!$C$6,Skew!$A$6,IF($J13&gt;Skew!$C$7,Skew!$A$7,IF($J13&gt;Skew!$C$8,Skew!$A$8,IF($J13&gt;Skew!$C$9,Skew!$A$9,IF($J13&gt;Skew!$C$10,Skew!$A$10,IF($J13&gt;Skew!$C$11,Skew!$A$11,IF($J13&gt;Skew!$C$12,Skew!$A$12,IF($J13&gt;Skew!$C$13,Skew!$A$13,IF($J13&gt;Skew!$C$14,Skew!$A$14,Skew!$A$15)
)))))))))))))))</f>
        <v>No skew</v>
      </c>
      <c r="M13" s="24">
        <f>IF(J13="","",MATCH(L13,Skew!$A$1:$A$15,0))</f>
        <v>1</v>
      </c>
      <c r="N13" s="24">
        <f t="shared" si="0"/>
        <v>120</v>
      </c>
      <c r="O13" s="26" t="s">
        <v>35</v>
      </c>
      <c r="P13" s="24">
        <f>IF(OR(J13="",O13=""),"",MATCH(O13,Confidence!$A$1:$A$10,0))</f>
        <v>10</v>
      </c>
      <c r="Q13" s="27">
        <f t="shared" si="1"/>
        <v>1.25</v>
      </c>
      <c r="R13" s="27">
        <f t="shared" si="2"/>
        <v>1.25</v>
      </c>
      <c r="S13" s="119">
        <f t="shared" si="3"/>
        <v>120</v>
      </c>
      <c r="T13" s="119">
        <f t="shared" si="4"/>
        <v>53.459999999999994</v>
      </c>
      <c r="U13" s="40">
        <f t="shared" si="5"/>
        <v>2857.9715999999994</v>
      </c>
      <c r="V13" s="132">
        <v>150</v>
      </c>
      <c r="W13" s="28">
        <f>IF(AND(D13&gt;0,E13&gt;0,F13&gt;0,Q13&gt;0,R13&gt;0,V13&gt;0,NOT(O13="")),ABS(VLOOKUP($V$1,VLookups!$A$28:$B$29,2,FALSE)-_xlfn.BETA.DIST(V13,IF(K13="L",R13,Q13),IF(K13="L",Q13,R13),TRUE,D13,F13)),"")</f>
        <v>0.67030669751651017</v>
      </c>
      <c r="X13" s="129">
        <f>IF(OR($Q13="",$R13=""),"",_xlfn.BETA.INV(ABS(VLOOKUP($V$1,VLookups!$A$28:$B$29,2,FALSE)-X$3),IF($K13="L",$R13,$Q13),IF($K13="L",$Q13,$R13),$D13,$F13))</f>
        <v>34.93600139070687</v>
      </c>
      <c r="Y13" s="130">
        <f>IF(OR($Q13="",$R13=""),"",_xlfn.BETA.INV(ABS(VLOOKUP($V$1,VLookups!$A$28:$B$29,2,FALSE)-Y$3),IF($K13="L",$R13,$Q13),IF($K13="L",$Q13,$R13),$D13,$F13))</f>
        <v>205.06399860929312</v>
      </c>
      <c r="Z13" s="129">
        <f>IF(OR($Q13="",$R13=""),"",_xlfn.BETA.INV(ABS(VLOOKUP($V$1,VLookups!$A$28:$B$29,2,FALSE)-Z$3),IF($K13="L",$R13,$Q13),IF($K13="L",$Q13,$R13),$D13,$F13))</f>
        <v>46.180020130310737</v>
      </c>
      <c r="AA13" s="130">
        <f>IF(OR($Q13="",$R13=""),"",_xlfn.BETA.INV(ABS(VLOOKUP($V$1,VLookups!$A$28:$B$29,2,FALSE)-AA$3),IF($K13="L",$R13,$Q13),IF($K13="L",$Q13,$R13),$D13,$F13))</f>
        <v>66.161380964549892</v>
      </c>
      <c r="AB13" s="129">
        <f>IF(OR($Q13="",$R13=""),"",_xlfn.BETA.INV(ABS(VLOOKUP($V$1,VLookups!$A$28:$B$29,2,FALSE)-AB$3),IF($K13="L",$R13,$Q13),IF($K13="L",$Q13,$R13),$D13,$F13))</f>
        <v>84.660532091466678</v>
      </c>
      <c r="AC13" s="130">
        <f>IF(OR($Q13="",$R13=""),"",_xlfn.BETA.INV(ABS(VLOOKUP($V$1,VLookups!$A$28:$B$29,2,FALSE)-AC$3),IF($K13="L",$R13,$Q13),IF($K13="L",$Q13,$R13),$D13,$F13))</f>
        <v>102.47444487146437</v>
      </c>
      <c r="AD13" s="129">
        <f>IF(OR($Q13="",$R13=""),"",_xlfn.BETA.INV(ABS(VLOOKUP($V$1,VLookups!$A$28:$B$29,2,FALSE)-AD$3),IF($K13="L",$R13,$Q13),IF($K13="L",$Q13,$R13),$D13,$F13))</f>
        <v>119.99999999999996</v>
      </c>
      <c r="AE13" s="130">
        <f>IF(OR($Q13="",$R13=""),"",_xlfn.BETA.INV(ABS(VLOOKUP($V$1,VLookups!$A$28:$B$29,2,FALSE)-AE$3),IF($K13="L",$R13,$Q13),IF($K13="L",$Q13,$R13),$D13,$F13))</f>
        <v>137.52555512853564</v>
      </c>
      <c r="AF13" s="129">
        <f>IF(OR($Q13="",$R13=""),"",_xlfn.BETA.INV(ABS(VLOOKUP($V$1,VLookups!$A$28:$B$29,2,FALSE)-AF$3),IF($K13="L",$R13,$Q13),IF($K13="L",$Q13,$R13),$D13,$F13))</f>
        <v>155.33946790853329</v>
      </c>
      <c r="AG13" s="130">
        <f>IF(OR($Q13="",$R13=""),"",_xlfn.BETA.INV(ABS(VLOOKUP($V$1,VLookups!$A$28:$B$29,2,FALSE)-AG$3),IF($K13="L",$R13,$Q13),IF($K13="L",$Q13,$R13),$D13,$F13))</f>
        <v>173.83861903545014</v>
      </c>
      <c r="AH13" s="129">
        <f>IF(OR($Q13="",$R13=""),"",_xlfn.BETA.INV(ABS(VLOOKUP($V$1,VLookups!$A$28:$B$29,2,FALSE)-AH$3),IF($K13="L",$R13,$Q13),IF($K13="L",$Q13,$R13),$D13,$F13))</f>
        <v>193.81997986968926</v>
      </c>
      <c r="AI13" s="130">
        <f>IF(OR($Q13="",$R13=""),"",_xlfn.BETA.INV(ABS(VLOOKUP($V$1,VLookups!$A$28:$B$29,2,FALSE)-AI$3),IF($K13="L",$R13,$Q13),IF($K13="L",$Q13,$R13),$D13,$F13))</f>
        <v>215.904020608759</v>
      </c>
      <c r="AJ13" s="17"/>
      <c r="AK13" s="17"/>
      <c r="AL13" s="17"/>
    </row>
    <row r="14" spans="1:38" hidden="1" x14ac:dyDescent="0.25">
      <c r="A14" s="22">
        <v>11</v>
      </c>
      <c r="B14" s="152"/>
      <c r="C14" s="143"/>
      <c r="D14" s="117" t="str">
        <f t="shared" si="6"/>
        <v/>
      </c>
      <c r="E14" s="132"/>
      <c r="F14" s="117" t="str">
        <f t="shared" si="7"/>
        <v/>
      </c>
      <c r="G14" s="143"/>
      <c r="H14" s="153"/>
      <c r="I14" s="127" t="str">
        <f t="shared" si="8"/>
        <v/>
      </c>
      <c r="J14" s="23" t="str">
        <f t="shared" si="9"/>
        <v/>
      </c>
      <c r="K14" s="24" t="str">
        <f t="shared" si="10"/>
        <v/>
      </c>
      <c r="L14" s="25" t="str">
        <f>IF(J14="","",IF(OR($J14&lt;Skew!$B$1,$J14=Skew!$B$1),IF($J14&gt;Skew!$C$1,Skew!$A$1,IF($J14&gt;Skew!$C$2,Skew!$A$2,IF($J14&gt;Skew!$C$3,Skew!$A$3,IF($J14&gt;Skew!$C$4,Skew!$A$4,IF($J14&gt;Skew!$C$5,Skew!$A$5,IF($J14&gt;Skew!$C$6,Skew!$A$6,IF($J14&gt;Skew!$C$7,Skew!$A$7,IF($J14&gt;Skew!$C$8,Skew!$A$8,IF($J14&gt;Skew!$C$9,Skew!$A$9,IF($J14&gt;Skew!$C$10,Skew!$A$10,IF($J14&gt;Skew!$C$11,Skew!$A$11,IF($J14&gt;Skew!$C$12,Skew!$A$12,IF($J14&gt;Skew!$C$13,Skew!$A$13,IF($J14&gt;Skew!$C$14,Skew!$A$14,Skew!$A$15)
)))))))))))))))</f>
        <v/>
      </c>
      <c r="M14" s="24" t="str">
        <f>IF(J14="","",MATCH(L14,Skew!$A$1:$A$15,0))</f>
        <v/>
      </c>
      <c r="N14" s="24" t="str">
        <f t="shared" si="0"/>
        <v/>
      </c>
      <c r="O14" s="26"/>
      <c r="P14" s="24" t="str">
        <f>IF(OR(J14="",O14=""),"",MATCH(O14,Confidence!$A$1:$A$10,0))</f>
        <v/>
      </c>
      <c r="Q14" s="27" t="str">
        <f t="shared" si="1"/>
        <v/>
      </c>
      <c r="R14" s="27" t="str">
        <f t="shared" si="2"/>
        <v/>
      </c>
      <c r="S14" s="119" t="str">
        <f t="shared" si="3"/>
        <v/>
      </c>
      <c r="T14" s="119" t="str">
        <f t="shared" si="4"/>
        <v/>
      </c>
      <c r="U14" s="40" t="str">
        <f t="shared" si="5"/>
        <v/>
      </c>
      <c r="V14" s="132"/>
      <c r="W14" s="28" t="str">
        <f>IF(AND(D14&gt;0,E14&gt;0,F14&gt;0,Q14&gt;0,R14&gt;0,V14&gt;0,NOT(O14="")),ABS(VLOOKUP($V$1,VLookups!$A$28:$B$29,2,FALSE)-_xlfn.BETA.DIST(V14,IF(K14="L",R14,Q14),IF(K14="L",Q14,R14),TRUE,D14,F14)),"")</f>
        <v/>
      </c>
      <c r="X14" s="129" t="str">
        <f>IF(OR($Q14="",$R14=""),"",_xlfn.BETA.INV(ABS(VLOOKUP($V$1,VLookups!$A$28:$B$29,2,FALSE)-X$3),IF($K14="L",$R14,$Q14),IF($K14="L",$Q14,$R14),$D14,$F14))</f>
        <v/>
      </c>
      <c r="Y14" s="130" t="str">
        <f>IF(OR($Q14="",$R14=""),"",_xlfn.BETA.INV(ABS(VLOOKUP($V$1,VLookups!$A$28:$B$29,2,FALSE)-Y$3),IF($K14="L",$R14,$Q14),IF($K14="L",$Q14,$R14),$D14,$F14))</f>
        <v/>
      </c>
      <c r="Z14" s="129" t="str">
        <f>IF(OR($Q14="",$R14=""),"",_xlfn.BETA.INV(ABS(VLOOKUP($V$1,VLookups!$A$28:$B$29,2,FALSE)-Z$3),IF($K14="L",$R14,$Q14),IF($K14="L",$Q14,$R14),$D14,$F14))</f>
        <v/>
      </c>
      <c r="AA14" s="130" t="str">
        <f>IF(OR($Q14="",$R14=""),"",_xlfn.BETA.INV(ABS(VLOOKUP($V$1,VLookups!$A$28:$B$29,2,FALSE)-AA$3),IF($K14="L",$R14,$Q14),IF($K14="L",$Q14,$R14),$D14,$F14))</f>
        <v/>
      </c>
      <c r="AB14" s="129" t="str">
        <f>IF(OR($Q14="",$R14=""),"",_xlfn.BETA.INV(ABS(VLOOKUP($V$1,VLookups!$A$28:$B$29,2,FALSE)-AB$3),IF($K14="L",$R14,$Q14),IF($K14="L",$Q14,$R14),$D14,$F14))</f>
        <v/>
      </c>
      <c r="AC14" s="130" t="str">
        <f>IF(OR($Q14="",$R14=""),"",_xlfn.BETA.INV(ABS(VLOOKUP($V$1,VLookups!$A$28:$B$29,2,FALSE)-AC$3),IF($K14="L",$R14,$Q14),IF($K14="L",$Q14,$R14),$D14,$F14))</f>
        <v/>
      </c>
      <c r="AD14" s="129" t="str">
        <f>IF(OR($Q14="",$R14=""),"",_xlfn.BETA.INV(ABS(VLOOKUP($V$1,VLookups!$A$28:$B$29,2,FALSE)-AD$3),IF($K14="L",$R14,$Q14),IF($K14="L",$Q14,$R14),$D14,$F14))</f>
        <v/>
      </c>
      <c r="AE14" s="130" t="str">
        <f>IF(OR($Q14="",$R14=""),"",_xlfn.BETA.INV(ABS(VLOOKUP($V$1,VLookups!$A$28:$B$29,2,FALSE)-AE$3),IF($K14="L",$R14,$Q14),IF($K14="L",$Q14,$R14),$D14,$F14))</f>
        <v/>
      </c>
      <c r="AF14" s="129" t="str">
        <f>IF(OR($Q14="",$R14=""),"",_xlfn.BETA.INV(ABS(VLOOKUP($V$1,VLookups!$A$28:$B$29,2,FALSE)-AF$3),IF($K14="L",$R14,$Q14),IF($K14="L",$Q14,$R14),$D14,$F14))</f>
        <v/>
      </c>
      <c r="AG14" s="130" t="str">
        <f>IF(OR($Q14="",$R14=""),"",_xlfn.BETA.INV(ABS(VLOOKUP($V$1,VLookups!$A$28:$B$29,2,FALSE)-AG$3),IF($K14="L",$R14,$Q14),IF($K14="L",$Q14,$R14),$D14,$F14))</f>
        <v/>
      </c>
      <c r="AH14" s="129" t="str">
        <f>IF(OR($Q14="",$R14=""),"",_xlfn.BETA.INV(ABS(VLOOKUP($V$1,VLookups!$A$28:$B$29,2,FALSE)-AH$3),IF($K14="L",$R14,$Q14),IF($K14="L",$Q14,$R14),$D14,$F14))</f>
        <v/>
      </c>
      <c r="AI14" s="130" t="str">
        <f>IF(OR($Q14="",$R14=""),"",_xlfn.BETA.INV(ABS(VLOOKUP($V$1,VLookups!$A$28:$B$29,2,FALSE)-AI$3),IF($K14="L",$R14,$Q14),IF($K14="L",$Q14,$R14),$D14,$F14))</f>
        <v/>
      </c>
      <c r="AJ14" s="17"/>
      <c r="AK14" s="17"/>
      <c r="AL14" s="17"/>
    </row>
    <row r="15" spans="1:38" hidden="1" x14ac:dyDescent="0.25">
      <c r="A15" s="22">
        <v>12</v>
      </c>
      <c r="B15" s="152"/>
      <c r="C15" s="143"/>
      <c r="D15" s="117" t="str">
        <f t="shared" si="6"/>
        <v/>
      </c>
      <c r="E15" s="132"/>
      <c r="F15" s="117" t="str">
        <f t="shared" si="7"/>
        <v/>
      </c>
      <c r="G15" s="143"/>
      <c r="H15" s="153"/>
      <c r="I15" s="127" t="str">
        <f t="shared" si="8"/>
        <v/>
      </c>
      <c r="J15" s="23" t="str">
        <f t="shared" si="9"/>
        <v/>
      </c>
      <c r="K15" s="24" t="str">
        <f t="shared" si="10"/>
        <v/>
      </c>
      <c r="L15" s="25" t="str">
        <f>IF(J15="","",IF(OR($J15&lt;Skew!$B$1,$J15=Skew!$B$1),IF($J15&gt;Skew!$C$1,Skew!$A$1,IF($J15&gt;Skew!$C$2,Skew!$A$2,IF($J15&gt;Skew!$C$3,Skew!$A$3,IF($J15&gt;Skew!$C$4,Skew!$A$4,IF($J15&gt;Skew!$C$5,Skew!$A$5,IF($J15&gt;Skew!$C$6,Skew!$A$6,IF($J15&gt;Skew!$C$7,Skew!$A$7,IF($J15&gt;Skew!$C$8,Skew!$A$8,IF($J15&gt;Skew!$C$9,Skew!$A$9,IF($J15&gt;Skew!$C$10,Skew!$A$10,IF($J15&gt;Skew!$C$11,Skew!$A$11,IF($J15&gt;Skew!$C$12,Skew!$A$12,IF($J15&gt;Skew!$C$13,Skew!$A$13,IF($J15&gt;Skew!$C$14,Skew!$A$14,Skew!$A$15)
)))))))))))))))</f>
        <v/>
      </c>
      <c r="M15" s="24" t="str">
        <f>IF(J15="","",MATCH(L15,Skew!$A$1:$A$15,0))</f>
        <v/>
      </c>
      <c r="N15" s="24" t="str">
        <f t="shared" si="0"/>
        <v/>
      </c>
      <c r="O15" s="26"/>
      <c r="P15" s="24" t="str">
        <f>IF(OR(J15="",O15=""),"",MATCH(O15,Confidence!$A$1:$A$10,0))</f>
        <v/>
      </c>
      <c r="Q15" s="27" t="str">
        <f t="shared" si="1"/>
        <v/>
      </c>
      <c r="R15" s="27" t="str">
        <f t="shared" si="2"/>
        <v/>
      </c>
      <c r="S15" s="119" t="str">
        <f t="shared" si="3"/>
        <v/>
      </c>
      <c r="T15" s="119" t="str">
        <f t="shared" si="4"/>
        <v/>
      </c>
      <c r="U15" s="40" t="str">
        <f t="shared" si="5"/>
        <v/>
      </c>
      <c r="V15" s="132"/>
      <c r="W15" s="28" t="str">
        <f>IF(AND(D15&gt;0,E15&gt;0,F15&gt;0,Q15&gt;0,R15&gt;0,V15&gt;0,NOT(O15="")),ABS(VLOOKUP($V$1,VLookups!$A$28:$B$29,2,FALSE)-_xlfn.BETA.DIST(V15,IF(K15="L",R15,Q15),IF(K15="L",Q15,R15),TRUE,D15,F15)),"")</f>
        <v/>
      </c>
      <c r="X15" s="129" t="str">
        <f>IF(OR($Q15="",$R15=""),"",_xlfn.BETA.INV(ABS(VLOOKUP($V$1,VLookups!$A$28:$B$29,2,FALSE)-X$3),IF($K15="L",$R15,$Q15),IF($K15="L",$Q15,$R15),$D15,$F15))</f>
        <v/>
      </c>
      <c r="Y15" s="130" t="str">
        <f>IF(OR($Q15="",$R15=""),"",_xlfn.BETA.INV(ABS(VLOOKUP($V$1,VLookups!$A$28:$B$29,2,FALSE)-Y$3),IF($K15="L",$R15,$Q15),IF($K15="L",$Q15,$R15),$D15,$F15))</f>
        <v/>
      </c>
      <c r="Z15" s="129" t="str">
        <f>IF(OR($Q15="",$R15=""),"",_xlfn.BETA.INV(ABS(VLOOKUP($V$1,VLookups!$A$28:$B$29,2,FALSE)-Z$3),IF($K15="L",$R15,$Q15),IF($K15="L",$Q15,$R15),$D15,$F15))</f>
        <v/>
      </c>
      <c r="AA15" s="130" t="str">
        <f>IF(OR($Q15="",$R15=""),"",_xlfn.BETA.INV(ABS(VLOOKUP($V$1,VLookups!$A$28:$B$29,2,FALSE)-AA$3),IF($K15="L",$R15,$Q15),IF($K15="L",$Q15,$R15),$D15,$F15))</f>
        <v/>
      </c>
      <c r="AB15" s="129" t="str">
        <f>IF(OR($Q15="",$R15=""),"",_xlfn.BETA.INV(ABS(VLOOKUP($V$1,VLookups!$A$28:$B$29,2,FALSE)-AB$3),IF($K15="L",$R15,$Q15),IF($K15="L",$Q15,$R15),$D15,$F15))</f>
        <v/>
      </c>
      <c r="AC15" s="130" t="str">
        <f>IF(OR($Q15="",$R15=""),"",_xlfn.BETA.INV(ABS(VLOOKUP($V$1,VLookups!$A$28:$B$29,2,FALSE)-AC$3),IF($K15="L",$R15,$Q15),IF($K15="L",$Q15,$R15),$D15,$F15))</f>
        <v/>
      </c>
      <c r="AD15" s="129" t="str">
        <f>IF(OR($Q15="",$R15=""),"",_xlfn.BETA.INV(ABS(VLOOKUP($V$1,VLookups!$A$28:$B$29,2,FALSE)-AD$3),IF($K15="L",$R15,$Q15),IF($K15="L",$Q15,$R15),$D15,$F15))</f>
        <v/>
      </c>
      <c r="AE15" s="130" t="str">
        <f>IF(OR($Q15="",$R15=""),"",_xlfn.BETA.INV(ABS(VLOOKUP($V$1,VLookups!$A$28:$B$29,2,FALSE)-AE$3),IF($K15="L",$R15,$Q15),IF($K15="L",$Q15,$R15),$D15,$F15))</f>
        <v/>
      </c>
      <c r="AF15" s="129" t="str">
        <f>IF(OR($Q15="",$R15=""),"",_xlfn.BETA.INV(ABS(VLOOKUP($V$1,VLookups!$A$28:$B$29,2,FALSE)-AF$3),IF($K15="L",$R15,$Q15),IF($K15="L",$Q15,$R15),$D15,$F15))</f>
        <v/>
      </c>
      <c r="AG15" s="130" t="str">
        <f>IF(OR($Q15="",$R15=""),"",_xlfn.BETA.INV(ABS(VLOOKUP($V$1,VLookups!$A$28:$B$29,2,FALSE)-AG$3),IF($K15="L",$R15,$Q15),IF($K15="L",$Q15,$R15),$D15,$F15))</f>
        <v/>
      </c>
      <c r="AH15" s="129" t="str">
        <f>IF(OR($Q15="",$R15=""),"",_xlfn.BETA.INV(ABS(VLOOKUP($V$1,VLookups!$A$28:$B$29,2,FALSE)-AH$3),IF($K15="L",$R15,$Q15),IF($K15="L",$Q15,$R15),$D15,$F15))</f>
        <v/>
      </c>
      <c r="AI15" s="130" t="str">
        <f>IF(OR($Q15="",$R15=""),"",_xlfn.BETA.INV(ABS(VLOOKUP($V$1,VLookups!$A$28:$B$29,2,FALSE)-AI$3),IF($K15="L",$R15,$Q15),IF($K15="L",$Q15,$R15),$D15,$F15))</f>
        <v/>
      </c>
      <c r="AJ15" s="17"/>
      <c r="AK15" s="17"/>
      <c r="AL15" s="17"/>
    </row>
    <row r="16" spans="1:38" hidden="1" x14ac:dyDescent="0.25">
      <c r="A16" s="22">
        <v>13</v>
      </c>
      <c r="B16" s="152"/>
      <c r="C16" s="143"/>
      <c r="D16" s="117" t="str">
        <f t="shared" si="6"/>
        <v/>
      </c>
      <c r="E16" s="132"/>
      <c r="F16" s="117" t="str">
        <f t="shared" si="7"/>
        <v/>
      </c>
      <c r="G16" s="143"/>
      <c r="H16" s="153"/>
      <c r="I16" s="127" t="str">
        <f t="shared" si="8"/>
        <v/>
      </c>
      <c r="J16" s="23" t="str">
        <f t="shared" si="9"/>
        <v/>
      </c>
      <c r="K16" s="24" t="str">
        <f t="shared" si="10"/>
        <v/>
      </c>
      <c r="L16" s="25" t="str">
        <f>IF(J16="","",IF(OR($J16&lt;Skew!$B$1,$J16=Skew!$B$1),IF($J16&gt;Skew!$C$1,Skew!$A$1,IF($J16&gt;Skew!$C$2,Skew!$A$2,IF($J16&gt;Skew!$C$3,Skew!$A$3,IF($J16&gt;Skew!$C$4,Skew!$A$4,IF($J16&gt;Skew!$C$5,Skew!$A$5,IF($J16&gt;Skew!$C$6,Skew!$A$6,IF($J16&gt;Skew!$C$7,Skew!$A$7,IF($J16&gt;Skew!$C$8,Skew!$A$8,IF($J16&gt;Skew!$C$9,Skew!$A$9,IF($J16&gt;Skew!$C$10,Skew!$A$10,IF($J16&gt;Skew!$C$11,Skew!$A$11,IF($J16&gt;Skew!$C$12,Skew!$A$12,IF($J16&gt;Skew!$C$13,Skew!$A$13,IF($J16&gt;Skew!$C$14,Skew!$A$14,Skew!$A$15)
)))))))))))))))</f>
        <v/>
      </c>
      <c r="M16" s="24" t="str">
        <f>IF(J16="","",MATCH(L16,Skew!$A$1:$A$15,0))</f>
        <v/>
      </c>
      <c r="N16" s="24" t="str">
        <f t="shared" si="0"/>
        <v/>
      </c>
      <c r="O16" s="26"/>
      <c r="P16" s="24" t="str">
        <f>IF(OR(J16="",O16=""),"",MATCH(O16,Confidence!$A$1:$A$10,0))</f>
        <v/>
      </c>
      <c r="Q16" s="27" t="str">
        <f t="shared" si="1"/>
        <v/>
      </c>
      <c r="R16" s="27" t="str">
        <f t="shared" si="2"/>
        <v/>
      </c>
      <c r="S16" s="119" t="str">
        <f t="shared" si="3"/>
        <v/>
      </c>
      <c r="T16" s="119" t="str">
        <f t="shared" si="4"/>
        <v/>
      </c>
      <c r="U16" s="40" t="str">
        <f t="shared" si="5"/>
        <v/>
      </c>
      <c r="V16" s="132"/>
      <c r="W16" s="28" t="str">
        <f>IF(AND(D16&gt;0,E16&gt;0,F16&gt;0,Q16&gt;0,R16&gt;0,V16&gt;0,NOT(O16="")),ABS(VLOOKUP($V$1,VLookups!$A$28:$B$29,2,FALSE)-_xlfn.BETA.DIST(V16,IF(K16="L",R16,Q16),IF(K16="L",Q16,R16),TRUE,D16,F16)),"")</f>
        <v/>
      </c>
      <c r="X16" s="129" t="str">
        <f>IF(OR($Q16="",$R16=""),"",_xlfn.BETA.INV(ABS(VLOOKUP($V$1,VLookups!$A$28:$B$29,2,FALSE)-X$3),IF($K16="L",$R16,$Q16),IF($K16="L",$Q16,$R16),$D16,$F16))</f>
        <v/>
      </c>
      <c r="Y16" s="130" t="str">
        <f>IF(OR($Q16="",$R16=""),"",_xlfn.BETA.INV(ABS(VLOOKUP($V$1,VLookups!$A$28:$B$29,2,FALSE)-Y$3),IF($K16="L",$R16,$Q16),IF($K16="L",$Q16,$R16),$D16,$F16))</f>
        <v/>
      </c>
      <c r="Z16" s="129" t="str">
        <f>IF(OR($Q16="",$R16=""),"",_xlfn.BETA.INV(ABS(VLOOKUP($V$1,VLookups!$A$28:$B$29,2,FALSE)-Z$3),IF($K16="L",$R16,$Q16),IF($K16="L",$Q16,$R16),$D16,$F16))</f>
        <v/>
      </c>
      <c r="AA16" s="130" t="str">
        <f>IF(OR($Q16="",$R16=""),"",_xlfn.BETA.INV(ABS(VLOOKUP($V$1,VLookups!$A$28:$B$29,2,FALSE)-AA$3),IF($K16="L",$R16,$Q16),IF($K16="L",$Q16,$R16),$D16,$F16))</f>
        <v/>
      </c>
      <c r="AB16" s="129" t="str">
        <f>IF(OR($Q16="",$R16=""),"",_xlfn.BETA.INV(ABS(VLOOKUP($V$1,VLookups!$A$28:$B$29,2,FALSE)-AB$3),IF($K16="L",$R16,$Q16),IF($K16="L",$Q16,$R16),$D16,$F16))</f>
        <v/>
      </c>
      <c r="AC16" s="130" t="str">
        <f>IF(OR($Q16="",$R16=""),"",_xlfn.BETA.INV(ABS(VLOOKUP($V$1,VLookups!$A$28:$B$29,2,FALSE)-AC$3),IF($K16="L",$R16,$Q16),IF($K16="L",$Q16,$R16),$D16,$F16))</f>
        <v/>
      </c>
      <c r="AD16" s="129" t="str">
        <f>IF(OR($Q16="",$R16=""),"",_xlfn.BETA.INV(ABS(VLOOKUP($V$1,VLookups!$A$28:$B$29,2,FALSE)-AD$3),IF($K16="L",$R16,$Q16),IF($K16="L",$Q16,$R16),$D16,$F16))</f>
        <v/>
      </c>
      <c r="AE16" s="130" t="str">
        <f>IF(OR($Q16="",$R16=""),"",_xlfn.BETA.INV(ABS(VLOOKUP($V$1,VLookups!$A$28:$B$29,2,FALSE)-AE$3),IF($K16="L",$R16,$Q16),IF($K16="L",$Q16,$R16),$D16,$F16))</f>
        <v/>
      </c>
      <c r="AF16" s="129" t="str">
        <f>IF(OR($Q16="",$R16=""),"",_xlfn.BETA.INV(ABS(VLOOKUP($V$1,VLookups!$A$28:$B$29,2,FALSE)-AF$3),IF($K16="L",$R16,$Q16),IF($K16="L",$Q16,$R16),$D16,$F16))</f>
        <v/>
      </c>
      <c r="AG16" s="130" t="str">
        <f>IF(OR($Q16="",$R16=""),"",_xlfn.BETA.INV(ABS(VLOOKUP($V$1,VLookups!$A$28:$B$29,2,FALSE)-AG$3),IF($K16="L",$R16,$Q16),IF($K16="L",$Q16,$R16),$D16,$F16))</f>
        <v/>
      </c>
      <c r="AH16" s="129" t="str">
        <f>IF(OR($Q16="",$R16=""),"",_xlfn.BETA.INV(ABS(VLOOKUP($V$1,VLookups!$A$28:$B$29,2,FALSE)-AH$3),IF($K16="L",$R16,$Q16),IF($K16="L",$Q16,$R16),$D16,$F16))</f>
        <v/>
      </c>
      <c r="AI16" s="130" t="str">
        <f>IF(OR($Q16="",$R16=""),"",_xlfn.BETA.INV(ABS(VLOOKUP($V$1,VLookups!$A$28:$B$29,2,FALSE)-AI$3),IF($K16="L",$R16,$Q16),IF($K16="L",$Q16,$R16),$D16,$F16))</f>
        <v/>
      </c>
      <c r="AJ16" s="17"/>
      <c r="AK16" s="17"/>
      <c r="AL16" s="17"/>
    </row>
    <row r="17" spans="1:38" hidden="1" x14ac:dyDescent="0.25">
      <c r="A17" s="22">
        <v>14</v>
      </c>
      <c r="B17" s="152"/>
      <c r="C17" s="143"/>
      <c r="D17" s="117" t="str">
        <f t="shared" si="6"/>
        <v/>
      </c>
      <c r="E17" s="132"/>
      <c r="F17" s="117" t="str">
        <f t="shared" si="7"/>
        <v/>
      </c>
      <c r="G17" s="143"/>
      <c r="H17" s="153"/>
      <c r="I17" s="127" t="str">
        <f t="shared" si="8"/>
        <v/>
      </c>
      <c r="J17" s="23" t="str">
        <f t="shared" si="9"/>
        <v/>
      </c>
      <c r="K17" s="24" t="str">
        <f t="shared" si="10"/>
        <v/>
      </c>
      <c r="L17" s="25" t="str">
        <f>IF(J17="","",IF(OR($J17&lt;Skew!$B$1,$J17=Skew!$B$1),IF($J17&gt;Skew!$C$1,Skew!$A$1,IF($J17&gt;Skew!$C$2,Skew!$A$2,IF($J17&gt;Skew!$C$3,Skew!$A$3,IF($J17&gt;Skew!$C$4,Skew!$A$4,IF($J17&gt;Skew!$C$5,Skew!$A$5,IF($J17&gt;Skew!$C$6,Skew!$A$6,IF($J17&gt;Skew!$C$7,Skew!$A$7,IF($J17&gt;Skew!$C$8,Skew!$A$8,IF($J17&gt;Skew!$C$9,Skew!$A$9,IF($J17&gt;Skew!$C$10,Skew!$A$10,IF($J17&gt;Skew!$C$11,Skew!$A$11,IF($J17&gt;Skew!$C$12,Skew!$A$12,IF($J17&gt;Skew!$C$13,Skew!$A$13,IF($J17&gt;Skew!$C$14,Skew!$A$14,Skew!$A$15)
)))))))))))))))</f>
        <v/>
      </c>
      <c r="M17" s="24" t="str">
        <f>IF(J17="","",MATCH(L17,Skew!$A$1:$A$15,0))</f>
        <v/>
      </c>
      <c r="N17" s="24" t="str">
        <f t="shared" si="0"/>
        <v/>
      </c>
      <c r="O17" s="26"/>
      <c r="P17" s="24" t="str">
        <f>IF(OR(J17="",O17=""),"",MATCH(O17,Confidence!$A$1:$A$10,0))</f>
        <v/>
      </c>
      <c r="Q17" s="27" t="str">
        <f t="shared" si="1"/>
        <v/>
      </c>
      <c r="R17" s="27" t="str">
        <f t="shared" si="2"/>
        <v/>
      </c>
      <c r="S17" s="119" t="str">
        <f t="shared" si="3"/>
        <v/>
      </c>
      <c r="T17" s="119" t="str">
        <f t="shared" si="4"/>
        <v/>
      </c>
      <c r="U17" s="40" t="str">
        <f t="shared" si="5"/>
        <v/>
      </c>
      <c r="V17" s="132"/>
      <c r="W17" s="28" t="str">
        <f>IF(AND(D17&gt;0,E17&gt;0,F17&gt;0,Q17&gt;0,R17&gt;0,V17&gt;0,NOT(O17="")),ABS(VLOOKUP($V$1,VLookups!$A$28:$B$29,2,FALSE)-_xlfn.BETA.DIST(V17,IF(K17="L",R17,Q17),IF(K17="L",Q17,R17),TRUE,D17,F17)),"")</f>
        <v/>
      </c>
      <c r="X17" s="129" t="str">
        <f>IF(OR($Q17="",$R17=""),"",_xlfn.BETA.INV(ABS(VLOOKUP($V$1,VLookups!$A$28:$B$29,2,FALSE)-X$3),IF($K17="L",$R17,$Q17),IF($K17="L",$Q17,$R17),$D17,$F17))</f>
        <v/>
      </c>
      <c r="Y17" s="130" t="str">
        <f>IF(OR($Q17="",$R17=""),"",_xlfn.BETA.INV(ABS(VLOOKUP($V$1,VLookups!$A$28:$B$29,2,FALSE)-Y$3),IF($K17="L",$R17,$Q17),IF($K17="L",$Q17,$R17),$D17,$F17))</f>
        <v/>
      </c>
      <c r="Z17" s="129" t="str">
        <f>IF(OR($Q17="",$R17=""),"",_xlfn.BETA.INV(ABS(VLOOKUP($V$1,VLookups!$A$28:$B$29,2,FALSE)-Z$3),IF($K17="L",$R17,$Q17),IF($K17="L",$Q17,$R17),$D17,$F17))</f>
        <v/>
      </c>
      <c r="AA17" s="130" t="str">
        <f>IF(OR($Q17="",$R17=""),"",_xlfn.BETA.INV(ABS(VLOOKUP($V$1,VLookups!$A$28:$B$29,2,FALSE)-AA$3),IF($K17="L",$R17,$Q17),IF($K17="L",$Q17,$R17),$D17,$F17))</f>
        <v/>
      </c>
      <c r="AB17" s="129" t="str">
        <f>IF(OR($Q17="",$R17=""),"",_xlfn.BETA.INV(ABS(VLOOKUP($V$1,VLookups!$A$28:$B$29,2,FALSE)-AB$3),IF($K17="L",$R17,$Q17),IF($K17="L",$Q17,$R17),$D17,$F17))</f>
        <v/>
      </c>
      <c r="AC17" s="130" t="str">
        <f>IF(OR($Q17="",$R17=""),"",_xlfn.BETA.INV(ABS(VLOOKUP($V$1,VLookups!$A$28:$B$29,2,FALSE)-AC$3),IF($K17="L",$R17,$Q17),IF($K17="L",$Q17,$R17),$D17,$F17))</f>
        <v/>
      </c>
      <c r="AD17" s="129" t="str">
        <f>IF(OR($Q17="",$R17=""),"",_xlfn.BETA.INV(ABS(VLOOKUP($V$1,VLookups!$A$28:$B$29,2,FALSE)-AD$3),IF($K17="L",$R17,$Q17),IF($K17="L",$Q17,$R17),$D17,$F17))</f>
        <v/>
      </c>
      <c r="AE17" s="130" t="str">
        <f>IF(OR($Q17="",$R17=""),"",_xlfn.BETA.INV(ABS(VLOOKUP($V$1,VLookups!$A$28:$B$29,2,FALSE)-AE$3),IF($K17="L",$R17,$Q17),IF($K17="L",$Q17,$R17),$D17,$F17))</f>
        <v/>
      </c>
      <c r="AF17" s="129" t="str">
        <f>IF(OR($Q17="",$R17=""),"",_xlfn.BETA.INV(ABS(VLOOKUP($V$1,VLookups!$A$28:$B$29,2,FALSE)-AF$3),IF($K17="L",$R17,$Q17),IF($K17="L",$Q17,$R17),$D17,$F17))</f>
        <v/>
      </c>
      <c r="AG17" s="130" t="str">
        <f>IF(OR($Q17="",$R17=""),"",_xlfn.BETA.INV(ABS(VLOOKUP($V$1,VLookups!$A$28:$B$29,2,FALSE)-AG$3),IF($K17="L",$R17,$Q17),IF($K17="L",$Q17,$R17),$D17,$F17))</f>
        <v/>
      </c>
      <c r="AH17" s="129" t="str">
        <f>IF(OR($Q17="",$R17=""),"",_xlfn.BETA.INV(ABS(VLOOKUP($V$1,VLookups!$A$28:$B$29,2,FALSE)-AH$3),IF($K17="L",$R17,$Q17),IF($K17="L",$Q17,$R17),$D17,$F17))</f>
        <v/>
      </c>
      <c r="AI17" s="130" t="str">
        <f>IF(OR($Q17="",$R17=""),"",_xlfn.BETA.INV(ABS(VLOOKUP($V$1,VLookups!$A$28:$B$29,2,FALSE)-AI$3),IF($K17="L",$R17,$Q17),IF($K17="L",$Q17,$R17),$D17,$F17))</f>
        <v/>
      </c>
      <c r="AJ17" s="17"/>
      <c r="AK17" s="17"/>
      <c r="AL17" s="17"/>
    </row>
    <row r="18" spans="1:38" hidden="1" x14ac:dyDescent="0.25">
      <c r="A18" s="22">
        <v>15</v>
      </c>
      <c r="B18" s="152"/>
      <c r="C18" s="143"/>
      <c r="D18" s="117" t="str">
        <f t="shared" si="6"/>
        <v/>
      </c>
      <c r="E18" s="132"/>
      <c r="F18" s="117" t="str">
        <f t="shared" si="7"/>
        <v/>
      </c>
      <c r="G18" s="143"/>
      <c r="H18" s="153"/>
      <c r="I18" s="127" t="str">
        <f t="shared" si="8"/>
        <v/>
      </c>
      <c r="J18" s="23" t="str">
        <f t="shared" si="9"/>
        <v/>
      </c>
      <c r="K18" s="24" t="str">
        <f t="shared" si="10"/>
        <v/>
      </c>
      <c r="L18" s="25" t="str">
        <f>IF(J18="","",IF(OR($J18&lt;Skew!$B$1,$J18=Skew!$B$1),IF($J18&gt;Skew!$C$1,Skew!$A$1,IF($J18&gt;Skew!$C$2,Skew!$A$2,IF($J18&gt;Skew!$C$3,Skew!$A$3,IF($J18&gt;Skew!$C$4,Skew!$A$4,IF($J18&gt;Skew!$C$5,Skew!$A$5,IF($J18&gt;Skew!$C$6,Skew!$A$6,IF($J18&gt;Skew!$C$7,Skew!$A$7,IF($J18&gt;Skew!$C$8,Skew!$A$8,IF($J18&gt;Skew!$C$9,Skew!$A$9,IF($J18&gt;Skew!$C$10,Skew!$A$10,IF($J18&gt;Skew!$C$11,Skew!$A$11,IF($J18&gt;Skew!$C$12,Skew!$A$12,IF($J18&gt;Skew!$C$13,Skew!$A$13,IF($J18&gt;Skew!$C$14,Skew!$A$14,Skew!$A$15)
)))))))))))))))</f>
        <v/>
      </c>
      <c r="M18" s="24" t="str">
        <f>IF(J18="","",MATCH(L18,Skew!$A$1:$A$15,0))</f>
        <v/>
      </c>
      <c r="N18" s="24" t="str">
        <f t="shared" si="0"/>
        <v/>
      </c>
      <c r="O18" s="26"/>
      <c r="P18" s="24" t="str">
        <f>IF(OR(J18="",O18=""),"",MATCH(O18,Confidence!$A$1:$A$10,0))</f>
        <v/>
      </c>
      <c r="Q18" s="27" t="str">
        <f t="shared" si="1"/>
        <v/>
      </c>
      <c r="R18" s="27" t="str">
        <f t="shared" si="2"/>
        <v/>
      </c>
      <c r="S18" s="119" t="str">
        <f t="shared" si="3"/>
        <v/>
      </c>
      <c r="T18" s="119" t="str">
        <f t="shared" si="4"/>
        <v/>
      </c>
      <c r="U18" s="40" t="str">
        <f t="shared" si="5"/>
        <v/>
      </c>
      <c r="V18" s="132"/>
      <c r="W18" s="28" t="str">
        <f>IF(AND(D18&gt;0,E18&gt;0,F18&gt;0,Q18&gt;0,R18&gt;0,V18&gt;0,NOT(O18="")),ABS(VLOOKUP($V$1,VLookups!$A$28:$B$29,2,FALSE)-_xlfn.BETA.DIST(V18,IF(K18="L",R18,Q18),IF(K18="L",Q18,R18),TRUE,D18,F18)),"")</f>
        <v/>
      </c>
      <c r="X18" s="129" t="str">
        <f>IF(OR($Q18="",$R18=""),"",_xlfn.BETA.INV(ABS(VLOOKUP($V$1,VLookups!$A$28:$B$29,2,FALSE)-X$3),IF($K18="L",$R18,$Q18),IF($K18="L",$Q18,$R18),$D18,$F18))</f>
        <v/>
      </c>
      <c r="Y18" s="130" t="str">
        <f>IF(OR($Q18="",$R18=""),"",_xlfn.BETA.INV(ABS(VLOOKUP($V$1,VLookups!$A$28:$B$29,2,FALSE)-Y$3),IF($K18="L",$R18,$Q18),IF($K18="L",$Q18,$R18),$D18,$F18))</f>
        <v/>
      </c>
      <c r="Z18" s="129" t="str">
        <f>IF(OR($Q18="",$R18=""),"",_xlfn.BETA.INV(ABS(VLOOKUP($V$1,VLookups!$A$28:$B$29,2,FALSE)-Z$3),IF($K18="L",$R18,$Q18),IF($K18="L",$Q18,$R18),$D18,$F18))</f>
        <v/>
      </c>
      <c r="AA18" s="130" t="str">
        <f>IF(OR($Q18="",$R18=""),"",_xlfn.BETA.INV(ABS(VLOOKUP($V$1,VLookups!$A$28:$B$29,2,FALSE)-AA$3),IF($K18="L",$R18,$Q18),IF($K18="L",$Q18,$R18),$D18,$F18))</f>
        <v/>
      </c>
      <c r="AB18" s="129" t="str">
        <f>IF(OR($Q18="",$R18=""),"",_xlfn.BETA.INV(ABS(VLOOKUP($V$1,VLookups!$A$28:$B$29,2,FALSE)-AB$3),IF($K18="L",$R18,$Q18),IF($K18="L",$Q18,$R18),$D18,$F18))</f>
        <v/>
      </c>
      <c r="AC18" s="130" t="str">
        <f>IF(OR($Q18="",$R18=""),"",_xlfn.BETA.INV(ABS(VLOOKUP($V$1,VLookups!$A$28:$B$29,2,FALSE)-AC$3),IF($K18="L",$R18,$Q18),IF($K18="L",$Q18,$R18),$D18,$F18))</f>
        <v/>
      </c>
      <c r="AD18" s="129" t="str">
        <f>IF(OR($Q18="",$R18=""),"",_xlfn.BETA.INV(ABS(VLOOKUP($V$1,VLookups!$A$28:$B$29,2,FALSE)-AD$3),IF($K18="L",$R18,$Q18),IF($K18="L",$Q18,$R18),$D18,$F18))</f>
        <v/>
      </c>
      <c r="AE18" s="130" t="str">
        <f>IF(OR($Q18="",$R18=""),"",_xlfn.BETA.INV(ABS(VLOOKUP($V$1,VLookups!$A$28:$B$29,2,FALSE)-AE$3),IF($K18="L",$R18,$Q18),IF($K18="L",$Q18,$R18),$D18,$F18))</f>
        <v/>
      </c>
      <c r="AF18" s="129" t="str">
        <f>IF(OR($Q18="",$R18=""),"",_xlfn.BETA.INV(ABS(VLOOKUP($V$1,VLookups!$A$28:$B$29,2,FALSE)-AF$3),IF($K18="L",$R18,$Q18),IF($K18="L",$Q18,$R18),$D18,$F18))</f>
        <v/>
      </c>
      <c r="AG18" s="130" t="str">
        <f>IF(OR($Q18="",$R18=""),"",_xlfn.BETA.INV(ABS(VLOOKUP($V$1,VLookups!$A$28:$B$29,2,FALSE)-AG$3),IF($K18="L",$R18,$Q18),IF($K18="L",$Q18,$R18),$D18,$F18))</f>
        <v/>
      </c>
      <c r="AH18" s="129" t="str">
        <f>IF(OR($Q18="",$R18=""),"",_xlfn.BETA.INV(ABS(VLOOKUP($V$1,VLookups!$A$28:$B$29,2,FALSE)-AH$3),IF($K18="L",$R18,$Q18),IF($K18="L",$Q18,$R18),$D18,$F18))</f>
        <v/>
      </c>
      <c r="AI18" s="130" t="str">
        <f>IF(OR($Q18="",$R18=""),"",_xlfn.BETA.INV(ABS(VLOOKUP($V$1,VLookups!$A$28:$B$29,2,FALSE)-AI$3),IF($K18="L",$R18,$Q18),IF($K18="L",$Q18,$R18),$D18,$F18))</f>
        <v/>
      </c>
      <c r="AJ18" s="17"/>
      <c r="AK18" s="17"/>
      <c r="AL18" s="17"/>
    </row>
    <row r="19" spans="1:38" hidden="1" x14ac:dyDescent="0.25">
      <c r="A19" s="22">
        <v>16</v>
      </c>
      <c r="B19" s="152"/>
      <c r="C19" s="143"/>
      <c r="D19" s="117" t="str">
        <f t="shared" si="6"/>
        <v/>
      </c>
      <c r="E19" s="132"/>
      <c r="F19" s="117" t="str">
        <f t="shared" si="7"/>
        <v/>
      </c>
      <c r="G19" s="143"/>
      <c r="H19" s="153"/>
      <c r="I19" s="127" t="str">
        <f t="shared" si="8"/>
        <v/>
      </c>
      <c r="J19" s="23" t="str">
        <f t="shared" si="9"/>
        <v/>
      </c>
      <c r="K19" s="24" t="str">
        <f t="shared" si="10"/>
        <v/>
      </c>
      <c r="L19" s="25" t="str">
        <f>IF(J19="","",IF(OR($J19&lt;Skew!$B$1,$J19=Skew!$B$1),IF($J19&gt;Skew!$C$1,Skew!$A$1,IF($J19&gt;Skew!$C$2,Skew!$A$2,IF($J19&gt;Skew!$C$3,Skew!$A$3,IF($J19&gt;Skew!$C$4,Skew!$A$4,IF($J19&gt;Skew!$C$5,Skew!$A$5,IF($J19&gt;Skew!$C$6,Skew!$A$6,IF($J19&gt;Skew!$C$7,Skew!$A$7,IF($J19&gt;Skew!$C$8,Skew!$A$8,IF($J19&gt;Skew!$C$9,Skew!$A$9,IF($J19&gt;Skew!$C$10,Skew!$A$10,IF($J19&gt;Skew!$C$11,Skew!$A$11,IF($J19&gt;Skew!$C$12,Skew!$A$12,IF($J19&gt;Skew!$C$13,Skew!$A$13,IF($J19&gt;Skew!$C$14,Skew!$A$14,Skew!$A$15)
)))))))))))))))</f>
        <v/>
      </c>
      <c r="M19" s="24" t="str">
        <f>IF(J19="","",MATCH(L19,Skew!$A$1:$A$15,0))</f>
        <v/>
      </c>
      <c r="N19" s="24" t="str">
        <f t="shared" si="0"/>
        <v/>
      </c>
      <c r="O19" s="26"/>
      <c r="P19" s="24" t="str">
        <f>IF(OR(J19="",O19=""),"",MATCH(O19,Confidence!$A$1:$A$10,0))</f>
        <v/>
      </c>
      <c r="Q19" s="27" t="str">
        <f t="shared" si="1"/>
        <v/>
      </c>
      <c r="R19" s="27" t="str">
        <f t="shared" si="2"/>
        <v/>
      </c>
      <c r="S19" s="119" t="str">
        <f t="shared" si="3"/>
        <v/>
      </c>
      <c r="T19" s="119" t="str">
        <f t="shared" si="4"/>
        <v/>
      </c>
      <c r="U19" s="40" t="str">
        <f t="shared" si="5"/>
        <v/>
      </c>
      <c r="V19" s="132"/>
      <c r="W19" s="28" t="str">
        <f>IF(AND(D19&gt;0,E19&gt;0,F19&gt;0,Q19&gt;0,R19&gt;0,V19&gt;0,NOT(O19="")),ABS(VLOOKUP($V$1,VLookups!$A$28:$B$29,2,FALSE)-_xlfn.BETA.DIST(V19,IF(K19="L",R19,Q19),IF(K19="L",Q19,R19),TRUE,D19,F19)),"")</f>
        <v/>
      </c>
      <c r="X19" s="129" t="str">
        <f>IF(OR($Q19="",$R19=""),"",_xlfn.BETA.INV(ABS(VLOOKUP($V$1,VLookups!$A$28:$B$29,2,FALSE)-X$3),IF($K19="L",$R19,$Q19),IF($K19="L",$Q19,$R19),$D19,$F19))</f>
        <v/>
      </c>
      <c r="Y19" s="130" t="str">
        <f>IF(OR($Q19="",$R19=""),"",_xlfn.BETA.INV(ABS(VLOOKUP($V$1,VLookups!$A$28:$B$29,2,FALSE)-Y$3),IF($K19="L",$R19,$Q19),IF($K19="L",$Q19,$R19),$D19,$F19))</f>
        <v/>
      </c>
      <c r="Z19" s="129" t="str">
        <f>IF(OR($Q19="",$R19=""),"",_xlfn.BETA.INV(ABS(VLOOKUP($V$1,VLookups!$A$28:$B$29,2,FALSE)-Z$3),IF($K19="L",$R19,$Q19),IF($K19="L",$Q19,$R19),$D19,$F19))</f>
        <v/>
      </c>
      <c r="AA19" s="130" t="str">
        <f>IF(OR($Q19="",$R19=""),"",_xlfn.BETA.INV(ABS(VLOOKUP($V$1,VLookups!$A$28:$B$29,2,FALSE)-AA$3),IF($K19="L",$R19,$Q19),IF($K19="L",$Q19,$R19),$D19,$F19))</f>
        <v/>
      </c>
      <c r="AB19" s="129" t="str">
        <f>IF(OR($Q19="",$R19=""),"",_xlfn.BETA.INV(ABS(VLOOKUP($V$1,VLookups!$A$28:$B$29,2,FALSE)-AB$3),IF($K19="L",$R19,$Q19),IF($K19="L",$Q19,$R19),$D19,$F19))</f>
        <v/>
      </c>
      <c r="AC19" s="130" t="str">
        <f>IF(OR($Q19="",$R19=""),"",_xlfn.BETA.INV(ABS(VLOOKUP($V$1,VLookups!$A$28:$B$29,2,FALSE)-AC$3),IF($K19="L",$R19,$Q19),IF($K19="L",$Q19,$R19),$D19,$F19))</f>
        <v/>
      </c>
      <c r="AD19" s="129" t="str">
        <f>IF(OR($Q19="",$R19=""),"",_xlfn.BETA.INV(ABS(VLOOKUP($V$1,VLookups!$A$28:$B$29,2,FALSE)-AD$3),IF($K19="L",$R19,$Q19),IF($K19="L",$Q19,$R19),$D19,$F19))</f>
        <v/>
      </c>
      <c r="AE19" s="130" t="str">
        <f>IF(OR($Q19="",$R19=""),"",_xlfn.BETA.INV(ABS(VLOOKUP($V$1,VLookups!$A$28:$B$29,2,FALSE)-AE$3),IF($K19="L",$R19,$Q19),IF($K19="L",$Q19,$R19),$D19,$F19))</f>
        <v/>
      </c>
      <c r="AF19" s="129" t="str">
        <f>IF(OR($Q19="",$R19=""),"",_xlfn.BETA.INV(ABS(VLOOKUP($V$1,VLookups!$A$28:$B$29,2,FALSE)-AF$3),IF($K19="L",$R19,$Q19),IF($K19="L",$Q19,$R19),$D19,$F19))</f>
        <v/>
      </c>
      <c r="AG19" s="130" t="str">
        <f>IF(OR($Q19="",$R19=""),"",_xlfn.BETA.INV(ABS(VLOOKUP($V$1,VLookups!$A$28:$B$29,2,FALSE)-AG$3),IF($K19="L",$R19,$Q19),IF($K19="L",$Q19,$R19),$D19,$F19))</f>
        <v/>
      </c>
      <c r="AH19" s="129" t="str">
        <f>IF(OR($Q19="",$R19=""),"",_xlfn.BETA.INV(ABS(VLOOKUP($V$1,VLookups!$A$28:$B$29,2,FALSE)-AH$3),IF($K19="L",$R19,$Q19),IF($K19="L",$Q19,$R19),$D19,$F19))</f>
        <v/>
      </c>
      <c r="AI19" s="130" t="str">
        <f>IF(OR($Q19="",$R19=""),"",_xlfn.BETA.INV(ABS(VLOOKUP($V$1,VLookups!$A$28:$B$29,2,FALSE)-AI$3),IF($K19="L",$R19,$Q19),IF($K19="L",$Q19,$R19),$D19,$F19))</f>
        <v/>
      </c>
      <c r="AJ19" s="17"/>
      <c r="AK19" s="17"/>
      <c r="AL19" s="17"/>
    </row>
    <row r="20" spans="1:38" hidden="1" x14ac:dyDescent="0.25">
      <c r="A20" s="22">
        <v>17</v>
      </c>
      <c r="B20" s="152"/>
      <c r="C20" s="143"/>
      <c r="D20" s="117" t="str">
        <f t="shared" si="6"/>
        <v/>
      </c>
      <c r="E20" s="132"/>
      <c r="F20" s="117" t="str">
        <f t="shared" si="7"/>
        <v/>
      </c>
      <c r="G20" s="143"/>
      <c r="H20" s="153"/>
      <c r="I20" s="127" t="str">
        <f t="shared" si="8"/>
        <v/>
      </c>
      <c r="J20" s="23" t="str">
        <f t="shared" si="9"/>
        <v/>
      </c>
      <c r="K20" s="24" t="str">
        <f t="shared" si="10"/>
        <v/>
      </c>
      <c r="L20" s="25" t="str">
        <f>IF(J20="","",IF(OR($J20&lt;Skew!$B$1,$J20=Skew!$B$1),IF($J20&gt;Skew!$C$1,Skew!$A$1,IF($J20&gt;Skew!$C$2,Skew!$A$2,IF($J20&gt;Skew!$C$3,Skew!$A$3,IF($J20&gt;Skew!$C$4,Skew!$A$4,IF($J20&gt;Skew!$C$5,Skew!$A$5,IF($J20&gt;Skew!$C$6,Skew!$A$6,IF($J20&gt;Skew!$C$7,Skew!$A$7,IF($J20&gt;Skew!$C$8,Skew!$A$8,IF($J20&gt;Skew!$C$9,Skew!$A$9,IF($J20&gt;Skew!$C$10,Skew!$A$10,IF($J20&gt;Skew!$C$11,Skew!$A$11,IF($J20&gt;Skew!$C$12,Skew!$A$12,IF($J20&gt;Skew!$C$13,Skew!$A$13,IF($J20&gt;Skew!$C$14,Skew!$A$14,Skew!$A$15)
)))))))))))))))</f>
        <v/>
      </c>
      <c r="M20" s="24" t="str">
        <f>IF(J20="","",MATCH(L20,Skew!$A$1:$A$15,0))</f>
        <v/>
      </c>
      <c r="N20" s="24" t="str">
        <f t="shared" si="0"/>
        <v/>
      </c>
      <c r="O20" s="26"/>
      <c r="P20" s="24" t="str">
        <f>IF(OR(J20="",O20=""),"",MATCH(O20,Confidence!$A$1:$A$10,0))</f>
        <v/>
      </c>
      <c r="Q20" s="27" t="str">
        <f t="shared" si="1"/>
        <v/>
      </c>
      <c r="R20" s="27" t="str">
        <f t="shared" si="2"/>
        <v/>
      </c>
      <c r="S20" s="119" t="str">
        <f t="shared" si="3"/>
        <v/>
      </c>
      <c r="T20" s="119" t="str">
        <f t="shared" si="4"/>
        <v/>
      </c>
      <c r="U20" s="40" t="str">
        <f t="shared" si="5"/>
        <v/>
      </c>
      <c r="V20" s="132"/>
      <c r="W20" s="28" t="str">
        <f>IF(AND(D20&gt;0,E20&gt;0,F20&gt;0,Q20&gt;0,R20&gt;0,V20&gt;0,NOT(O20="")),ABS(VLOOKUP($V$1,VLookups!$A$28:$B$29,2,FALSE)-_xlfn.BETA.DIST(V20,IF(K20="L",R20,Q20),IF(K20="L",Q20,R20),TRUE,D20,F20)),"")</f>
        <v/>
      </c>
      <c r="X20" s="129" t="str">
        <f>IF(OR($Q20="",$R20=""),"",_xlfn.BETA.INV(ABS(VLOOKUP($V$1,VLookups!$A$28:$B$29,2,FALSE)-X$3),IF($K20="L",$R20,$Q20),IF($K20="L",$Q20,$R20),$D20,$F20))</f>
        <v/>
      </c>
      <c r="Y20" s="130" t="str">
        <f>IF(OR($Q20="",$R20=""),"",_xlfn.BETA.INV(ABS(VLOOKUP($V$1,VLookups!$A$28:$B$29,2,FALSE)-Y$3),IF($K20="L",$R20,$Q20),IF($K20="L",$Q20,$R20),$D20,$F20))</f>
        <v/>
      </c>
      <c r="Z20" s="129" t="str">
        <f>IF(OR($Q20="",$R20=""),"",_xlfn.BETA.INV(ABS(VLOOKUP($V$1,VLookups!$A$28:$B$29,2,FALSE)-Z$3),IF($K20="L",$R20,$Q20),IF($K20="L",$Q20,$R20),$D20,$F20))</f>
        <v/>
      </c>
      <c r="AA20" s="130" t="str">
        <f>IF(OR($Q20="",$R20=""),"",_xlfn.BETA.INV(ABS(VLOOKUP($V$1,VLookups!$A$28:$B$29,2,FALSE)-AA$3),IF($K20="L",$R20,$Q20),IF($K20="L",$Q20,$R20),$D20,$F20))</f>
        <v/>
      </c>
      <c r="AB20" s="129" t="str">
        <f>IF(OR($Q20="",$R20=""),"",_xlfn.BETA.INV(ABS(VLOOKUP($V$1,VLookups!$A$28:$B$29,2,FALSE)-AB$3),IF($K20="L",$R20,$Q20),IF($K20="L",$Q20,$R20),$D20,$F20))</f>
        <v/>
      </c>
      <c r="AC20" s="130" t="str">
        <f>IF(OR($Q20="",$R20=""),"",_xlfn.BETA.INV(ABS(VLOOKUP($V$1,VLookups!$A$28:$B$29,2,FALSE)-AC$3),IF($K20="L",$R20,$Q20),IF($K20="L",$Q20,$R20),$D20,$F20))</f>
        <v/>
      </c>
      <c r="AD20" s="129" t="str">
        <f>IF(OR($Q20="",$R20=""),"",_xlfn.BETA.INV(ABS(VLOOKUP($V$1,VLookups!$A$28:$B$29,2,FALSE)-AD$3),IF($K20="L",$R20,$Q20),IF($K20="L",$Q20,$R20),$D20,$F20))</f>
        <v/>
      </c>
      <c r="AE20" s="130" t="str">
        <f>IF(OR($Q20="",$R20=""),"",_xlfn.BETA.INV(ABS(VLOOKUP($V$1,VLookups!$A$28:$B$29,2,FALSE)-AE$3),IF($K20="L",$R20,$Q20),IF($K20="L",$Q20,$R20),$D20,$F20))</f>
        <v/>
      </c>
      <c r="AF20" s="129" t="str">
        <f>IF(OR($Q20="",$R20=""),"",_xlfn.BETA.INV(ABS(VLOOKUP($V$1,VLookups!$A$28:$B$29,2,FALSE)-AF$3),IF($K20="L",$R20,$Q20),IF($K20="L",$Q20,$R20),$D20,$F20))</f>
        <v/>
      </c>
      <c r="AG20" s="130" t="str">
        <f>IF(OR($Q20="",$R20=""),"",_xlfn.BETA.INV(ABS(VLOOKUP($V$1,VLookups!$A$28:$B$29,2,FALSE)-AG$3),IF($K20="L",$R20,$Q20),IF($K20="L",$Q20,$R20),$D20,$F20))</f>
        <v/>
      </c>
      <c r="AH20" s="129" t="str">
        <f>IF(OR($Q20="",$R20=""),"",_xlfn.BETA.INV(ABS(VLOOKUP($V$1,VLookups!$A$28:$B$29,2,FALSE)-AH$3),IF($K20="L",$R20,$Q20),IF($K20="L",$Q20,$R20),$D20,$F20))</f>
        <v/>
      </c>
      <c r="AI20" s="130" t="str">
        <f>IF(OR($Q20="",$R20=""),"",_xlfn.BETA.INV(ABS(VLOOKUP($V$1,VLookups!$A$28:$B$29,2,FALSE)-AI$3),IF($K20="L",$R20,$Q20),IF($K20="L",$Q20,$R20),$D20,$F20))</f>
        <v/>
      </c>
      <c r="AJ20" s="17"/>
      <c r="AK20" s="17"/>
      <c r="AL20" s="17"/>
    </row>
    <row r="21" spans="1:38" hidden="1" x14ac:dyDescent="0.25">
      <c r="A21" s="22">
        <v>18</v>
      </c>
      <c r="B21" s="152"/>
      <c r="C21" s="143"/>
      <c r="D21" s="117" t="str">
        <f t="shared" si="6"/>
        <v/>
      </c>
      <c r="E21" s="132"/>
      <c r="F21" s="117" t="str">
        <f t="shared" si="7"/>
        <v/>
      </c>
      <c r="G21" s="143"/>
      <c r="H21" s="153"/>
      <c r="I21" s="127" t="str">
        <f t="shared" si="8"/>
        <v/>
      </c>
      <c r="J21" s="23" t="str">
        <f t="shared" si="9"/>
        <v/>
      </c>
      <c r="K21" s="24" t="str">
        <f t="shared" si="10"/>
        <v/>
      </c>
      <c r="L21" s="25" t="str">
        <f>IF(J21="","",IF(OR($J21&lt;Skew!$B$1,$J21=Skew!$B$1),IF($J21&gt;Skew!$C$1,Skew!$A$1,IF($J21&gt;Skew!$C$2,Skew!$A$2,IF($J21&gt;Skew!$C$3,Skew!$A$3,IF($J21&gt;Skew!$C$4,Skew!$A$4,IF($J21&gt;Skew!$C$5,Skew!$A$5,IF($J21&gt;Skew!$C$6,Skew!$A$6,IF($J21&gt;Skew!$C$7,Skew!$A$7,IF($J21&gt;Skew!$C$8,Skew!$A$8,IF($J21&gt;Skew!$C$9,Skew!$A$9,IF($J21&gt;Skew!$C$10,Skew!$A$10,IF($J21&gt;Skew!$C$11,Skew!$A$11,IF($J21&gt;Skew!$C$12,Skew!$A$12,IF($J21&gt;Skew!$C$13,Skew!$A$13,IF($J21&gt;Skew!$C$14,Skew!$A$14,Skew!$A$15)
)))))))))))))))</f>
        <v/>
      </c>
      <c r="M21" s="24" t="str">
        <f>IF(J21="","",MATCH(L21,Skew!$A$1:$A$15,0))</f>
        <v/>
      </c>
      <c r="N21" s="24" t="str">
        <f t="shared" si="0"/>
        <v/>
      </c>
      <c r="O21" s="26"/>
      <c r="P21" s="24" t="str">
        <f>IF(OR(J21="",O21=""),"",MATCH(O21,Confidence!$A$1:$A$10,0))</f>
        <v/>
      </c>
      <c r="Q21" s="27" t="str">
        <f t="shared" si="1"/>
        <v/>
      </c>
      <c r="R21" s="27" t="str">
        <f t="shared" si="2"/>
        <v/>
      </c>
      <c r="S21" s="119" t="str">
        <f t="shared" si="3"/>
        <v/>
      </c>
      <c r="T21" s="119" t="str">
        <f t="shared" si="4"/>
        <v/>
      </c>
      <c r="U21" s="40" t="str">
        <f t="shared" si="5"/>
        <v/>
      </c>
      <c r="V21" s="132"/>
      <c r="W21" s="28" t="str">
        <f>IF(AND(D21&gt;0,E21&gt;0,F21&gt;0,Q21&gt;0,R21&gt;0,V21&gt;0,NOT(O21="")),ABS(VLOOKUP($V$1,VLookups!$A$28:$B$29,2,FALSE)-_xlfn.BETA.DIST(V21,IF(K21="L",R21,Q21),IF(K21="L",Q21,R21),TRUE,D21,F21)),"")</f>
        <v/>
      </c>
      <c r="X21" s="129" t="str">
        <f>IF(OR($Q21="",$R21=""),"",_xlfn.BETA.INV(ABS(VLOOKUP($V$1,VLookups!$A$28:$B$29,2,FALSE)-X$3),IF($K21="L",$R21,$Q21),IF($K21="L",$Q21,$R21),$D21,$F21))</f>
        <v/>
      </c>
      <c r="Y21" s="130" t="str">
        <f>IF(OR($Q21="",$R21=""),"",_xlfn.BETA.INV(ABS(VLOOKUP($V$1,VLookups!$A$28:$B$29,2,FALSE)-Y$3),IF($K21="L",$R21,$Q21),IF($K21="L",$Q21,$R21),$D21,$F21))</f>
        <v/>
      </c>
      <c r="Z21" s="129" t="str">
        <f>IF(OR($Q21="",$R21=""),"",_xlfn.BETA.INV(ABS(VLOOKUP($V$1,VLookups!$A$28:$B$29,2,FALSE)-Z$3),IF($K21="L",$R21,$Q21),IF($K21="L",$Q21,$R21),$D21,$F21))</f>
        <v/>
      </c>
      <c r="AA21" s="130" t="str">
        <f>IF(OR($Q21="",$R21=""),"",_xlfn.BETA.INV(ABS(VLOOKUP($V$1,VLookups!$A$28:$B$29,2,FALSE)-AA$3),IF($K21="L",$R21,$Q21),IF($K21="L",$Q21,$R21),$D21,$F21))</f>
        <v/>
      </c>
      <c r="AB21" s="129" t="str">
        <f>IF(OR($Q21="",$R21=""),"",_xlfn.BETA.INV(ABS(VLOOKUP($V$1,VLookups!$A$28:$B$29,2,FALSE)-AB$3),IF($K21="L",$R21,$Q21),IF($K21="L",$Q21,$R21),$D21,$F21))</f>
        <v/>
      </c>
      <c r="AC21" s="130" t="str">
        <f>IF(OR($Q21="",$R21=""),"",_xlfn.BETA.INV(ABS(VLOOKUP($V$1,VLookups!$A$28:$B$29,2,FALSE)-AC$3),IF($K21="L",$R21,$Q21),IF($K21="L",$Q21,$R21),$D21,$F21))</f>
        <v/>
      </c>
      <c r="AD21" s="129" t="str">
        <f>IF(OR($Q21="",$R21=""),"",_xlfn.BETA.INV(ABS(VLOOKUP($V$1,VLookups!$A$28:$B$29,2,FALSE)-AD$3),IF($K21="L",$R21,$Q21),IF($K21="L",$Q21,$R21),$D21,$F21))</f>
        <v/>
      </c>
      <c r="AE21" s="130" t="str">
        <f>IF(OR($Q21="",$R21=""),"",_xlfn.BETA.INV(ABS(VLOOKUP($V$1,VLookups!$A$28:$B$29,2,FALSE)-AE$3),IF($K21="L",$R21,$Q21),IF($K21="L",$Q21,$R21),$D21,$F21))</f>
        <v/>
      </c>
      <c r="AF21" s="129" t="str">
        <f>IF(OR($Q21="",$R21=""),"",_xlfn.BETA.INV(ABS(VLOOKUP($V$1,VLookups!$A$28:$B$29,2,FALSE)-AF$3),IF($K21="L",$R21,$Q21),IF($K21="L",$Q21,$R21),$D21,$F21))</f>
        <v/>
      </c>
      <c r="AG21" s="130" t="str">
        <f>IF(OR($Q21="",$R21=""),"",_xlfn.BETA.INV(ABS(VLOOKUP($V$1,VLookups!$A$28:$B$29,2,FALSE)-AG$3),IF($K21="L",$R21,$Q21),IF($K21="L",$Q21,$R21),$D21,$F21))</f>
        <v/>
      </c>
      <c r="AH21" s="129" t="str">
        <f>IF(OR($Q21="",$R21=""),"",_xlfn.BETA.INV(ABS(VLOOKUP($V$1,VLookups!$A$28:$B$29,2,FALSE)-AH$3),IF($K21="L",$R21,$Q21),IF($K21="L",$Q21,$R21),$D21,$F21))</f>
        <v/>
      </c>
      <c r="AI21" s="130" t="str">
        <f>IF(OR($Q21="",$R21=""),"",_xlfn.BETA.INV(ABS(VLOOKUP($V$1,VLookups!$A$28:$B$29,2,FALSE)-AI$3),IF($K21="L",$R21,$Q21),IF($K21="L",$Q21,$R21),$D21,$F21))</f>
        <v/>
      </c>
      <c r="AJ21" s="17"/>
      <c r="AK21" s="17"/>
      <c r="AL21" s="17"/>
    </row>
    <row r="22" spans="1:38" hidden="1" x14ac:dyDescent="0.25">
      <c r="A22" s="22">
        <v>19</v>
      </c>
      <c r="B22" s="152"/>
      <c r="C22" s="143"/>
      <c r="D22" s="117" t="str">
        <f t="shared" si="6"/>
        <v/>
      </c>
      <c r="E22" s="132"/>
      <c r="F22" s="117" t="str">
        <f t="shared" si="7"/>
        <v/>
      </c>
      <c r="G22" s="143"/>
      <c r="H22" s="153"/>
      <c r="I22" s="127" t="str">
        <f t="shared" si="8"/>
        <v/>
      </c>
      <c r="J22" s="23" t="str">
        <f t="shared" si="9"/>
        <v/>
      </c>
      <c r="K22" s="24" t="str">
        <f t="shared" si="10"/>
        <v/>
      </c>
      <c r="L22" s="25" t="str">
        <f>IF(J22="","",IF(OR($J22&lt;Skew!$B$1,$J22=Skew!$B$1),IF($J22&gt;Skew!$C$1,Skew!$A$1,IF($J22&gt;Skew!$C$2,Skew!$A$2,IF($J22&gt;Skew!$C$3,Skew!$A$3,IF($J22&gt;Skew!$C$4,Skew!$A$4,IF($J22&gt;Skew!$C$5,Skew!$A$5,IF($J22&gt;Skew!$C$6,Skew!$A$6,IF($J22&gt;Skew!$C$7,Skew!$A$7,IF($J22&gt;Skew!$C$8,Skew!$A$8,IF($J22&gt;Skew!$C$9,Skew!$A$9,IF($J22&gt;Skew!$C$10,Skew!$A$10,IF($J22&gt;Skew!$C$11,Skew!$A$11,IF($J22&gt;Skew!$C$12,Skew!$A$12,IF($J22&gt;Skew!$C$13,Skew!$A$13,IF($J22&gt;Skew!$C$14,Skew!$A$14,Skew!$A$15)
)))))))))))))))</f>
        <v/>
      </c>
      <c r="M22" s="24" t="str">
        <f>IF(J22="","",MATCH(L22,Skew!$A$1:$A$15,0))</f>
        <v/>
      </c>
      <c r="N22" s="24" t="str">
        <f t="shared" si="0"/>
        <v/>
      </c>
      <c r="O22" s="26"/>
      <c r="P22" s="24" t="str">
        <f>IF(OR(J22="",O22=""),"",MATCH(O22,Confidence!$A$1:$A$10,0))</f>
        <v/>
      </c>
      <c r="Q22" s="27" t="str">
        <f t="shared" si="1"/>
        <v/>
      </c>
      <c r="R22" s="27" t="str">
        <f t="shared" si="2"/>
        <v/>
      </c>
      <c r="S22" s="119" t="str">
        <f t="shared" si="3"/>
        <v/>
      </c>
      <c r="T22" s="119" t="str">
        <f t="shared" si="4"/>
        <v/>
      </c>
      <c r="U22" s="40" t="str">
        <f t="shared" si="5"/>
        <v/>
      </c>
      <c r="V22" s="132"/>
      <c r="W22" s="28" t="str">
        <f>IF(AND(D22&gt;0,E22&gt;0,F22&gt;0,Q22&gt;0,R22&gt;0,V22&gt;0,NOT(O22="")),ABS(VLOOKUP($V$1,VLookups!$A$28:$B$29,2,FALSE)-_xlfn.BETA.DIST(V22,IF(K22="L",R22,Q22),IF(K22="L",Q22,R22),TRUE,D22,F22)),"")</f>
        <v/>
      </c>
      <c r="X22" s="129" t="str">
        <f>IF(OR($Q22="",$R22=""),"",_xlfn.BETA.INV(ABS(VLOOKUP($V$1,VLookups!$A$28:$B$29,2,FALSE)-X$3),IF($K22="L",$R22,$Q22),IF($K22="L",$Q22,$R22),$D22,$F22))</f>
        <v/>
      </c>
      <c r="Y22" s="130" t="str">
        <f>IF(OR($Q22="",$R22=""),"",_xlfn.BETA.INV(ABS(VLOOKUP($V$1,VLookups!$A$28:$B$29,2,FALSE)-Y$3),IF($K22="L",$R22,$Q22),IF($K22="L",$Q22,$R22),$D22,$F22))</f>
        <v/>
      </c>
      <c r="Z22" s="129" t="str">
        <f>IF(OR($Q22="",$R22=""),"",_xlfn.BETA.INV(ABS(VLOOKUP($V$1,VLookups!$A$28:$B$29,2,FALSE)-Z$3),IF($K22="L",$R22,$Q22),IF($K22="L",$Q22,$R22),$D22,$F22))</f>
        <v/>
      </c>
      <c r="AA22" s="130" t="str">
        <f>IF(OR($Q22="",$R22=""),"",_xlfn.BETA.INV(ABS(VLOOKUP($V$1,VLookups!$A$28:$B$29,2,FALSE)-AA$3),IF($K22="L",$R22,$Q22),IF($K22="L",$Q22,$R22),$D22,$F22))</f>
        <v/>
      </c>
      <c r="AB22" s="129" t="str">
        <f>IF(OR($Q22="",$R22=""),"",_xlfn.BETA.INV(ABS(VLOOKUP($V$1,VLookups!$A$28:$B$29,2,FALSE)-AB$3),IF($K22="L",$R22,$Q22),IF($K22="L",$Q22,$R22),$D22,$F22))</f>
        <v/>
      </c>
      <c r="AC22" s="130" t="str">
        <f>IF(OR($Q22="",$R22=""),"",_xlfn.BETA.INV(ABS(VLOOKUP($V$1,VLookups!$A$28:$B$29,2,FALSE)-AC$3),IF($K22="L",$R22,$Q22),IF($K22="L",$Q22,$R22),$D22,$F22))</f>
        <v/>
      </c>
      <c r="AD22" s="129" t="str">
        <f>IF(OR($Q22="",$R22=""),"",_xlfn.BETA.INV(ABS(VLOOKUP($V$1,VLookups!$A$28:$B$29,2,FALSE)-AD$3),IF($K22="L",$R22,$Q22),IF($K22="L",$Q22,$R22),$D22,$F22))</f>
        <v/>
      </c>
      <c r="AE22" s="130" t="str">
        <f>IF(OR($Q22="",$R22=""),"",_xlfn.BETA.INV(ABS(VLOOKUP($V$1,VLookups!$A$28:$B$29,2,FALSE)-AE$3),IF($K22="L",$R22,$Q22),IF($K22="L",$Q22,$R22),$D22,$F22))</f>
        <v/>
      </c>
      <c r="AF22" s="129" t="str">
        <f>IF(OR($Q22="",$R22=""),"",_xlfn.BETA.INV(ABS(VLOOKUP($V$1,VLookups!$A$28:$B$29,2,FALSE)-AF$3),IF($K22="L",$R22,$Q22),IF($K22="L",$Q22,$R22),$D22,$F22))</f>
        <v/>
      </c>
      <c r="AG22" s="130" t="str">
        <f>IF(OR($Q22="",$R22=""),"",_xlfn.BETA.INV(ABS(VLOOKUP($V$1,VLookups!$A$28:$B$29,2,FALSE)-AG$3),IF($K22="L",$R22,$Q22),IF($K22="L",$Q22,$R22),$D22,$F22))</f>
        <v/>
      </c>
      <c r="AH22" s="129" t="str">
        <f>IF(OR($Q22="",$R22=""),"",_xlfn.BETA.INV(ABS(VLOOKUP($V$1,VLookups!$A$28:$B$29,2,FALSE)-AH$3),IF($K22="L",$R22,$Q22),IF($K22="L",$Q22,$R22),$D22,$F22))</f>
        <v/>
      </c>
      <c r="AI22" s="130" t="str">
        <f>IF(OR($Q22="",$R22=""),"",_xlfn.BETA.INV(ABS(VLOOKUP($V$1,VLookups!$A$28:$B$29,2,FALSE)-AI$3),IF($K22="L",$R22,$Q22),IF($K22="L",$Q22,$R22),$D22,$F22))</f>
        <v/>
      </c>
      <c r="AJ22" s="17"/>
      <c r="AK22" s="17"/>
      <c r="AL22" s="17"/>
    </row>
    <row r="23" spans="1:38" hidden="1" x14ac:dyDescent="0.25">
      <c r="A23" s="22">
        <v>20</v>
      </c>
      <c r="B23" s="152"/>
      <c r="C23" s="143"/>
      <c r="D23" s="117" t="str">
        <f t="shared" si="6"/>
        <v/>
      </c>
      <c r="E23" s="132"/>
      <c r="F23" s="117" t="str">
        <f t="shared" si="7"/>
        <v/>
      </c>
      <c r="G23" s="143"/>
      <c r="H23" s="153"/>
      <c r="I23" s="127" t="str">
        <f t="shared" si="8"/>
        <v/>
      </c>
      <c r="J23" s="23" t="str">
        <f t="shared" si="9"/>
        <v/>
      </c>
      <c r="K23" s="24" t="str">
        <f t="shared" si="10"/>
        <v/>
      </c>
      <c r="L23" s="25" t="str">
        <f>IF(J23="","",IF(OR($J23&lt;Skew!$B$1,$J23=Skew!$B$1),IF($J23&gt;Skew!$C$1,Skew!$A$1,IF($J23&gt;Skew!$C$2,Skew!$A$2,IF($J23&gt;Skew!$C$3,Skew!$A$3,IF($J23&gt;Skew!$C$4,Skew!$A$4,IF($J23&gt;Skew!$C$5,Skew!$A$5,IF($J23&gt;Skew!$C$6,Skew!$A$6,IF($J23&gt;Skew!$C$7,Skew!$A$7,IF($J23&gt;Skew!$C$8,Skew!$A$8,IF($J23&gt;Skew!$C$9,Skew!$A$9,IF($J23&gt;Skew!$C$10,Skew!$A$10,IF($J23&gt;Skew!$C$11,Skew!$A$11,IF($J23&gt;Skew!$C$12,Skew!$A$12,IF($J23&gt;Skew!$C$13,Skew!$A$13,IF($J23&gt;Skew!$C$14,Skew!$A$14,Skew!$A$15)
)))))))))))))))</f>
        <v/>
      </c>
      <c r="M23" s="24" t="str">
        <f>IF(J23="","",MATCH(L23,Skew!$A$1:$A$15,0))</f>
        <v/>
      </c>
      <c r="N23" s="24" t="str">
        <f t="shared" si="0"/>
        <v/>
      </c>
      <c r="O23" s="26"/>
      <c r="P23" s="24" t="str">
        <f>IF(OR(J23="",O23=""),"",MATCH(O23,Confidence!$A$1:$A$10,0))</f>
        <v/>
      </c>
      <c r="Q23" s="27" t="str">
        <f t="shared" si="1"/>
        <v/>
      </c>
      <c r="R23" s="27" t="str">
        <f t="shared" si="2"/>
        <v/>
      </c>
      <c r="S23" s="119" t="str">
        <f t="shared" si="3"/>
        <v/>
      </c>
      <c r="T23" s="119" t="str">
        <f t="shared" si="4"/>
        <v/>
      </c>
      <c r="U23" s="40" t="str">
        <f t="shared" si="5"/>
        <v/>
      </c>
      <c r="V23" s="132"/>
      <c r="W23" s="28" t="str">
        <f>IF(AND(D23&gt;0,E23&gt;0,F23&gt;0,Q23&gt;0,R23&gt;0,V23&gt;0,NOT(O23="")),ABS(VLOOKUP($V$1,VLookups!$A$28:$B$29,2,FALSE)-_xlfn.BETA.DIST(V23,IF(K23="L",R23,Q23),IF(K23="L",Q23,R23),TRUE,D23,F23)),"")</f>
        <v/>
      </c>
      <c r="X23" s="129" t="str">
        <f>IF(OR($Q23="",$R23=""),"",_xlfn.BETA.INV(ABS(VLOOKUP($V$1,VLookups!$A$28:$B$29,2,FALSE)-X$3),IF($K23="L",$R23,$Q23),IF($K23="L",$Q23,$R23),$D23,$F23))</f>
        <v/>
      </c>
      <c r="Y23" s="130" t="str">
        <f>IF(OR($Q23="",$R23=""),"",_xlfn.BETA.INV(ABS(VLOOKUP($V$1,VLookups!$A$28:$B$29,2,FALSE)-Y$3),IF($K23="L",$R23,$Q23),IF($K23="L",$Q23,$R23),$D23,$F23))</f>
        <v/>
      </c>
      <c r="Z23" s="129" t="str">
        <f>IF(OR($Q23="",$R23=""),"",_xlfn.BETA.INV(ABS(VLOOKUP($V$1,VLookups!$A$28:$B$29,2,FALSE)-Z$3),IF($K23="L",$R23,$Q23),IF($K23="L",$Q23,$R23),$D23,$F23))</f>
        <v/>
      </c>
      <c r="AA23" s="130" t="str">
        <f>IF(OR($Q23="",$R23=""),"",_xlfn.BETA.INV(ABS(VLOOKUP($V$1,VLookups!$A$28:$B$29,2,FALSE)-AA$3),IF($K23="L",$R23,$Q23),IF($K23="L",$Q23,$R23),$D23,$F23))</f>
        <v/>
      </c>
      <c r="AB23" s="129" t="str">
        <f>IF(OR($Q23="",$R23=""),"",_xlfn.BETA.INV(ABS(VLOOKUP($V$1,VLookups!$A$28:$B$29,2,FALSE)-AB$3),IF($K23="L",$R23,$Q23),IF($K23="L",$Q23,$R23),$D23,$F23))</f>
        <v/>
      </c>
      <c r="AC23" s="130" t="str">
        <f>IF(OR($Q23="",$R23=""),"",_xlfn.BETA.INV(ABS(VLOOKUP($V$1,VLookups!$A$28:$B$29,2,FALSE)-AC$3),IF($K23="L",$R23,$Q23),IF($K23="L",$Q23,$R23),$D23,$F23))</f>
        <v/>
      </c>
      <c r="AD23" s="129" t="str">
        <f>IF(OR($Q23="",$R23=""),"",_xlfn.BETA.INV(ABS(VLOOKUP($V$1,VLookups!$A$28:$B$29,2,FALSE)-AD$3),IF($K23="L",$R23,$Q23),IF($K23="L",$Q23,$R23),$D23,$F23))</f>
        <v/>
      </c>
      <c r="AE23" s="130" t="str">
        <f>IF(OR($Q23="",$R23=""),"",_xlfn.BETA.INV(ABS(VLOOKUP($V$1,VLookups!$A$28:$B$29,2,FALSE)-AE$3),IF($K23="L",$R23,$Q23),IF($K23="L",$Q23,$R23),$D23,$F23))</f>
        <v/>
      </c>
      <c r="AF23" s="129" t="str">
        <f>IF(OR($Q23="",$R23=""),"",_xlfn.BETA.INV(ABS(VLOOKUP($V$1,VLookups!$A$28:$B$29,2,FALSE)-AF$3),IF($K23="L",$R23,$Q23),IF($K23="L",$Q23,$R23),$D23,$F23))</f>
        <v/>
      </c>
      <c r="AG23" s="130" t="str">
        <f>IF(OR($Q23="",$R23=""),"",_xlfn.BETA.INV(ABS(VLOOKUP($V$1,VLookups!$A$28:$B$29,2,FALSE)-AG$3),IF($K23="L",$R23,$Q23),IF($K23="L",$Q23,$R23),$D23,$F23))</f>
        <v/>
      </c>
      <c r="AH23" s="129" t="str">
        <f>IF(OR($Q23="",$R23=""),"",_xlfn.BETA.INV(ABS(VLOOKUP($V$1,VLookups!$A$28:$B$29,2,FALSE)-AH$3),IF($K23="L",$R23,$Q23),IF($K23="L",$Q23,$R23),$D23,$F23))</f>
        <v/>
      </c>
      <c r="AI23" s="130" t="str">
        <f>IF(OR($Q23="",$R23=""),"",_xlfn.BETA.INV(ABS(VLOOKUP($V$1,VLookups!$A$28:$B$29,2,FALSE)-AI$3),IF($K23="L",$R23,$Q23),IF($K23="L",$Q23,$R23),$D23,$F23))</f>
        <v/>
      </c>
      <c r="AJ23" s="17"/>
      <c r="AK23" s="17"/>
      <c r="AL23" s="17"/>
    </row>
    <row r="24" spans="1:38" hidden="1" x14ac:dyDescent="0.25">
      <c r="A24" s="22">
        <v>21</v>
      </c>
      <c r="B24" s="152"/>
      <c r="C24" s="143"/>
      <c r="D24" s="117" t="str">
        <f t="shared" si="6"/>
        <v/>
      </c>
      <c r="E24" s="132"/>
      <c r="F24" s="117" t="str">
        <f t="shared" si="7"/>
        <v/>
      </c>
      <c r="G24" s="143"/>
      <c r="H24" s="153"/>
      <c r="I24" s="127" t="str">
        <f t="shared" si="8"/>
        <v/>
      </c>
      <c r="J24" s="23" t="str">
        <f t="shared" si="9"/>
        <v/>
      </c>
      <c r="K24" s="24" t="str">
        <f t="shared" si="10"/>
        <v/>
      </c>
      <c r="L24" s="25" t="str">
        <f>IF(J24="","",IF(OR($J24&lt;Skew!$B$1,$J24=Skew!$B$1),IF($J24&gt;Skew!$C$1,Skew!$A$1,IF($J24&gt;Skew!$C$2,Skew!$A$2,IF($J24&gt;Skew!$C$3,Skew!$A$3,IF($J24&gt;Skew!$C$4,Skew!$A$4,IF($J24&gt;Skew!$C$5,Skew!$A$5,IF($J24&gt;Skew!$C$6,Skew!$A$6,IF($J24&gt;Skew!$C$7,Skew!$A$7,IF($J24&gt;Skew!$C$8,Skew!$A$8,IF($J24&gt;Skew!$C$9,Skew!$A$9,IF($J24&gt;Skew!$C$10,Skew!$A$10,IF($J24&gt;Skew!$C$11,Skew!$A$11,IF($J24&gt;Skew!$C$12,Skew!$A$12,IF($J24&gt;Skew!$C$13,Skew!$A$13,IF($J24&gt;Skew!$C$14,Skew!$A$14,Skew!$A$15)
)))))))))))))))</f>
        <v/>
      </c>
      <c r="M24" s="24" t="str">
        <f>IF(J24="","",MATCH(L24,Skew!$A$1:$A$15,0))</f>
        <v/>
      </c>
      <c r="N24" s="24" t="str">
        <f t="shared" si="0"/>
        <v/>
      </c>
      <c r="O24" s="26"/>
      <c r="P24" s="24" t="str">
        <f>IF(OR(J24="",O24=""),"",MATCH(O24,Confidence!$A$1:$A$10,0))</f>
        <v/>
      </c>
      <c r="Q24" s="27" t="str">
        <f t="shared" si="1"/>
        <v/>
      </c>
      <c r="R24" s="27" t="str">
        <f t="shared" si="2"/>
        <v/>
      </c>
      <c r="S24" s="119" t="str">
        <f t="shared" si="3"/>
        <v/>
      </c>
      <c r="T24" s="119" t="str">
        <f t="shared" si="4"/>
        <v/>
      </c>
      <c r="U24" s="40" t="str">
        <f t="shared" si="5"/>
        <v/>
      </c>
      <c r="V24" s="132"/>
      <c r="W24" s="28" t="str">
        <f>IF(AND(D24&gt;0,E24&gt;0,F24&gt;0,Q24&gt;0,R24&gt;0,V24&gt;0,NOT(O24="")),ABS(VLOOKUP($V$1,VLookups!$A$28:$B$29,2,FALSE)-_xlfn.BETA.DIST(V24,IF(K24="L",R24,Q24),IF(K24="L",Q24,R24),TRUE,D24,F24)),"")</f>
        <v/>
      </c>
      <c r="X24" s="129" t="str">
        <f>IF(OR($Q24="",$R24=""),"",_xlfn.BETA.INV(ABS(VLOOKUP($V$1,VLookups!$A$28:$B$29,2,FALSE)-X$3),IF($K24="L",$R24,$Q24),IF($K24="L",$Q24,$R24),$D24,$F24))</f>
        <v/>
      </c>
      <c r="Y24" s="130" t="str">
        <f>IF(OR($Q24="",$R24=""),"",_xlfn.BETA.INV(ABS(VLOOKUP($V$1,VLookups!$A$28:$B$29,2,FALSE)-Y$3),IF($K24="L",$R24,$Q24),IF($K24="L",$Q24,$R24),$D24,$F24))</f>
        <v/>
      </c>
      <c r="Z24" s="129" t="str">
        <f>IF(OR($Q24="",$R24=""),"",_xlfn.BETA.INV(ABS(VLOOKUP($V$1,VLookups!$A$28:$B$29,2,FALSE)-Z$3),IF($K24="L",$R24,$Q24),IF($K24="L",$Q24,$R24),$D24,$F24))</f>
        <v/>
      </c>
      <c r="AA24" s="130" t="str">
        <f>IF(OR($Q24="",$R24=""),"",_xlfn.BETA.INV(ABS(VLOOKUP($V$1,VLookups!$A$28:$B$29,2,FALSE)-AA$3),IF($K24="L",$R24,$Q24),IF($K24="L",$Q24,$R24),$D24,$F24))</f>
        <v/>
      </c>
      <c r="AB24" s="129" t="str">
        <f>IF(OR($Q24="",$R24=""),"",_xlfn.BETA.INV(ABS(VLOOKUP($V$1,VLookups!$A$28:$B$29,2,FALSE)-AB$3),IF($K24="L",$R24,$Q24),IF($K24="L",$Q24,$R24),$D24,$F24))</f>
        <v/>
      </c>
      <c r="AC24" s="130" t="str">
        <f>IF(OR($Q24="",$R24=""),"",_xlfn.BETA.INV(ABS(VLOOKUP($V$1,VLookups!$A$28:$B$29,2,FALSE)-AC$3),IF($K24="L",$R24,$Q24),IF($K24="L",$Q24,$R24),$D24,$F24))</f>
        <v/>
      </c>
      <c r="AD24" s="129" t="str">
        <f>IF(OR($Q24="",$R24=""),"",_xlfn.BETA.INV(ABS(VLOOKUP($V$1,VLookups!$A$28:$B$29,2,FALSE)-AD$3),IF($K24="L",$R24,$Q24),IF($K24="L",$Q24,$R24),$D24,$F24))</f>
        <v/>
      </c>
      <c r="AE24" s="130" t="str">
        <f>IF(OR($Q24="",$R24=""),"",_xlfn.BETA.INV(ABS(VLOOKUP($V$1,VLookups!$A$28:$B$29,2,FALSE)-AE$3),IF($K24="L",$R24,$Q24),IF($K24="L",$Q24,$R24),$D24,$F24))</f>
        <v/>
      </c>
      <c r="AF24" s="129" t="str">
        <f>IF(OR($Q24="",$R24=""),"",_xlfn.BETA.INV(ABS(VLOOKUP($V$1,VLookups!$A$28:$B$29,2,FALSE)-AF$3),IF($K24="L",$R24,$Q24),IF($K24="L",$Q24,$R24),$D24,$F24))</f>
        <v/>
      </c>
      <c r="AG24" s="130" t="str">
        <f>IF(OR($Q24="",$R24=""),"",_xlfn.BETA.INV(ABS(VLOOKUP($V$1,VLookups!$A$28:$B$29,2,FALSE)-AG$3),IF($K24="L",$R24,$Q24),IF($K24="L",$Q24,$R24),$D24,$F24))</f>
        <v/>
      </c>
      <c r="AH24" s="129" t="str">
        <f>IF(OR($Q24="",$R24=""),"",_xlfn.BETA.INV(ABS(VLOOKUP($V$1,VLookups!$A$28:$B$29,2,FALSE)-AH$3),IF($K24="L",$R24,$Q24),IF($K24="L",$Q24,$R24),$D24,$F24))</f>
        <v/>
      </c>
      <c r="AI24" s="130" t="str">
        <f>IF(OR($Q24="",$R24=""),"",_xlfn.BETA.INV(ABS(VLOOKUP($V$1,VLookups!$A$28:$B$29,2,FALSE)-AI$3),IF($K24="L",$R24,$Q24),IF($K24="L",$Q24,$R24),$D24,$F24))</f>
        <v/>
      </c>
      <c r="AJ24" s="17"/>
      <c r="AK24" s="17"/>
      <c r="AL24" s="17"/>
    </row>
    <row r="25" spans="1:38" hidden="1" x14ac:dyDescent="0.25">
      <c r="A25" s="22">
        <v>22</v>
      </c>
      <c r="B25" s="152"/>
      <c r="C25" s="143"/>
      <c r="D25" s="117" t="str">
        <f t="shared" si="6"/>
        <v/>
      </c>
      <c r="E25" s="132"/>
      <c r="F25" s="117" t="str">
        <f t="shared" si="7"/>
        <v/>
      </c>
      <c r="G25" s="143"/>
      <c r="H25" s="153"/>
      <c r="I25" s="127" t="str">
        <f t="shared" si="8"/>
        <v/>
      </c>
      <c r="J25" s="23" t="str">
        <f t="shared" si="9"/>
        <v/>
      </c>
      <c r="K25" s="24" t="str">
        <f t="shared" si="10"/>
        <v/>
      </c>
      <c r="L25" s="25" t="str">
        <f>IF(J25="","",IF(OR($J25&lt;Skew!$B$1,$J25=Skew!$B$1),IF($J25&gt;Skew!$C$1,Skew!$A$1,IF($J25&gt;Skew!$C$2,Skew!$A$2,IF($J25&gt;Skew!$C$3,Skew!$A$3,IF($J25&gt;Skew!$C$4,Skew!$A$4,IF($J25&gt;Skew!$C$5,Skew!$A$5,IF($J25&gt;Skew!$C$6,Skew!$A$6,IF($J25&gt;Skew!$C$7,Skew!$A$7,IF($J25&gt;Skew!$C$8,Skew!$A$8,IF($J25&gt;Skew!$C$9,Skew!$A$9,IF($J25&gt;Skew!$C$10,Skew!$A$10,IF($J25&gt;Skew!$C$11,Skew!$A$11,IF($J25&gt;Skew!$C$12,Skew!$A$12,IF($J25&gt;Skew!$C$13,Skew!$A$13,IF($J25&gt;Skew!$C$14,Skew!$A$14,Skew!$A$15)
)))))))))))))))</f>
        <v/>
      </c>
      <c r="M25" s="24" t="str">
        <f>IF(J25="","",MATCH(L25,Skew!$A$1:$A$15,0))</f>
        <v/>
      </c>
      <c r="N25" s="24" t="str">
        <f t="shared" si="0"/>
        <v/>
      </c>
      <c r="O25" s="26"/>
      <c r="P25" s="24" t="str">
        <f>IF(OR(J25="",O25=""),"",MATCH(O25,Confidence!$A$1:$A$10,0))</f>
        <v/>
      </c>
      <c r="Q25" s="27" t="str">
        <f t="shared" si="1"/>
        <v/>
      </c>
      <c r="R25" s="27" t="str">
        <f t="shared" si="2"/>
        <v/>
      </c>
      <c r="S25" s="119" t="str">
        <f t="shared" si="3"/>
        <v/>
      </c>
      <c r="T25" s="119" t="str">
        <f t="shared" si="4"/>
        <v/>
      </c>
      <c r="U25" s="40" t="str">
        <f t="shared" si="5"/>
        <v/>
      </c>
      <c r="V25" s="132"/>
      <c r="W25" s="28" t="str">
        <f>IF(AND(D25&gt;0,E25&gt;0,F25&gt;0,Q25&gt;0,R25&gt;0,V25&gt;0,NOT(O25="")),ABS(VLOOKUP($V$1,VLookups!$A$28:$B$29,2,FALSE)-_xlfn.BETA.DIST(V25,IF(K25="L",R25,Q25),IF(K25="L",Q25,R25),TRUE,D25,F25)),"")</f>
        <v/>
      </c>
      <c r="X25" s="129" t="str">
        <f>IF(OR($Q25="",$R25=""),"",_xlfn.BETA.INV(ABS(VLOOKUP($V$1,VLookups!$A$28:$B$29,2,FALSE)-X$3),IF($K25="L",$R25,$Q25),IF($K25="L",$Q25,$R25),$D25,$F25))</f>
        <v/>
      </c>
      <c r="Y25" s="130" t="str">
        <f>IF(OR($Q25="",$R25=""),"",_xlfn.BETA.INV(ABS(VLOOKUP($V$1,VLookups!$A$28:$B$29,2,FALSE)-Y$3),IF($K25="L",$R25,$Q25),IF($K25="L",$Q25,$R25),$D25,$F25))</f>
        <v/>
      </c>
      <c r="Z25" s="129" t="str">
        <f>IF(OR($Q25="",$R25=""),"",_xlfn.BETA.INV(ABS(VLOOKUP($V$1,VLookups!$A$28:$B$29,2,FALSE)-Z$3),IF($K25="L",$R25,$Q25),IF($K25="L",$Q25,$R25),$D25,$F25))</f>
        <v/>
      </c>
      <c r="AA25" s="130" t="str">
        <f>IF(OR($Q25="",$R25=""),"",_xlfn.BETA.INV(ABS(VLOOKUP($V$1,VLookups!$A$28:$B$29,2,FALSE)-AA$3),IF($K25="L",$R25,$Q25),IF($K25="L",$Q25,$R25),$D25,$F25))</f>
        <v/>
      </c>
      <c r="AB25" s="129" t="str">
        <f>IF(OR($Q25="",$R25=""),"",_xlfn.BETA.INV(ABS(VLOOKUP($V$1,VLookups!$A$28:$B$29,2,FALSE)-AB$3),IF($K25="L",$R25,$Q25),IF($K25="L",$Q25,$R25),$D25,$F25))</f>
        <v/>
      </c>
      <c r="AC25" s="130" t="str">
        <f>IF(OR($Q25="",$R25=""),"",_xlfn.BETA.INV(ABS(VLOOKUP($V$1,VLookups!$A$28:$B$29,2,FALSE)-AC$3),IF($K25="L",$R25,$Q25),IF($K25="L",$Q25,$R25),$D25,$F25))</f>
        <v/>
      </c>
      <c r="AD25" s="129" t="str">
        <f>IF(OR($Q25="",$R25=""),"",_xlfn.BETA.INV(ABS(VLOOKUP($V$1,VLookups!$A$28:$B$29,2,FALSE)-AD$3),IF($K25="L",$R25,$Q25),IF($K25="L",$Q25,$R25),$D25,$F25))</f>
        <v/>
      </c>
      <c r="AE25" s="130" t="str">
        <f>IF(OR($Q25="",$R25=""),"",_xlfn.BETA.INV(ABS(VLOOKUP($V$1,VLookups!$A$28:$B$29,2,FALSE)-AE$3),IF($K25="L",$R25,$Q25),IF($K25="L",$Q25,$R25),$D25,$F25))</f>
        <v/>
      </c>
      <c r="AF25" s="129" t="str">
        <f>IF(OR($Q25="",$R25=""),"",_xlfn.BETA.INV(ABS(VLOOKUP($V$1,VLookups!$A$28:$B$29,2,FALSE)-AF$3),IF($K25="L",$R25,$Q25),IF($K25="L",$Q25,$R25),$D25,$F25))</f>
        <v/>
      </c>
      <c r="AG25" s="130" t="str">
        <f>IF(OR($Q25="",$R25=""),"",_xlfn.BETA.INV(ABS(VLOOKUP($V$1,VLookups!$A$28:$B$29,2,FALSE)-AG$3),IF($K25="L",$R25,$Q25),IF($K25="L",$Q25,$R25),$D25,$F25))</f>
        <v/>
      </c>
      <c r="AH25" s="129" t="str">
        <f>IF(OR($Q25="",$R25=""),"",_xlfn.BETA.INV(ABS(VLOOKUP($V$1,VLookups!$A$28:$B$29,2,FALSE)-AH$3),IF($K25="L",$R25,$Q25),IF($K25="L",$Q25,$R25),$D25,$F25))</f>
        <v/>
      </c>
      <c r="AI25" s="130" t="str">
        <f>IF(OR($Q25="",$R25=""),"",_xlfn.BETA.INV(ABS(VLOOKUP($V$1,VLookups!$A$28:$B$29,2,FALSE)-AI$3),IF($K25="L",$R25,$Q25),IF($K25="L",$Q25,$R25),$D25,$F25))</f>
        <v/>
      </c>
      <c r="AJ25" s="17"/>
      <c r="AK25" s="17"/>
      <c r="AL25" s="17"/>
    </row>
    <row r="26" spans="1:38" hidden="1" x14ac:dyDescent="0.25">
      <c r="A26" s="22">
        <v>23</v>
      </c>
      <c r="B26" s="152"/>
      <c r="C26" s="143"/>
      <c r="D26" s="117" t="str">
        <f t="shared" si="6"/>
        <v/>
      </c>
      <c r="E26" s="132"/>
      <c r="F26" s="117" t="str">
        <f t="shared" si="7"/>
        <v/>
      </c>
      <c r="G26" s="143"/>
      <c r="H26" s="153"/>
      <c r="I26" s="127" t="str">
        <f t="shared" si="8"/>
        <v/>
      </c>
      <c r="J26" s="23" t="str">
        <f t="shared" si="9"/>
        <v/>
      </c>
      <c r="K26" s="24" t="str">
        <f t="shared" si="10"/>
        <v/>
      </c>
      <c r="L26" s="25" t="str">
        <f>IF(J26="","",IF(OR($J26&lt;Skew!$B$1,$J26=Skew!$B$1),IF($J26&gt;Skew!$C$1,Skew!$A$1,IF($J26&gt;Skew!$C$2,Skew!$A$2,IF($J26&gt;Skew!$C$3,Skew!$A$3,IF($J26&gt;Skew!$C$4,Skew!$A$4,IF($J26&gt;Skew!$C$5,Skew!$A$5,IF($J26&gt;Skew!$C$6,Skew!$A$6,IF($J26&gt;Skew!$C$7,Skew!$A$7,IF($J26&gt;Skew!$C$8,Skew!$A$8,IF($J26&gt;Skew!$C$9,Skew!$A$9,IF($J26&gt;Skew!$C$10,Skew!$A$10,IF($J26&gt;Skew!$C$11,Skew!$A$11,IF($J26&gt;Skew!$C$12,Skew!$A$12,IF($J26&gt;Skew!$C$13,Skew!$A$13,IF($J26&gt;Skew!$C$14,Skew!$A$14,Skew!$A$15)
)))))))))))))))</f>
        <v/>
      </c>
      <c r="M26" s="24" t="str">
        <f>IF(J26="","",MATCH(L26,Skew!$A$1:$A$15,0))</f>
        <v/>
      </c>
      <c r="N26" s="24" t="str">
        <f t="shared" si="0"/>
        <v/>
      </c>
      <c r="O26" s="26"/>
      <c r="P26" s="24" t="str">
        <f>IF(OR(J26="",O26=""),"",MATCH(O26,Confidence!$A$1:$A$10,0))</f>
        <v/>
      </c>
      <c r="Q26" s="27" t="str">
        <f t="shared" si="1"/>
        <v/>
      </c>
      <c r="R26" s="27" t="str">
        <f t="shared" si="2"/>
        <v/>
      </c>
      <c r="S26" s="119" t="str">
        <f t="shared" si="3"/>
        <v/>
      </c>
      <c r="T26" s="119" t="str">
        <f t="shared" si="4"/>
        <v/>
      </c>
      <c r="U26" s="40" t="str">
        <f t="shared" si="5"/>
        <v/>
      </c>
      <c r="V26" s="132"/>
      <c r="W26" s="28" t="str">
        <f>IF(AND(D26&gt;0,E26&gt;0,F26&gt;0,Q26&gt;0,R26&gt;0,V26&gt;0,NOT(O26="")),ABS(VLOOKUP($V$1,VLookups!$A$28:$B$29,2,FALSE)-_xlfn.BETA.DIST(V26,IF(K26="L",R26,Q26),IF(K26="L",Q26,R26),TRUE,D26,F26)),"")</f>
        <v/>
      </c>
      <c r="X26" s="129" t="str">
        <f>IF(OR($Q26="",$R26=""),"",_xlfn.BETA.INV(ABS(VLOOKUP($V$1,VLookups!$A$28:$B$29,2,FALSE)-X$3),IF($K26="L",$R26,$Q26),IF($K26="L",$Q26,$R26),$D26,$F26))</f>
        <v/>
      </c>
      <c r="Y26" s="130" t="str">
        <f>IF(OR($Q26="",$R26=""),"",_xlfn.BETA.INV(ABS(VLOOKUP($V$1,VLookups!$A$28:$B$29,2,FALSE)-Y$3),IF($K26="L",$R26,$Q26),IF($K26="L",$Q26,$R26),$D26,$F26))</f>
        <v/>
      </c>
      <c r="Z26" s="129" t="str">
        <f>IF(OR($Q26="",$R26=""),"",_xlfn.BETA.INV(ABS(VLOOKUP($V$1,VLookups!$A$28:$B$29,2,FALSE)-Z$3),IF($K26="L",$R26,$Q26),IF($K26="L",$Q26,$R26),$D26,$F26))</f>
        <v/>
      </c>
      <c r="AA26" s="130" t="str">
        <f>IF(OR($Q26="",$R26=""),"",_xlfn.BETA.INV(ABS(VLOOKUP($V$1,VLookups!$A$28:$B$29,2,FALSE)-AA$3),IF($K26="L",$R26,$Q26),IF($K26="L",$Q26,$R26),$D26,$F26))</f>
        <v/>
      </c>
      <c r="AB26" s="129" t="str">
        <f>IF(OR($Q26="",$R26=""),"",_xlfn.BETA.INV(ABS(VLOOKUP($V$1,VLookups!$A$28:$B$29,2,FALSE)-AB$3),IF($K26="L",$R26,$Q26),IF($K26="L",$Q26,$R26),$D26,$F26))</f>
        <v/>
      </c>
      <c r="AC26" s="130" t="str">
        <f>IF(OR($Q26="",$R26=""),"",_xlfn.BETA.INV(ABS(VLOOKUP($V$1,VLookups!$A$28:$B$29,2,FALSE)-AC$3),IF($K26="L",$R26,$Q26),IF($K26="L",$Q26,$R26),$D26,$F26))</f>
        <v/>
      </c>
      <c r="AD26" s="129" t="str">
        <f>IF(OR($Q26="",$R26=""),"",_xlfn.BETA.INV(ABS(VLOOKUP($V$1,VLookups!$A$28:$B$29,2,FALSE)-AD$3),IF($K26="L",$R26,$Q26),IF($K26="L",$Q26,$R26),$D26,$F26))</f>
        <v/>
      </c>
      <c r="AE26" s="130" t="str">
        <f>IF(OR($Q26="",$R26=""),"",_xlfn.BETA.INV(ABS(VLOOKUP($V$1,VLookups!$A$28:$B$29,2,FALSE)-AE$3),IF($K26="L",$R26,$Q26),IF($K26="L",$Q26,$R26),$D26,$F26))</f>
        <v/>
      </c>
      <c r="AF26" s="129" t="str">
        <f>IF(OR($Q26="",$R26=""),"",_xlfn.BETA.INV(ABS(VLOOKUP($V$1,VLookups!$A$28:$B$29,2,FALSE)-AF$3),IF($K26="L",$R26,$Q26),IF($K26="L",$Q26,$R26),$D26,$F26))</f>
        <v/>
      </c>
      <c r="AG26" s="130" t="str">
        <f>IF(OR($Q26="",$R26=""),"",_xlfn.BETA.INV(ABS(VLOOKUP($V$1,VLookups!$A$28:$B$29,2,FALSE)-AG$3),IF($K26="L",$R26,$Q26),IF($K26="L",$Q26,$R26),$D26,$F26))</f>
        <v/>
      </c>
      <c r="AH26" s="129" t="str">
        <f>IF(OR($Q26="",$R26=""),"",_xlfn.BETA.INV(ABS(VLOOKUP($V$1,VLookups!$A$28:$B$29,2,FALSE)-AH$3),IF($K26="L",$R26,$Q26),IF($K26="L",$Q26,$R26),$D26,$F26))</f>
        <v/>
      </c>
      <c r="AI26" s="130" t="str">
        <f>IF(OR($Q26="",$R26=""),"",_xlfn.BETA.INV(ABS(VLOOKUP($V$1,VLookups!$A$28:$B$29,2,FALSE)-AI$3),IF($K26="L",$R26,$Q26),IF($K26="L",$Q26,$R26),$D26,$F26))</f>
        <v/>
      </c>
      <c r="AJ26" s="17"/>
      <c r="AK26" s="17"/>
      <c r="AL26" s="17"/>
    </row>
    <row r="27" spans="1:38" hidden="1" x14ac:dyDescent="0.25">
      <c r="A27" s="22">
        <v>24</v>
      </c>
      <c r="B27" s="152"/>
      <c r="C27" s="143"/>
      <c r="D27" s="117" t="str">
        <f t="shared" si="6"/>
        <v/>
      </c>
      <c r="E27" s="132"/>
      <c r="F27" s="117" t="str">
        <f t="shared" si="7"/>
        <v/>
      </c>
      <c r="G27" s="143"/>
      <c r="H27" s="153"/>
      <c r="I27" s="127" t="str">
        <f t="shared" si="8"/>
        <v/>
      </c>
      <c r="J27" s="23" t="str">
        <f t="shared" si="9"/>
        <v/>
      </c>
      <c r="K27" s="24" t="str">
        <f t="shared" si="10"/>
        <v/>
      </c>
      <c r="L27" s="25" t="str">
        <f>IF(J27="","",IF(OR($J27&lt;Skew!$B$1,$J27=Skew!$B$1),IF($J27&gt;Skew!$C$1,Skew!$A$1,IF($J27&gt;Skew!$C$2,Skew!$A$2,IF($J27&gt;Skew!$C$3,Skew!$A$3,IF($J27&gt;Skew!$C$4,Skew!$A$4,IF($J27&gt;Skew!$C$5,Skew!$A$5,IF($J27&gt;Skew!$C$6,Skew!$A$6,IF($J27&gt;Skew!$C$7,Skew!$A$7,IF($J27&gt;Skew!$C$8,Skew!$A$8,IF($J27&gt;Skew!$C$9,Skew!$A$9,IF($J27&gt;Skew!$C$10,Skew!$A$10,IF($J27&gt;Skew!$C$11,Skew!$A$11,IF($J27&gt;Skew!$C$12,Skew!$A$12,IF($J27&gt;Skew!$C$13,Skew!$A$13,IF($J27&gt;Skew!$C$14,Skew!$A$14,Skew!$A$15)
)))))))))))))))</f>
        <v/>
      </c>
      <c r="M27" s="24" t="str">
        <f>IF(J27="","",MATCH(L27,Skew!$A$1:$A$15,0))</f>
        <v/>
      </c>
      <c r="N27" s="24" t="str">
        <f t="shared" si="0"/>
        <v/>
      </c>
      <c r="O27" s="26"/>
      <c r="P27" s="24" t="str">
        <f>IF(OR(J27="",O27=""),"",MATCH(O27,Confidence!$A$1:$A$10,0))</f>
        <v/>
      </c>
      <c r="Q27" s="27" t="str">
        <f t="shared" si="1"/>
        <v/>
      </c>
      <c r="R27" s="27" t="str">
        <f t="shared" si="2"/>
        <v/>
      </c>
      <c r="S27" s="119" t="str">
        <f t="shared" si="3"/>
        <v/>
      </c>
      <c r="T27" s="119" t="str">
        <f t="shared" si="4"/>
        <v/>
      </c>
      <c r="U27" s="40" t="str">
        <f t="shared" si="5"/>
        <v/>
      </c>
      <c r="V27" s="132"/>
      <c r="W27" s="28" t="str">
        <f>IF(AND(D27&gt;0,E27&gt;0,F27&gt;0,Q27&gt;0,R27&gt;0,V27&gt;0,NOT(O27="")),ABS(VLOOKUP($V$1,VLookups!$A$28:$B$29,2,FALSE)-_xlfn.BETA.DIST(V27,IF(K27="L",R27,Q27),IF(K27="L",Q27,R27),TRUE,D27,F27)),"")</f>
        <v/>
      </c>
      <c r="X27" s="129" t="str">
        <f>IF(OR($Q27="",$R27=""),"",_xlfn.BETA.INV(ABS(VLOOKUP($V$1,VLookups!$A$28:$B$29,2,FALSE)-X$3),IF($K27="L",$R27,$Q27),IF($K27="L",$Q27,$R27),$D27,$F27))</f>
        <v/>
      </c>
      <c r="Y27" s="130" t="str">
        <f>IF(OR($Q27="",$R27=""),"",_xlfn.BETA.INV(ABS(VLOOKUP($V$1,VLookups!$A$28:$B$29,2,FALSE)-Y$3),IF($K27="L",$R27,$Q27),IF($K27="L",$Q27,$R27),$D27,$F27))</f>
        <v/>
      </c>
      <c r="Z27" s="129" t="str">
        <f>IF(OR($Q27="",$R27=""),"",_xlfn.BETA.INV(ABS(VLOOKUP($V$1,VLookups!$A$28:$B$29,2,FALSE)-Z$3),IF($K27="L",$R27,$Q27),IF($K27="L",$Q27,$R27),$D27,$F27))</f>
        <v/>
      </c>
      <c r="AA27" s="130" t="str">
        <f>IF(OR($Q27="",$R27=""),"",_xlfn.BETA.INV(ABS(VLOOKUP($V$1,VLookups!$A$28:$B$29,2,FALSE)-AA$3),IF($K27="L",$R27,$Q27),IF($K27="L",$Q27,$R27),$D27,$F27))</f>
        <v/>
      </c>
      <c r="AB27" s="129" t="str">
        <f>IF(OR($Q27="",$R27=""),"",_xlfn.BETA.INV(ABS(VLOOKUP($V$1,VLookups!$A$28:$B$29,2,FALSE)-AB$3),IF($K27="L",$R27,$Q27),IF($K27="L",$Q27,$R27),$D27,$F27))</f>
        <v/>
      </c>
      <c r="AC27" s="130" t="str">
        <f>IF(OR($Q27="",$R27=""),"",_xlfn.BETA.INV(ABS(VLOOKUP($V$1,VLookups!$A$28:$B$29,2,FALSE)-AC$3),IF($K27="L",$R27,$Q27),IF($K27="L",$Q27,$R27),$D27,$F27))</f>
        <v/>
      </c>
      <c r="AD27" s="129" t="str">
        <f>IF(OR($Q27="",$R27=""),"",_xlfn.BETA.INV(ABS(VLOOKUP($V$1,VLookups!$A$28:$B$29,2,FALSE)-AD$3),IF($K27="L",$R27,$Q27),IF($K27="L",$Q27,$R27),$D27,$F27))</f>
        <v/>
      </c>
      <c r="AE27" s="130" t="str">
        <f>IF(OR($Q27="",$R27=""),"",_xlfn.BETA.INV(ABS(VLOOKUP($V$1,VLookups!$A$28:$B$29,2,FALSE)-AE$3),IF($K27="L",$R27,$Q27),IF($K27="L",$Q27,$R27),$D27,$F27))</f>
        <v/>
      </c>
      <c r="AF27" s="129" t="str">
        <f>IF(OR($Q27="",$R27=""),"",_xlfn.BETA.INV(ABS(VLOOKUP($V$1,VLookups!$A$28:$B$29,2,FALSE)-AF$3),IF($K27="L",$R27,$Q27),IF($K27="L",$Q27,$R27),$D27,$F27))</f>
        <v/>
      </c>
      <c r="AG27" s="130" t="str">
        <f>IF(OR($Q27="",$R27=""),"",_xlfn.BETA.INV(ABS(VLOOKUP($V$1,VLookups!$A$28:$B$29,2,FALSE)-AG$3),IF($K27="L",$R27,$Q27),IF($K27="L",$Q27,$R27),$D27,$F27))</f>
        <v/>
      </c>
      <c r="AH27" s="129" t="str">
        <f>IF(OR($Q27="",$R27=""),"",_xlfn.BETA.INV(ABS(VLOOKUP($V$1,VLookups!$A$28:$B$29,2,FALSE)-AH$3),IF($K27="L",$R27,$Q27),IF($K27="L",$Q27,$R27),$D27,$F27))</f>
        <v/>
      </c>
      <c r="AI27" s="130" t="str">
        <f>IF(OR($Q27="",$R27=""),"",_xlfn.BETA.INV(ABS(VLOOKUP($V$1,VLookups!$A$28:$B$29,2,FALSE)-AI$3),IF($K27="L",$R27,$Q27),IF($K27="L",$Q27,$R27),$D27,$F27))</f>
        <v/>
      </c>
      <c r="AJ27" s="17"/>
      <c r="AK27" s="17"/>
      <c r="AL27" s="17"/>
    </row>
    <row r="28" spans="1:38" hidden="1" x14ac:dyDescent="0.25">
      <c r="A28" s="22">
        <v>25</v>
      </c>
      <c r="B28" s="152"/>
      <c r="C28" s="143"/>
      <c r="D28" s="117" t="str">
        <f t="shared" si="6"/>
        <v/>
      </c>
      <c r="E28" s="132"/>
      <c r="F28" s="117" t="str">
        <f t="shared" si="7"/>
        <v/>
      </c>
      <c r="G28" s="143"/>
      <c r="H28" s="153"/>
      <c r="I28" s="127" t="str">
        <f t="shared" si="8"/>
        <v/>
      </c>
      <c r="J28" s="23" t="str">
        <f t="shared" si="9"/>
        <v/>
      </c>
      <c r="K28" s="24" t="str">
        <f t="shared" si="10"/>
        <v/>
      </c>
      <c r="L28" s="25" t="str">
        <f>IF(J28="","",IF(OR($J28&lt;Skew!$B$1,$J28=Skew!$B$1),IF($J28&gt;Skew!$C$1,Skew!$A$1,IF($J28&gt;Skew!$C$2,Skew!$A$2,IF($J28&gt;Skew!$C$3,Skew!$A$3,IF($J28&gt;Skew!$C$4,Skew!$A$4,IF($J28&gt;Skew!$C$5,Skew!$A$5,IF($J28&gt;Skew!$C$6,Skew!$A$6,IF($J28&gt;Skew!$C$7,Skew!$A$7,IF($J28&gt;Skew!$C$8,Skew!$A$8,IF($J28&gt;Skew!$C$9,Skew!$A$9,IF($J28&gt;Skew!$C$10,Skew!$A$10,IF($J28&gt;Skew!$C$11,Skew!$A$11,IF($J28&gt;Skew!$C$12,Skew!$A$12,IF($J28&gt;Skew!$C$13,Skew!$A$13,IF($J28&gt;Skew!$C$14,Skew!$A$14,Skew!$A$15)
)))))))))))))))</f>
        <v/>
      </c>
      <c r="M28" s="24" t="str">
        <f>IF(J28="","",MATCH(L28,Skew!$A$1:$A$15,0))</f>
        <v/>
      </c>
      <c r="N28" s="24" t="str">
        <f t="shared" si="0"/>
        <v/>
      </c>
      <c r="O28" s="26"/>
      <c r="P28" s="24" t="str">
        <f>IF(OR(J28="",O28=""),"",MATCH(O28,Confidence!$A$1:$A$10,0))</f>
        <v/>
      </c>
      <c r="Q28" s="27" t="str">
        <f t="shared" si="1"/>
        <v/>
      </c>
      <c r="R28" s="27" t="str">
        <f t="shared" si="2"/>
        <v/>
      </c>
      <c r="S28" s="119" t="str">
        <f t="shared" si="3"/>
        <v/>
      </c>
      <c r="T28" s="119" t="str">
        <f t="shared" si="4"/>
        <v/>
      </c>
      <c r="U28" s="40" t="str">
        <f t="shared" si="5"/>
        <v/>
      </c>
      <c r="V28" s="132"/>
      <c r="W28" s="28" t="str">
        <f>IF(AND(D28&gt;0,E28&gt;0,F28&gt;0,Q28&gt;0,R28&gt;0,V28&gt;0,NOT(O28="")),ABS(VLOOKUP($V$1,VLookups!$A$28:$B$29,2,FALSE)-_xlfn.BETA.DIST(V28,IF(K28="L",R28,Q28),IF(K28="L",Q28,R28),TRUE,D28,F28)),"")</f>
        <v/>
      </c>
      <c r="X28" s="129" t="str">
        <f>IF(OR($Q28="",$R28=""),"",_xlfn.BETA.INV(ABS(VLOOKUP($V$1,VLookups!$A$28:$B$29,2,FALSE)-X$3),IF($K28="L",$R28,$Q28),IF($K28="L",$Q28,$R28),$D28,$F28))</f>
        <v/>
      </c>
      <c r="Y28" s="130" t="str">
        <f>IF(OR($Q28="",$R28=""),"",_xlfn.BETA.INV(ABS(VLOOKUP($V$1,VLookups!$A$28:$B$29,2,FALSE)-Y$3),IF($K28="L",$R28,$Q28),IF($K28="L",$Q28,$R28),$D28,$F28))</f>
        <v/>
      </c>
      <c r="Z28" s="129" t="str">
        <f>IF(OR($Q28="",$R28=""),"",_xlfn.BETA.INV(ABS(VLOOKUP($V$1,VLookups!$A$28:$B$29,2,FALSE)-Z$3),IF($K28="L",$R28,$Q28),IF($K28="L",$Q28,$R28),$D28,$F28))</f>
        <v/>
      </c>
      <c r="AA28" s="130" t="str">
        <f>IF(OR($Q28="",$R28=""),"",_xlfn.BETA.INV(ABS(VLOOKUP($V$1,VLookups!$A$28:$B$29,2,FALSE)-AA$3),IF($K28="L",$R28,$Q28),IF($K28="L",$Q28,$R28),$D28,$F28))</f>
        <v/>
      </c>
      <c r="AB28" s="129" t="str">
        <f>IF(OR($Q28="",$R28=""),"",_xlfn.BETA.INV(ABS(VLOOKUP($V$1,VLookups!$A$28:$B$29,2,FALSE)-AB$3),IF($K28="L",$R28,$Q28),IF($K28="L",$Q28,$R28),$D28,$F28))</f>
        <v/>
      </c>
      <c r="AC28" s="130" t="str">
        <f>IF(OR($Q28="",$R28=""),"",_xlfn.BETA.INV(ABS(VLOOKUP($V$1,VLookups!$A$28:$B$29,2,FALSE)-AC$3),IF($K28="L",$R28,$Q28),IF($K28="L",$Q28,$R28),$D28,$F28))</f>
        <v/>
      </c>
      <c r="AD28" s="129" t="str">
        <f>IF(OR($Q28="",$R28=""),"",_xlfn.BETA.INV(ABS(VLOOKUP($V$1,VLookups!$A$28:$B$29,2,FALSE)-AD$3),IF($K28="L",$R28,$Q28),IF($K28="L",$Q28,$R28),$D28,$F28))</f>
        <v/>
      </c>
      <c r="AE28" s="130" t="str">
        <f>IF(OR($Q28="",$R28=""),"",_xlfn.BETA.INV(ABS(VLOOKUP($V$1,VLookups!$A$28:$B$29,2,FALSE)-AE$3),IF($K28="L",$R28,$Q28),IF($K28="L",$Q28,$R28),$D28,$F28))</f>
        <v/>
      </c>
      <c r="AF28" s="129" t="str">
        <f>IF(OR($Q28="",$R28=""),"",_xlfn.BETA.INV(ABS(VLOOKUP($V$1,VLookups!$A$28:$B$29,2,FALSE)-AF$3),IF($K28="L",$R28,$Q28),IF($K28="L",$Q28,$R28),$D28,$F28))</f>
        <v/>
      </c>
      <c r="AG28" s="130" t="str">
        <f>IF(OR($Q28="",$R28=""),"",_xlfn.BETA.INV(ABS(VLOOKUP($V$1,VLookups!$A$28:$B$29,2,FALSE)-AG$3),IF($K28="L",$R28,$Q28),IF($K28="L",$Q28,$R28),$D28,$F28))</f>
        <v/>
      </c>
      <c r="AH28" s="129" t="str">
        <f>IF(OR($Q28="",$R28=""),"",_xlfn.BETA.INV(ABS(VLOOKUP($V$1,VLookups!$A$28:$B$29,2,FALSE)-AH$3),IF($K28="L",$R28,$Q28),IF($K28="L",$Q28,$R28),$D28,$F28))</f>
        <v/>
      </c>
      <c r="AI28" s="130" t="str">
        <f>IF(OR($Q28="",$R28=""),"",_xlfn.BETA.INV(ABS(VLOOKUP($V$1,VLookups!$A$28:$B$29,2,FALSE)-AI$3),IF($K28="L",$R28,$Q28),IF($K28="L",$Q28,$R28),$D28,$F28))</f>
        <v/>
      </c>
      <c r="AJ28" s="17"/>
      <c r="AK28" s="17"/>
      <c r="AL28" s="17"/>
    </row>
    <row r="29" spans="1:38" hidden="1" x14ac:dyDescent="0.25">
      <c r="A29" s="22">
        <v>26</v>
      </c>
      <c r="B29" s="152"/>
      <c r="C29" s="143"/>
      <c r="D29" s="117" t="str">
        <f t="shared" si="6"/>
        <v/>
      </c>
      <c r="E29" s="132"/>
      <c r="F29" s="117" t="str">
        <f t="shared" si="7"/>
        <v/>
      </c>
      <c r="G29" s="143"/>
      <c r="H29" s="153"/>
      <c r="I29" s="127" t="str">
        <f t="shared" si="8"/>
        <v/>
      </c>
      <c r="J29" s="23" t="str">
        <f t="shared" si="9"/>
        <v/>
      </c>
      <c r="K29" s="24" t="str">
        <f t="shared" si="10"/>
        <v/>
      </c>
      <c r="L29" s="25" t="str">
        <f>IF(J29="","",IF(OR($J29&lt;Skew!$B$1,$J29=Skew!$B$1),IF($J29&gt;Skew!$C$1,Skew!$A$1,IF($J29&gt;Skew!$C$2,Skew!$A$2,IF($J29&gt;Skew!$C$3,Skew!$A$3,IF($J29&gt;Skew!$C$4,Skew!$A$4,IF($J29&gt;Skew!$C$5,Skew!$A$5,IF($J29&gt;Skew!$C$6,Skew!$A$6,IF($J29&gt;Skew!$C$7,Skew!$A$7,IF($J29&gt;Skew!$C$8,Skew!$A$8,IF($J29&gt;Skew!$C$9,Skew!$A$9,IF($J29&gt;Skew!$C$10,Skew!$A$10,IF($J29&gt;Skew!$C$11,Skew!$A$11,IF($J29&gt;Skew!$C$12,Skew!$A$12,IF($J29&gt;Skew!$C$13,Skew!$A$13,IF($J29&gt;Skew!$C$14,Skew!$A$14,Skew!$A$15)
)))))))))))))))</f>
        <v/>
      </c>
      <c r="M29" s="24" t="str">
        <f>IF(J29="","",MATCH(L29,Skew!$A$1:$A$15,0))</f>
        <v/>
      </c>
      <c r="N29" s="24" t="str">
        <f t="shared" si="0"/>
        <v/>
      </c>
      <c r="O29" s="26"/>
      <c r="P29" s="24" t="str">
        <f>IF(OR(J29="",O29=""),"",MATCH(O29,Confidence!$A$1:$A$10,0))</f>
        <v/>
      </c>
      <c r="Q29" s="27" t="str">
        <f t="shared" si="1"/>
        <v/>
      </c>
      <c r="R29" s="27" t="str">
        <f t="shared" si="2"/>
        <v/>
      </c>
      <c r="S29" s="119" t="str">
        <f t="shared" si="3"/>
        <v/>
      </c>
      <c r="T29" s="119" t="str">
        <f t="shared" si="4"/>
        <v/>
      </c>
      <c r="U29" s="40" t="str">
        <f t="shared" si="5"/>
        <v/>
      </c>
      <c r="V29" s="132"/>
      <c r="W29" s="28" t="str">
        <f>IF(AND(D29&gt;0,E29&gt;0,F29&gt;0,Q29&gt;0,R29&gt;0,V29&gt;0,NOT(O29="")),ABS(VLOOKUP($V$1,VLookups!$A$28:$B$29,2,FALSE)-_xlfn.BETA.DIST(V29,IF(K29="L",R29,Q29),IF(K29="L",Q29,R29),TRUE,D29,F29)),"")</f>
        <v/>
      </c>
      <c r="X29" s="129" t="str">
        <f>IF(OR($Q29="",$R29=""),"",_xlfn.BETA.INV(ABS(VLOOKUP($V$1,VLookups!$A$28:$B$29,2,FALSE)-X$3),IF($K29="L",$R29,$Q29),IF($K29="L",$Q29,$R29),$D29,$F29))</f>
        <v/>
      </c>
      <c r="Y29" s="130" t="str">
        <f>IF(OR($Q29="",$R29=""),"",_xlfn.BETA.INV(ABS(VLOOKUP($V$1,VLookups!$A$28:$B$29,2,FALSE)-Y$3),IF($K29="L",$R29,$Q29),IF($K29="L",$Q29,$R29),$D29,$F29))</f>
        <v/>
      </c>
      <c r="Z29" s="129" t="str">
        <f>IF(OR($Q29="",$R29=""),"",_xlfn.BETA.INV(ABS(VLOOKUP($V$1,VLookups!$A$28:$B$29,2,FALSE)-Z$3),IF($K29="L",$R29,$Q29),IF($K29="L",$Q29,$R29),$D29,$F29))</f>
        <v/>
      </c>
      <c r="AA29" s="130" t="str">
        <f>IF(OR($Q29="",$R29=""),"",_xlfn.BETA.INV(ABS(VLOOKUP($V$1,VLookups!$A$28:$B$29,2,FALSE)-AA$3),IF($K29="L",$R29,$Q29),IF($K29="L",$Q29,$R29),$D29,$F29))</f>
        <v/>
      </c>
      <c r="AB29" s="129" t="str">
        <f>IF(OR($Q29="",$R29=""),"",_xlfn.BETA.INV(ABS(VLOOKUP($V$1,VLookups!$A$28:$B$29,2,FALSE)-AB$3),IF($K29="L",$R29,$Q29),IF($K29="L",$Q29,$R29),$D29,$F29))</f>
        <v/>
      </c>
      <c r="AC29" s="130" t="str">
        <f>IF(OR($Q29="",$R29=""),"",_xlfn.BETA.INV(ABS(VLOOKUP($V$1,VLookups!$A$28:$B$29,2,FALSE)-AC$3),IF($K29="L",$R29,$Q29),IF($K29="L",$Q29,$R29),$D29,$F29))</f>
        <v/>
      </c>
      <c r="AD29" s="129" t="str">
        <f>IF(OR($Q29="",$R29=""),"",_xlfn.BETA.INV(ABS(VLOOKUP($V$1,VLookups!$A$28:$B$29,2,FALSE)-AD$3),IF($K29="L",$R29,$Q29),IF($K29="L",$Q29,$R29),$D29,$F29))</f>
        <v/>
      </c>
      <c r="AE29" s="130" t="str">
        <f>IF(OR($Q29="",$R29=""),"",_xlfn.BETA.INV(ABS(VLOOKUP($V$1,VLookups!$A$28:$B$29,2,FALSE)-AE$3),IF($K29="L",$R29,$Q29),IF($K29="L",$Q29,$R29),$D29,$F29))</f>
        <v/>
      </c>
      <c r="AF29" s="129" t="str">
        <f>IF(OR($Q29="",$R29=""),"",_xlfn.BETA.INV(ABS(VLOOKUP($V$1,VLookups!$A$28:$B$29,2,FALSE)-AF$3),IF($K29="L",$R29,$Q29),IF($K29="L",$Q29,$R29),$D29,$F29))</f>
        <v/>
      </c>
      <c r="AG29" s="130" t="str">
        <f>IF(OR($Q29="",$R29=""),"",_xlfn.BETA.INV(ABS(VLOOKUP($V$1,VLookups!$A$28:$B$29,2,FALSE)-AG$3),IF($K29="L",$R29,$Q29),IF($K29="L",$Q29,$R29),$D29,$F29))</f>
        <v/>
      </c>
      <c r="AH29" s="129" t="str">
        <f>IF(OR($Q29="",$R29=""),"",_xlfn.BETA.INV(ABS(VLOOKUP($V$1,VLookups!$A$28:$B$29,2,FALSE)-AH$3),IF($K29="L",$R29,$Q29),IF($K29="L",$Q29,$R29),$D29,$F29))</f>
        <v/>
      </c>
      <c r="AI29" s="130" t="str">
        <f>IF(OR($Q29="",$R29=""),"",_xlfn.BETA.INV(ABS(VLOOKUP($V$1,VLookups!$A$28:$B$29,2,FALSE)-AI$3),IF($K29="L",$R29,$Q29),IF($K29="L",$Q29,$R29),$D29,$F29))</f>
        <v/>
      </c>
      <c r="AJ29" s="17"/>
      <c r="AK29" s="17"/>
      <c r="AL29" s="17"/>
    </row>
    <row r="30" spans="1:38" hidden="1" x14ac:dyDescent="0.25">
      <c r="A30" s="22">
        <v>27</v>
      </c>
      <c r="B30" s="152"/>
      <c r="C30" s="143"/>
      <c r="D30" s="117" t="str">
        <f t="shared" si="6"/>
        <v/>
      </c>
      <c r="E30" s="132"/>
      <c r="F30" s="117" t="str">
        <f t="shared" si="7"/>
        <v/>
      </c>
      <c r="G30" s="143"/>
      <c r="H30" s="153"/>
      <c r="I30" s="127" t="str">
        <f t="shared" si="8"/>
        <v/>
      </c>
      <c r="J30" s="23" t="str">
        <f t="shared" si="9"/>
        <v/>
      </c>
      <c r="K30" s="24" t="str">
        <f t="shared" si="10"/>
        <v/>
      </c>
      <c r="L30" s="25" t="str">
        <f>IF(J30="","",IF(OR($J30&lt;Skew!$B$1,$J30=Skew!$B$1),IF($J30&gt;Skew!$C$1,Skew!$A$1,IF($J30&gt;Skew!$C$2,Skew!$A$2,IF($J30&gt;Skew!$C$3,Skew!$A$3,IF($J30&gt;Skew!$C$4,Skew!$A$4,IF($J30&gt;Skew!$C$5,Skew!$A$5,IF($J30&gt;Skew!$C$6,Skew!$A$6,IF($J30&gt;Skew!$C$7,Skew!$A$7,IF($J30&gt;Skew!$C$8,Skew!$A$8,IF($J30&gt;Skew!$C$9,Skew!$A$9,IF($J30&gt;Skew!$C$10,Skew!$A$10,IF($J30&gt;Skew!$C$11,Skew!$A$11,IF($J30&gt;Skew!$C$12,Skew!$A$12,IF($J30&gt;Skew!$C$13,Skew!$A$13,IF($J30&gt;Skew!$C$14,Skew!$A$14,Skew!$A$15)
)))))))))))))))</f>
        <v/>
      </c>
      <c r="M30" s="24" t="str">
        <f>IF(J30="","",MATCH(L30,Skew!$A$1:$A$15,0))</f>
        <v/>
      </c>
      <c r="N30" s="24" t="str">
        <f t="shared" si="0"/>
        <v/>
      </c>
      <c r="O30" s="26"/>
      <c r="P30" s="24" t="str">
        <f>IF(OR(J30="",O30=""),"",MATCH(O30,Confidence!$A$1:$A$10,0))</f>
        <v/>
      </c>
      <c r="Q30" s="27" t="str">
        <f t="shared" si="1"/>
        <v/>
      </c>
      <c r="R30" s="27" t="str">
        <f t="shared" si="2"/>
        <v/>
      </c>
      <c r="S30" s="119" t="str">
        <f t="shared" si="3"/>
        <v/>
      </c>
      <c r="T30" s="119" t="str">
        <f t="shared" si="4"/>
        <v/>
      </c>
      <c r="U30" s="40" t="str">
        <f t="shared" si="5"/>
        <v/>
      </c>
      <c r="V30" s="132"/>
      <c r="W30" s="28" t="str">
        <f>IF(AND(D30&gt;0,E30&gt;0,F30&gt;0,Q30&gt;0,R30&gt;0,V30&gt;0,NOT(O30="")),ABS(VLOOKUP($V$1,VLookups!$A$28:$B$29,2,FALSE)-_xlfn.BETA.DIST(V30,IF(K30="L",R30,Q30),IF(K30="L",Q30,R30),TRUE,D30,F30)),"")</f>
        <v/>
      </c>
      <c r="X30" s="129" t="str">
        <f>IF(OR($Q30="",$R30=""),"",_xlfn.BETA.INV(ABS(VLOOKUP($V$1,VLookups!$A$28:$B$29,2,FALSE)-X$3),IF($K30="L",$R30,$Q30),IF($K30="L",$Q30,$R30),$D30,$F30))</f>
        <v/>
      </c>
      <c r="Y30" s="130" t="str">
        <f>IF(OR($Q30="",$R30=""),"",_xlfn.BETA.INV(ABS(VLOOKUP($V$1,VLookups!$A$28:$B$29,2,FALSE)-Y$3),IF($K30="L",$R30,$Q30),IF($K30="L",$Q30,$R30),$D30,$F30))</f>
        <v/>
      </c>
      <c r="Z30" s="129" t="str">
        <f>IF(OR($Q30="",$R30=""),"",_xlfn.BETA.INV(ABS(VLOOKUP($V$1,VLookups!$A$28:$B$29,2,FALSE)-Z$3),IF($K30="L",$R30,$Q30),IF($K30="L",$Q30,$R30),$D30,$F30))</f>
        <v/>
      </c>
      <c r="AA30" s="130" t="str">
        <f>IF(OR($Q30="",$R30=""),"",_xlfn.BETA.INV(ABS(VLOOKUP($V$1,VLookups!$A$28:$B$29,2,FALSE)-AA$3),IF($K30="L",$R30,$Q30),IF($K30="L",$Q30,$R30),$D30,$F30))</f>
        <v/>
      </c>
      <c r="AB30" s="129" t="str">
        <f>IF(OR($Q30="",$R30=""),"",_xlfn.BETA.INV(ABS(VLOOKUP($V$1,VLookups!$A$28:$B$29,2,FALSE)-AB$3),IF($K30="L",$R30,$Q30),IF($K30="L",$Q30,$R30),$D30,$F30))</f>
        <v/>
      </c>
      <c r="AC30" s="130" t="str">
        <f>IF(OR($Q30="",$R30=""),"",_xlfn.BETA.INV(ABS(VLOOKUP($V$1,VLookups!$A$28:$B$29,2,FALSE)-AC$3),IF($K30="L",$R30,$Q30),IF($K30="L",$Q30,$R30),$D30,$F30))</f>
        <v/>
      </c>
      <c r="AD30" s="129" t="str">
        <f>IF(OR($Q30="",$R30=""),"",_xlfn.BETA.INV(ABS(VLOOKUP($V$1,VLookups!$A$28:$B$29,2,FALSE)-AD$3),IF($K30="L",$R30,$Q30),IF($K30="L",$Q30,$R30),$D30,$F30))</f>
        <v/>
      </c>
      <c r="AE30" s="130" t="str">
        <f>IF(OR($Q30="",$R30=""),"",_xlfn.BETA.INV(ABS(VLOOKUP($V$1,VLookups!$A$28:$B$29,2,FALSE)-AE$3),IF($K30="L",$R30,$Q30),IF($K30="L",$Q30,$R30),$D30,$F30))</f>
        <v/>
      </c>
      <c r="AF30" s="129" t="str">
        <f>IF(OR($Q30="",$R30=""),"",_xlfn.BETA.INV(ABS(VLOOKUP($V$1,VLookups!$A$28:$B$29,2,FALSE)-AF$3),IF($K30="L",$R30,$Q30),IF($K30="L",$Q30,$R30),$D30,$F30))</f>
        <v/>
      </c>
      <c r="AG30" s="130" t="str">
        <f>IF(OR($Q30="",$R30=""),"",_xlfn.BETA.INV(ABS(VLOOKUP($V$1,VLookups!$A$28:$B$29,2,FALSE)-AG$3),IF($K30="L",$R30,$Q30),IF($K30="L",$Q30,$R30),$D30,$F30))</f>
        <v/>
      </c>
      <c r="AH30" s="129" t="str">
        <f>IF(OR($Q30="",$R30=""),"",_xlfn.BETA.INV(ABS(VLOOKUP($V$1,VLookups!$A$28:$B$29,2,FALSE)-AH$3),IF($K30="L",$R30,$Q30),IF($K30="L",$Q30,$R30),$D30,$F30))</f>
        <v/>
      </c>
      <c r="AI30" s="130" t="str">
        <f>IF(OR($Q30="",$R30=""),"",_xlfn.BETA.INV(ABS(VLOOKUP($V$1,VLookups!$A$28:$B$29,2,FALSE)-AI$3),IF($K30="L",$R30,$Q30),IF($K30="L",$Q30,$R30),$D30,$F30))</f>
        <v/>
      </c>
      <c r="AJ30" s="17"/>
      <c r="AK30" s="17"/>
      <c r="AL30" s="17"/>
    </row>
    <row r="31" spans="1:38" hidden="1" x14ac:dyDescent="0.25">
      <c r="A31" s="22">
        <v>28</v>
      </c>
      <c r="B31" s="152"/>
      <c r="C31" s="143"/>
      <c r="D31" s="117" t="str">
        <f t="shared" si="6"/>
        <v/>
      </c>
      <c r="E31" s="132"/>
      <c r="F31" s="117" t="str">
        <f t="shared" si="7"/>
        <v/>
      </c>
      <c r="G31" s="143"/>
      <c r="H31" s="153"/>
      <c r="I31" s="127" t="str">
        <f t="shared" si="8"/>
        <v/>
      </c>
      <c r="J31" s="23" t="str">
        <f t="shared" si="9"/>
        <v/>
      </c>
      <c r="K31" s="24" t="str">
        <f t="shared" si="10"/>
        <v/>
      </c>
      <c r="L31" s="25" t="str">
        <f>IF(J31="","",IF(OR($J31&lt;Skew!$B$1,$J31=Skew!$B$1),IF($J31&gt;Skew!$C$1,Skew!$A$1,IF($J31&gt;Skew!$C$2,Skew!$A$2,IF($J31&gt;Skew!$C$3,Skew!$A$3,IF($J31&gt;Skew!$C$4,Skew!$A$4,IF($J31&gt;Skew!$C$5,Skew!$A$5,IF($J31&gt;Skew!$C$6,Skew!$A$6,IF($J31&gt;Skew!$C$7,Skew!$A$7,IF($J31&gt;Skew!$C$8,Skew!$A$8,IF($J31&gt;Skew!$C$9,Skew!$A$9,IF($J31&gt;Skew!$C$10,Skew!$A$10,IF($J31&gt;Skew!$C$11,Skew!$A$11,IF($J31&gt;Skew!$C$12,Skew!$A$12,IF($J31&gt;Skew!$C$13,Skew!$A$13,IF($J31&gt;Skew!$C$14,Skew!$A$14,Skew!$A$15)
)))))))))))))))</f>
        <v/>
      </c>
      <c r="M31" s="24" t="str">
        <f>IF(J31="","",MATCH(L31,Skew!$A$1:$A$15,0))</f>
        <v/>
      </c>
      <c r="N31" s="24" t="str">
        <f t="shared" si="0"/>
        <v/>
      </c>
      <c r="O31" s="26"/>
      <c r="P31" s="24" t="str">
        <f>IF(OR(J31="",O31=""),"",MATCH(O31,Confidence!$A$1:$A$10,0))</f>
        <v/>
      </c>
      <c r="Q31" s="27" t="str">
        <f t="shared" si="1"/>
        <v/>
      </c>
      <c r="R31" s="27" t="str">
        <f t="shared" si="2"/>
        <v/>
      </c>
      <c r="S31" s="119" t="str">
        <f t="shared" si="3"/>
        <v/>
      </c>
      <c r="T31" s="119" t="str">
        <f t="shared" si="4"/>
        <v/>
      </c>
      <c r="U31" s="40" t="str">
        <f t="shared" si="5"/>
        <v/>
      </c>
      <c r="V31" s="132"/>
      <c r="W31" s="28" t="str">
        <f>IF(AND(D31&gt;0,E31&gt;0,F31&gt;0,Q31&gt;0,R31&gt;0,V31&gt;0,NOT(O31="")),ABS(VLOOKUP($V$1,VLookups!$A$28:$B$29,2,FALSE)-_xlfn.BETA.DIST(V31,IF(K31="L",R31,Q31),IF(K31="L",Q31,R31),TRUE,D31,F31)),"")</f>
        <v/>
      </c>
      <c r="X31" s="129" t="str">
        <f>IF(OR($Q31="",$R31=""),"",_xlfn.BETA.INV(ABS(VLOOKUP($V$1,VLookups!$A$28:$B$29,2,FALSE)-X$3),IF($K31="L",$R31,$Q31),IF($K31="L",$Q31,$R31),$D31,$F31))</f>
        <v/>
      </c>
      <c r="Y31" s="130" t="str">
        <f>IF(OR($Q31="",$R31=""),"",_xlfn.BETA.INV(ABS(VLOOKUP($V$1,VLookups!$A$28:$B$29,2,FALSE)-Y$3),IF($K31="L",$R31,$Q31),IF($K31="L",$Q31,$R31),$D31,$F31))</f>
        <v/>
      </c>
      <c r="Z31" s="129" t="str">
        <f>IF(OR($Q31="",$R31=""),"",_xlfn.BETA.INV(ABS(VLOOKUP($V$1,VLookups!$A$28:$B$29,2,FALSE)-Z$3),IF($K31="L",$R31,$Q31),IF($K31="L",$Q31,$R31),$D31,$F31))</f>
        <v/>
      </c>
      <c r="AA31" s="130" t="str">
        <f>IF(OR($Q31="",$R31=""),"",_xlfn.BETA.INV(ABS(VLOOKUP($V$1,VLookups!$A$28:$B$29,2,FALSE)-AA$3),IF($K31="L",$R31,$Q31),IF($K31="L",$Q31,$R31),$D31,$F31))</f>
        <v/>
      </c>
      <c r="AB31" s="129" t="str">
        <f>IF(OR($Q31="",$R31=""),"",_xlfn.BETA.INV(ABS(VLOOKUP($V$1,VLookups!$A$28:$B$29,2,FALSE)-AB$3),IF($K31="L",$R31,$Q31),IF($K31="L",$Q31,$R31),$D31,$F31))</f>
        <v/>
      </c>
      <c r="AC31" s="130" t="str">
        <f>IF(OR($Q31="",$R31=""),"",_xlfn.BETA.INV(ABS(VLOOKUP($V$1,VLookups!$A$28:$B$29,2,FALSE)-AC$3),IF($K31="L",$R31,$Q31),IF($K31="L",$Q31,$R31),$D31,$F31))</f>
        <v/>
      </c>
      <c r="AD31" s="129" t="str">
        <f>IF(OR($Q31="",$R31=""),"",_xlfn.BETA.INV(ABS(VLOOKUP($V$1,VLookups!$A$28:$B$29,2,FALSE)-AD$3),IF($K31="L",$R31,$Q31),IF($K31="L",$Q31,$R31),$D31,$F31))</f>
        <v/>
      </c>
      <c r="AE31" s="130" t="str">
        <f>IF(OR($Q31="",$R31=""),"",_xlfn.BETA.INV(ABS(VLOOKUP($V$1,VLookups!$A$28:$B$29,2,FALSE)-AE$3),IF($K31="L",$R31,$Q31),IF($K31="L",$Q31,$R31),$D31,$F31))</f>
        <v/>
      </c>
      <c r="AF31" s="129" t="str">
        <f>IF(OR($Q31="",$R31=""),"",_xlfn.BETA.INV(ABS(VLOOKUP($V$1,VLookups!$A$28:$B$29,2,FALSE)-AF$3),IF($K31="L",$R31,$Q31),IF($K31="L",$Q31,$R31),$D31,$F31))</f>
        <v/>
      </c>
      <c r="AG31" s="130" t="str">
        <f>IF(OR($Q31="",$R31=""),"",_xlfn.BETA.INV(ABS(VLOOKUP($V$1,VLookups!$A$28:$B$29,2,FALSE)-AG$3),IF($K31="L",$R31,$Q31),IF($K31="L",$Q31,$R31),$D31,$F31))</f>
        <v/>
      </c>
      <c r="AH31" s="129" t="str">
        <f>IF(OR($Q31="",$R31=""),"",_xlfn.BETA.INV(ABS(VLOOKUP($V$1,VLookups!$A$28:$B$29,2,FALSE)-AH$3),IF($K31="L",$R31,$Q31),IF($K31="L",$Q31,$R31),$D31,$F31))</f>
        <v/>
      </c>
      <c r="AI31" s="130" t="str">
        <f>IF(OR($Q31="",$R31=""),"",_xlfn.BETA.INV(ABS(VLOOKUP($V$1,VLookups!$A$28:$B$29,2,FALSE)-AI$3),IF($K31="L",$R31,$Q31),IF($K31="L",$Q31,$R31),$D31,$F31))</f>
        <v/>
      </c>
      <c r="AJ31" s="17"/>
      <c r="AK31" s="17"/>
      <c r="AL31" s="17"/>
    </row>
    <row r="32" spans="1:38" hidden="1" x14ac:dyDescent="0.25">
      <c r="A32" s="22">
        <v>29</v>
      </c>
      <c r="B32" s="152"/>
      <c r="C32" s="143"/>
      <c r="D32" s="117" t="str">
        <f t="shared" si="6"/>
        <v/>
      </c>
      <c r="E32" s="132"/>
      <c r="F32" s="117" t="str">
        <f t="shared" si="7"/>
        <v/>
      </c>
      <c r="G32" s="143"/>
      <c r="H32" s="153"/>
      <c r="I32" s="127" t="str">
        <f t="shared" si="8"/>
        <v/>
      </c>
      <c r="J32" s="23" t="str">
        <f t="shared" si="9"/>
        <v/>
      </c>
      <c r="K32" s="24" t="str">
        <f t="shared" si="10"/>
        <v/>
      </c>
      <c r="L32" s="25" t="str">
        <f>IF(J32="","",IF(OR($J32&lt;Skew!$B$1,$J32=Skew!$B$1),IF($J32&gt;Skew!$C$1,Skew!$A$1,IF($J32&gt;Skew!$C$2,Skew!$A$2,IF($J32&gt;Skew!$C$3,Skew!$A$3,IF($J32&gt;Skew!$C$4,Skew!$A$4,IF($J32&gt;Skew!$C$5,Skew!$A$5,IF($J32&gt;Skew!$C$6,Skew!$A$6,IF($J32&gt;Skew!$C$7,Skew!$A$7,IF($J32&gt;Skew!$C$8,Skew!$A$8,IF($J32&gt;Skew!$C$9,Skew!$A$9,IF($J32&gt;Skew!$C$10,Skew!$A$10,IF($J32&gt;Skew!$C$11,Skew!$A$11,IF($J32&gt;Skew!$C$12,Skew!$A$12,IF($J32&gt;Skew!$C$13,Skew!$A$13,IF($J32&gt;Skew!$C$14,Skew!$A$14,Skew!$A$15)
)))))))))))))))</f>
        <v/>
      </c>
      <c r="M32" s="24" t="str">
        <f>IF(J32="","",MATCH(L32,Skew!$A$1:$A$15,0))</f>
        <v/>
      </c>
      <c r="N32" s="24" t="str">
        <f t="shared" si="0"/>
        <v/>
      </c>
      <c r="O32" s="26"/>
      <c r="P32" s="24" t="str">
        <f>IF(OR(J32="",O32=""),"",MATCH(O32,Confidence!$A$1:$A$10,0))</f>
        <v/>
      </c>
      <c r="Q32" s="27" t="str">
        <f t="shared" si="1"/>
        <v/>
      </c>
      <c r="R32" s="27" t="str">
        <f t="shared" si="2"/>
        <v/>
      </c>
      <c r="S32" s="119" t="str">
        <f t="shared" si="3"/>
        <v/>
      </c>
      <c r="T32" s="119" t="str">
        <f t="shared" si="4"/>
        <v/>
      </c>
      <c r="U32" s="40" t="str">
        <f t="shared" si="5"/>
        <v/>
      </c>
      <c r="V32" s="132"/>
      <c r="W32" s="28" t="str">
        <f>IF(AND(D32&gt;0,E32&gt;0,F32&gt;0,Q32&gt;0,R32&gt;0,V32&gt;0,NOT(O32="")),ABS(VLOOKUP($V$1,VLookups!$A$28:$B$29,2,FALSE)-_xlfn.BETA.DIST(V32,IF(K32="L",R32,Q32),IF(K32="L",Q32,R32),TRUE,D32,F32)),"")</f>
        <v/>
      </c>
      <c r="X32" s="129" t="str">
        <f>IF(OR($Q32="",$R32=""),"",_xlfn.BETA.INV(ABS(VLOOKUP($V$1,VLookups!$A$28:$B$29,2,FALSE)-X$3),IF($K32="L",$R32,$Q32),IF($K32="L",$Q32,$R32),$D32,$F32))</f>
        <v/>
      </c>
      <c r="Y32" s="130" t="str">
        <f>IF(OR($Q32="",$R32=""),"",_xlfn.BETA.INV(ABS(VLOOKUP($V$1,VLookups!$A$28:$B$29,2,FALSE)-Y$3),IF($K32="L",$R32,$Q32),IF($K32="L",$Q32,$R32),$D32,$F32))</f>
        <v/>
      </c>
      <c r="Z32" s="129" t="str">
        <f>IF(OR($Q32="",$R32=""),"",_xlfn.BETA.INV(ABS(VLOOKUP($V$1,VLookups!$A$28:$B$29,2,FALSE)-Z$3),IF($K32="L",$R32,$Q32),IF($K32="L",$Q32,$R32),$D32,$F32))</f>
        <v/>
      </c>
      <c r="AA32" s="130" t="str">
        <f>IF(OR($Q32="",$R32=""),"",_xlfn.BETA.INV(ABS(VLOOKUP($V$1,VLookups!$A$28:$B$29,2,FALSE)-AA$3),IF($K32="L",$R32,$Q32),IF($K32="L",$Q32,$R32),$D32,$F32))</f>
        <v/>
      </c>
      <c r="AB32" s="129" t="str">
        <f>IF(OR($Q32="",$R32=""),"",_xlfn.BETA.INV(ABS(VLOOKUP($V$1,VLookups!$A$28:$B$29,2,FALSE)-AB$3),IF($K32="L",$R32,$Q32),IF($K32="L",$Q32,$R32),$D32,$F32))</f>
        <v/>
      </c>
      <c r="AC32" s="130" t="str">
        <f>IF(OR($Q32="",$R32=""),"",_xlfn.BETA.INV(ABS(VLOOKUP($V$1,VLookups!$A$28:$B$29,2,FALSE)-AC$3),IF($K32="L",$R32,$Q32),IF($K32="L",$Q32,$R32),$D32,$F32))</f>
        <v/>
      </c>
      <c r="AD32" s="129" t="str">
        <f>IF(OR($Q32="",$R32=""),"",_xlfn.BETA.INV(ABS(VLOOKUP($V$1,VLookups!$A$28:$B$29,2,FALSE)-AD$3),IF($K32="L",$R32,$Q32),IF($K32="L",$Q32,$R32),$D32,$F32))</f>
        <v/>
      </c>
      <c r="AE32" s="130" t="str">
        <f>IF(OR($Q32="",$R32=""),"",_xlfn.BETA.INV(ABS(VLOOKUP($V$1,VLookups!$A$28:$B$29,2,FALSE)-AE$3),IF($K32="L",$R32,$Q32),IF($K32="L",$Q32,$R32),$D32,$F32))</f>
        <v/>
      </c>
      <c r="AF32" s="129" t="str">
        <f>IF(OR($Q32="",$R32=""),"",_xlfn.BETA.INV(ABS(VLOOKUP($V$1,VLookups!$A$28:$B$29,2,FALSE)-AF$3),IF($K32="L",$R32,$Q32),IF($K32="L",$Q32,$R32),$D32,$F32))</f>
        <v/>
      </c>
      <c r="AG32" s="130" t="str">
        <f>IF(OR($Q32="",$R32=""),"",_xlfn.BETA.INV(ABS(VLOOKUP($V$1,VLookups!$A$28:$B$29,2,FALSE)-AG$3),IF($K32="L",$R32,$Q32),IF($K32="L",$Q32,$R32),$D32,$F32))</f>
        <v/>
      </c>
      <c r="AH32" s="129" t="str">
        <f>IF(OR($Q32="",$R32=""),"",_xlfn.BETA.INV(ABS(VLOOKUP($V$1,VLookups!$A$28:$B$29,2,FALSE)-AH$3),IF($K32="L",$R32,$Q32),IF($K32="L",$Q32,$R32),$D32,$F32))</f>
        <v/>
      </c>
      <c r="AI32" s="130" t="str">
        <f>IF(OR($Q32="",$R32=""),"",_xlfn.BETA.INV(ABS(VLOOKUP($V$1,VLookups!$A$28:$B$29,2,FALSE)-AI$3),IF($K32="L",$R32,$Q32),IF($K32="L",$Q32,$R32),$D32,$F32))</f>
        <v/>
      </c>
      <c r="AJ32" s="17"/>
      <c r="AK32" s="17"/>
      <c r="AL32" s="17"/>
    </row>
    <row r="33" spans="1:38" hidden="1" x14ac:dyDescent="0.25">
      <c r="A33" s="22">
        <v>30</v>
      </c>
      <c r="B33" s="152"/>
      <c r="C33" s="143"/>
      <c r="D33" s="117" t="str">
        <f t="shared" si="6"/>
        <v/>
      </c>
      <c r="E33" s="132"/>
      <c r="F33" s="117" t="str">
        <f t="shared" si="7"/>
        <v/>
      </c>
      <c r="G33" s="143"/>
      <c r="H33" s="153"/>
      <c r="I33" s="127" t="str">
        <f t="shared" si="8"/>
        <v/>
      </c>
      <c r="J33" s="23" t="str">
        <f t="shared" si="9"/>
        <v/>
      </c>
      <c r="K33" s="24" t="str">
        <f t="shared" si="10"/>
        <v/>
      </c>
      <c r="L33" s="25" t="str">
        <f>IF(J33="","",IF(OR($J33&lt;Skew!$B$1,$J33=Skew!$B$1),IF($J33&gt;Skew!$C$1,Skew!$A$1,IF($J33&gt;Skew!$C$2,Skew!$A$2,IF($J33&gt;Skew!$C$3,Skew!$A$3,IF($J33&gt;Skew!$C$4,Skew!$A$4,IF($J33&gt;Skew!$C$5,Skew!$A$5,IF($J33&gt;Skew!$C$6,Skew!$A$6,IF($J33&gt;Skew!$C$7,Skew!$A$7,IF($J33&gt;Skew!$C$8,Skew!$A$8,IF($J33&gt;Skew!$C$9,Skew!$A$9,IF($J33&gt;Skew!$C$10,Skew!$A$10,IF($J33&gt;Skew!$C$11,Skew!$A$11,IF($J33&gt;Skew!$C$12,Skew!$A$12,IF($J33&gt;Skew!$C$13,Skew!$A$13,IF($J33&gt;Skew!$C$14,Skew!$A$14,Skew!$A$15)
)))))))))))))))</f>
        <v/>
      </c>
      <c r="M33" s="24" t="str">
        <f>IF(J33="","",MATCH(L33,Skew!$A$1:$A$15,0))</f>
        <v/>
      </c>
      <c r="N33" s="24" t="str">
        <f t="shared" si="0"/>
        <v/>
      </c>
      <c r="O33" s="26"/>
      <c r="P33" s="24" t="str">
        <f>IF(OR(J33="",O33=""),"",MATCH(O33,Confidence!$A$1:$A$10,0))</f>
        <v/>
      </c>
      <c r="Q33" s="27" t="str">
        <f t="shared" si="1"/>
        <v/>
      </c>
      <c r="R33" s="27" t="str">
        <f t="shared" si="2"/>
        <v/>
      </c>
      <c r="S33" s="119" t="str">
        <f t="shared" si="3"/>
        <v/>
      </c>
      <c r="T33" s="119" t="str">
        <f t="shared" si="4"/>
        <v/>
      </c>
      <c r="U33" s="40" t="str">
        <f t="shared" si="5"/>
        <v/>
      </c>
      <c r="V33" s="132"/>
      <c r="W33" s="28" t="str">
        <f>IF(AND(D33&gt;0,E33&gt;0,F33&gt;0,Q33&gt;0,R33&gt;0,V33&gt;0,NOT(O33="")),ABS(VLOOKUP($V$1,VLookups!$A$28:$B$29,2,FALSE)-_xlfn.BETA.DIST(V33,IF(K33="L",R33,Q33),IF(K33="L",Q33,R33),TRUE,D33,F33)),"")</f>
        <v/>
      </c>
      <c r="X33" s="129" t="str">
        <f>IF(OR($Q33="",$R33=""),"",_xlfn.BETA.INV(ABS(VLOOKUP($V$1,VLookups!$A$28:$B$29,2,FALSE)-X$3),IF($K33="L",$R33,$Q33),IF($K33="L",$Q33,$R33),$D33,$F33))</f>
        <v/>
      </c>
      <c r="Y33" s="130" t="str">
        <f>IF(OR($Q33="",$R33=""),"",_xlfn.BETA.INV(ABS(VLOOKUP($V$1,VLookups!$A$28:$B$29,2,FALSE)-Y$3),IF($K33="L",$R33,$Q33),IF($K33="L",$Q33,$R33),$D33,$F33))</f>
        <v/>
      </c>
      <c r="Z33" s="129" t="str">
        <f>IF(OR($Q33="",$R33=""),"",_xlfn.BETA.INV(ABS(VLOOKUP($V$1,VLookups!$A$28:$B$29,2,FALSE)-Z$3),IF($K33="L",$R33,$Q33),IF($K33="L",$Q33,$R33),$D33,$F33))</f>
        <v/>
      </c>
      <c r="AA33" s="130" t="str">
        <f>IF(OR($Q33="",$R33=""),"",_xlfn.BETA.INV(ABS(VLOOKUP($V$1,VLookups!$A$28:$B$29,2,FALSE)-AA$3),IF($K33="L",$R33,$Q33),IF($K33="L",$Q33,$R33),$D33,$F33))</f>
        <v/>
      </c>
      <c r="AB33" s="129" t="str">
        <f>IF(OR($Q33="",$R33=""),"",_xlfn.BETA.INV(ABS(VLOOKUP($V$1,VLookups!$A$28:$B$29,2,FALSE)-AB$3),IF($K33="L",$R33,$Q33),IF($K33="L",$Q33,$R33),$D33,$F33))</f>
        <v/>
      </c>
      <c r="AC33" s="130" t="str">
        <f>IF(OR($Q33="",$R33=""),"",_xlfn.BETA.INV(ABS(VLOOKUP($V$1,VLookups!$A$28:$B$29,2,FALSE)-AC$3),IF($K33="L",$R33,$Q33),IF($K33="L",$Q33,$R33),$D33,$F33))</f>
        <v/>
      </c>
      <c r="AD33" s="129" t="str">
        <f>IF(OR($Q33="",$R33=""),"",_xlfn.BETA.INV(ABS(VLOOKUP($V$1,VLookups!$A$28:$B$29,2,FALSE)-AD$3),IF($K33="L",$R33,$Q33),IF($K33="L",$Q33,$R33),$D33,$F33))</f>
        <v/>
      </c>
      <c r="AE33" s="130" t="str">
        <f>IF(OR($Q33="",$R33=""),"",_xlfn.BETA.INV(ABS(VLOOKUP($V$1,VLookups!$A$28:$B$29,2,FALSE)-AE$3),IF($K33="L",$R33,$Q33),IF($K33="L",$Q33,$R33),$D33,$F33))</f>
        <v/>
      </c>
      <c r="AF33" s="129" t="str">
        <f>IF(OR($Q33="",$R33=""),"",_xlfn.BETA.INV(ABS(VLOOKUP($V$1,VLookups!$A$28:$B$29,2,FALSE)-AF$3),IF($K33="L",$R33,$Q33),IF($K33="L",$Q33,$R33),$D33,$F33))</f>
        <v/>
      </c>
      <c r="AG33" s="130" t="str">
        <f>IF(OR($Q33="",$R33=""),"",_xlfn.BETA.INV(ABS(VLOOKUP($V$1,VLookups!$A$28:$B$29,2,FALSE)-AG$3),IF($K33="L",$R33,$Q33),IF($K33="L",$Q33,$R33),$D33,$F33))</f>
        <v/>
      </c>
      <c r="AH33" s="129" t="str">
        <f>IF(OR($Q33="",$R33=""),"",_xlfn.BETA.INV(ABS(VLOOKUP($V$1,VLookups!$A$28:$B$29,2,FALSE)-AH$3),IF($K33="L",$R33,$Q33),IF($K33="L",$Q33,$R33),$D33,$F33))</f>
        <v/>
      </c>
      <c r="AI33" s="130" t="str">
        <f>IF(OR($Q33="",$R33=""),"",_xlfn.BETA.INV(ABS(VLOOKUP($V$1,VLookups!$A$28:$B$29,2,FALSE)-AI$3),IF($K33="L",$R33,$Q33),IF($K33="L",$Q33,$R33),$D33,$F33))</f>
        <v/>
      </c>
      <c r="AJ33" s="17"/>
      <c r="AK33" s="17"/>
      <c r="AL33" s="17"/>
    </row>
    <row r="34" spans="1:38" hidden="1" x14ac:dyDescent="0.25">
      <c r="A34" s="22">
        <v>31</v>
      </c>
      <c r="B34" s="152"/>
      <c r="C34" s="143"/>
      <c r="D34" s="117" t="str">
        <f t="shared" si="6"/>
        <v/>
      </c>
      <c r="E34" s="132"/>
      <c r="F34" s="117" t="str">
        <f t="shared" si="7"/>
        <v/>
      </c>
      <c r="G34" s="143"/>
      <c r="H34" s="153"/>
      <c r="I34" s="127" t="str">
        <f t="shared" si="8"/>
        <v/>
      </c>
      <c r="J34" s="23" t="str">
        <f t="shared" si="9"/>
        <v/>
      </c>
      <c r="K34" s="24" t="str">
        <f t="shared" si="10"/>
        <v/>
      </c>
      <c r="L34" s="25" t="str">
        <f>IF(J34="","",IF(OR($J34&lt;Skew!$B$1,$J34=Skew!$B$1),IF($J34&gt;Skew!$C$1,Skew!$A$1,IF($J34&gt;Skew!$C$2,Skew!$A$2,IF($J34&gt;Skew!$C$3,Skew!$A$3,IF($J34&gt;Skew!$C$4,Skew!$A$4,IF($J34&gt;Skew!$C$5,Skew!$A$5,IF($J34&gt;Skew!$C$6,Skew!$A$6,IF($J34&gt;Skew!$C$7,Skew!$A$7,IF($J34&gt;Skew!$C$8,Skew!$A$8,IF($J34&gt;Skew!$C$9,Skew!$A$9,IF($J34&gt;Skew!$C$10,Skew!$A$10,IF($J34&gt;Skew!$C$11,Skew!$A$11,IF($J34&gt;Skew!$C$12,Skew!$A$12,IF($J34&gt;Skew!$C$13,Skew!$A$13,IF($J34&gt;Skew!$C$14,Skew!$A$14,Skew!$A$15)
)))))))))))))))</f>
        <v/>
      </c>
      <c r="M34" s="24" t="str">
        <f>IF(J34="","",MATCH(L34,Skew!$A$1:$A$15,0))</f>
        <v/>
      </c>
      <c r="N34" s="24" t="str">
        <f t="shared" si="0"/>
        <v/>
      </c>
      <c r="O34" s="26"/>
      <c r="P34" s="24" t="str">
        <f>IF(OR(J34="",O34=""),"",MATCH(O34,Confidence!$A$1:$A$10,0))</f>
        <v/>
      </c>
      <c r="Q34" s="27" t="str">
        <f t="shared" si="1"/>
        <v/>
      </c>
      <c r="R34" s="27" t="str">
        <f t="shared" si="2"/>
        <v/>
      </c>
      <c r="S34" s="119" t="str">
        <f t="shared" si="3"/>
        <v/>
      </c>
      <c r="T34" s="119" t="str">
        <f t="shared" si="4"/>
        <v/>
      </c>
      <c r="U34" s="40" t="str">
        <f t="shared" si="5"/>
        <v/>
      </c>
      <c r="V34" s="132"/>
      <c r="W34" s="28" t="str">
        <f>IF(AND(D34&gt;0,E34&gt;0,F34&gt;0,Q34&gt;0,R34&gt;0,V34&gt;0,NOT(O34="")),ABS(VLOOKUP($V$1,VLookups!$A$28:$B$29,2,FALSE)-_xlfn.BETA.DIST(V34,IF(K34="L",R34,Q34),IF(K34="L",Q34,R34),TRUE,D34,F34)),"")</f>
        <v/>
      </c>
      <c r="X34" s="129" t="str">
        <f>IF(OR($Q34="",$R34=""),"",_xlfn.BETA.INV(ABS(VLOOKUP($V$1,VLookups!$A$28:$B$29,2,FALSE)-X$3),IF($K34="L",$R34,$Q34),IF($K34="L",$Q34,$R34),$D34,$F34))</f>
        <v/>
      </c>
      <c r="Y34" s="130" t="str">
        <f>IF(OR($Q34="",$R34=""),"",_xlfn.BETA.INV(ABS(VLOOKUP($V$1,VLookups!$A$28:$B$29,2,FALSE)-Y$3),IF($K34="L",$R34,$Q34),IF($K34="L",$Q34,$R34),$D34,$F34))</f>
        <v/>
      </c>
      <c r="Z34" s="129" t="str">
        <f>IF(OR($Q34="",$R34=""),"",_xlfn.BETA.INV(ABS(VLOOKUP($V$1,VLookups!$A$28:$B$29,2,FALSE)-Z$3),IF($K34="L",$R34,$Q34),IF($K34="L",$Q34,$R34),$D34,$F34))</f>
        <v/>
      </c>
      <c r="AA34" s="130" t="str">
        <f>IF(OR($Q34="",$R34=""),"",_xlfn.BETA.INV(ABS(VLOOKUP($V$1,VLookups!$A$28:$B$29,2,FALSE)-AA$3),IF($K34="L",$R34,$Q34),IF($K34="L",$Q34,$R34),$D34,$F34))</f>
        <v/>
      </c>
      <c r="AB34" s="129" t="str">
        <f>IF(OR($Q34="",$R34=""),"",_xlfn.BETA.INV(ABS(VLOOKUP($V$1,VLookups!$A$28:$B$29,2,FALSE)-AB$3),IF($K34="L",$R34,$Q34),IF($K34="L",$Q34,$R34),$D34,$F34))</f>
        <v/>
      </c>
      <c r="AC34" s="130" t="str">
        <f>IF(OR($Q34="",$R34=""),"",_xlfn.BETA.INV(ABS(VLOOKUP($V$1,VLookups!$A$28:$B$29,2,FALSE)-AC$3),IF($K34="L",$R34,$Q34),IF($K34="L",$Q34,$R34),$D34,$F34))</f>
        <v/>
      </c>
      <c r="AD34" s="129" t="str">
        <f>IF(OR($Q34="",$R34=""),"",_xlfn.BETA.INV(ABS(VLOOKUP($V$1,VLookups!$A$28:$B$29,2,FALSE)-AD$3),IF($K34="L",$R34,$Q34),IF($K34="L",$Q34,$R34),$D34,$F34))</f>
        <v/>
      </c>
      <c r="AE34" s="130" t="str">
        <f>IF(OR($Q34="",$R34=""),"",_xlfn.BETA.INV(ABS(VLOOKUP($V$1,VLookups!$A$28:$B$29,2,FALSE)-AE$3),IF($K34="L",$R34,$Q34),IF($K34="L",$Q34,$R34),$D34,$F34))</f>
        <v/>
      </c>
      <c r="AF34" s="129" t="str">
        <f>IF(OR($Q34="",$R34=""),"",_xlfn.BETA.INV(ABS(VLOOKUP($V$1,VLookups!$A$28:$B$29,2,FALSE)-AF$3),IF($K34="L",$R34,$Q34),IF($K34="L",$Q34,$R34),$D34,$F34))</f>
        <v/>
      </c>
      <c r="AG34" s="130" t="str">
        <f>IF(OR($Q34="",$R34=""),"",_xlfn.BETA.INV(ABS(VLOOKUP($V$1,VLookups!$A$28:$B$29,2,FALSE)-AG$3),IF($K34="L",$R34,$Q34),IF($K34="L",$Q34,$R34),$D34,$F34))</f>
        <v/>
      </c>
      <c r="AH34" s="129" t="str">
        <f>IF(OR($Q34="",$R34=""),"",_xlfn.BETA.INV(ABS(VLOOKUP($V$1,VLookups!$A$28:$B$29,2,FALSE)-AH$3),IF($K34="L",$R34,$Q34),IF($K34="L",$Q34,$R34),$D34,$F34))</f>
        <v/>
      </c>
      <c r="AI34" s="130" t="str">
        <f>IF(OR($Q34="",$R34=""),"",_xlfn.BETA.INV(ABS(VLOOKUP($V$1,VLookups!$A$28:$B$29,2,FALSE)-AI$3),IF($K34="L",$R34,$Q34),IF($K34="L",$Q34,$R34),$D34,$F34))</f>
        <v/>
      </c>
      <c r="AJ34" s="17"/>
      <c r="AK34" s="17"/>
      <c r="AL34" s="17"/>
    </row>
    <row r="35" spans="1:38" hidden="1" x14ac:dyDescent="0.25">
      <c r="A35" s="22">
        <v>32</v>
      </c>
      <c r="B35" s="152"/>
      <c r="C35" s="143"/>
      <c r="D35" s="117" t="str">
        <f t="shared" si="6"/>
        <v/>
      </c>
      <c r="E35" s="132"/>
      <c r="F35" s="117" t="str">
        <f t="shared" si="7"/>
        <v/>
      </c>
      <c r="G35" s="143"/>
      <c r="H35" s="153"/>
      <c r="I35" s="127" t="str">
        <f t="shared" si="8"/>
        <v/>
      </c>
      <c r="J35" s="23" t="str">
        <f t="shared" si="9"/>
        <v/>
      </c>
      <c r="K35" s="24" t="str">
        <f t="shared" si="10"/>
        <v/>
      </c>
      <c r="L35" s="25" t="str">
        <f>IF(J35="","",IF(OR($J35&lt;Skew!$B$1,$J35=Skew!$B$1),IF($J35&gt;Skew!$C$1,Skew!$A$1,IF($J35&gt;Skew!$C$2,Skew!$A$2,IF($J35&gt;Skew!$C$3,Skew!$A$3,IF($J35&gt;Skew!$C$4,Skew!$A$4,IF($J35&gt;Skew!$C$5,Skew!$A$5,IF($J35&gt;Skew!$C$6,Skew!$A$6,IF($J35&gt;Skew!$C$7,Skew!$A$7,IF($J35&gt;Skew!$C$8,Skew!$A$8,IF($J35&gt;Skew!$C$9,Skew!$A$9,IF($J35&gt;Skew!$C$10,Skew!$A$10,IF($J35&gt;Skew!$C$11,Skew!$A$11,IF($J35&gt;Skew!$C$12,Skew!$A$12,IF($J35&gt;Skew!$C$13,Skew!$A$13,IF($J35&gt;Skew!$C$14,Skew!$A$14,Skew!$A$15)
)))))))))))))))</f>
        <v/>
      </c>
      <c r="M35" s="24" t="str">
        <f>IF(J35="","",MATCH(L35,Skew!$A$1:$A$15,0))</f>
        <v/>
      </c>
      <c r="N35" s="24" t="str">
        <f t="shared" si="0"/>
        <v/>
      </c>
      <c r="O35" s="26"/>
      <c r="P35" s="24" t="str">
        <f>IF(OR(J35="",O35=""),"",MATCH(O35,Confidence!$A$1:$A$10,0))</f>
        <v/>
      </c>
      <c r="Q35" s="27" t="str">
        <f t="shared" si="1"/>
        <v/>
      </c>
      <c r="R35" s="27" t="str">
        <f t="shared" si="2"/>
        <v/>
      </c>
      <c r="S35" s="119" t="str">
        <f t="shared" si="3"/>
        <v/>
      </c>
      <c r="T35" s="119" t="str">
        <f t="shared" si="4"/>
        <v/>
      </c>
      <c r="U35" s="40" t="str">
        <f t="shared" si="5"/>
        <v/>
      </c>
      <c r="V35" s="132"/>
      <c r="W35" s="28" t="str">
        <f>IF(AND(D35&gt;0,E35&gt;0,F35&gt;0,Q35&gt;0,R35&gt;0,V35&gt;0,NOT(O35="")),ABS(VLOOKUP($V$1,VLookups!$A$28:$B$29,2,FALSE)-_xlfn.BETA.DIST(V35,IF(K35="L",R35,Q35),IF(K35="L",Q35,R35),TRUE,D35,F35)),"")</f>
        <v/>
      </c>
      <c r="X35" s="129" t="str">
        <f>IF(OR($Q35="",$R35=""),"",_xlfn.BETA.INV(ABS(VLOOKUP($V$1,VLookups!$A$28:$B$29,2,FALSE)-X$3),IF($K35="L",$R35,$Q35),IF($K35="L",$Q35,$R35),$D35,$F35))</f>
        <v/>
      </c>
      <c r="Y35" s="130" t="str">
        <f>IF(OR($Q35="",$R35=""),"",_xlfn.BETA.INV(ABS(VLOOKUP($V$1,VLookups!$A$28:$B$29,2,FALSE)-Y$3),IF($K35="L",$R35,$Q35),IF($K35="L",$Q35,$R35),$D35,$F35))</f>
        <v/>
      </c>
      <c r="Z35" s="129" t="str">
        <f>IF(OR($Q35="",$R35=""),"",_xlfn.BETA.INV(ABS(VLOOKUP($V$1,VLookups!$A$28:$B$29,2,FALSE)-Z$3),IF($K35="L",$R35,$Q35),IF($K35="L",$Q35,$R35),$D35,$F35))</f>
        <v/>
      </c>
      <c r="AA35" s="130" t="str">
        <f>IF(OR($Q35="",$R35=""),"",_xlfn.BETA.INV(ABS(VLOOKUP($V$1,VLookups!$A$28:$B$29,2,FALSE)-AA$3),IF($K35="L",$R35,$Q35),IF($K35="L",$Q35,$R35),$D35,$F35))</f>
        <v/>
      </c>
      <c r="AB35" s="129" t="str">
        <f>IF(OR($Q35="",$R35=""),"",_xlfn.BETA.INV(ABS(VLOOKUP($V$1,VLookups!$A$28:$B$29,2,FALSE)-AB$3),IF($K35="L",$R35,$Q35),IF($K35="L",$Q35,$R35),$D35,$F35))</f>
        <v/>
      </c>
      <c r="AC35" s="130" t="str">
        <f>IF(OR($Q35="",$R35=""),"",_xlfn.BETA.INV(ABS(VLOOKUP($V$1,VLookups!$A$28:$B$29,2,FALSE)-AC$3),IF($K35="L",$R35,$Q35),IF($K35="L",$Q35,$R35),$D35,$F35))</f>
        <v/>
      </c>
      <c r="AD35" s="129" t="str">
        <f>IF(OR($Q35="",$R35=""),"",_xlfn.BETA.INV(ABS(VLOOKUP($V$1,VLookups!$A$28:$B$29,2,FALSE)-AD$3),IF($K35="L",$R35,$Q35),IF($K35="L",$Q35,$R35),$D35,$F35))</f>
        <v/>
      </c>
      <c r="AE35" s="130" t="str">
        <f>IF(OR($Q35="",$R35=""),"",_xlfn.BETA.INV(ABS(VLOOKUP($V$1,VLookups!$A$28:$B$29,2,FALSE)-AE$3),IF($K35="L",$R35,$Q35),IF($K35="L",$Q35,$R35),$D35,$F35))</f>
        <v/>
      </c>
      <c r="AF35" s="129" t="str">
        <f>IF(OR($Q35="",$R35=""),"",_xlfn.BETA.INV(ABS(VLOOKUP($V$1,VLookups!$A$28:$B$29,2,FALSE)-AF$3),IF($K35="L",$R35,$Q35),IF($K35="L",$Q35,$R35),$D35,$F35))</f>
        <v/>
      </c>
      <c r="AG35" s="130" t="str">
        <f>IF(OR($Q35="",$R35=""),"",_xlfn.BETA.INV(ABS(VLOOKUP($V$1,VLookups!$A$28:$B$29,2,FALSE)-AG$3),IF($K35="L",$R35,$Q35),IF($K35="L",$Q35,$R35),$D35,$F35))</f>
        <v/>
      </c>
      <c r="AH35" s="129" t="str">
        <f>IF(OR($Q35="",$R35=""),"",_xlfn.BETA.INV(ABS(VLOOKUP($V$1,VLookups!$A$28:$B$29,2,FALSE)-AH$3),IF($K35="L",$R35,$Q35),IF($K35="L",$Q35,$R35),$D35,$F35))</f>
        <v/>
      </c>
      <c r="AI35" s="130" t="str">
        <f>IF(OR($Q35="",$R35=""),"",_xlfn.BETA.INV(ABS(VLOOKUP($V$1,VLookups!$A$28:$B$29,2,FALSE)-AI$3),IF($K35="L",$R35,$Q35),IF($K35="L",$Q35,$R35),$D35,$F35))</f>
        <v/>
      </c>
      <c r="AJ35" s="17"/>
      <c r="AK35" s="17"/>
      <c r="AL35" s="17"/>
    </row>
    <row r="36" spans="1:38" hidden="1" x14ac:dyDescent="0.25">
      <c r="A36" s="22">
        <v>33</v>
      </c>
      <c r="B36" s="152"/>
      <c r="C36" s="143"/>
      <c r="D36" s="117" t="str">
        <f t="shared" si="6"/>
        <v/>
      </c>
      <c r="E36" s="132"/>
      <c r="F36" s="117" t="str">
        <f t="shared" si="7"/>
        <v/>
      </c>
      <c r="G36" s="143"/>
      <c r="H36" s="153"/>
      <c r="I36" s="127" t="str">
        <f t="shared" si="8"/>
        <v/>
      </c>
      <c r="J36" s="23" t="str">
        <f t="shared" si="9"/>
        <v/>
      </c>
      <c r="K36" s="24" t="str">
        <f t="shared" si="10"/>
        <v/>
      </c>
      <c r="L36" s="25" t="str">
        <f>IF(J36="","",IF(OR($J36&lt;Skew!$B$1,$J36=Skew!$B$1),IF($J36&gt;Skew!$C$1,Skew!$A$1,IF($J36&gt;Skew!$C$2,Skew!$A$2,IF($J36&gt;Skew!$C$3,Skew!$A$3,IF($J36&gt;Skew!$C$4,Skew!$A$4,IF($J36&gt;Skew!$C$5,Skew!$A$5,IF($J36&gt;Skew!$C$6,Skew!$A$6,IF($J36&gt;Skew!$C$7,Skew!$A$7,IF($J36&gt;Skew!$C$8,Skew!$A$8,IF($J36&gt;Skew!$C$9,Skew!$A$9,IF($J36&gt;Skew!$C$10,Skew!$A$10,IF($J36&gt;Skew!$C$11,Skew!$A$11,IF($J36&gt;Skew!$C$12,Skew!$A$12,IF($J36&gt;Skew!$C$13,Skew!$A$13,IF($J36&gt;Skew!$C$14,Skew!$A$14,Skew!$A$15)
)))))))))))))))</f>
        <v/>
      </c>
      <c r="M36" s="24" t="str">
        <f>IF(J36="","",MATCH(L36,Skew!$A$1:$A$15,0))</f>
        <v/>
      </c>
      <c r="N36" s="24" t="str">
        <f t="shared" si="0"/>
        <v/>
      </c>
      <c r="O36" s="26"/>
      <c r="P36" s="24" t="str">
        <f>IF(OR(J36="",O36=""),"",MATCH(O36,Confidence!$A$1:$A$10,0))</f>
        <v/>
      </c>
      <c r="Q36" s="27" t="str">
        <f t="shared" si="1"/>
        <v/>
      </c>
      <c r="R36" s="27" t="str">
        <f t="shared" si="2"/>
        <v/>
      </c>
      <c r="S36" s="119" t="str">
        <f t="shared" si="3"/>
        <v/>
      </c>
      <c r="T36" s="119" t="str">
        <f t="shared" si="4"/>
        <v/>
      </c>
      <c r="U36" s="40" t="str">
        <f t="shared" si="5"/>
        <v/>
      </c>
      <c r="V36" s="132"/>
      <c r="W36" s="28" t="str">
        <f>IF(AND(D36&gt;0,E36&gt;0,F36&gt;0,Q36&gt;0,R36&gt;0,V36&gt;0,NOT(O36="")),ABS(VLOOKUP($V$1,VLookups!$A$28:$B$29,2,FALSE)-_xlfn.BETA.DIST(V36,IF(K36="L",R36,Q36),IF(K36="L",Q36,R36),TRUE,D36,F36)),"")</f>
        <v/>
      </c>
      <c r="X36" s="129" t="str">
        <f>IF(OR($Q36="",$R36=""),"",_xlfn.BETA.INV(ABS(VLOOKUP($V$1,VLookups!$A$28:$B$29,2,FALSE)-X$3),IF($K36="L",$R36,$Q36),IF($K36="L",$Q36,$R36),$D36,$F36))</f>
        <v/>
      </c>
      <c r="Y36" s="130" t="str">
        <f>IF(OR($Q36="",$R36=""),"",_xlfn.BETA.INV(ABS(VLOOKUP($V$1,VLookups!$A$28:$B$29,2,FALSE)-Y$3),IF($K36="L",$R36,$Q36),IF($K36="L",$Q36,$R36),$D36,$F36))</f>
        <v/>
      </c>
      <c r="Z36" s="129" t="str">
        <f>IF(OR($Q36="",$R36=""),"",_xlfn.BETA.INV(ABS(VLOOKUP($V$1,VLookups!$A$28:$B$29,2,FALSE)-Z$3),IF($K36="L",$R36,$Q36),IF($K36="L",$Q36,$R36),$D36,$F36))</f>
        <v/>
      </c>
      <c r="AA36" s="130" t="str">
        <f>IF(OR($Q36="",$R36=""),"",_xlfn.BETA.INV(ABS(VLOOKUP($V$1,VLookups!$A$28:$B$29,2,FALSE)-AA$3),IF($K36="L",$R36,$Q36),IF($K36="L",$Q36,$R36),$D36,$F36))</f>
        <v/>
      </c>
      <c r="AB36" s="129" t="str">
        <f>IF(OR($Q36="",$R36=""),"",_xlfn.BETA.INV(ABS(VLOOKUP($V$1,VLookups!$A$28:$B$29,2,FALSE)-AB$3),IF($K36="L",$R36,$Q36),IF($K36="L",$Q36,$R36),$D36,$F36))</f>
        <v/>
      </c>
      <c r="AC36" s="130" t="str">
        <f>IF(OR($Q36="",$R36=""),"",_xlfn.BETA.INV(ABS(VLOOKUP($V$1,VLookups!$A$28:$B$29,2,FALSE)-AC$3),IF($K36="L",$R36,$Q36),IF($K36="L",$Q36,$R36),$D36,$F36))</f>
        <v/>
      </c>
      <c r="AD36" s="129" t="str">
        <f>IF(OR($Q36="",$R36=""),"",_xlfn.BETA.INV(ABS(VLOOKUP($V$1,VLookups!$A$28:$B$29,2,FALSE)-AD$3),IF($K36="L",$R36,$Q36),IF($K36="L",$Q36,$R36),$D36,$F36))</f>
        <v/>
      </c>
      <c r="AE36" s="130" t="str">
        <f>IF(OR($Q36="",$R36=""),"",_xlfn.BETA.INV(ABS(VLOOKUP($V$1,VLookups!$A$28:$B$29,2,FALSE)-AE$3),IF($K36="L",$R36,$Q36),IF($K36="L",$Q36,$R36),$D36,$F36))</f>
        <v/>
      </c>
      <c r="AF36" s="129" t="str">
        <f>IF(OR($Q36="",$R36=""),"",_xlfn.BETA.INV(ABS(VLOOKUP($V$1,VLookups!$A$28:$B$29,2,FALSE)-AF$3),IF($K36="L",$R36,$Q36),IF($K36="L",$Q36,$R36),$D36,$F36))</f>
        <v/>
      </c>
      <c r="AG36" s="130" t="str">
        <f>IF(OR($Q36="",$R36=""),"",_xlfn.BETA.INV(ABS(VLOOKUP($V$1,VLookups!$A$28:$B$29,2,FALSE)-AG$3),IF($K36="L",$R36,$Q36),IF($K36="L",$Q36,$R36),$D36,$F36))</f>
        <v/>
      </c>
      <c r="AH36" s="129" t="str">
        <f>IF(OR($Q36="",$R36=""),"",_xlfn.BETA.INV(ABS(VLOOKUP($V$1,VLookups!$A$28:$B$29,2,FALSE)-AH$3),IF($K36="L",$R36,$Q36),IF($K36="L",$Q36,$R36),$D36,$F36))</f>
        <v/>
      </c>
      <c r="AI36" s="130" t="str">
        <f>IF(OR($Q36="",$R36=""),"",_xlfn.BETA.INV(ABS(VLOOKUP($V$1,VLookups!$A$28:$B$29,2,FALSE)-AI$3),IF($K36="L",$R36,$Q36),IF($K36="L",$Q36,$R36),$D36,$F36))</f>
        <v/>
      </c>
      <c r="AJ36" s="17"/>
      <c r="AK36" s="17"/>
      <c r="AL36" s="17"/>
    </row>
    <row r="37" spans="1:38" hidden="1" x14ac:dyDescent="0.25">
      <c r="A37" s="22">
        <v>34</v>
      </c>
      <c r="B37" s="152"/>
      <c r="C37" s="143"/>
      <c r="D37" s="117" t="str">
        <f t="shared" si="6"/>
        <v/>
      </c>
      <c r="E37" s="132"/>
      <c r="F37" s="117" t="str">
        <f t="shared" si="7"/>
        <v/>
      </c>
      <c r="G37" s="143"/>
      <c r="H37" s="153"/>
      <c r="I37" s="127" t="str">
        <f t="shared" si="8"/>
        <v/>
      </c>
      <c r="J37" s="23" t="str">
        <f t="shared" si="9"/>
        <v/>
      </c>
      <c r="K37" s="24" t="str">
        <f t="shared" si="10"/>
        <v/>
      </c>
      <c r="L37" s="25" t="str">
        <f>IF(J37="","",IF(OR($J37&lt;Skew!$B$1,$J37=Skew!$B$1),IF($J37&gt;Skew!$C$1,Skew!$A$1,IF($J37&gt;Skew!$C$2,Skew!$A$2,IF($J37&gt;Skew!$C$3,Skew!$A$3,IF($J37&gt;Skew!$C$4,Skew!$A$4,IF($J37&gt;Skew!$C$5,Skew!$A$5,IF($J37&gt;Skew!$C$6,Skew!$A$6,IF($J37&gt;Skew!$C$7,Skew!$A$7,IF($J37&gt;Skew!$C$8,Skew!$A$8,IF($J37&gt;Skew!$C$9,Skew!$A$9,IF($J37&gt;Skew!$C$10,Skew!$A$10,IF($J37&gt;Skew!$C$11,Skew!$A$11,IF($J37&gt;Skew!$C$12,Skew!$A$12,IF($J37&gt;Skew!$C$13,Skew!$A$13,IF($J37&gt;Skew!$C$14,Skew!$A$14,Skew!$A$15)
)))))))))))))))</f>
        <v/>
      </c>
      <c r="M37" s="24" t="str">
        <f>IF(J37="","",MATCH(L37,Skew!$A$1:$A$15,0))</f>
        <v/>
      </c>
      <c r="N37" s="24" t="str">
        <f t="shared" si="0"/>
        <v/>
      </c>
      <c r="O37" s="26"/>
      <c r="P37" s="24" t="str">
        <f>IF(OR(J37="",O37=""),"",MATCH(O37,Confidence!$A$1:$A$10,0))</f>
        <v/>
      </c>
      <c r="Q37" s="27" t="str">
        <f t="shared" si="1"/>
        <v/>
      </c>
      <c r="R37" s="27" t="str">
        <f t="shared" si="2"/>
        <v/>
      </c>
      <c r="S37" s="119" t="str">
        <f t="shared" si="3"/>
        <v/>
      </c>
      <c r="T37" s="119" t="str">
        <f t="shared" si="4"/>
        <v/>
      </c>
      <c r="U37" s="40" t="str">
        <f t="shared" si="5"/>
        <v/>
      </c>
      <c r="V37" s="132"/>
      <c r="W37" s="28" t="str">
        <f>IF(AND(D37&gt;0,E37&gt;0,F37&gt;0,Q37&gt;0,R37&gt;0,V37&gt;0,NOT(O37="")),ABS(VLOOKUP($V$1,VLookups!$A$28:$B$29,2,FALSE)-_xlfn.BETA.DIST(V37,IF(K37="L",R37,Q37),IF(K37="L",Q37,R37),TRUE,D37,F37)),"")</f>
        <v/>
      </c>
      <c r="X37" s="129" t="str">
        <f>IF(OR($Q37="",$R37=""),"",_xlfn.BETA.INV(ABS(VLOOKUP($V$1,VLookups!$A$28:$B$29,2,FALSE)-X$3),IF($K37="L",$R37,$Q37),IF($K37="L",$Q37,$R37),$D37,$F37))</f>
        <v/>
      </c>
      <c r="Y37" s="130" t="str">
        <f>IF(OR($Q37="",$R37=""),"",_xlfn.BETA.INV(ABS(VLOOKUP($V$1,VLookups!$A$28:$B$29,2,FALSE)-Y$3),IF($K37="L",$R37,$Q37),IF($K37="L",$Q37,$R37),$D37,$F37))</f>
        <v/>
      </c>
      <c r="Z37" s="129" t="str">
        <f>IF(OR($Q37="",$R37=""),"",_xlfn.BETA.INV(ABS(VLOOKUP($V$1,VLookups!$A$28:$B$29,2,FALSE)-Z$3),IF($K37="L",$R37,$Q37),IF($K37="L",$Q37,$R37),$D37,$F37))</f>
        <v/>
      </c>
      <c r="AA37" s="130" t="str">
        <f>IF(OR($Q37="",$R37=""),"",_xlfn.BETA.INV(ABS(VLOOKUP($V$1,VLookups!$A$28:$B$29,2,FALSE)-AA$3),IF($K37="L",$R37,$Q37),IF($K37="L",$Q37,$R37),$D37,$F37))</f>
        <v/>
      </c>
      <c r="AB37" s="129" t="str">
        <f>IF(OR($Q37="",$R37=""),"",_xlfn.BETA.INV(ABS(VLOOKUP($V$1,VLookups!$A$28:$B$29,2,FALSE)-AB$3),IF($K37="L",$R37,$Q37),IF($K37="L",$Q37,$R37),$D37,$F37))</f>
        <v/>
      </c>
      <c r="AC37" s="130" t="str">
        <f>IF(OR($Q37="",$R37=""),"",_xlfn.BETA.INV(ABS(VLOOKUP($V$1,VLookups!$A$28:$B$29,2,FALSE)-AC$3),IF($K37="L",$R37,$Q37),IF($K37="L",$Q37,$R37),$D37,$F37))</f>
        <v/>
      </c>
      <c r="AD37" s="129" t="str">
        <f>IF(OR($Q37="",$R37=""),"",_xlfn.BETA.INV(ABS(VLOOKUP($V$1,VLookups!$A$28:$B$29,2,FALSE)-AD$3),IF($K37="L",$R37,$Q37),IF($K37="L",$Q37,$R37),$D37,$F37))</f>
        <v/>
      </c>
      <c r="AE37" s="130" t="str">
        <f>IF(OR($Q37="",$R37=""),"",_xlfn.BETA.INV(ABS(VLOOKUP($V$1,VLookups!$A$28:$B$29,2,FALSE)-AE$3),IF($K37="L",$R37,$Q37),IF($K37="L",$Q37,$R37),$D37,$F37))</f>
        <v/>
      </c>
      <c r="AF37" s="129" t="str">
        <f>IF(OR($Q37="",$R37=""),"",_xlfn.BETA.INV(ABS(VLOOKUP($V$1,VLookups!$A$28:$B$29,2,FALSE)-AF$3),IF($K37="L",$R37,$Q37),IF($K37="L",$Q37,$R37),$D37,$F37))</f>
        <v/>
      </c>
      <c r="AG37" s="130" t="str">
        <f>IF(OR($Q37="",$R37=""),"",_xlfn.BETA.INV(ABS(VLOOKUP($V$1,VLookups!$A$28:$B$29,2,FALSE)-AG$3),IF($K37="L",$R37,$Q37),IF($K37="L",$Q37,$R37),$D37,$F37))</f>
        <v/>
      </c>
      <c r="AH37" s="129" t="str">
        <f>IF(OR($Q37="",$R37=""),"",_xlfn.BETA.INV(ABS(VLOOKUP($V$1,VLookups!$A$28:$B$29,2,FALSE)-AH$3),IF($K37="L",$R37,$Q37),IF($K37="L",$Q37,$R37),$D37,$F37))</f>
        <v/>
      </c>
      <c r="AI37" s="130" t="str">
        <f>IF(OR($Q37="",$R37=""),"",_xlfn.BETA.INV(ABS(VLOOKUP($V$1,VLookups!$A$28:$B$29,2,FALSE)-AI$3),IF($K37="L",$R37,$Q37),IF($K37="L",$Q37,$R37),$D37,$F37))</f>
        <v/>
      </c>
      <c r="AJ37" s="17"/>
      <c r="AK37" s="17"/>
      <c r="AL37" s="17"/>
    </row>
    <row r="38" spans="1:38" hidden="1" x14ac:dyDescent="0.25">
      <c r="A38" s="22">
        <v>35</v>
      </c>
      <c r="B38" s="152"/>
      <c r="C38" s="143"/>
      <c r="D38" s="117" t="str">
        <f t="shared" si="6"/>
        <v/>
      </c>
      <c r="E38" s="132"/>
      <c r="F38" s="117" t="str">
        <f t="shared" si="7"/>
        <v/>
      </c>
      <c r="G38" s="143"/>
      <c r="H38" s="153"/>
      <c r="I38" s="127" t="str">
        <f t="shared" si="8"/>
        <v/>
      </c>
      <c r="J38" s="23" t="str">
        <f t="shared" si="9"/>
        <v/>
      </c>
      <c r="K38" s="24" t="str">
        <f t="shared" si="10"/>
        <v/>
      </c>
      <c r="L38" s="25" t="str">
        <f>IF(J38="","",IF(OR($J38&lt;Skew!$B$1,$J38=Skew!$B$1),IF($J38&gt;Skew!$C$1,Skew!$A$1,IF($J38&gt;Skew!$C$2,Skew!$A$2,IF($J38&gt;Skew!$C$3,Skew!$A$3,IF($J38&gt;Skew!$C$4,Skew!$A$4,IF($J38&gt;Skew!$C$5,Skew!$A$5,IF($J38&gt;Skew!$C$6,Skew!$A$6,IF($J38&gt;Skew!$C$7,Skew!$A$7,IF($J38&gt;Skew!$C$8,Skew!$A$8,IF($J38&gt;Skew!$C$9,Skew!$A$9,IF($J38&gt;Skew!$C$10,Skew!$A$10,IF($J38&gt;Skew!$C$11,Skew!$A$11,IF($J38&gt;Skew!$C$12,Skew!$A$12,IF($J38&gt;Skew!$C$13,Skew!$A$13,IF($J38&gt;Skew!$C$14,Skew!$A$14,Skew!$A$15)
)))))))))))))))</f>
        <v/>
      </c>
      <c r="M38" s="24" t="str">
        <f>IF(J38="","",MATCH(L38,Skew!$A$1:$A$15,0))</f>
        <v/>
      </c>
      <c r="N38" s="24" t="str">
        <f t="shared" si="0"/>
        <v/>
      </c>
      <c r="O38" s="26"/>
      <c r="P38" s="24" t="str">
        <f>IF(OR(J38="",O38=""),"",MATCH(O38,Confidence!$A$1:$A$10,0))</f>
        <v/>
      </c>
      <c r="Q38" s="27" t="str">
        <f t="shared" si="1"/>
        <v/>
      </c>
      <c r="R38" s="27" t="str">
        <f t="shared" si="2"/>
        <v/>
      </c>
      <c r="S38" s="119" t="str">
        <f t="shared" si="3"/>
        <v/>
      </c>
      <c r="T38" s="119" t="str">
        <f t="shared" si="4"/>
        <v/>
      </c>
      <c r="U38" s="40" t="str">
        <f t="shared" si="5"/>
        <v/>
      </c>
      <c r="V38" s="132"/>
      <c r="W38" s="28" t="str">
        <f>IF(AND(D38&gt;0,E38&gt;0,F38&gt;0,Q38&gt;0,R38&gt;0,V38&gt;0,NOT(O38="")),ABS(VLOOKUP($V$1,VLookups!$A$28:$B$29,2,FALSE)-_xlfn.BETA.DIST(V38,IF(K38="L",R38,Q38),IF(K38="L",Q38,R38),TRUE,D38,F38)),"")</f>
        <v/>
      </c>
      <c r="X38" s="129" t="str">
        <f>IF(OR($Q38="",$R38=""),"",_xlfn.BETA.INV(ABS(VLOOKUP($V$1,VLookups!$A$28:$B$29,2,FALSE)-X$3),IF($K38="L",$R38,$Q38),IF($K38="L",$Q38,$R38),$D38,$F38))</f>
        <v/>
      </c>
      <c r="Y38" s="130" t="str">
        <f>IF(OR($Q38="",$R38=""),"",_xlfn.BETA.INV(ABS(VLOOKUP($V$1,VLookups!$A$28:$B$29,2,FALSE)-Y$3),IF($K38="L",$R38,$Q38),IF($K38="L",$Q38,$R38),$D38,$F38))</f>
        <v/>
      </c>
      <c r="Z38" s="129" t="str">
        <f>IF(OR($Q38="",$R38=""),"",_xlfn.BETA.INV(ABS(VLOOKUP($V$1,VLookups!$A$28:$B$29,2,FALSE)-Z$3),IF($K38="L",$R38,$Q38),IF($K38="L",$Q38,$R38),$D38,$F38))</f>
        <v/>
      </c>
      <c r="AA38" s="130" t="str">
        <f>IF(OR($Q38="",$R38=""),"",_xlfn.BETA.INV(ABS(VLOOKUP($V$1,VLookups!$A$28:$B$29,2,FALSE)-AA$3),IF($K38="L",$R38,$Q38),IF($K38="L",$Q38,$R38),$D38,$F38))</f>
        <v/>
      </c>
      <c r="AB38" s="129" t="str">
        <f>IF(OR($Q38="",$R38=""),"",_xlfn.BETA.INV(ABS(VLOOKUP($V$1,VLookups!$A$28:$B$29,2,FALSE)-AB$3),IF($K38="L",$R38,$Q38),IF($K38="L",$Q38,$R38),$D38,$F38))</f>
        <v/>
      </c>
      <c r="AC38" s="130" t="str">
        <f>IF(OR($Q38="",$R38=""),"",_xlfn.BETA.INV(ABS(VLOOKUP($V$1,VLookups!$A$28:$B$29,2,FALSE)-AC$3),IF($K38="L",$R38,$Q38),IF($K38="L",$Q38,$R38),$D38,$F38))</f>
        <v/>
      </c>
      <c r="AD38" s="129" t="str">
        <f>IF(OR($Q38="",$R38=""),"",_xlfn.BETA.INV(ABS(VLOOKUP($V$1,VLookups!$A$28:$B$29,2,FALSE)-AD$3),IF($K38="L",$R38,$Q38),IF($K38="L",$Q38,$R38),$D38,$F38))</f>
        <v/>
      </c>
      <c r="AE38" s="130" t="str">
        <f>IF(OR($Q38="",$R38=""),"",_xlfn.BETA.INV(ABS(VLOOKUP($V$1,VLookups!$A$28:$B$29,2,FALSE)-AE$3),IF($K38="L",$R38,$Q38),IF($K38="L",$Q38,$R38),$D38,$F38))</f>
        <v/>
      </c>
      <c r="AF38" s="129" t="str">
        <f>IF(OR($Q38="",$R38=""),"",_xlfn.BETA.INV(ABS(VLOOKUP($V$1,VLookups!$A$28:$B$29,2,FALSE)-AF$3),IF($K38="L",$R38,$Q38),IF($K38="L",$Q38,$R38),$D38,$F38))</f>
        <v/>
      </c>
      <c r="AG38" s="130" t="str">
        <f>IF(OR($Q38="",$R38=""),"",_xlfn.BETA.INV(ABS(VLOOKUP($V$1,VLookups!$A$28:$B$29,2,FALSE)-AG$3),IF($K38="L",$R38,$Q38),IF($K38="L",$Q38,$R38),$D38,$F38))</f>
        <v/>
      </c>
      <c r="AH38" s="129" t="str">
        <f>IF(OR($Q38="",$R38=""),"",_xlfn.BETA.INV(ABS(VLOOKUP($V$1,VLookups!$A$28:$B$29,2,FALSE)-AH$3),IF($K38="L",$R38,$Q38),IF($K38="L",$Q38,$R38),$D38,$F38))</f>
        <v/>
      </c>
      <c r="AI38" s="130" t="str">
        <f>IF(OR($Q38="",$R38=""),"",_xlfn.BETA.INV(ABS(VLOOKUP($V$1,VLookups!$A$28:$B$29,2,FALSE)-AI$3),IF($K38="L",$R38,$Q38),IF($K38="L",$Q38,$R38),$D38,$F38))</f>
        <v/>
      </c>
      <c r="AJ38" s="17"/>
      <c r="AK38" s="17"/>
      <c r="AL38" s="17"/>
    </row>
    <row r="39" spans="1:38" hidden="1" x14ac:dyDescent="0.25">
      <c r="A39" s="22">
        <v>36</v>
      </c>
      <c r="B39" s="152"/>
      <c r="C39" s="143"/>
      <c r="D39" s="117" t="str">
        <f t="shared" si="6"/>
        <v/>
      </c>
      <c r="E39" s="132"/>
      <c r="F39" s="117" t="str">
        <f t="shared" si="7"/>
        <v/>
      </c>
      <c r="G39" s="143"/>
      <c r="H39" s="153"/>
      <c r="I39" s="127" t="str">
        <f t="shared" si="8"/>
        <v/>
      </c>
      <c r="J39" s="23" t="str">
        <f t="shared" si="9"/>
        <v/>
      </c>
      <c r="K39" s="24" t="str">
        <f t="shared" si="10"/>
        <v/>
      </c>
      <c r="L39" s="25" t="str">
        <f>IF(J39="","",IF(OR($J39&lt;Skew!$B$1,$J39=Skew!$B$1),IF($J39&gt;Skew!$C$1,Skew!$A$1,IF($J39&gt;Skew!$C$2,Skew!$A$2,IF($J39&gt;Skew!$C$3,Skew!$A$3,IF($J39&gt;Skew!$C$4,Skew!$A$4,IF($J39&gt;Skew!$C$5,Skew!$A$5,IF($J39&gt;Skew!$C$6,Skew!$A$6,IF($J39&gt;Skew!$C$7,Skew!$A$7,IF($J39&gt;Skew!$C$8,Skew!$A$8,IF($J39&gt;Skew!$C$9,Skew!$A$9,IF($J39&gt;Skew!$C$10,Skew!$A$10,IF($J39&gt;Skew!$C$11,Skew!$A$11,IF($J39&gt;Skew!$C$12,Skew!$A$12,IF($J39&gt;Skew!$C$13,Skew!$A$13,IF($J39&gt;Skew!$C$14,Skew!$A$14,Skew!$A$15)
)))))))))))))))</f>
        <v/>
      </c>
      <c r="M39" s="24" t="str">
        <f>IF(J39="","",MATCH(L39,Skew!$A$1:$A$15,0))</f>
        <v/>
      </c>
      <c r="N39" s="24" t="str">
        <f t="shared" si="0"/>
        <v/>
      </c>
      <c r="O39" s="26"/>
      <c r="P39" s="24" t="str">
        <f>IF(OR(J39="",O39=""),"",MATCH(O39,Confidence!$A$1:$A$10,0))</f>
        <v/>
      </c>
      <c r="Q39" s="27" t="str">
        <f t="shared" si="1"/>
        <v/>
      </c>
      <c r="R39" s="27" t="str">
        <f t="shared" si="2"/>
        <v/>
      </c>
      <c r="S39" s="119" t="str">
        <f t="shared" si="3"/>
        <v/>
      </c>
      <c r="T39" s="119" t="str">
        <f t="shared" si="4"/>
        <v/>
      </c>
      <c r="U39" s="40" t="str">
        <f t="shared" si="5"/>
        <v/>
      </c>
      <c r="V39" s="132"/>
      <c r="W39" s="28" t="str">
        <f>IF(AND(D39&gt;0,E39&gt;0,F39&gt;0,Q39&gt;0,R39&gt;0,V39&gt;0,NOT(O39="")),ABS(VLOOKUP($V$1,VLookups!$A$28:$B$29,2,FALSE)-_xlfn.BETA.DIST(V39,IF(K39="L",R39,Q39),IF(K39="L",Q39,R39),TRUE,D39,F39)),"")</f>
        <v/>
      </c>
      <c r="X39" s="129" t="str">
        <f>IF(OR($Q39="",$R39=""),"",_xlfn.BETA.INV(ABS(VLOOKUP($V$1,VLookups!$A$28:$B$29,2,FALSE)-X$3),IF($K39="L",$R39,$Q39),IF($K39="L",$Q39,$R39),$D39,$F39))</f>
        <v/>
      </c>
      <c r="Y39" s="130" t="str">
        <f>IF(OR($Q39="",$R39=""),"",_xlfn.BETA.INV(ABS(VLOOKUP($V$1,VLookups!$A$28:$B$29,2,FALSE)-Y$3),IF($K39="L",$R39,$Q39),IF($K39="L",$Q39,$R39),$D39,$F39))</f>
        <v/>
      </c>
      <c r="Z39" s="129" t="str">
        <f>IF(OR($Q39="",$R39=""),"",_xlfn.BETA.INV(ABS(VLOOKUP($V$1,VLookups!$A$28:$B$29,2,FALSE)-Z$3),IF($K39="L",$R39,$Q39),IF($K39="L",$Q39,$R39),$D39,$F39))</f>
        <v/>
      </c>
      <c r="AA39" s="130" t="str">
        <f>IF(OR($Q39="",$R39=""),"",_xlfn.BETA.INV(ABS(VLOOKUP($V$1,VLookups!$A$28:$B$29,2,FALSE)-AA$3),IF($K39="L",$R39,$Q39),IF($K39="L",$Q39,$R39),$D39,$F39))</f>
        <v/>
      </c>
      <c r="AB39" s="129" t="str">
        <f>IF(OR($Q39="",$R39=""),"",_xlfn.BETA.INV(ABS(VLOOKUP($V$1,VLookups!$A$28:$B$29,2,FALSE)-AB$3),IF($K39="L",$R39,$Q39),IF($K39="L",$Q39,$R39),$D39,$F39))</f>
        <v/>
      </c>
      <c r="AC39" s="130" t="str">
        <f>IF(OR($Q39="",$R39=""),"",_xlfn.BETA.INV(ABS(VLOOKUP($V$1,VLookups!$A$28:$B$29,2,FALSE)-AC$3),IF($K39="L",$R39,$Q39),IF($K39="L",$Q39,$R39),$D39,$F39))</f>
        <v/>
      </c>
      <c r="AD39" s="129" t="str">
        <f>IF(OR($Q39="",$R39=""),"",_xlfn.BETA.INV(ABS(VLOOKUP($V$1,VLookups!$A$28:$B$29,2,FALSE)-AD$3),IF($K39="L",$R39,$Q39),IF($K39="L",$Q39,$R39),$D39,$F39))</f>
        <v/>
      </c>
      <c r="AE39" s="130" t="str">
        <f>IF(OR($Q39="",$R39=""),"",_xlfn.BETA.INV(ABS(VLOOKUP($V$1,VLookups!$A$28:$B$29,2,FALSE)-AE$3),IF($K39="L",$R39,$Q39),IF($K39="L",$Q39,$R39),$D39,$F39))</f>
        <v/>
      </c>
      <c r="AF39" s="129" t="str">
        <f>IF(OR($Q39="",$R39=""),"",_xlfn.BETA.INV(ABS(VLOOKUP($V$1,VLookups!$A$28:$B$29,2,FALSE)-AF$3),IF($K39="L",$R39,$Q39),IF($K39="L",$Q39,$R39),$D39,$F39))</f>
        <v/>
      </c>
      <c r="AG39" s="130" t="str">
        <f>IF(OR($Q39="",$R39=""),"",_xlfn.BETA.INV(ABS(VLOOKUP($V$1,VLookups!$A$28:$B$29,2,FALSE)-AG$3),IF($K39="L",$R39,$Q39),IF($K39="L",$Q39,$R39),$D39,$F39))</f>
        <v/>
      </c>
      <c r="AH39" s="129" t="str">
        <f>IF(OR($Q39="",$R39=""),"",_xlfn.BETA.INV(ABS(VLOOKUP($V$1,VLookups!$A$28:$B$29,2,FALSE)-AH$3),IF($K39="L",$R39,$Q39),IF($K39="L",$Q39,$R39),$D39,$F39))</f>
        <v/>
      </c>
      <c r="AI39" s="130" t="str">
        <f>IF(OR($Q39="",$R39=""),"",_xlfn.BETA.INV(ABS(VLOOKUP($V$1,VLookups!$A$28:$B$29,2,FALSE)-AI$3),IF($K39="L",$R39,$Q39),IF($K39="L",$Q39,$R39),$D39,$F39))</f>
        <v/>
      </c>
      <c r="AJ39" s="17"/>
      <c r="AK39" s="17"/>
      <c r="AL39" s="17"/>
    </row>
    <row r="40" spans="1:38" hidden="1" x14ac:dyDescent="0.25">
      <c r="A40" s="22">
        <v>37</v>
      </c>
      <c r="B40" s="152"/>
      <c r="C40" s="143"/>
      <c r="D40" s="117" t="str">
        <f t="shared" si="6"/>
        <v/>
      </c>
      <c r="E40" s="132"/>
      <c r="F40" s="117" t="str">
        <f t="shared" si="7"/>
        <v/>
      </c>
      <c r="G40" s="143"/>
      <c r="H40" s="153"/>
      <c r="I40" s="127" t="str">
        <f t="shared" si="8"/>
        <v/>
      </c>
      <c r="J40" s="23" t="str">
        <f t="shared" si="9"/>
        <v/>
      </c>
      <c r="K40" s="24" t="str">
        <f t="shared" si="10"/>
        <v/>
      </c>
      <c r="L40" s="25" t="str">
        <f>IF(J40="","",IF(OR($J40&lt;Skew!$B$1,$J40=Skew!$B$1),IF($J40&gt;Skew!$C$1,Skew!$A$1,IF($J40&gt;Skew!$C$2,Skew!$A$2,IF($J40&gt;Skew!$C$3,Skew!$A$3,IF($J40&gt;Skew!$C$4,Skew!$A$4,IF($J40&gt;Skew!$C$5,Skew!$A$5,IF($J40&gt;Skew!$C$6,Skew!$A$6,IF($J40&gt;Skew!$C$7,Skew!$A$7,IF($J40&gt;Skew!$C$8,Skew!$A$8,IF($J40&gt;Skew!$C$9,Skew!$A$9,IF($J40&gt;Skew!$C$10,Skew!$A$10,IF($J40&gt;Skew!$C$11,Skew!$A$11,IF($J40&gt;Skew!$C$12,Skew!$A$12,IF($J40&gt;Skew!$C$13,Skew!$A$13,IF($J40&gt;Skew!$C$14,Skew!$A$14,Skew!$A$15)
)))))))))))))))</f>
        <v/>
      </c>
      <c r="M40" s="24" t="str">
        <f>IF(J40="","",MATCH(L40,Skew!$A$1:$A$15,0))</f>
        <v/>
      </c>
      <c r="N40" s="24" t="str">
        <f t="shared" si="0"/>
        <v/>
      </c>
      <c r="O40" s="26"/>
      <c r="P40" s="24" t="str">
        <f>IF(OR(J40="",O40=""),"",MATCH(O40,Confidence!$A$1:$A$10,0))</f>
        <v/>
      </c>
      <c r="Q40" s="27" t="str">
        <f t="shared" si="1"/>
        <v/>
      </c>
      <c r="R40" s="27" t="str">
        <f t="shared" si="2"/>
        <v/>
      </c>
      <c r="S40" s="119" t="str">
        <f t="shared" si="3"/>
        <v/>
      </c>
      <c r="T40" s="119" t="str">
        <f t="shared" si="4"/>
        <v/>
      </c>
      <c r="U40" s="40" t="str">
        <f t="shared" si="5"/>
        <v/>
      </c>
      <c r="V40" s="132"/>
      <c r="W40" s="28" t="str">
        <f>IF(AND(D40&gt;0,E40&gt;0,F40&gt;0,Q40&gt;0,R40&gt;0,V40&gt;0,NOT(O40="")),ABS(VLOOKUP($V$1,VLookups!$A$28:$B$29,2,FALSE)-_xlfn.BETA.DIST(V40,IF(K40="L",R40,Q40),IF(K40="L",Q40,R40),TRUE,D40,F40)),"")</f>
        <v/>
      </c>
      <c r="X40" s="129" t="str">
        <f>IF(OR($Q40="",$R40=""),"",_xlfn.BETA.INV(ABS(VLOOKUP($V$1,VLookups!$A$28:$B$29,2,FALSE)-X$3),IF($K40="L",$R40,$Q40),IF($K40="L",$Q40,$R40),$D40,$F40))</f>
        <v/>
      </c>
      <c r="Y40" s="130" t="str">
        <f>IF(OR($Q40="",$R40=""),"",_xlfn.BETA.INV(ABS(VLOOKUP($V$1,VLookups!$A$28:$B$29,2,FALSE)-Y$3),IF($K40="L",$R40,$Q40),IF($K40="L",$Q40,$R40),$D40,$F40))</f>
        <v/>
      </c>
      <c r="Z40" s="129" t="str">
        <f>IF(OR($Q40="",$R40=""),"",_xlfn.BETA.INV(ABS(VLOOKUP($V$1,VLookups!$A$28:$B$29,2,FALSE)-Z$3),IF($K40="L",$R40,$Q40),IF($K40="L",$Q40,$R40),$D40,$F40))</f>
        <v/>
      </c>
      <c r="AA40" s="130" t="str">
        <f>IF(OR($Q40="",$R40=""),"",_xlfn.BETA.INV(ABS(VLOOKUP($V$1,VLookups!$A$28:$B$29,2,FALSE)-AA$3),IF($K40="L",$R40,$Q40),IF($K40="L",$Q40,$R40),$D40,$F40))</f>
        <v/>
      </c>
      <c r="AB40" s="129" t="str">
        <f>IF(OR($Q40="",$R40=""),"",_xlfn.BETA.INV(ABS(VLOOKUP($V$1,VLookups!$A$28:$B$29,2,FALSE)-AB$3),IF($K40="L",$R40,$Q40),IF($K40="L",$Q40,$R40),$D40,$F40))</f>
        <v/>
      </c>
      <c r="AC40" s="130" t="str">
        <f>IF(OR($Q40="",$R40=""),"",_xlfn.BETA.INV(ABS(VLOOKUP($V$1,VLookups!$A$28:$B$29,2,FALSE)-AC$3),IF($K40="L",$R40,$Q40),IF($K40="L",$Q40,$R40),$D40,$F40))</f>
        <v/>
      </c>
      <c r="AD40" s="129" t="str">
        <f>IF(OR($Q40="",$R40=""),"",_xlfn.BETA.INV(ABS(VLOOKUP($V$1,VLookups!$A$28:$B$29,2,FALSE)-AD$3),IF($K40="L",$R40,$Q40),IF($K40="L",$Q40,$R40),$D40,$F40))</f>
        <v/>
      </c>
      <c r="AE40" s="130" t="str">
        <f>IF(OR($Q40="",$R40=""),"",_xlfn.BETA.INV(ABS(VLOOKUP($V$1,VLookups!$A$28:$B$29,2,FALSE)-AE$3),IF($K40="L",$R40,$Q40),IF($K40="L",$Q40,$R40),$D40,$F40))</f>
        <v/>
      </c>
      <c r="AF40" s="129" t="str">
        <f>IF(OR($Q40="",$R40=""),"",_xlfn.BETA.INV(ABS(VLOOKUP($V$1,VLookups!$A$28:$B$29,2,FALSE)-AF$3),IF($K40="L",$R40,$Q40),IF($K40="L",$Q40,$R40),$D40,$F40))</f>
        <v/>
      </c>
      <c r="AG40" s="130" t="str">
        <f>IF(OR($Q40="",$R40=""),"",_xlfn.BETA.INV(ABS(VLOOKUP($V$1,VLookups!$A$28:$B$29,2,FALSE)-AG$3),IF($K40="L",$R40,$Q40),IF($K40="L",$Q40,$R40),$D40,$F40))</f>
        <v/>
      </c>
      <c r="AH40" s="129" t="str">
        <f>IF(OR($Q40="",$R40=""),"",_xlfn.BETA.INV(ABS(VLOOKUP($V$1,VLookups!$A$28:$B$29,2,FALSE)-AH$3),IF($K40="L",$R40,$Q40),IF($K40="L",$Q40,$R40),$D40,$F40))</f>
        <v/>
      </c>
      <c r="AI40" s="130" t="str">
        <f>IF(OR($Q40="",$R40=""),"",_xlfn.BETA.INV(ABS(VLOOKUP($V$1,VLookups!$A$28:$B$29,2,FALSE)-AI$3),IF($K40="L",$R40,$Q40),IF($K40="L",$Q40,$R40),$D40,$F40))</f>
        <v/>
      </c>
      <c r="AJ40" s="17"/>
      <c r="AK40" s="17"/>
      <c r="AL40" s="17"/>
    </row>
    <row r="41" spans="1:38" hidden="1" x14ac:dyDescent="0.25">
      <c r="A41" s="22">
        <v>38</v>
      </c>
      <c r="B41" s="152"/>
      <c r="C41" s="143"/>
      <c r="D41" s="117" t="str">
        <f t="shared" si="6"/>
        <v/>
      </c>
      <c r="E41" s="132"/>
      <c r="F41" s="117" t="str">
        <f t="shared" si="7"/>
        <v/>
      </c>
      <c r="G41" s="143"/>
      <c r="H41" s="153"/>
      <c r="I41" s="127" t="str">
        <f t="shared" si="8"/>
        <v/>
      </c>
      <c r="J41" s="23" t="str">
        <f t="shared" si="9"/>
        <v/>
      </c>
      <c r="K41" s="24" t="str">
        <f t="shared" si="10"/>
        <v/>
      </c>
      <c r="L41" s="25" t="str">
        <f>IF(J41="","",IF(OR($J41&lt;Skew!$B$1,$J41=Skew!$B$1),IF($J41&gt;Skew!$C$1,Skew!$A$1,IF($J41&gt;Skew!$C$2,Skew!$A$2,IF($J41&gt;Skew!$C$3,Skew!$A$3,IF($J41&gt;Skew!$C$4,Skew!$A$4,IF($J41&gt;Skew!$C$5,Skew!$A$5,IF($J41&gt;Skew!$C$6,Skew!$A$6,IF($J41&gt;Skew!$C$7,Skew!$A$7,IF($J41&gt;Skew!$C$8,Skew!$A$8,IF($J41&gt;Skew!$C$9,Skew!$A$9,IF($J41&gt;Skew!$C$10,Skew!$A$10,IF($J41&gt;Skew!$C$11,Skew!$A$11,IF($J41&gt;Skew!$C$12,Skew!$A$12,IF($J41&gt;Skew!$C$13,Skew!$A$13,IF($J41&gt;Skew!$C$14,Skew!$A$14,Skew!$A$15)
)))))))))))))))</f>
        <v/>
      </c>
      <c r="M41" s="24" t="str">
        <f>IF(J41="","",MATCH(L41,Skew!$A$1:$A$15,0))</f>
        <v/>
      </c>
      <c r="N41" s="24" t="str">
        <f t="shared" si="0"/>
        <v/>
      </c>
      <c r="O41" s="26"/>
      <c r="P41" s="24" t="str">
        <f>IF(OR(J41="",O41=""),"",MATCH(O41,Confidence!$A$1:$A$10,0))</f>
        <v/>
      </c>
      <c r="Q41" s="27" t="str">
        <f t="shared" si="1"/>
        <v/>
      </c>
      <c r="R41" s="27" t="str">
        <f t="shared" si="2"/>
        <v/>
      </c>
      <c r="S41" s="119" t="str">
        <f t="shared" si="3"/>
        <v/>
      </c>
      <c r="T41" s="119" t="str">
        <f t="shared" si="4"/>
        <v/>
      </c>
      <c r="U41" s="40" t="str">
        <f t="shared" si="5"/>
        <v/>
      </c>
      <c r="V41" s="132"/>
      <c r="W41" s="28" t="str">
        <f>IF(AND(D41&gt;0,E41&gt;0,F41&gt;0,Q41&gt;0,R41&gt;0,V41&gt;0,NOT(O41="")),ABS(VLOOKUP($V$1,VLookups!$A$28:$B$29,2,FALSE)-_xlfn.BETA.DIST(V41,IF(K41="L",R41,Q41),IF(K41="L",Q41,R41),TRUE,D41,F41)),"")</f>
        <v/>
      </c>
      <c r="X41" s="129" t="str">
        <f>IF(OR($Q41="",$R41=""),"",_xlfn.BETA.INV(ABS(VLOOKUP($V$1,VLookups!$A$28:$B$29,2,FALSE)-X$3),IF($K41="L",$R41,$Q41),IF($K41="L",$Q41,$R41),$D41,$F41))</f>
        <v/>
      </c>
      <c r="Y41" s="130" t="str">
        <f>IF(OR($Q41="",$R41=""),"",_xlfn.BETA.INV(ABS(VLOOKUP($V$1,VLookups!$A$28:$B$29,2,FALSE)-Y$3),IF($K41="L",$R41,$Q41),IF($K41="L",$Q41,$R41),$D41,$F41))</f>
        <v/>
      </c>
      <c r="Z41" s="129" t="str">
        <f>IF(OR($Q41="",$R41=""),"",_xlfn.BETA.INV(ABS(VLOOKUP($V$1,VLookups!$A$28:$B$29,2,FALSE)-Z$3),IF($K41="L",$R41,$Q41),IF($K41="L",$Q41,$R41),$D41,$F41))</f>
        <v/>
      </c>
      <c r="AA41" s="130" t="str">
        <f>IF(OR($Q41="",$R41=""),"",_xlfn.BETA.INV(ABS(VLOOKUP($V$1,VLookups!$A$28:$B$29,2,FALSE)-AA$3),IF($K41="L",$R41,$Q41),IF($K41="L",$Q41,$R41),$D41,$F41))</f>
        <v/>
      </c>
      <c r="AB41" s="129" t="str">
        <f>IF(OR($Q41="",$R41=""),"",_xlfn.BETA.INV(ABS(VLOOKUP($V$1,VLookups!$A$28:$B$29,2,FALSE)-AB$3),IF($K41="L",$R41,$Q41),IF($K41="L",$Q41,$R41),$D41,$F41))</f>
        <v/>
      </c>
      <c r="AC41" s="130" t="str">
        <f>IF(OR($Q41="",$R41=""),"",_xlfn.BETA.INV(ABS(VLOOKUP($V$1,VLookups!$A$28:$B$29,2,FALSE)-AC$3),IF($K41="L",$R41,$Q41),IF($K41="L",$Q41,$R41),$D41,$F41))</f>
        <v/>
      </c>
      <c r="AD41" s="129" t="str">
        <f>IF(OR($Q41="",$R41=""),"",_xlfn.BETA.INV(ABS(VLOOKUP($V$1,VLookups!$A$28:$B$29,2,FALSE)-AD$3),IF($K41="L",$R41,$Q41),IF($K41="L",$Q41,$R41),$D41,$F41))</f>
        <v/>
      </c>
      <c r="AE41" s="130" t="str">
        <f>IF(OR($Q41="",$R41=""),"",_xlfn.BETA.INV(ABS(VLOOKUP($V$1,VLookups!$A$28:$B$29,2,FALSE)-AE$3),IF($K41="L",$R41,$Q41),IF($K41="L",$Q41,$R41),$D41,$F41))</f>
        <v/>
      </c>
      <c r="AF41" s="129" t="str">
        <f>IF(OR($Q41="",$R41=""),"",_xlfn.BETA.INV(ABS(VLOOKUP($V$1,VLookups!$A$28:$B$29,2,FALSE)-AF$3),IF($K41="L",$R41,$Q41),IF($K41="L",$Q41,$R41),$D41,$F41))</f>
        <v/>
      </c>
      <c r="AG41" s="130" t="str">
        <f>IF(OR($Q41="",$R41=""),"",_xlfn.BETA.INV(ABS(VLOOKUP($V$1,VLookups!$A$28:$B$29,2,FALSE)-AG$3),IF($K41="L",$R41,$Q41),IF($K41="L",$Q41,$R41),$D41,$F41))</f>
        <v/>
      </c>
      <c r="AH41" s="129" t="str">
        <f>IF(OR($Q41="",$R41=""),"",_xlfn.BETA.INV(ABS(VLOOKUP($V$1,VLookups!$A$28:$B$29,2,FALSE)-AH$3),IF($K41="L",$R41,$Q41),IF($K41="L",$Q41,$R41),$D41,$F41))</f>
        <v/>
      </c>
      <c r="AI41" s="130" t="str">
        <f>IF(OR($Q41="",$R41=""),"",_xlfn.BETA.INV(ABS(VLOOKUP($V$1,VLookups!$A$28:$B$29,2,FALSE)-AI$3),IF($K41="L",$R41,$Q41),IF($K41="L",$Q41,$R41),$D41,$F41))</f>
        <v/>
      </c>
      <c r="AJ41" s="17"/>
      <c r="AK41" s="17"/>
      <c r="AL41" s="17"/>
    </row>
    <row r="42" spans="1:38" hidden="1" x14ac:dyDescent="0.25">
      <c r="A42" s="22">
        <v>39</v>
      </c>
      <c r="B42" s="152"/>
      <c r="C42" s="143"/>
      <c r="D42" s="117" t="str">
        <f t="shared" si="6"/>
        <v/>
      </c>
      <c r="E42" s="132"/>
      <c r="F42" s="117" t="str">
        <f t="shared" si="7"/>
        <v/>
      </c>
      <c r="G42" s="143"/>
      <c r="H42" s="153"/>
      <c r="I42" s="127" t="str">
        <f t="shared" si="8"/>
        <v/>
      </c>
      <c r="J42" s="23" t="str">
        <f t="shared" si="9"/>
        <v/>
      </c>
      <c r="K42" s="24" t="str">
        <f t="shared" si="10"/>
        <v/>
      </c>
      <c r="L42" s="25" t="str">
        <f>IF(J42="","",IF(OR($J42&lt;Skew!$B$1,$J42=Skew!$B$1),IF($J42&gt;Skew!$C$1,Skew!$A$1,IF($J42&gt;Skew!$C$2,Skew!$A$2,IF($J42&gt;Skew!$C$3,Skew!$A$3,IF($J42&gt;Skew!$C$4,Skew!$A$4,IF($J42&gt;Skew!$C$5,Skew!$A$5,IF($J42&gt;Skew!$C$6,Skew!$A$6,IF($J42&gt;Skew!$C$7,Skew!$A$7,IF($J42&gt;Skew!$C$8,Skew!$A$8,IF($J42&gt;Skew!$C$9,Skew!$A$9,IF($J42&gt;Skew!$C$10,Skew!$A$10,IF($J42&gt;Skew!$C$11,Skew!$A$11,IF($J42&gt;Skew!$C$12,Skew!$A$12,IF($J42&gt;Skew!$C$13,Skew!$A$13,IF($J42&gt;Skew!$C$14,Skew!$A$14,Skew!$A$15)
)))))))))))))))</f>
        <v/>
      </c>
      <c r="M42" s="24" t="str">
        <f>IF(J42="","",MATCH(L42,Skew!$A$1:$A$15,0))</f>
        <v/>
      </c>
      <c r="N42" s="24" t="str">
        <f t="shared" si="0"/>
        <v/>
      </c>
      <c r="O42" s="26"/>
      <c r="P42" s="24" t="str">
        <f>IF(OR(J42="",O42=""),"",MATCH(O42,Confidence!$A$1:$A$10,0))</f>
        <v/>
      </c>
      <c r="Q42" s="27" t="str">
        <f t="shared" si="1"/>
        <v/>
      </c>
      <c r="R42" s="27" t="str">
        <f t="shared" si="2"/>
        <v/>
      </c>
      <c r="S42" s="119" t="str">
        <f t="shared" si="3"/>
        <v/>
      </c>
      <c r="T42" s="119" t="str">
        <f t="shared" si="4"/>
        <v/>
      </c>
      <c r="U42" s="40" t="str">
        <f t="shared" si="5"/>
        <v/>
      </c>
      <c r="V42" s="132"/>
      <c r="W42" s="28" t="str">
        <f>IF(AND(D42&gt;0,E42&gt;0,F42&gt;0,Q42&gt;0,R42&gt;0,V42&gt;0,NOT(O42="")),ABS(VLOOKUP($V$1,VLookups!$A$28:$B$29,2,FALSE)-_xlfn.BETA.DIST(V42,IF(K42="L",R42,Q42),IF(K42="L",Q42,R42),TRUE,D42,F42)),"")</f>
        <v/>
      </c>
      <c r="X42" s="129" t="str">
        <f>IF(OR($Q42="",$R42=""),"",_xlfn.BETA.INV(ABS(VLOOKUP($V$1,VLookups!$A$28:$B$29,2,FALSE)-X$3),IF($K42="L",$R42,$Q42),IF($K42="L",$Q42,$R42),$D42,$F42))</f>
        <v/>
      </c>
      <c r="Y42" s="130" t="str">
        <f>IF(OR($Q42="",$R42=""),"",_xlfn.BETA.INV(ABS(VLOOKUP($V$1,VLookups!$A$28:$B$29,2,FALSE)-Y$3),IF($K42="L",$R42,$Q42),IF($K42="L",$Q42,$R42),$D42,$F42))</f>
        <v/>
      </c>
      <c r="Z42" s="129" t="str">
        <f>IF(OR($Q42="",$R42=""),"",_xlfn.BETA.INV(ABS(VLOOKUP($V$1,VLookups!$A$28:$B$29,2,FALSE)-Z$3),IF($K42="L",$R42,$Q42),IF($K42="L",$Q42,$R42),$D42,$F42))</f>
        <v/>
      </c>
      <c r="AA42" s="130" t="str">
        <f>IF(OR($Q42="",$R42=""),"",_xlfn.BETA.INV(ABS(VLOOKUP($V$1,VLookups!$A$28:$B$29,2,FALSE)-AA$3),IF($K42="L",$R42,$Q42),IF($K42="L",$Q42,$R42),$D42,$F42))</f>
        <v/>
      </c>
      <c r="AB42" s="129" t="str">
        <f>IF(OR($Q42="",$R42=""),"",_xlfn.BETA.INV(ABS(VLOOKUP($V$1,VLookups!$A$28:$B$29,2,FALSE)-AB$3),IF($K42="L",$R42,$Q42),IF($K42="L",$Q42,$R42),$D42,$F42))</f>
        <v/>
      </c>
      <c r="AC42" s="130" t="str">
        <f>IF(OR($Q42="",$R42=""),"",_xlfn.BETA.INV(ABS(VLOOKUP($V$1,VLookups!$A$28:$B$29,2,FALSE)-AC$3),IF($K42="L",$R42,$Q42),IF($K42="L",$Q42,$R42),$D42,$F42))</f>
        <v/>
      </c>
      <c r="AD42" s="129" t="str">
        <f>IF(OR($Q42="",$R42=""),"",_xlfn.BETA.INV(ABS(VLOOKUP($V$1,VLookups!$A$28:$B$29,2,FALSE)-AD$3),IF($K42="L",$R42,$Q42),IF($K42="L",$Q42,$R42),$D42,$F42))</f>
        <v/>
      </c>
      <c r="AE42" s="130" t="str">
        <f>IF(OR($Q42="",$R42=""),"",_xlfn.BETA.INV(ABS(VLOOKUP($V$1,VLookups!$A$28:$B$29,2,FALSE)-AE$3),IF($K42="L",$R42,$Q42),IF($K42="L",$Q42,$R42),$D42,$F42))</f>
        <v/>
      </c>
      <c r="AF42" s="129" t="str">
        <f>IF(OR($Q42="",$R42=""),"",_xlfn.BETA.INV(ABS(VLOOKUP($V$1,VLookups!$A$28:$B$29,2,FALSE)-AF$3),IF($K42="L",$R42,$Q42),IF($K42="L",$Q42,$R42),$D42,$F42))</f>
        <v/>
      </c>
      <c r="AG42" s="130" t="str">
        <f>IF(OR($Q42="",$R42=""),"",_xlfn.BETA.INV(ABS(VLOOKUP($V$1,VLookups!$A$28:$B$29,2,FALSE)-AG$3),IF($K42="L",$R42,$Q42),IF($K42="L",$Q42,$R42),$D42,$F42))</f>
        <v/>
      </c>
      <c r="AH42" s="129" t="str">
        <f>IF(OR($Q42="",$R42=""),"",_xlfn.BETA.INV(ABS(VLOOKUP($V$1,VLookups!$A$28:$B$29,2,FALSE)-AH$3),IF($K42="L",$R42,$Q42),IF($K42="L",$Q42,$R42),$D42,$F42))</f>
        <v/>
      </c>
      <c r="AI42" s="130" t="str">
        <f>IF(OR($Q42="",$R42=""),"",_xlfn.BETA.INV(ABS(VLOOKUP($V$1,VLookups!$A$28:$B$29,2,FALSE)-AI$3),IF($K42="L",$R42,$Q42),IF($K42="L",$Q42,$R42),$D42,$F42))</f>
        <v/>
      </c>
      <c r="AJ42" s="17"/>
      <c r="AK42" s="17"/>
      <c r="AL42" s="17"/>
    </row>
    <row r="43" spans="1:38" hidden="1" x14ac:dyDescent="0.25">
      <c r="A43" s="22">
        <v>40</v>
      </c>
      <c r="B43" s="152"/>
      <c r="C43" s="143"/>
      <c r="D43" s="117" t="str">
        <f t="shared" si="6"/>
        <v/>
      </c>
      <c r="E43" s="132"/>
      <c r="F43" s="117" t="str">
        <f t="shared" si="7"/>
        <v/>
      </c>
      <c r="G43" s="143"/>
      <c r="H43" s="153"/>
      <c r="I43" s="127" t="str">
        <f t="shared" si="8"/>
        <v/>
      </c>
      <c r="J43" s="23" t="str">
        <f t="shared" si="9"/>
        <v/>
      </c>
      <c r="K43" s="24" t="str">
        <f t="shared" si="10"/>
        <v/>
      </c>
      <c r="L43" s="25" t="str">
        <f>IF(J43="","",IF(OR($J43&lt;Skew!$B$1,$J43=Skew!$B$1),IF($J43&gt;Skew!$C$1,Skew!$A$1,IF($J43&gt;Skew!$C$2,Skew!$A$2,IF($J43&gt;Skew!$C$3,Skew!$A$3,IF($J43&gt;Skew!$C$4,Skew!$A$4,IF($J43&gt;Skew!$C$5,Skew!$A$5,IF($J43&gt;Skew!$C$6,Skew!$A$6,IF($J43&gt;Skew!$C$7,Skew!$A$7,IF($J43&gt;Skew!$C$8,Skew!$A$8,IF($J43&gt;Skew!$C$9,Skew!$A$9,IF($J43&gt;Skew!$C$10,Skew!$A$10,IF($J43&gt;Skew!$C$11,Skew!$A$11,IF($J43&gt;Skew!$C$12,Skew!$A$12,IF($J43&gt;Skew!$C$13,Skew!$A$13,IF($J43&gt;Skew!$C$14,Skew!$A$14,Skew!$A$15)
)))))))))))))))</f>
        <v/>
      </c>
      <c r="M43" s="24" t="str">
        <f>IF(J43="","",MATCH(L43,Skew!$A$1:$A$15,0))</f>
        <v/>
      </c>
      <c r="N43" s="24" t="str">
        <f t="shared" si="0"/>
        <v/>
      </c>
      <c r="O43" s="26"/>
      <c r="P43" s="24" t="str">
        <f>IF(OR(J43="",O43=""),"",MATCH(O43,Confidence!$A$1:$A$10,0))</f>
        <v/>
      </c>
      <c r="Q43" s="27" t="str">
        <f t="shared" si="1"/>
        <v/>
      </c>
      <c r="R43" s="27" t="str">
        <f t="shared" si="2"/>
        <v/>
      </c>
      <c r="S43" s="119" t="str">
        <f t="shared" si="3"/>
        <v/>
      </c>
      <c r="T43" s="119" t="str">
        <f t="shared" si="4"/>
        <v/>
      </c>
      <c r="U43" s="40" t="str">
        <f t="shared" si="5"/>
        <v/>
      </c>
      <c r="V43" s="132"/>
      <c r="W43" s="28" t="str">
        <f>IF(AND(D43&gt;0,E43&gt;0,F43&gt;0,Q43&gt;0,R43&gt;0,V43&gt;0,NOT(O43="")),ABS(VLOOKUP($V$1,VLookups!$A$28:$B$29,2,FALSE)-_xlfn.BETA.DIST(V43,IF(K43="L",R43,Q43),IF(K43="L",Q43,R43),TRUE,D43,F43)),"")</f>
        <v/>
      </c>
      <c r="X43" s="129" t="str">
        <f>IF(OR($Q43="",$R43=""),"",_xlfn.BETA.INV(ABS(VLOOKUP($V$1,VLookups!$A$28:$B$29,2,FALSE)-X$3),IF($K43="L",$R43,$Q43),IF($K43="L",$Q43,$R43),$D43,$F43))</f>
        <v/>
      </c>
      <c r="Y43" s="130" t="str">
        <f>IF(OR($Q43="",$R43=""),"",_xlfn.BETA.INV(ABS(VLOOKUP($V$1,VLookups!$A$28:$B$29,2,FALSE)-Y$3),IF($K43="L",$R43,$Q43),IF($K43="L",$Q43,$R43),$D43,$F43))</f>
        <v/>
      </c>
      <c r="Z43" s="129" t="str">
        <f>IF(OR($Q43="",$R43=""),"",_xlfn.BETA.INV(ABS(VLOOKUP($V$1,VLookups!$A$28:$B$29,2,FALSE)-Z$3),IF($K43="L",$R43,$Q43),IF($K43="L",$Q43,$R43),$D43,$F43))</f>
        <v/>
      </c>
      <c r="AA43" s="130" t="str">
        <f>IF(OR($Q43="",$R43=""),"",_xlfn.BETA.INV(ABS(VLOOKUP($V$1,VLookups!$A$28:$B$29,2,FALSE)-AA$3),IF($K43="L",$R43,$Q43),IF($K43="L",$Q43,$R43),$D43,$F43))</f>
        <v/>
      </c>
      <c r="AB43" s="129" t="str">
        <f>IF(OR($Q43="",$R43=""),"",_xlfn.BETA.INV(ABS(VLOOKUP($V$1,VLookups!$A$28:$B$29,2,FALSE)-AB$3),IF($K43="L",$R43,$Q43),IF($K43="L",$Q43,$R43),$D43,$F43))</f>
        <v/>
      </c>
      <c r="AC43" s="130" t="str">
        <f>IF(OR($Q43="",$R43=""),"",_xlfn.BETA.INV(ABS(VLOOKUP($V$1,VLookups!$A$28:$B$29,2,FALSE)-AC$3),IF($K43="L",$R43,$Q43),IF($K43="L",$Q43,$R43),$D43,$F43))</f>
        <v/>
      </c>
      <c r="AD43" s="129" t="str">
        <f>IF(OR($Q43="",$R43=""),"",_xlfn.BETA.INV(ABS(VLOOKUP($V$1,VLookups!$A$28:$B$29,2,FALSE)-AD$3),IF($K43="L",$R43,$Q43),IF($K43="L",$Q43,$R43),$D43,$F43))</f>
        <v/>
      </c>
      <c r="AE43" s="130" t="str">
        <f>IF(OR($Q43="",$R43=""),"",_xlfn.BETA.INV(ABS(VLOOKUP($V$1,VLookups!$A$28:$B$29,2,FALSE)-AE$3),IF($K43="L",$R43,$Q43),IF($K43="L",$Q43,$R43),$D43,$F43))</f>
        <v/>
      </c>
      <c r="AF43" s="129" t="str">
        <f>IF(OR($Q43="",$R43=""),"",_xlfn.BETA.INV(ABS(VLOOKUP($V$1,VLookups!$A$28:$B$29,2,FALSE)-AF$3),IF($K43="L",$R43,$Q43),IF($K43="L",$Q43,$R43),$D43,$F43))</f>
        <v/>
      </c>
      <c r="AG43" s="130" t="str">
        <f>IF(OR($Q43="",$R43=""),"",_xlfn.BETA.INV(ABS(VLOOKUP($V$1,VLookups!$A$28:$B$29,2,FALSE)-AG$3),IF($K43="L",$R43,$Q43),IF($K43="L",$Q43,$R43),$D43,$F43))</f>
        <v/>
      </c>
      <c r="AH43" s="129" t="str">
        <f>IF(OR($Q43="",$R43=""),"",_xlfn.BETA.INV(ABS(VLOOKUP($V$1,VLookups!$A$28:$B$29,2,FALSE)-AH$3),IF($K43="L",$R43,$Q43),IF($K43="L",$Q43,$R43),$D43,$F43))</f>
        <v/>
      </c>
      <c r="AI43" s="130" t="str">
        <f>IF(OR($Q43="",$R43=""),"",_xlfn.BETA.INV(ABS(VLOOKUP($V$1,VLookups!$A$28:$B$29,2,FALSE)-AI$3),IF($K43="L",$R43,$Q43),IF($K43="L",$Q43,$R43),$D43,$F43))</f>
        <v/>
      </c>
      <c r="AJ43" s="17"/>
      <c r="AK43" s="17"/>
      <c r="AL43" s="17"/>
    </row>
    <row r="44" spans="1:38" hidden="1" x14ac:dyDescent="0.25">
      <c r="A44" s="22">
        <v>41</v>
      </c>
      <c r="B44" s="152"/>
      <c r="C44" s="143"/>
      <c r="D44" s="117" t="str">
        <f t="shared" si="6"/>
        <v/>
      </c>
      <c r="E44" s="132"/>
      <c r="F44" s="117" t="str">
        <f t="shared" si="7"/>
        <v/>
      </c>
      <c r="G44" s="143"/>
      <c r="H44" s="153"/>
      <c r="I44" s="127" t="str">
        <f t="shared" si="8"/>
        <v/>
      </c>
      <c r="J44" s="23" t="str">
        <f t="shared" si="9"/>
        <v/>
      </c>
      <c r="K44" s="24" t="str">
        <f t="shared" si="10"/>
        <v/>
      </c>
      <c r="L44" s="25" t="str">
        <f>IF(J44="","",IF(OR($J44&lt;Skew!$B$1,$J44=Skew!$B$1),IF($J44&gt;Skew!$C$1,Skew!$A$1,IF($J44&gt;Skew!$C$2,Skew!$A$2,IF($J44&gt;Skew!$C$3,Skew!$A$3,IF($J44&gt;Skew!$C$4,Skew!$A$4,IF($J44&gt;Skew!$C$5,Skew!$A$5,IF($J44&gt;Skew!$C$6,Skew!$A$6,IF($J44&gt;Skew!$C$7,Skew!$A$7,IF($J44&gt;Skew!$C$8,Skew!$A$8,IF($J44&gt;Skew!$C$9,Skew!$A$9,IF($J44&gt;Skew!$C$10,Skew!$A$10,IF($J44&gt;Skew!$C$11,Skew!$A$11,IF($J44&gt;Skew!$C$12,Skew!$A$12,IF($J44&gt;Skew!$C$13,Skew!$A$13,IF($J44&gt;Skew!$C$14,Skew!$A$14,Skew!$A$15)
)))))))))))))))</f>
        <v/>
      </c>
      <c r="M44" s="24" t="str">
        <f>IF(J44="","",MATCH(L44,Skew!$A$1:$A$15,0))</f>
        <v/>
      </c>
      <c r="N44" s="24" t="str">
        <f t="shared" si="0"/>
        <v/>
      </c>
      <c r="O44" s="26"/>
      <c r="P44" s="24" t="str">
        <f>IF(OR(J44="",O44=""),"",MATCH(O44,Confidence!$A$1:$A$10,0))</f>
        <v/>
      </c>
      <c r="Q44" s="27" t="str">
        <f t="shared" si="1"/>
        <v/>
      </c>
      <c r="R44" s="27" t="str">
        <f t="shared" si="2"/>
        <v/>
      </c>
      <c r="S44" s="119" t="str">
        <f t="shared" si="3"/>
        <v/>
      </c>
      <c r="T44" s="119" t="str">
        <f t="shared" si="4"/>
        <v/>
      </c>
      <c r="U44" s="40" t="str">
        <f t="shared" si="5"/>
        <v/>
      </c>
      <c r="V44" s="132"/>
      <c r="W44" s="28" t="str">
        <f>IF(AND(D44&gt;0,E44&gt;0,F44&gt;0,Q44&gt;0,R44&gt;0,V44&gt;0,NOT(O44="")),ABS(VLOOKUP($V$1,VLookups!$A$28:$B$29,2,FALSE)-_xlfn.BETA.DIST(V44,IF(K44="L",R44,Q44),IF(K44="L",Q44,R44),TRUE,D44,F44)),"")</f>
        <v/>
      </c>
      <c r="X44" s="129" t="str">
        <f>IF(OR($Q44="",$R44=""),"",_xlfn.BETA.INV(ABS(VLOOKUP($V$1,VLookups!$A$28:$B$29,2,FALSE)-X$3),IF($K44="L",$R44,$Q44),IF($K44="L",$Q44,$R44),$D44,$F44))</f>
        <v/>
      </c>
      <c r="Y44" s="130" t="str">
        <f>IF(OR($Q44="",$R44=""),"",_xlfn.BETA.INV(ABS(VLOOKUP($V$1,VLookups!$A$28:$B$29,2,FALSE)-Y$3),IF($K44="L",$R44,$Q44),IF($K44="L",$Q44,$R44),$D44,$F44))</f>
        <v/>
      </c>
      <c r="Z44" s="129" t="str">
        <f>IF(OR($Q44="",$R44=""),"",_xlfn.BETA.INV(ABS(VLOOKUP($V$1,VLookups!$A$28:$B$29,2,FALSE)-Z$3),IF($K44="L",$R44,$Q44),IF($K44="L",$Q44,$R44),$D44,$F44))</f>
        <v/>
      </c>
      <c r="AA44" s="130" t="str">
        <f>IF(OR($Q44="",$R44=""),"",_xlfn.BETA.INV(ABS(VLOOKUP($V$1,VLookups!$A$28:$B$29,2,FALSE)-AA$3),IF($K44="L",$R44,$Q44),IF($K44="L",$Q44,$R44),$D44,$F44))</f>
        <v/>
      </c>
      <c r="AB44" s="129" t="str">
        <f>IF(OR($Q44="",$R44=""),"",_xlfn.BETA.INV(ABS(VLOOKUP($V$1,VLookups!$A$28:$B$29,2,FALSE)-AB$3),IF($K44="L",$R44,$Q44),IF($K44="L",$Q44,$R44),$D44,$F44))</f>
        <v/>
      </c>
      <c r="AC44" s="130" t="str">
        <f>IF(OR($Q44="",$R44=""),"",_xlfn.BETA.INV(ABS(VLOOKUP($V$1,VLookups!$A$28:$B$29,2,FALSE)-AC$3),IF($K44="L",$R44,$Q44),IF($K44="L",$Q44,$R44),$D44,$F44))</f>
        <v/>
      </c>
      <c r="AD44" s="129" t="str">
        <f>IF(OR($Q44="",$R44=""),"",_xlfn.BETA.INV(ABS(VLOOKUP($V$1,VLookups!$A$28:$B$29,2,FALSE)-AD$3),IF($K44="L",$R44,$Q44),IF($K44="L",$Q44,$R44),$D44,$F44))</f>
        <v/>
      </c>
      <c r="AE44" s="130" t="str">
        <f>IF(OR($Q44="",$R44=""),"",_xlfn.BETA.INV(ABS(VLOOKUP($V$1,VLookups!$A$28:$B$29,2,FALSE)-AE$3),IF($K44="L",$R44,$Q44),IF($K44="L",$Q44,$R44),$D44,$F44))</f>
        <v/>
      </c>
      <c r="AF44" s="129" t="str">
        <f>IF(OR($Q44="",$R44=""),"",_xlfn.BETA.INV(ABS(VLOOKUP($V$1,VLookups!$A$28:$B$29,2,FALSE)-AF$3),IF($K44="L",$R44,$Q44),IF($K44="L",$Q44,$R44),$D44,$F44))</f>
        <v/>
      </c>
      <c r="AG44" s="130" t="str">
        <f>IF(OR($Q44="",$R44=""),"",_xlfn.BETA.INV(ABS(VLOOKUP($V$1,VLookups!$A$28:$B$29,2,FALSE)-AG$3),IF($K44="L",$R44,$Q44),IF($K44="L",$Q44,$R44),$D44,$F44))</f>
        <v/>
      </c>
      <c r="AH44" s="129" t="str">
        <f>IF(OR($Q44="",$R44=""),"",_xlfn.BETA.INV(ABS(VLOOKUP($V$1,VLookups!$A$28:$B$29,2,FALSE)-AH$3),IF($K44="L",$R44,$Q44),IF($K44="L",$Q44,$R44),$D44,$F44))</f>
        <v/>
      </c>
      <c r="AI44" s="130" t="str">
        <f>IF(OR($Q44="",$R44=""),"",_xlfn.BETA.INV(ABS(VLOOKUP($V$1,VLookups!$A$28:$B$29,2,FALSE)-AI$3),IF($K44="L",$R44,$Q44),IF($K44="L",$Q44,$R44),$D44,$F44))</f>
        <v/>
      </c>
      <c r="AJ44" s="17"/>
      <c r="AK44" s="17"/>
      <c r="AL44" s="17"/>
    </row>
    <row r="45" spans="1:38" hidden="1" x14ac:dyDescent="0.25">
      <c r="A45" s="22">
        <v>42</v>
      </c>
      <c r="B45" s="152"/>
      <c r="C45" s="143"/>
      <c r="D45" s="117" t="str">
        <f t="shared" si="6"/>
        <v/>
      </c>
      <c r="E45" s="132"/>
      <c r="F45" s="117" t="str">
        <f t="shared" si="7"/>
        <v/>
      </c>
      <c r="G45" s="143"/>
      <c r="H45" s="153"/>
      <c r="I45" s="127" t="str">
        <f t="shared" si="8"/>
        <v/>
      </c>
      <c r="J45" s="23" t="str">
        <f t="shared" si="9"/>
        <v/>
      </c>
      <c r="K45" s="24" t="str">
        <f t="shared" si="10"/>
        <v/>
      </c>
      <c r="L45" s="25" t="str">
        <f>IF(J45="","",IF(OR($J45&lt;Skew!$B$1,$J45=Skew!$B$1),IF($J45&gt;Skew!$C$1,Skew!$A$1,IF($J45&gt;Skew!$C$2,Skew!$A$2,IF($J45&gt;Skew!$C$3,Skew!$A$3,IF($J45&gt;Skew!$C$4,Skew!$A$4,IF($J45&gt;Skew!$C$5,Skew!$A$5,IF($J45&gt;Skew!$C$6,Skew!$A$6,IF($J45&gt;Skew!$C$7,Skew!$A$7,IF($J45&gt;Skew!$C$8,Skew!$A$8,IF($J45&gt;Skew!$C$9,Skew!$A$9,IF($J45&gt;Skew!$C$10,Skew!$A$10,IF($J45&gt;Skew!$C$11,Skew!$A$11,IF($J45&gt;Skew!$C$12,Skew!$A$12,IF($J45&gt;Skew!$C$13,Skew!$A$13,IF($J45&gt;Skew!$C$14,Skew!$A$14,Skew!$A$15)
)))))))))))))))</f>
        <v/>
      </c>
      <c r="M45" s="24" t="str">
        <f>IF(J45="","",MATCH(L45,Skew!$A$1:$A$15,0))</f>
        <v/>
      </c>
      <c r="N45" s="24" t="str">
        <f t="shared" si="0"/>
        <v/>
      </c>
      <c r="O45" s="26"/>
      <c r="P45" s="24" t="str">
        <f>IF(OR(J45="",O45=""),"",MATCH(O45,Confidence!$A$1:$A$10,0))</f>
        <v/>
      </c>
      <c r="Q45" s="27" t="str">
        <f t="shared" si="1"/>
        <v/>
      </c>
      <c r="R45" s="27" t="str">
        <f t="shared" si="2"/>
        <v/>
      </c>
      <c r="S45" s="119" t="str">
        <f t="shared" si="3"/>
        <v/>
      </c>
      <c r="T45" s="119" t="str">
        <f t="shared" si="4"/>
        <v/>
      </c>
      <c r="U45" s="40" t="str">
        <f t="shared" si="5"/>
        <v/>
      </c>
      <c r="V45" s="132"/>
      <c r="W45" s="28" t="str">
        <f>IF(AND(D45&gt;0,E45&gt;0,F45&gt;0,Q45&gt;0,R45&gt;0,V45&gt;0,NOT(O45="")),ABS(VLOOKUP($V$1,VLookups!$A$28:$B$29,2,FALSE)-_xlfn.BETA.DIST(V45,IF(K45="L",R45,Q45),IF(K45="L",Q45,R45),TRUE,D45,F45)),"")</f>
        <v/>
      </c>
      <c r="X45" s="129" t="str">
        <f>IF(OR($Q45="",$R45=""),"",_xlfn.BETA.INV(ABS(VLOOKUP($V$1,VLookups!$A$28:$B$29,2,FALSE)-X$3),IF($K45="L",$R45,$Q45),IF($K45="L",$Q45,$R45),$D45,$F45))</f>
        <v/>
      </c>
      <c r="Y45" s="130" t="str">
        <f>IF(OR($Q45="",$R45=""),"",_xlfn.BETA.INV(ABS(VLOOKUP($V$1,VLookups!$A$28:$B$29,2,FALSE)-Y$3),IF($K45="L",$R45,$Q45),IF($K45="L",$Q45,$R45),$D45,$F45))</f>
        <v/>
      </c>
      <c r="Z45" s="129" t="str">
        <f>IF(OR($Q45="",$R45=""),"",_xlfn.BETA.INV(ABS(VLOOKUP($V$1,VLookups!$A$28:$B$29,2,FALSE)-Z$3),IF($K45="L",$R45,$Q45),IF($K45="L",$Q45,$R45),$D45,$F45))</f>
        <v/>
      </c>
      <c r="AA45" s="130" t="str">
        <f>IF(OR($Q45="",$R45=""),"",_xlfn.BETA.INV(ABS(VLOOKUP($V$1,VLookups!$A$28:$B$29,2,FALSE)-AA$3),IF($K45="L",$R45,$Q45),IF($K45="L",$Q45,$R45),$D45,$F45))</f>
        <v/>
      </c>
      <c r="AB45" s="129" t="str">
        <f>IF(OR($Q45="",$R45=""),"",_xlfn.BETA.INV(ABS(VLOOKUP($V$1,VLookups!$A$28:$B$29,2,FALSE)-AB$3),IF($K45="L",$R45,$Q45),IF($K45="L",$Q45,$R45),$D45,$F45))</f>
        <v/>
      </c>
      <c r="AC45" s="130" t="str">
        <f>IF(OR($Q45="",$R45=""),"",_xlfn.BETA.INV(ABS(VLOOKUP($V$1,VLookups!$A$28:$B$29,2,FALSE)-AC$3),IF($K45="L",$R45,$Q45),IF($K45="L",$Q45,$R45),$D45,$F45))</f>
        <v/>
      </c>
      <c r="AD45" s="129" t="str">
        <f>IF(OR($Q45="",$R45=""),"",_xlfn.BETA.INV(ABS(VLOOKUP($V$1,VLookups!$A$28:$B$29,2,FALSE)-AD$3),IF($K45="L",$R45,$Q45),IF($K45="L",$Q45,$R45),$D45,$F45))</f>
        <v/>
      </c>
      <c r="AE45" s="130" t="str">
        <f>IF(OR($Q45="",$R45=""),"",_xlfn.BETA.INV(ABS(VLOOKUP($V$1,VLookups!$A$28:$B$29,2,FALSE)-AE$3),IF($K45="L",$R45,$Q45),IF($K45="L",$Q45,$R45),$D45,$F45))</f>
        <v/>
      </c>
      <c r="AF45" s="129" t="str">
        <f>IF(OR($Q45="",$R45=""),"",_xlfn.BETA.INV(ABS(VLOOKUP($V$1,VLookups!$A$28:$B$29,2,FALSE)-AF$3),IF($K45="L",$R45,$Q45),IF($K45="L",$Q45,$R45),$D45,$F45))</f>
        <v/>
      </c>
      <c r="AG45" s="130" t="str">
        <f>IF(OR($Q45="",$R45=""),"",_xlfn.BETA.INV(ABS(VLOOKUP($V$1,VLookups!$A$28:$B$29,2,FALSE)-AG$3),IF($K45="L",$R45,$Q45),IF($K45="L",$Q45,$R45),$D45,$F45))</f>
        <v/>
      </c>
      <c r="AH45" s="129" t="str">
        <f>IF(OR($Q45="",$R45=""),"",_xlfn.BETA.INV(ABS(VLOOKUP($V$1,VLookups!$A$28:$B$29,2,FALSE)-AH$3),IF($K45="L",$R45,$Q45),IF($K45="L",$Q45,$R45),$D45,$F45))</f>
        <v/>
      </c>
      <c r="AI45" s="130" t="str">
        <f>IF(OR($Q45="",$R45=""),"",_xlfn.BETA.INV(ABS(VLOOKUP($V$1,VLookups!$A$28:$B$29,2,FALSE)-AI$3),IF($K45="L",$R45,$Q45),IF($K45="L",$Q45,$R45),$D45,$F45))</f>
        <v/>
      </c>
      <c r="AJ45" s="17"/>
      <c r="AK45" s="17"/>
      <c r="AL45" s="17"/>
    </row>
    <row r="46" spans="1:38" hidden="1" x14ac:dyDescent="0.25">
      <c r="A46" s="22">
        <v>43</v>
      </c>
      <c r="B46" s="152"/>
      <c r="C46" s="143"/>
      <c r="D46" s="117" t="str">
        <f t="shared" si="6"/>
        <v/>
      </c>
      <c r="E46" s="132"/>
      <c r="F46" s="117" t="str">
        <f t="shared" si="7"/>
        <v/>
      </c>
      <c r="G46" s="143"/>
      <c r="H46" s="153"/>
      <c r="I46" s="127" t="str">
        <f t="shared" si="8"/>
        <v/>
      </c>
      <c r="J46" s="23" t="str">
        <f t="shared" si="9"/>
        <v/>
      </c>
      <c r="K46" s="24" t="str">
        <f t="shared" si="10"/>
        <v/>
      </c>
      <c r="L46" s="25" t="str">
        <f>IF(J46="","",IF(OR($J46&lt;Skew!$B$1,$J46=Skew!$B$1),IF($J46&gt;Skew!$C$1,Skew!$A$1,IF($J46&gt;Skew!$C$2,Skew!$A$2,IF($J46&gt;Skew!$C$3,Skew!$A$3,IF($J46&gt;Skew!$C$4,Skew!$A$4,IF($J46&gt;Skew!$C$5,Skew!$A$5,IF($J46&gt;Skew!$C$6,Skew!$A$6,IF($J46&gt;Skew!$C$7,Skew!$A$7,IF($J46&gt;Skew!$C$8,Skew!$A$8,IF($J46&gt;Skew!$C$9,Skew!$A$9,IF($J46&gt;Skew!$C$10,Skew!$A$10,IF($J46&gt;Skew!$C$11,Skew!$A$11,IF($J46&gt;Skew!$C$12,Skew!$A$12,IF($J46&gt;Skew!$C$13,Skew!$A$13,IF($J46&gt;Skew!$C$14,Skew!$A$14,Skew!$A$15)
)))))))))))))))</f>
        <v/>
      </c>
      <c r="M46" s="24" t="str">
        <f>IF(J46="","",MATCH(L46,Skew!$A$1:$A$15,0))</f>
        <v/>
      </c>
      <c r="N46" s="24" t="str">
        <f t="shared" si="0"/>
        <v/>
      </c>
      <c r="O46" s="26"/>
      <c r="P46" s="24" t="str">
        <f>IF(OR(J46="",O46=""),"",MATCH(O46,Confidence!$A$1:$A$10,0))</f>
        <v/>
      </c>
      <c r="Q46" s="27" t="str">
        <f t="shared" si="1"/>
        <v/>
      </c>
      <c r="R46" s="27" t="str">
        <f t="shared" si="2"/>
        <v/>
      </c>
      <c r="S46" s="119" t="str">
        <f t="shared" si="3"/>
        <v/>
      </c>
      <c r="T46" s="119" t="str">
        <f t="shared" si="4"/>
        <v/>
      </c>
      <c r="U46" s="40" t="str">
        <f t="shared" si="5"/>
        <v/>
      </c>
      <c r="V46" s="132"/>
      <c r="W46" s="28" t="str">
        <f>IF(AND(D46&gt;0,E46&gt;0,F46&gt;0,Q46&gt;0,R46&gt;0,V46&gt;0,NOT(O46="")),ABS(VLOOKUP($V$1,VLookups!$A$28:$B$29,2,FALSE)-_xlfn.BETA.DIST(V46,IF(K46="L",R46,Q46),IF(K46="L",Q46,R46),TRUE,D46,F46)),"")</f>
        <v/>
      </c>
      <c r="X46" s="129" t="str">
        <f>IF(OR($Q46="",$R46=""),"",_xlfn.BETA.INV(ABS(VLOOKUP($V$1,VLookups!$A$28:$B$29,2,FALSE)-X$3),IF($K46="L",$R46,$Q46),IF($K46="L",$Q46,$R46),$D46,$F46))</f>
        <v/>
      </c>
      <c r="Y46" s="130" t="str">
        <f>IF(OR($Q46="",$R46=""),"",_xlfn.BETA.INV(ABS(VLOOKUP($V$1,VLookups!$A$28:$B$29,2,FALSE)-Y$3),IF($K46="L",$R46,$Q46),IF($K46="L",$Q46,$R46),$D46,$F46))</f>
        <v/>
      </c>
      <c r="Z46" s="129" t="str">
        <f>IF(OR($Q46="",$R46=""),"",_xlfn.BETA.INV(ABS(VLOOKUP($V$1,VLookups!$A$28:$B$29,2,FALSE)-Z$3),IF($K46="L",$R46,$Q46),IF($K46="L",$Q46,$R46),$D46,$F46))</f>
        <v/>
      </c>
      <c r="AA46" s="130" t="str">
        <f>IF(OR($Q46="",$R46=""),"",_xlfn.BETA.INV(ABS(VLOOKUP($V$1,VLookups!$A$28:$B$29,2,FALSE)-AA$3),IF($K46="L",$R46,$Q46),IF($K46="L",$Q46,$R46),$D46,$F46))</f>
        <v/>
      </c>
      <c r="AB46" s="129" t="str">
        <f>IF(OR($Q46="",$R46=""),"",_xlfn.BETA.INV(ABS(VLOOKUP($V$1,VLookups!$A$28:$B$29,2,FALSE)-AB$3),IF($K46="L",$R46,$Q46),IF($K46="L",$Q46,$R46),$D46,$F46))</f>
        <v/>
      </c>
      <c r="AC46" s="130" t="str">
        <f>IF(OR($Q46="",$R46=""),"",_xlfn.BETA.INV(ABS(VLOOKUP($V$1,VLookups!$A$28:$B$29,2,FALSE)-AC$3),IF($K46="L",$R46,$Q46),IF($K46="L",$Q46,$R46),$D46,$F46))</f>
        <v/>
      </c>
      <c r="AD46" s="129" t="str">
        <f>IF(OR($Q46="",$R46=""),"",_xlfn.BETA.INV(ABS(VLOOKUP($V$1,VLookups!$A$28:$B$29,2,FALSE)-AD$3),IF($K46="L",$R46,$Q46),IF($K46="L",$Q46,$R46),$D46,$F46))</f>
        <v/>
      </c>
      <c r="AE46" s="130" t="str">
        <f>IF(OR($Q46="",$R46=""),"",_xlfn.BETA.INV(ABS(VLOOKUP($V$1,VLookups!$A$28:$B$29,2,FALSE)-AE$3),IF($K46="L",$R46,$Q46),IF($K46="L",$Q46,$R46),$D46,$F46))</f>
        <v/>
      </c>
      <c r="AF46" s="129" t="str">
        <f>IF(OR($Q46="",$R46=""),"",_xlfn.BETA.INV(ABS(VLOOKUP($V$1,VLookups!$A$28:$B$29,2,FALSE)-AF$3),IF($K46="L",$R46,$Q46),IF($K46="L",$Q46,$R46),$D46,$F46))</f>
        <v/>
      </c>
      <c r="AG46" s="130" t="str">
        <f>IF(OR($Q46="",$R46=""),"",_xlfn.BETA.INV(ABS(VLOOKUP($V$1,VLookups!$A$28:$B$29,2,FALSE)-AG$3),IF($K46="L",$R46,$Q46),IF($K46="L",$Q46,$R46),$D46,$F46))</f>
        <v/>
      </c>
      <c r="AH46" s="129" t="str">
        <f>IF(OR($Q46="",$R46=""),"",_xlfn.BETA.INV(ABS(VLOOKUP($V$1,VLookups!$A$28:$B$29,2,FALSE)-AH$3),IF($K46="L",$R46,$Q46),IF($K46="L",$Q46,$R46),$D46,$F46))</f>
        <v/>
      </c>
      <c r="AI46" s="130" t="str">
        <f>IF(OR($Q46="",$R46=""),"",_xlfn.BETA.INV(ABS(VLOOKUP($V$1,VLookups!$A$28:$B$29,2,FALSE)-AI$3),IF($K46="L",$R46,$Q46),IF($K46="L",$Q46,$R46),$D46,$F46))</f>
        <v/>
      </c>
      <c r="AJ46" s="17"/>
      <c r="AK46" s="17"/>
      <c r="AL46" s="17"/>
    </row>
    <row r="47" spans="1:38" hidden="1" x14ac:dyDescent="0.25">
      <c r="A47" s="22">
        <v>44</v>
      </c>
      <c r="B47" s="152"/>
      <c r="C47" s="143"/>
      <c r="D47" s="117" t="str">
        <f t="shared" si="6"/>
        <v/>
      </c>
      <c r="E47" s="132"/>
      <c r="F47" s="117" t="str">
        <f t="shared" si="7"/>
        <v/>
      </c>
      <c r="G47" s="143"/>
      <c r="H47" s="153"/>
      <c r="I47" s="127" t="str">
        <f t="shared" si="8"/>
        <v/>
      </c>
      <c r="J47" s="23" t="str">
        <f t="shared" si="9"/>
        <v/>
      </c>
      <c r="K47" s="24" t="str">
        <f t="shared" si="10"/>
        <v/>
      </c>
      <c r="L47" s="25" t="str">
        <f>IF(J47="","",IF(OR($J47&lt;Skew!$B$1,$J47=Skew!$B$1),IF($J47&gt;Skew!$C$1,Skew!$A$1,IF($J47&gt;Skew!$C$2,Skew!$A$2,IF($J47&gt;Skew!$C$3,Skew!$A$3,IF($J47&gt;Skew!$C$4,Skew!$A$4,IF($J47&gt;Skew!$C$5,Skew!$A$5,IF($J47&gt;Skew!$C$6,Skew!$A$6,IF($J47&gt;Skew!$C$7,Skew!$A$7,IF($J47&gt;Skew!$C$8,Skew!$A$8,IF($J47&gt;Skew!$C$9,Skew!$A$9,IF($J47&gt;Skew!$C$10,Skew!$A$10,IF($J47&gt;Skew!$C$11,Skew!$A$11,IF($J47&gt;Skew!$C$12,Skew!$A$12,IF($J47&gt;Skew!$C$13,Skew!$A$13,IF($J47&gt;Skew!$C$14,Skew!$A$14,Skew!$A$15)
)))))))))))))))</f>
        <v/>
      </c>
      <c r="M47" s="24" t="str">
        <f>IF(J47="","",MATCH(L47,Skew!$A$1:$A$15,0))</f>
        <v/>
      </c>
      <c r="N47" s="24" t="str">
        <f t="shared" si="0"/>
        <v/>
      </c>
      <c r="O47" s="26"/>
      <c r="P47" s="24" t="str">
        <f>IF(OR(J47="",O47=""),"",MATCH(O47,Confidence!$A$1:$A$10,0))</f>
        <v/>
      </c>
      <c r="Q47" s="27" t="str">
        <f t="shared" si="1"/>
        <v/>
      </c>
      <c r="R47" s="27" t="str">
        <f t="shared" si="2"/>
        <v/>
      </c>
      <c r="S47" s="119" t="str">
        <f t="shared" si="3"/>
        <v/>
      </c>
      <c r="T47" s="119" t="str">
        <f t="shared" si="4"/>
        <v/>
      </c>
      <c r="U47" s="40" t="str">
        <f t="shared" si="5"/>
        <v/>
      </c>
      <c r="V47" s="132"/>
      <c r="W47" s="28" t="str">
        <f>IF(AND(D47&gt;0,E47&gt;0,F47&gt;0,Q47&gt;0,R47&gt;0,V47&gt;0,NOT(O47="")),ABS(VLOOKUP($V$1,VLookups!$A$28:$B$29,2,FALSE)-_xlfn.BETA.DIST(V47,IF(K47="L",R47,Q47),IF(K47="L",Q47,R47),TRUE,D47,F47)),"")</f>
        <v/>
      </c>
      <c r="X47" s="129" t="str">
        <f>IF(OR($Q47="",$R47=""),"",_xlfn.BETA.INV(ABS(VLOOKUP($V$1,VLookups!$A$28:$B$29,2,FALSE)-X$3),IF($K47="L",$R47,$Q47),IF($K47="L",$Q47,$R47),$D47,$F47))</f>
        <v/>
      </c>
      <c r="Y47" s="130" t="str">
        <f>IF(OR($Q47="",$R47=""),"",_xlfn.BETA.INV(ABS(VLOOKUP($V$1,VLookups!$A$28:$B$29,2,FALSE)-Y$3),IF($K47="L",$R47,$Q47),IF($K47="L",$Q47,$R47),$D47,$F47))</f>
        <v/>
      </c>
      <c r="Z47" s="129" t="str">
        <f>IF(OR($Q47="",$R47=""),"",_xlfn.BETA.INV(ABS(VLOOKUP($V$1,VLookups!$A$28:$B$29,2,FALSE)-Z$3),IF($K47="L",$R47,$Q47),IF($K47="L",$Q47,$R47),$D47,$F47))</f>
        <v/>
      </c>
      <c r="AA47" s="130" t="str">
        <f>IF(OR($Q47="",$R47=""),"",_xlfn.BETA.INV(ABS(VLOOKUP($V$1,VLookups!$A$28:$B$29,2,FALSE)-AA$3),IF($K47="L",$R47,$Q47),IF($K47="L",$Q47,$R47),$D47,$F47))</f>
        <v/>
      </c>
      <c r="AB47" s="129" t="str">
        <f>IF(OR($Q47="",$R47=""),"",_xlfn.BETA.INV(ABS(VLOOKUP($V$1,VLookups!$A$28:$B$29,2,FALSE)-AB$3),IF($K47="L",$R47,$Q47),IF($K47="L",$Q47,$R47),$D47,$F47))</f>
        <v/>
      </c>
      <c r="AC47" s="130" t="str">
        <f>IF(OR($Q47="",$R47=""),"",_xlfn.BETA.INV(ABS(VLOOKUP($V$1,VLookups!$A$28:$B$29,2,FALSE)-AC$3),IF($K47="L",$R47,$Q47),IF($K47="L",$Q47,$R47),$D47,$F47))</f>
        <v/>
      </c>
      <c r="AD47" s="129" t="str">
        <f>IF(OR($Q47="",$R47=""),"",_xlfn.BETA.INV(ABS(VLOOKUP($V$1,VLookups!$A$28:$B$29,2,FALSE)-AD$3),IF($K47="L",$R47,$Q47),IF($K47="L",$Q47,$R47),$D47,$F47))</f>
        <v/>
      </c>
      <c r="AE47" s="130" t="str">
        <f>IF(OR($Q47="",$R47=""),"",_xlfn.BETA.INV(ABS(VLOOKUP($V$1,VLookups!$A$28:$B$29,2,FALSE)-AE$3),IF($K47="L",$R47,$Q47),IF($K47="L",$Q47,$R47),$D47,$F47))</f>
        <v/>
      </c>
      <c r="AF47" s="129" t="str">
        <f>IF(OR($Q47="",$R47=""),"",_xlfn.BETA.INV(ABS(VLOOKUP($V$1,VLookups!$A$28:$B$29,2,FALSE)-AF$3),IF($K47="L",$R47,$Q47),IF($K47="L",$Q47,$R47),$D47,$F47))</f>
        <v/>
      </c>
      <c r="AG47" s="130" t="str">
        <f>IF(OR($Q47="",$R47=""),"",_xlfn.BETA.INV(ABS(VLOOKUP($V$1,VLookups!$A$28:$B$29,2,FALSE)-AG$3),IF($K47="L",$R47,$Q47),IF($K47="L",$Q47,$R47),$D47,$F47))</f>
        <v/>
      </c>
      <c r="AH47" s="129" t="str">
        <f>IF(OR($Q47="",$R47=""),"",_xlfn.BETA.INV(ABS(VLOOKUP($V$1,VLookups!$A$28:$B$29,2,FALSE)-AH$3),IF($K47="L",$R47,$Q47),IF($K47="L",$Q47,$R47),$D47,$F47))</f>
        <v/>
      </c>
      <c r="AI47" s="130" t="str">
        <f>IF(OR($Q47="",$R47=""),"",_xlfn.BETA.INV(ABS(VLOOKUP($V$1,VLookups!$A$28:$B$29,2,FALSE)-AI$3),IF($K47="L",$R47,$Q47),IF($K47="L",$Q47,$R47),$D47,$F47))</f>
        <v/>
      </c>
      <c r="AJ47" s="17"/>
      <c r="AK47" s="17"/>
      <c r="AL47" s="17"/>
    </row>
    <row r="48" spans="1:38" hidden="1" x14ac:dyDescent="0.25">
      <c r="A48" s="22">
        <v>45</v>
      </c>
      <c r="B48" s="152"/>
      <c r="C48" s="143"/>
      <c r="D48" s="117" t="str">
        <f t="shared" si="6"/>
        <v/>
      </c>
      <c r="E48" s="132"/>
      <c r="F48" s="117" t="str">
        <f t="shared" si="7"/>
        <v/>
      </c>
      <c r="G48" s="143"/>
      <c r="H48" s="153"/>
      <c r="I48" s="127" t="str">
        <f t="shared" si="8"/>
        <v/>
      </c>
      <c r="J48" s="23" t="str">
        <f t="shared" si="9"/>
        <v/>
      </c>
      <c r="K48" s="24" t="str">
        <f t="shared" si="10"/>
        <v/>
      </c>
      <c r="L48" s="25" t="str">
        <f>IF(J48="","",IF(OR($J48&lt;Skew!$B$1,$J48=Skew!$B$1),IF($J48&gt;Skew!$C$1,Skew!$A$1,IF($J48&gt;Skew!$C$2,Skew!$A$2,IF($J48&gt;Skew!$C$3,Skew!$A$3,IF($J48&gt;Skew!$C$4,Skew!$A$4,IF($J48&gt;Skew!$C$5,Skew!$A$5,IF($J48&gt;Skew!$C$6,Skew!$A$6,IF($J48&gt;Skew!$C$7,Skew!$A$7,IF($J48&gt;Skew!$C$8,Skew!$A$8,IF($J48&gt;Skew!$C$9,Skew!$A$9,IF($J48&gt;Skew!$C$10,Skew!$A$10,IF($J48&gt;Skew!$C$11,Skew!$A$11,IF($J48&gt;Skew!$C$12,Skew!$A$12,IF($J48&gt;Skew!$C$13,Skew!$A$13,IF($J48&gt;Skew!$C$14,Skew!$A$14,Skew!$A$15)
)))))))))))))))</f>
        <v/>
      </c>
      <c r="M48" s="24" t="str">
        <f>IF(J48="","",MATCH(L48,Skew!$A$1:$A$15,0))</f>
        <v/>
      </c>
      <c r="N48" s="24" t="str">
        <f t="shared" si="0"/>
        <v/>
      </c>
      <c r="O48" s="26"/>
      <c r="P48" s="24" t="str">
        <f>IF(OR(J48="",O48=""),"",MATCH(O48,Confidence!$A$1:$A$10,0))</f>
        <v/>
      </c>
      <c r="Q48" s="27" t="str">
        <f t="shared" si="1"/>
        <v/>
      </c>
      <c r="R48" s="27" t="str">
        <f t="shared" si="2"/>
        <v/>
      </c>
      <c r="S48" s="119" t="str">
        <f t="shared" si="3"/>
        <v/>
      </c>
      <c r="T48" s="119" t="str">
        <f t="shared" si="4"/>
        <v/>
      </c>
      <c r="U48" s="40" t="str">
        <f t="shared" si="5"/>
        <v/>
      </c>
      <c r="V48" s="132"/>
      <c r="W48" s="28" t="str">
        <f>IF(AND(D48&gt;0,E48&gt;0,F48&gt;0,Q48&gt;0,R48&gt;0,V48&gt;0,NOT(O48="")),ABS(VLOOKUP($V$1,VLookups!$A$28:$B$29,2,FALSE)-_xlfn.BETA.DIST(V48,IF(K48="L",R48,Q48),IF(K48="L",Q48,R48),TRUE,D48,F48)),"")</f>
        <v/>
      </c>
      <c r="X48" s="129" t="str">
        <f>IF(OR($Q48="",$R48=""),"",_xlfn.BETA.INV(ABS(VLOOKUP($V$1,VLookups!$A$28:$B$29,2,FALSE)-X$3),IF($K48="L",$R48,$Q48),IF($K48="L",$Q48,$R48),$D48,$F48))</f>
        <v/>
      </c>
      <c r="Y48" s="130" t="str">
        <f>IF(OR($Q48="",$R48=""),"",_xlfn.BETA.INV(ABS(VLOOKUP($V$1,VLookups!$A$28:$B$29,2,FALSE)-Y$3),IF($K48="L",$R48,$Q48),IF($K48="L",$Q48,$R48),$D48,$F48))</f>
        <v/>
      </c>
      <c r="Z48" s="129" t="str">
        <f>IF(OR($Q48="",$R48=""),"",_xlfn.BETA.INV(ABS(VLOOKUP($V$1,VLookups!$A$28:$B$29,2,FALSE)-Z$3),IF($K48="L",$R48,$Q48),IF($K48="L",$Q48,$R48),$D48,$F48))</f>
        <v/>
      </c>
      <c r="AA48" s="130" t="str">
        <f>IF(OR($Q48="",$R48=""),"",_xlfn.BETA.INV(ABS(VLOOKUP($V$1,VLookups!$A$28:$B$29,2,FALSE)-AA$3),IF($K48="L",$R48,$Q48),IF($K48="L",$Q48,$R48),$D48,$F48))</f>
        <v/>
      </c>
      <c r="AB48" s="129" t="str">
        <f>IF(OR($Q48="",$R48=""),"",_xlfn.BETA.INV(ABS(VLOOKUP($V$1,VLookups!$A$28:$B$29,2,FALSE)-AB$3),IF($K48="L",$R48,$Q48),IF($K48="L",$Q48,$R48),$D48,$F48))</f>
        <v/>
      </c>
      <c r="AC48" s="130" t="str">
        <f>IF(OR($Q48="",$R48=""),"",_xlfn.BETA.INV(ABS(VLOOKUP($V$1,VLookups!$A$28:$B$29,2,FALSE)-AC$3),IF($K48="L",$R48,$Q48),IF($K48="L",$Q48,$R48),$D48,$F48))</f>
        <v/>
      </c>
      <c r="AD48" s="129" t="str">
        <f>IF(OR($Q48="",$R48=""),"",_xlfn.BETA.INV(ABS(VLOOKUP($V$1,VLookups!$A$28:$B$29,2,FALSE)-AD$3),IF($K48="L",$R48,$Q48),IF($K48="L",$Q48,$R48),$D48,$F48))</f>
        <v/>
      </c>
      <c r="AE48" s="130" t="str">
        <f>IF(OR($Q48="",$R48=""),"",_xlfn.BETA.INV(ABS(VLOOKUP($V$1,VLookups!$A$28:$B$29,2,FALSE)-AE$3),IF($K48="L",$R48,$Q48),IF($K48="L",$Q48,$R48),$D48,$F48))</f>
        <v/>
      </c>
      <c r="AF48" s="129" t="str">
        <f>IF(OR($Q48="",$R48=""),"",_xlfn.BETA.INV(ABS(VLOOKUP($V$1,VLookups!$A$28:$B$29,2,FALSE)-AF$3),IF($K48="L",$R48,$Q48),IF($K48="L",$Q48,$R48),$D48,$F48))</f>
        <v/>
      </c>
      <c r="AG48" s="130" t="str">
        <f>IF(OR($Q48="",$R48=""),"",_xlfn.BETA.INV(ABS(VLOOKUP($V$1,VLookups!$A$28:$B$29,2,FALSE)-AG$3),IF($K48="L",$R48,$Q48),IF($K48="L",$Q48,$R48),$D48,$F48))</f>
        <v/>
      </c>
      <c r="AH48" s="129" t="str">
        <f>IF(OR($Q48="",$R48=""),"",_xlfn.BETA.INV(ABS(VLOOKUP($V$1,VLookups!$A$28:$B$29,2,FALSE)-AH$3),IF($K48="L",$R48,$Q48),IF($K48="L",$Q48,$R48),$D48,$F48))</f>
        <v/>
      </c>
      <c r="AI48" s="130" t="str">
        <f>IF(OR($Q48="",$R48=""),"",_xlfn.BETA.INV(ABS(VLOOKUP($V$1,VLookups!$A$28:$B$29,2,FALSE)-AI$3),IF($K48="L",$R48,$Q48),IF($K48="L",$Q48,$R48),$D48,$F48))</f>
        <v/>
      </c>
      <c r="AJ48" s="17"/>
      <c r="AK48" s="17"/>
      <c r="AL48" s="17"/>
    </row>
    <row r="49" spans="1:38" hidden="1" x14ac:dyDescent="0.25">
      <c r="A49" s="22">
        <v>46</v>
      </c>
      <c r="B49" s="152"/>
      <c r="C49" s="143"/>
      <c r="D49" s="117" t="str">
        <f t="shared" si="6"/>
        <v/>
      </c>
      <c r="E49" s="132"/>
      <c r="F49" s="117" t="str">
        <f t="shared" si="7"/>
        <v/>
      </c>
      <c r="G49" s="143"/>
      <c r="H49" s="153"/>
      <c r="I49" s="127" t="str">
        <f t="shared" si="8"/>
        <v/>
      </c>
      <c r="J49" s="23" t="str">
        <f t="shared" si="9"/>
        <v/>
      </c>
      <c r="K49" s="24" t="str">
        <f t="shared" si="10"/>
        <v/>
      </c>
      <c r="L49" s="25" t="str">
        <f>IF(J49="","",IF(OR($J49&lt;Skew!$B$1,$J49=Skew!$B$1),IF($J49&gt;Skew!$C$1,Skew!$A$1,IF($J49&gt;Skew!$C$2,Skew!$A$2,IF($J49&gt;Skew!$C$3,Skew!$A$3,IF($J49&gt;Skew!$C$4,Skew!$A$4,IF($J49&gt;Skew!$C$5,Skew!$A$5,IF($J49&gt;Skew!$C$6,Skew!$A$6,IF($J49&gt;Skew!$C$7,Skew!$A$7,IF($J49&gt;Skew!$C$8,Skew!$A$8,IF($J49&gt;Skew!$C$9,Skew!$A$9,IF($J49&gt;Skew!$C$10,Skew!$A$10,IF($J49&gt;Skew!$C$11,Skew!$A$11,IF($J49&gt;Skew!$C$12,Skew!$A$12,IF($J49&gt;Skew!$C$13,Skew!$A$13,IF($J49&gt;Skew!$C$14,Skew!$A$14,Skew!$A$15)
)))))))))))))))</f>
        <v/>
      </c>
      <c r="M49" s="24" t="str">
        <f>IF(J49="","",MATCH(L49,Skew!$A$1:$A$15,0))</f>
        <v/>
      </c>
      <c r="N49" s="24" t="str">
        <f t="shared" si="0"/>
        <v/>
      </c>
      <c r="O49" s="26"/>
      <c r="P49" s="24" t="str">
        <f>IF(OR(J49="",O49=""),"",MATCH(O49,Confidence!$A$1:$A$10,0))</f>
        <v/>
      </c>
      <c r="Q49" s="27" t="str">
        <f t="shared" si="1"/>
        <v/>
      </c>
      <c r="R49" s="27" t="str">
        <f t="shared" si="2"/>
        <v/>
      </c>
      <c r="S49" s="119" t="str">
        <f t="shared" si="3"/>
        <v/>
      </c>
      <c r="T49" s="119" t="str">
        <f t="shared" si="4"/>
        <v/>
      </c>
      <c r="U49" s="40" t="str">
        <f t="shared" si="5"/>
        <v/>
      </c>
      <c r="V49" s="132"/>
      <c r="W49" s="28" t="str">
        <f>IF(AND(D49&gt;0,E49&gt;0,F49&gt;0,Q49&gt;0,R49&gt;0,V49&gt;0,NOT(O49="")),ABS(VLOOKUP($V$1,VLookups!$A$28:$B$29,2,FALSE)-_xlfn.BETA.DIST(V49,IF(K49="L",R49,Q49),IF(K49="L",Q49,R49),TRUE,D49,F49)),"")</f>
        <v/>
      </c>
      <c r="X49" s="129" t="str">
        <f>IF(OR($Q49="",$R49=""),"",_xlfn.BETA.INV(ABS(VLOOKUP($V$1,VLookups!$A$28:$B$29,2,FALSE)-X$3),IF($K49="L",$R49,$Q49),IF($K49="L",$Q49,$R49),$D49,$F49))</f>
        <v/>
      </c>
      <c r="Y49" s="130" t="str">
        <f>IF(OR($Q49="",$R49=""),"",_xlfn.BETA.INV(ABS(VLOOKUP($V$1,VLookups!$A$28:$B$29,2,FALSE)-Y$3),IF($K49="L",$R49,$Q49),IF($K49="L",$Q49,$R49),$D49,$F49))</f>
        <v/>
      </c>
      <c r="Z49" s="129" t="str">
        <f>IF(OR($Q49="",$R49=""),"",_xlfn.BETA.INV(ABS(VLOOKUP($V$1,VLookups!$A$28:$B$29,2,FALSE)-Z$3),IF($K49="L",$R49,$Q49),IF($K49="L",$Q49,$R49),$D49,$F49))</f>
        <v/>
      </c>
      <c r="AA49" s="130" t="str">
        <f>IF(OR($Q49="",$R49=""),"",_xlfn.BETA.INV(ABS(VLOOKUP($V$1,VLookups!$A$28:$B$29,2,FALSE)-AA$3),IF($K49="L",$R49,$Q49),IF($K49="L",$Q49,$R49),$D49,$F49))</f>
        <v/>
      </c>
      <c r="AB49" s="129" t="str">
        <f>IF(OR($Q49="",$R49=""),"",_xlfn.BETA.INV(ABS(VLOOKUP($V$1,VLookups!$A$28:$B$29,2,FALSE)-AB$3),IF($K49="L",$R49,$Q49),IF($K49="L",$Q49,$R49),$D49,$F49))</f>
        <v/>
      </c>
      <c r="AC49" s="130" t="str">
        <f>IF(OR($Q49="",$R49=""),"",_xlfn.BETA.INV(ABS(VLOOKUP($V$1,VLookups!$A$28:$B$29,2,FALSE)-AC$3),IF($K49="L",$R49,$Q49),IF($K49="L",$Q49,$R49),$D49,$F49))</f>
        <v/>
      </c>
      <c r="AD49" s="129" t="str">
        <f>IF(OR($Q49="",$R49=""),"",_xlfn.BETA.INV(ABS(VLOOKUP($V$1,VLookups!$A$28:$B$29,2,FALSE)-AD$3),IF($K49="L",$R49,$Q49),IF($K49="L",$Q49,$R49),$D49,$F49))</f>
        <v/>
      </c>
      <c r="AE49" s="130" t="str">
        <f>IF(OR($Q49="",$R49=""),"",_xlfn.BETA.INV(ABS(VLOOKUP($V$1,VLookups!$A$28:$B$29,2,FALSE)-AE$3),IF($K49="L",$R49,$Q49),IF($K49="L",$Q49,$R49),$D49,$F49))</f>
        <v/>
      </c>
      <c r="AF49" s="129" t="str">
        <f>IF(OR($Q49="",$R49=""),"",_xlfn.BETA.INV(ABS(VLOOKUP($V$1,VLookups!$A$28:$B$29,2,FALSE)-AF$3),IF($K49="L",$R49,$Q49),IF($K49="L",$Q49,$R49),$D49,$F49))</f>
        <v/>
      </c>
      <c r="AG49" s="130" t="str">
        <f>IF(OR($Q49="",$R49=""),"",_xlfn.BETA.INV(ABS(VLOOKUP($V$1,VLookups!$A$28:$B$29,2,FALSE)-AG$3),IF($K49="L",$R49,$Q49),IF($K49="L",$Q49,$R49),$D49,$F49))</f>
        <v/>
      </c>
      <c r="AH49" s="129" t="str">
        <f>IF(OR($Q49="",$R49=""),"",_xlfn.BETA.INV(ABS(VLOOKUP($V$1,VLookups!$A$28:$B$29,2,FALSE)-AH$3),IF($K49="L",$R49,$Q49),IF($K49="L",$Q49,$R49),$D49,$F49))</f>
        <v/>
      </c>
      <c r="AI49" s="130" t="str">
        <f>IF(OR($Q49="",$R49=""),"",_xlfn.BETA.INV(ABS(VLOOKUP($V$1,VLookups!$A$28:$B$29,2,FALSE)-AI$3),IF($K49="L",$R49,$Q49),IF($K49="L",$Q49,$R49),$D49,$F49))</f>
        <v/>
      </c>
      <c r="AJ49" s="17"/>
      <c r="AK49" s="17"/>
      <c r="AL49" s="17"/>
    </row>
    <row r="50" spans="1:38" hidden="1" x14ac:dyDescent="0.25">
      <c r="A50" s="22">
        <v>47</v>
      </c>
      <c r="B50" s="152"/>
      <c r="C50" s="143"/>
      <c r="D50" s="117" t="str">
        <f t="shared" si="6"/>
        <v/>
      </c>
      <c r="E50" s="132"/>
      <c r="F50" s="117" t="str">
        <f t="shared" si="7"/>
        <v/>
      </c>
      <c r="G50" s="143"/>
      <c r="H50" s="153"/>
      <c r="I50" s="127" t="str">
        <f t="shared" si="8"/>
        <v/>
      </c>
      <c r="J50" s="23" t="str">
        <f t="shared" si="9"/>
        <v/>
      </c>
      <c r="K50" s="24" t="str">
        <f t="shared" si="10"/>
        <v/>
      </c>
      <c r="L50" s="25" t="str">
        <f>IF(J50="","",IF(OR($J50&lt;Skew!$B$1,$J50=Skew!$B$1),IF($J50&gt;Skew!$C$1,Skew!$A$1,IF($J50&gt;Skew!$C$2,Skew!$A$2,IF($J50&gt;Skew!$C$3,Skew!$A$3,IF($J50&gt;Skew!$C$4,Skew!$A$4,IF($J50&gt;Skew!$C$5,Skew!$A$5,IF($J50&gt;Skew!$C$6,Skew!$A$6,IF($J50&gt;Skew!$C$7,Skew!$A$7,IF($J50&gt;Skew!$C$8,Skew!$A$8,IF($J50&gt;Skew!$C$9,Skew!$A$9,IF($J50&gt;Skew!$C$10,Skew!$A$10,IF($J50&gt;Skew!$C$11,Skew!$A$11,IF($J50&gt;Skew!$C$12,Skew!$A$12,IF($J50&gt;Skew!$C$13,Skew!$A$13,IF($J50&gt;Skew!$C$14,Skew!$A$14,Skew!$A$15)
)))))))))))))))</f>
        <v/>
      </c>
      <c r="M50" s="24" t="str">
        <f>IF(J50="","",MATCH(L50,Skew!$A$1:$A$15,0))</f>
        <v/>
      </c>
      <c r="N50" s="24" t="str">
        <f t="shared" si="0"/>
        <v/>
      </c>
      <c r="O50" s="26"/>
      <c r="P50" s="24" t="str">
        <f>IF(OR(J50="",O50=""),"",MATCH(O50,Confidence!$A$1:$A$10,0))</f>
        <v/>
      </c>
      <c r="Q50" s="27" t="str">
        <f t="shared" si="1"/>
        <v/>
      </c>
      <c r="R50" s="27" t="str">
        <f t="shared" si="2"/>
        <v/>
      </c>
      <c r="S50" s="119" t="str">
        <f t="shared" si="3"/>
        <v/>
      </c>
      <c r="T50" s="119" t="str">
        <f t="shared" si="4"/>
        <v/>
      </c>
      <c r="U50" s="40" t="str">
        <f t="shared" si="5"/>
        <v/>
      </c>
      <c r="V50" s="132"/>
      <c r="W50" s="28" t="str">
        <f>IF(AND(D50&gt;0,E50&gt;0,F50&gt;0,Q50&gt;0,R50&gt;0,V50&gt;0,NOT(O50="")),ABS(VLOOKUP($V$1,VLookups!$A$28:$B$29,2,FALSE)-_xlfn.BETA.DIST(V50,IF(K50="L",R50,Q50),IF(K50="L",Q50,R50),TRUE,D50,F50)),"")</f>
        <v/>
      </c>
      <c r="X50" s="129" t="str">
        <f>IF(OR($Q50="",$R50=""),"",_xlfn.BETA.INV(ABS(VLOOKUP($V$1,VLookups!$A$28:$B$29,2,FALSE)-X$3),IF($K50="L",$R50,$Q50),IF($K50="L",$Q50,$R50),$D50,$F50))</f>
        <v/>
      </c>
      <c r="Y50" s="130" t="str">
        <f>IF(OR($Q50="",$R50=""),"",_xlfn.BETA.INV(ABS(VLOOKUP($V$1,VLookups!$A$28:$B$29,2,FALSE)-Y$3),IF($K50="L",$R50,$Q50),IF($K50="L",$Q50,$R50),$D50,$F50))</f>
        <v/>
      </c>
      <c r="Z50" s="129" t="str">
        <f>IF(OR($Q50="",$R50=""),"",_xlfn.BETA.INV(ABS(VLOOKUP($V$1,VLookups!$A$28:$B$29,2,FALSE)-Z$3),IF($K50="L",$R50,$Q50),IF($K50="L",$Q50,$R50),$D50,$F50))</f>
        <v/>
      </c>
      <c r="AA50" s="130" t="str">
        <f>IF(OR($Q50="",$R50=""),"",_xlfn.BETA.INV(ABS(VLOOKUP($V$1,VLookups!$A$28:$B$29,2,FALSE)-AA$3),IF($K50="L",$R50,$Q50),IF($K50="L",$Q50,$R50),$D50,$F50))</f>
        <v/>
      </c>
      <c r="AB50" s="129" t="str">
        <f>IF(OR($Q50="",$R50=""),"",_xlfn.BETA.INV(ABS(VLOOKUP($V$1,VLookups!$A$28:$B$29,2,FALSE)-AB$3),IF($K50="L",$R50,$Q50),IF($K50="L",$Q50,$R50),$D50,$F50))</f>
        <v/>
      </c>
      <c r="AC50" s="130" t="str">
        <f>IF(OR($Q50="",$R50=""),"",_xlfn.BETA.INV(ABS(VLOOKUP($V$1,VLookups!$A$28:$B$29,2,FALSE)-AC$3),IF($K50="L",$R50,$Q50),IF($K50="L",$Q50,$R50),$D50,$F50))</f>
        <v/>
      </c>
      <c r="AD50" s="129" t="str">
        <f>IF(OR($Q50="",$R50=""),"",_xlfn.BETA.INV(ABS(VLOOKUP($V$1,VLookups!$A$28:$B$29,2,FALSE)-AD$3),IF($K50="L",$R50,$Q50),IF($K50="L",$Q50,$R50),$D50,$F50))</f>
        <v/>
      </c>
      <c r="AE50" s="130" t="str">
        <f>IF(OR($Q50="",$R50=""),"",_xlfn.BETA.INV(ABS(VLOOKUP($V$1,VLookups!$A$28:$B$29,2,FALSE)-AE$3),IF($K50="L",$R50,$Q50),IF($K50="L",$Q50,$R50),$D50,$F50))</f>
        <v/>
      </c>
      <c r="AF50" s="129" t="str">
        <f>IF(OR($Q50="",$R50=""),"",_xlfn.BETA.INV(ABS(VLOOKUP($V$1,VLookups!$A$28:$B$29,2,FALSE)-AF$3),IF($K50="L",$R50,$Q50),IF($K50="L",$Q50,$R50),$D50,$F50))</f>
        <v/>
      </c>
      <c r="AG50" s="130" t="str">
        <f>IF(OR($Q50="",$R50=""),"",_xlfn.BETA.INV(ABS(VLOOKUP($V$1,VLookups!$A$28:$B$29,2,FALSE)-AG$3),IF($K50="L",$R50,$Q50),IF($K50="L",$Q50,$R50),$D50,$F50))</f>
        <v/>
      </c>
      <c r="AH50" s="129" t="str">
        <f>IF(OR($Q50="",$R50=""),"",_xlfn.BETA.INV(ABS(VLOOKUP($V$1,VLookups!$A$28:$B$29,2,FALSE)-AH$3),IF($K50="L",$R50,$Q50),IF($K50="L",$Q50,$R50),$D50,$F50))</f>
        <v/>
      </c>
      <c r="AI50" s="130" t="str">
        <f>IF(OR($Q50="",$R50=""),"",_xlfn.BETA.INV(ABS(VLOOKUP($V$1,VLookups!$A$28:$B$29,2,FALSE)-AI$3),IF($K50="L",$R50,$Q50),IF($K50="L",$Q50,$R50),$D50,$F50))</f>
        <v/>
      </c>
      <c r="AJ50" s="17"/>
      <c r="AK50" s="17"/>
      <c r="AL50" s="17"/>
    </row>
    <row r="51" spans="1:38" hidden="1" x14ac:dyDescent="0.25">
      <c r="A51" s="22">
        <v>48</v>
      </c>
      <c r="B51" s="152"/>
      <c r="C51" s="143"/>
      <c r="D51" s="117" t="str">
        <f t="shared" si="6"/>
        <v/>
      </c>
      <c r="E51" s="132"/>
      <c r="F51" s="117" t="str">
        <f t="shared" si="7"/>
        <v/>
      </c>
      <c r="G51" s="143"/>
      <c r="H51" s="153"/>
      <c r="I51" s="127" t="str">
        <f t="shared" si="8"/>
        <v/>
      </c>
      <c r="J51" s="23" t="str">
        <f t="shared" si="9"/>
        <v/>
      </c>
      <c r="K51" s="24" t="str">
        <f t="shared" si="10"/>
        <v/>
      </c>
      <c r="L51" s="25" t="str">
        <f>IF(J51="","",IF(OR($J51&lt;Skew!$B$1,$J51=Skew!$B$1),IF($J51&gt;Skew!$C$1,Skew!$A$1,IF($J51&gt;Skew!$C$2,Skew!$A$2,IF($J51&gt;Skew!$C$3,Skew!$A$3,IF($J51&gt;Skew!$C$4,Skew!$A$4,IF($J51&gt;Skew!$C$5,Skew!$A$5,IF($J51&gt;Skew!$C$6,Skew!$A$6,IF($J51&gt;Skew!$C$7,Skew!$A$7,IF($J51&gt;Skew!$C$8,Skew!$A$8,IF($J51&gt;Skew!$C$9,Skew!$A$9,IF($J51&gt;Skew!$C$10,Skew!$A$10,IF($J51&gt;Skew!$C$11,Skew!$A$11,IF($J51&gt;Skew!$C$12,Skew!$A$12,IF($J51&gt;Skew!$C$13,Skew!$A$13,IF($J51&gt;Skew!$C$14,Skew!$A$14,Skew!$A$15)
)))))))))))))))</f>
        <v/>
      </c>
      <c r="M51" s="24" t="str">
        <f>IF(J51="","",MATCH(L51,Skew!$A$1:$A$15,0))</f>
        <v/>
      </c>
      <c r="N51" s="24" t="str">
        <f t="shared" si="0"/>
        <v/>
      </c>
      <c r="O51" s="26"/>
      <c r="P51" s="24" t="str">
        <f>IF(OR(J51="",O51=""),"",MATCH(O51,Confidence!$A$1:$A$10,0))</f>
        <v/>
      </c>
      <c r="Q51" s="27" t="str">
        <f t="shared" si="1"/>
        <v/>
      </c>
      <c r="R51" s="27" t="str">
        <f t="shared" si="2"/>
        <v/>
      </c>
      <c r="S51" s="119" t="str">
        <f t="shared" si="3"/>
        <v/>
      </c>
      <c r="T51" s="119" t="str">
        <f t="shared" si="4"/>
        <v/>
      </c>
      <c r="U51" s="40" t="str">
        <f t="shared" si="5"/>
        <v/>
      </c>
      <c r="V51" s="132"/>
      <c r="W51" s="28" t="str">
        <f>IF(AND(D51&gt;0,E51&gt;0,F51&gt;0,Q51&gt;0,R51&gt;0,V51&gt;0,NOT(O51="")),ABS(VLOOKUP($V$1,VLookups!$A$28:$B$29,2,FALSE)-_xlfn.BETA.DIST(V51,IF(K51="L",R51,Q51),IF(K51="L",Q51,R51),TRUE,D51,F51)),"")</f>
        <v/>
      </c>
      <c r="X51" s="129" t="str">
        <f>IF(OR($Q51="",$R51=""),"",_xlfn.BETA.INV(ABS(VLOOKUP($V$1,VLookups!$A$28:$B$29,2,FALSE)-X$3),IF($K51="L",$R51,$Q51),IF($K51="L",$Q51,$R51),$D51,$F51))</f>
        <v/>
      </c>
      <c r="Y51" s="130" t="str">
        <f>IF(OR($Q51="",$R51=""),"",_xlfn.BETA.INV(ABS(VLOOKUP($V$1,VLookups!$A$28:$B$29,2,FALSE)-Y$3),IF($K51="L",$R51,$Q51),IF($K51="L",$Q51,$R51),$D51,$F51))</f>
        <v/>
      </c>
      <c r="Z51" s="129" t="str">
        <f>IF(OR($Q51="",$R51=""),"",_xlfn.BETA.INV(ABS(VLOOKUP($V$1,VLookups!$A$28:$B$29,2,FALSE)-Z$3),IF($K51="L",$R51,$Q51),IF($K51="L",$Q51,$R51),$D51,$F51))</f>
        <v/>
      </c>
      <c r="AA51" s="130" t="str">
        <f>IF(OR($Q51="",$R51=""),"",_xlfn.BETA.INV(ABS(VLOOKUP($V$1,VLookups!$A$28:$B$29,2,FALSE)-AA$3),IF($K51="L",$R51,$Q51),IF($K51="L",$Q51,$R51),$D51,$F51))</f>
        <v/>
      </c>
      <c r="AB51" s="129" t="str">
        <f>IF(OR($Q51="",$R51=""),"",_xlfn.BETA.INV(ABS(VLOOKUP($V$1,VLookups!$A$28:$B$29,2,FALSE)-AB$3),IF($K51="L",$R51,$Q51),IF($K51="L",$Q51,$R51),$D51,$F51))</f>
        <v/>
      </c>
      <c r="AC51" s="130" t="str">
        <f>IF(OR($Q51="",$R51=""),"",_xlfn.BETA.INV(ABS(VLOOKUP($V$1,VLookups!$A$28:$B$29,2,FALSE)-AC$3),IF($K51="L",$R51,$Q51),IF($K51="L",$Q51,$R51),$D51,$F51))</f>
        <v/>
      </c>
      <c r="AD51" s="129" t="str">
        <f>IF(OR($Q51="",$R51=""),"",_xlfn.BETA.INV(ABS(VLOOKUP($V$1,VLookups!$A$28:$B$29,2,FALSE)-AD$3),IF($K51="L",$R51,$Q51),IF($K51="L",$Q51,$R51),$D51,$F51))</f>
        <v/>
      </c>
      <c r="AE51" s="130" t="str">
        <f>IF(OR($Q51="",$R51=""),"",_xlfn.BETA.INV(ABS(VLOOKUP($V$1,VLookups!$A$28:$B$29,2,FALSE)-AE$3),IF($K51="L",$R51,$Q51),IF($K51="L",$Q51,$R51),$D51,$F51))</f>
        <v/>
      </c>
      <c r="AF51" s="129" t="str">
        <f>IF(OR($Q51="",$R51=""),"",_xlfn.BETA.INV(ABS(VLOOKUP($V$1,VLookups!$A$28:$B$29,2,FALSE)-AF$3),IF($K51="L",$R51,$Q51),IF($K51="L",$Q51,$R51),$D51,$F51))</f>
        <v/>
      </c>
      <c r="AG51" s="130" t="str">
        <f>IF(OR($Q51="",$R51=""),"",_xlfn.BETA.INV(ABS(VLOOKUP($V$1,VLookups!$A$28:$B$29,2,FALSE)-AG$3),IF($K51="L",$R51,$Q51),IF($K51="L",$Q51,$R51),$D51,$F51))</f>
        <v/>
      </c>
      <c r="AH51" s="129" t="str">
        <f>IF(OR($Q51="",$R51=""),"",_xlfn.BETA.INV(ABS(VLOOKUP($V$1,VLookups!$A$28:$B$29,2,FALSE)-AH$3),IF($K51="L",$R51,$Q51),IF($K51="L",$Q51,$R51),$D51,$F51))</f>
        <v/>
      </c>
      <c r="AI51" s="130" t="str">
        <f>IF(OR($Q51="",$R51=""),"",_xlfn.BETA.INV(ABS(VLOOKUP($V$1,VLookups!$A$28:$B$29,2,FALSE)-AI$3),IF($K51="L",$R51,$Q51),IF($K51="L",$Q51,$R51),$D51,$F51))</f>
        <v/>
      </c>
      <c r="AJ51" s="17"/>
      <c r="AK51" s="17"/>
      <c r="AL51" s="17"/>
    </row>
    <row r="52" spans="1:38" hidden="1" x14ac:dyDescent="0.25">
      <c r="A52" s="22">
        <v>49</v>
      </c>
      <c r="B52" s="152"/>
      <c r="C52" s="143"/>
      <c r="D52" s="117" t="str">
        <f t="shared" si="6"/>
        <v/>
      </c>
      <c r="E52" s="132"/>
      <c r="F52" s="117" t="str">
        <f t="shared" si="7"/>
        <v/>
      </c>
      <c r="G52" s="143"/>
      <c r="H52" s="153"/>
      <c r="I52" s="127" t="str">
        <f t="shared" si="8"/>
        <v/>
      </c>
      <c r="J52" s="23" t="str">
        <f t="shared" si="9"/>
        <v/>
      </c>
      <c r="K52" s="24" t="str">
        <f t="shared" si="10"/>
        <v/>
      </c>
      <c r="L52" s="25" t="str">
        <f>IF(J52="","",IF(OR($J52&lt;Skew!$B$1,$J52=Skew!$B$1),IF($J52&gt;Skew!$C$1,Skew!$A$1,IF($J52&gt;Skew!$C$2,Skew!$A$2,IF($J52&gt;Skew!$C$3,Skew!$A$3,IF($J52&gt;Skew!$C$4,Skew!$A$4,IF($J52&gt;Skew!$C$5,Skew!$A$5,IF($J52&gt;Skew!$C$6,Skew!$A$6,IF($J52&gt;Skew!$C$7,Skew!$A$7,IF($J52&gt;Skew!$C$8,Skew!$A$8,IF($J52&gt;Skew!$C$9,Skew!$A$9,IF($J52&gt;Skew!$C$10,Skew!$A$10,IF($J52&gt;Skew!$C$11,Skew!$A$11,IF($J52&gt;Skew!$C$12,Skew!$A$12,IF($J52&gt;Skew!$C$13,Skew!$A$13,IF($J52&gt;Skew!$C$14,Skew!$A$14,Skew!$A$15)
)))))))))))))))</f>
        <v/>
      </c>
      <c r="M52" s="24" t="str">
        <f>IF(J52="","",MATCH(L52,Skew!$A$1:$A$15,0))</f>
        <v/>
      </c>
      <c r="N52" s="24" t="str">
        <f t="shared" si="0"/>
        <v/>
      </c>
      <c r="O52" s="26"/>
      <c r="P52" s="24" t="str">
        <f>IF(OR(J52="",O52=""),"",MATCH(O52,Confidence!$A$1:$A$10,0))</f>
        <v/>
      </c>
      <c r="Q52" s="27" t="str">
        <f t="shared" si="1"/>
        <v/>
      </c>
      <c r="R52" s="27" t="str">
        <f t="shared" si="2"/>
        <v/>
      </c>
      <c r="S52" s="119" t="str">
        <f t="shared" si="3"/>
        <v/>
      </c>
      <c r="T52" s="119" t="str">
        <f t="shared" si="4"/>
        <v/>
      </c>
      <c r="U52" s="40" t="str">
        <f t="shared" si="5"/>
        <v/>
      </c>
      <c r="V52" s="132"/>
      <c r="W52" s="28" t="str">
        <f>IF(AND(D52&gt;0,E52&gt;0,F52&gt;0,Q52&gt;0,R52&gt;0,V52&gt;0,NOT(O52="")),ABS(VLOOKUP($V$1,VLookups!$A$28:$B$29,2,FALSE)-_xlfn.BETA.DIST(V52,IF(K52="L",R52,Q52),IF(K52="L",Q52,R52),TRUE,D52,F52)),"")</f>
        <v/>
      </c>
      <c r="X52" s="129" t="str">
        <f>IF(OR($Q52="",$R52=""),"",_xlfn.BETA.INV(ABS(VLOOKUP($V$1,VLookups!$A$28:$B$29,2,FALSE)-X$3),IF($K52="L",$R52,$Q52),IF($K52="L",$Q52,$R52),$D52,$F52))</f>
        <v/>
      </c>
      <c r="Y52" s="130" t="str">
        <f>IF(OR($Q52="",$R52=""),"",_xlfn.BETA.INV(ABS(VLOOKUP($V$1,VLookups!$A$28:$B$29,2,FALSE)-Y$3),IF($K52="L",$R52,$Q52),IF($K52="L",$Q52,$R52),$D52,$F52))</f>
        <v/>
      </c>
      <c r="Z52" s="129" t="str">
        <f>IF(OR($Q52="",$R52=""),"",_xlfn.BETA.INV(ABS(VLOOKUP($V$1,VLookups!$A$28:$B$29,2,FALSE)-Z$3),IF($K52="L",$R52,$Q52),IF($K52="L",$Q52,$R52),$D52,$F52))</f>
        <v/>
      </c>
      <c r="AA52" s="130" t="str">
        <f>IF(OR($Q52="",$R52=""),"",_xlfn.BETA.INV(ABS(VLOOKUP($V$1,VLookups!$A$28:$B$29,2,FALSE)-AA$3),IF($K52="L",$R52,$Q52),IF($K52="L",$Q52,$R52),$D52,$F52))</f>
        <v/>
      </c>
      <c r="AB52" s="129" t="str">
        <f>IF(OR($Q52="",$R52=""),"",_xlfn.BETA.INV(ABS(VLOOKUP($V$1,VLookups!$A$28:$B$29,2,FALSE)-AB$3),IF($K52="L",$R52,$Q52),IF($K52="L",$Q52,$R52),$D52,$F52))</f>
        <v/>
      </c>
      <c r="AC52" s="130" t="str">
        <f>IF(OR($Q52="",$R52=""),"",_xlfn.BETA.INV(ABS(VLOOKUP($V$1,VLookups!$A$28:$B$29,2,FALSE)-AC$3),IF($K52="L",$R52,$Q52),IF($K52="L",$Q52,$R52),$D52,$F52))</f>
        <v/>
      </c>
      <c r="AD52" s="129" t="str">
        <f>IF(OR($Q52="",$R52=""),"",_xlfn.BETA.INV(ABS(VLOOKUP($V$1,VLookups!$A$28:$B$29,2,FALSE)-AD$3),IF($K52="L",$R52,$Q52),IF($K52="L",$Q52,$R52),$D52,$F52))</f>
        <v/>
      </c>
      <c r="AE52" s="130" t="str">
        <f>IF(OR($Q52="",$R52=""),"",_xlfn.BETA.INV(ABS(VLOOKUP($V$1,VLookups!$A$28:$B$29,2,FALSE)-AE$3),IF($K52="L",$R52,$Q52),IF($K52="L",$Q52,$R52),$D52,$F52))</f>
        <v/>
      </c>
      <c r="AF52" s="129" t="str">
        <f>IF(OR($Q52="",$R52=""),"",_xlfn.BETA.INV(ABS(VLOOKUP($V$1,VLookups!$A$28:$B$29,2,FALSE)-AF$3),IF($K52="L",$R52,$Q52),IF($K52="L",$Q52,$R52),$D52,$F52))</f>
        <v/>
      </c>
      <c r="AG52" s="130" t="str">
        <f>IF(OR($Q52="",$R52=""),"",_xlfn.BETA.INV(ABS(VLOOKUP($V$1,VLookups!$A$28:$B$29,2,FALSE)-AG$3),IF($K52="L",$R52,$Q52),IF($K52="L",$Q52,$R52),$D52,$F52))</f>
        <v/>
      </c>
      <c r="AH52" s="129" t="str">
        <f>IF(OR($Q52="",$R52=""),"",_xlfn.BETA.INV(ABS(VLOOKUP($V$1,VLookups!$A$28:$B$29,2,FALSE)-AH$3),IF($K52="L",$R52,$Q52),IF($K52="L",$Q52,$R52),$D52,$F52))</f>
        <v/>
      </c>
      <c r="AI52" s="130" t="str">
        <f>IF(OR($Q52="",$R52=""),"",_xlfn.BETA.INV(ABS(VLOOKUP($V$1,VLookups!$A$28:$B$29,2,FALSE)-AI$3),IF($K52="L",$R52,$Q52),IF($K52="L",$Q52,$R52),$D52,$F52))</f>
        <v/>
      </c>
      <c r="AJ52" s="17"/>
      <c r="AK52" s="17"/>
      <c r="AL52" s="17"/>
    </row>
    <row r="53" spans="1:38" hidden="1" x14ac:dyDescent="0.25">
      <c r="A53" s="22">
        <v>50</v>
      </c>
      <c r="B53" s="152"/>
      <c r="C53" s="143"/>
      <c r="D53" s="117" t="str">
        <f t="shared" si="6"/>
        <v/>
      </c>
      <c r="E53" s="132"/>
      <c r="F53" s="117" t="str">
        <f t="shared" si="7"/>
        <v/>
      </c>
      <c r="G53" s="143"/>
      <c r="H53" s="153"/>
      <c r="I53" s="127" t="str">
        <f t="shared" si="8"/>
        <v/>
      </c>
      <c r="J53" s="23" t="str">
        <f t="shared" si="9"/>
        <v/>
      </c>
      <c r="K53" s="24" t="str">
        <f t="shared" si="10"/>
        <v/>
      </c>
      <c r="L53" s="25" t="str">
        <f>IF(J53="","",IF(OR($J53&lt;Skew!$B$1,$J53=Skew!$B$1),IF($J53&gt;Skew!$C$1,Skew!$A$1,IF($J53&gt;Skew!$C$2,Skew!$A$2,IF($J53&gt;Skew!$C$3,Skew!$A$3,IF($J53&gt;Skew!$C$4,Skew!$A$4,IF($J53&gt;Skew!$C$5,Skew!$A$5,IF($J53&gt;Skew!$C$6,Skew!$A$6,IF($J53&gt;Skew!$C$7,Skew!$A$7,IF($J53&gt;Skew!$C$8,Skew!$A$8,IF($J53&gt;Skew!$C$9,Skew!$A$9,IF($J53&gt;Skew!$C$10,Skew!$A$10,IF($J53&gt;Skew!$C$11,Skew!$A$11,IF($J53&gt;Skew!$C$12,Skew!$A$12,IF($J53&gt;Skew!$C$13,Skew!$A$13,IF($J53&gt;Skew!$C$14,Skew!$A$14,Skew!$A$15)
)))))))))))))))</f>
        <v/>
      </c>
      <c r="M53" s="24" t="str">
        <f>IF(J53="","",MATCH(L53,Skew!$A$1:$A$15,0))</f>
        <v/>
      </c>
      <c r="N53" s="24" t="str">
        <f t="shared" si="0"/>
        <v/>
      </c>
      <c r="O53" s="26"/>
      <c r="P53" s="24" t="str">
        <f>IF(OR(J53="",O53=""),"",MATCH(O53,Confidence!$A$1:$A$10,0))</f>
        <v/>
      </c>
      <c r="Q53" s="27" t="str">
        <f t="shared" si="1"/>
        <v/>
      </c>
      <c r="R53" s="27" t="str">
        <f t="shared" si="2"/>
        <v/>
      </c>
      <c r="S53" s="119" t="str">
        <f t="shared" si="3"/>
        <v/>
      </c>
      <c r="T53" s="119" t="str">
        <f t="shared" si="4"/>
        <v/>
      </c>
      <c r="U53" s="40" t="str">
        <f t="shared" si="5"/>
        <v/>
      </c>
      <c r="V53" s="132"/>
      <c r="W53" s="28" t="str">
        <f>IF(AND(D53&gt;0,E53&gt;0,F53&gt;0,Q53&gt;0,R53&gt;0,V53&gt;0,NOT(O53="")),ABS(VLOOKUP($V$1,VLookups!$A$28:$B$29,2,FALSE)-_xlfn.BETA.DIST(V53,IF(K53="L",R53,Q53),IF(K53="L",Q53,R53),TRUE,D53,F53)),"")</f>
        <v/>
      </c>
      <c r="X53" s="129" t="str">
        <f>IF(OR($Q53="",$R53=""),"",_xlfn.BETA.INV(ABS(VLOOKUP($V$1,VLookups!$A$28:$B$29,2,FALSE)-X$3),IF($K53="L",$R53,$Q53),IF($K53="L",$Q53,$R53),$D53,$F53))</f>
        <v/>
      </c>
      <c r="Y53" s="130" t="str">
        <f>IF(OR($Q53="",$R53=""),"",_xlfn.BETA.INV(ABS(VLOOKUP($V$1,VLookups!$A$28:$B$29,2,FALSE)-Y$3),IF($K53="L",$R53,$Q53),IF($K53="L",$Q53,$R53),$D53,$F53))</f>
        <v/>
      </c>
      <c r="Z53" s="129" t="str">
        <f>IF(OR($Q53="",$R53=""),"",_xlfn.BETA.INV(ABS(VLOOKUP($V$1,VLookups!$A$28:$B$29,2,FALSE)-Z$3),IF($K53="L",$R53,$Q53),IF($K53="L",$Q53,$R53),$D53,$F53))</f>
        <v/>
      </c>
      <c r="AA53" s="130" t="str">
        <f>IF(OR($Q53="",$R53=""),"",_xlfn.BETA.INV(ABS(VLOOKUP($V$1,VLookups!$A$28:$B$29,2,FALSE)-AA$3),IF($K53="L",$R53,$Q53),IF($K53="L",$Q53,$R53),$D53,$F53))</f>
        <v/>
      </c>
      <c r="AB53" s="129" t="str">
        <f>IF(OR($Q53="",$R53=""),"",_xlfn.BETA.INV(ABS(VLOOKUP($V$1,VLookups!$A$28:$B$29,2,FALSE)-AB$3),IF($K53="L",$R53,$Q53),IF($K53="L",$Q53,$R53),$D53,$F53))</f>
        <v/>
      </c>
      <c r="AC53" s="130" t="str">
        <f>IF(OR($Q53="",$R53=""),"",_xlfn.BETA.INV(ABS(VLOOKUP($V$1,VLookups!$A$28:$B$29,2,FALSE)-AC$3),IF($K53="L",$R53,$Q53),IF($K53="L",$Q53,$R53),$D53,$F53))</f>
        <v/>
      </c>
      <c r="AD53" s="129" t="str">
        <f>IF(OR($Q53="",$R53=""),"",_xlfn.BETA.INV(ABS(VLOOKUP($V$1,VLookups!$A$28:$B$29,2,FALSE)-AD$3),IF($K53="L",$R53,$Q53),IF($K53="L",$Q53,$R53),$D53,$F53))</f>
        <v/>
      </c>
      <c r="AE53" s="130" t="str">
        <f>IF(OR($Q53="",$R53=""),"",_xlfn.BETA.INV(ABS(VLOOKUP($V$1,VLookups!$A$28:$B$29,2,FALSE)-AE$3),IF($K53="L",$R53,$Q53),IF($K53="L",$Q53,$R53),$D53,$F53))</f>
        <v/>
      </c>
      <c r="AF53" s="129" t="str">
        <f>IF(OR($Q53="",$R53=""),"",_xlfn.BETA.INV(ABS(VLOOKUP($V$1,VLookups!$A$28:$B$29,2,FALSE)-AF$3),IF($K53="L",$R53,$Q53),IF($K53="L",$Q53,$R53),$D53,$F53))</f>
        <v/>
      </c>
      <c r="AG53" s="130" t="str">
        <f>IF(OR($Q53="",$R53=""),"",_xlfn.BETA.INV(ABS(VLOOKUP($V$1,VLookups!$A$28:$B$29,2,FALSE)-AG$3),IF($K53="L",$R53,$Q53),IF($K53="L",$Q53,$R53),$D53,$F53))</f>
        <v/>
      </c>
      <c r="AH53" s="129" t="str">
        <f>IF(OR($Q53="",$R53=""),"",_xlfn.BETA.INV(ABS(VLOOKUP($V$1,VLookups!$A$28:$B$29,2,FALSE)-AH$3),IF($K53="L",$R53,$Q53),IF($K53="L",$Q53,$R53),$D53,$F53))</f>
        <v/>
      </c>
      <c r="AI53" s="130" t="str">
        <f>IF(OR($Q53="",$R53=""),"",_xlfn.BETA.INV(ABS(VLOOKUP($V$1,VLookups!$A$28:$B$29,2,FALSE)-AI$3),IF($K53="L",$R53,$Q53),IF($K53="L",$Q53,$R53),$D53,$F53))</f>
        <v/>
      </c>
      <c r="AJ53" s="17"/>
      <c r="AK53" s="17"/>
      <c r="AL53" s="17"/>
    </row>
    <row r="54" spans="1:38" hidden="1" x14ac:dyDescent="0.25">
      <c r="A54" s="22">
        <v>51</v>
      </c>
      <c r="B54" s="152"/>
      <c r="C54" s="143"/>
      <c r="D54" s="117" t="str">
        <f t="shared" si="6"/>
        <v/>
      </c>
      <c r="E54" s="132"/>
      <c r="F54" s="117" t="str">
        <f t="shared" si="7"/>
        <v/>
      </c>
      <c r="G54" s="143"/>
      <c r="H54" s="153"/>
      <c r="I54" s="127" t="str">
        <f t="shared" si="8"/>
        <v/>
      </c>
      <c r="J54" s="23" t="str">
        <f t="shared" si="9"/>
        <v/>
      </c>
      <c r="K54" s="24" t="str">
        <f t="shared" si="10"/>
        <v/>
      </c>
      <c r="L54" s="25" t="str">
        <f>IF(J54="","",IF(OR($J54&lt;Skew!$B$1,$J54=Skew!$B$1),IF($J54&gt;Skew!$C$1,Skew!$A$1,IF($J54&gt;Skew!$C$2,Skew!$A$2,IF($J54&gt;Skew!$C$3,Skew!$A$3,IF($J54&gt;Skew!$C$4,Skew!$A$4,IF($J54&gt;Skew!$C$5,Skew!$A$5,IF($J54&gt;Skew!$C$6,Skew!$A$6,IF($J54&gt;Skew!$C$7,Skew!$A$7,IF($J54&gt;Skew!$C$8,Skew!$A$8,IF($J54&gt;Skew!$C$9,Skew!$A$9,IF($J54&gt;Skew!$C$10,Skew!$A$10,IF($J54&gt;Skew!$C$11,Skew!$A$11,IF($J54&gt;Skew!$C$12,Skew!$A$12,IF($J54&gt;Skew!$C$13,Skew!$A$13,IF($J54&gt;Skew!$C$14,Skew!$A$14,Skew!$A$15)
)))))))))))))))</f>
        <v/>
      </c>
      <c r="M54" s="24" t="str">
        <f>IF(J54="","",MATCH(L54,Skew!$A$1:$A$15,0))</f>
        <v/>
      </c>
      <c r="N54" s="24" t="str">
        <f t="shared" si="0"/>
        <v/>
      </c>
      <c r="O54" s="26"/>
      <c r="P54" s="24" t="str">
        <f>IF(OR(J54="",O54=""),"",MATCH(O54,Confidence!$A$1:$A$10,0))</f>
        <v/>
      </c>
      <c r="Q54" s="27" t="str">
        <f t="shared" si="1"/>
        <v/>
      </c>
      <c r="R54" s="27" t="str">
        <f t="shared" si="2"/>
        <v/>
      </c>
      <c r="S54" s="119" t="str">
        <f t="shared" si="3"/>
        <v/>
      </c>
      <c r="T54" s="119" t="str">
        <f t="shared" si="4"/>
        <v/>
      </c>
      <c r="U54" s="40" t="str">
        <f t="shared" si="5"/>
        <v/>
      </c>
      <c r="V54" s="132"/>
      <c r="W54" s="28" t="str">
        <f>IF(AND(D54&gt;0,E54&gt;0,F54&gt;0,Q54&gt;0,R54&gt;0,V54&gt;0,NOT(O54="")),ABS(VLOOKUP($V$1,VLookups!$A$28:$B$29,2,FALSE)-_xlfn.BETA.DIST(V54,IF(K54="L",R54,Q54),IF(K54="L",Q54,R54),TRUE,D54,F54)),"")</f>
        <v/>
      </c>
      <c r="X54" s="129" t="str">
        <f>IF(OR($Q54="",$R54=""),"",_xlfn.BETA.INV(ABS(VLOOKUP($V$1,VLookups!$A$28:$B$29,2,FALSE)-X$3),IF($K54="L",$R54,$Q54),IF($K54="L",$Q54,$R54),$D54,$F54))</f>
        <v/>
      </c>
      <c r="Y54" s="130" t="str">
        <f>IF(OR($Q54="",$R54=""),"",_xlfn.BETA.INV(ABS(VLOOKUP($V$1,VLookups!$A$28:$B$29,2,FALSE)-Y$3),IF($K54="L",$R54,$Q54),IF($K54="L",$Q54,$R54),$D54,$F54))</f>
        <v/>
      </c>
      <c r="Z54" s="129" t="str">
        <f>IF(OR($Q54="",$R54=""),"",_xlfn.BETA.INV(ABS(VLOOKUP($V$1,VLookups!$A$28:$B$29,2,FALSE)-Z$3),IF($K54="L",$R54,$Q54),IF($K54="L",$Q54,$R54),$D54,$F54))</f>
        <v/>
      </c>
      <c r="AA54" s="130" t="str">
        <f>IF(OR($Q54="",$R54=""),"",_xlfn.BETA.INV(ABS(VLOOKUP($V$1,VLookups!$A$28:$B$29,2,FALSE)-AA$3),IF($K54="L",$R54,$Q54),IF($K54="L",$Q54,$R54),$D54,$F54))</f>
        <v/>
      </c>
      <c r="AB54" s="129" t="str">
        <f>IF(OR($Q54="",$R54=""),"",_xlfn.BETA.INV(ABS(VLOOKUP($V$1,VLookups!$A$28:$B$29,2,FALSE)-AB$3),IF($K54="L",$R54,$Q54),IF($K54="L",$Q54,$R54),$D54,$F54))</f>
        <v/>
      </c>
      <c r="AC54" s="130" t="str">
        <f>IF(OR($Q54="",$R54=""),"",_xlfn.BETA.INV(ABS(VLOOKUP($V$1,VLookups!$A$28:$B$29,2,FALSE)-AC$3),IF($K54="L",$R54,$Q54),IF($K54="L",$Q54,$R54),$D54,$F54))</f>
        <v/>
      </c>
      <c r="AD54" s="129" t="str">
        <f>IF(OR($Q54="",$R54=""),"",_xlfn.BETA.INV(ABS(VLOOKUP($V$1,VLookups!$A$28:$B$29,2,FALSE)-AD$3),IF($K54="L",$R54,$Q54),IF($K54="L",$Q54,$R54),$D54,$F54))</f>
        <v/>
      </c>
      <c r="AE54" s="130" t="str">
        <f>IF(OR($Q54="",$R54=""),"",_xlfn.BETA.INV(ABS(VLOOKUP($V$1,VLookups!$A$28:$B$29,2,FALSE)-AE$3),IF($K54="L",$R54,$Q54),IF($K54="L",$Q54,$R54),$D54,$F54))</f>
        <v/>
      </c>
      <c r="AF54" s="129" t="str">
        <f>IF(OR($Q54="",$R54=""),"",_xlfn.BETA.INV(ABS(VLOOKUP($V$1,VLookups!$A$28:$B$29,2,FALSE)-AF$3),IF($K54="L",$R54,$Q54),IF($K54="L",$Q54,$R54),$D54,$F54))</f>
        <v/>
      </c>
      <c r="AG54" s="130" t="str">
        <f>IF(OR($Q54="",$R54=""),"",_xlfn.BETA.INV(ABS(VLOOKUP($V$1,VLookups!$A$28:$B$29,2,FALSE)-AG$3),IF($K54="L",$R54,$Q54),IF($K54="L",$Q54,$R54),$D54,$F54))</f>
        <v/>
      </c>
      <c r="AH54" s="129" t="str">
        <f>IF(OR($Q54="",$R54=""),"",_xlfn.BETA.INV(ABS(VLOOKUP($V$1,VLookups!$A$28:$B$29,2,FALSE)-AH$3),IF($K54="L",$R54,$Q54),IF($K54="L",$Q54,$R54),$D54,$F54))</f>
        <v/>
      </c>
      <c r="AI54" s="130" t="str">
        <f>IF(OR($Q54="",$R54=""),"",_xlfn.BETA.INV(ABS(VLOOKUP($V$1,VLookups!$A$28:$B$29,2,FALSE)-AI$3),IF($K54="L",$R54,$Q54),IF($K54="L",$Q54,$R54),$D54,$F54))</f>
        <v/>
      </c>
      <c r="AJ54" s="17"/>
      <c r="AK54" s="17"/>
      <c r="AL54" s="17"/>
    </row>
    <row r="55" spans="1:38" hidden="1" x14ac:dyDescent="0.25">
      <c r="A55" s="22">
        <v>52</v>
      </c>
      <c r="B55" s="152"/>
      <c r="C55" s="143"/>
      <c r="D55" s="117" t="str">
        <f t="shared" si="6"/>
        <v/>
      </c>
      <c r="E55" s="132"/>
      <c r="F55" s="117" t="str">
        <f t="shared" si="7"/>
        <v/>
      </c>
      <c r="G55" s="143"/>
      <c r="H55" s="153"/>
      <c r="I55" s="127" t="str">
        <f t="shared" si="8"/>
        <v/>
      </c>
      <c r="J55" s="23" t="str">
        <f t="shared" si="9"/>
        <v/>
      </c>
      <c r="K55" s="24" t="str">
        <f t="shared" si="10"/>
        <v/>
      </c>
      <c r="L55" s="25" t="str">
        <f>IF(J55="","",IF(OR($J55&lt;Skew!$B$1,$J55=Skew!$B$1),IF($J55&gt;Skew!$C$1,Skew!$A$1,IF($J55&gt;Skew!$C$2,Skew!$A$2,IF($J55&gt;Skew!$C$3,Skew!$A$3,IF($J55&gt;Skew!$C$4,Skew!$A$4,IF($J55&gt;Skew!$C$5,Skew!$A$5,IF($J55&gt;Skew!$C$6,Skew!$A$6,IF($J55&gt;Skew!$C$7,Skew!$A$7,IF($J55&gt;Skew!$C$8,Skew!$A$8,IF($J55&gt;Skew!$C$9,Skew!$A$9,IF($J55&gt;Skew!$C$10,Skew!$A$10,IF($J55&gt;Skew!$C$11,Skew!$A$11,IF($J55&gt;Skew!$C$12,Skew!$A$12,IF($J55&gt;Skew!$C$13,Skew!$A$13,IF($J55&gt;Skew!$C$14,Skew!$A$14,Skew!$A$15)
)))))))))))))))</f>
        <v/>
      </c>
      <c r="M55" s="24" t="str">
        <f>IF(J55="","",MATCH(L55,Skew!$A$1:$A$15,0))</f>
        <v/>
      </c>
      <c r="N55" s="24" t="str">
        <f t="shared" si="0"/>
        <v/>
      </c>
      <c r="O55" s="26"/>
      <c r="P55" s="24" t="str">
        <f>IF(OR(J55="",O55=""),"",MATCH(O55,Confidence!$A$1:$A$10,0))</f>
        <v/>
      </c>
      <c r="Q55" s="27" t="str">
        <f t="shared" si="1"/>
        <v/>
      </c>
      <c r="R55" s="27" t="str">
        <f t="shared" si="2"/>
        <v/>
      </c>
      <c r="S55" s="119" t="str">
        <f t="shared" si="3"/>
        <v/>
      </c>
      <c r="T55" s="119" t="str">
        <f t="shared" si="4"/>
        <v/>
      </c>
      <c r="U55" s="40" t="str">
        <f t="shared" si="5"/>
        <v/>
      </c>
      <c r="V55" s="132"/>
      <c r="W55" s="28" t="str">
        <f>IF(AND(D55&gt;0,E55&gt;0,F55&gt;0,Q55&gt;0,R55&gt;0,V55&gt;0,NOT(O55="")),ABS(VLOOKUP($V$1,VLookups!$A$28:$B$29,2,FALSE)-_xlfn.BETA.DIST(V55,IF(K55="L",R55,Q55),IF(K55="L",Q55,R55),TRUE,D55,F55)),"")</f>
        <v/>
      </c>
      <c r="X55" s="129" t="str">
        <f>IF(OR($Q55="",$R55=""),"",_xlfn.BETA.INV(ABS(VLOOKUP($V$1,VLookups!$A$28:$B$29,2,FALSE)-X$3),IF($K55="L",$R55,$Q55),IF($K55="L",$Q55,$R55),$D55,$F55))</f>
        <v/>
      </c>
      <c r="Y55" s="130" t="str">
        <f>IF(OR($Q55="",$R55=""),"",_xlfn.BETA.INV(ABS(VLOOKUP($V$1,VLookups!$A$28:$B$29,2,FALSE)-Y$3),IF($K55="L",$R55,$Q55),IF($K55="L",$Q55,$R55),$D55,$F55))</f>
        <v/>
      </c>
      <c r="Z55" s="129" t="str">
        <f>IF(OR($Q55="",$R55=""),"",_xlfn.BETA.INV(ABS(VLOOKUP($V$1,VLookups!$A$28:$B$29,2,FALSE)-Z$3),IF($K55="L",$R55,$Q55),IF($K55="L",$Q55,$R55),$D55,$F55))</f>
        <v/>
      </c>
      <c r="AA55" s="130" t="str">
        <f>IF(OR($Q55="",$R55=""),"",_xlfn.BETA.INV(ABS(VLOOKUP($V$1,VLookups!$A$28:$B$29,2,FALSE)-AA$3),IF($K55="L",$R55,$Q55),IF($K55="L",$Q55,$R55),$D55,$F55))</f>
        <v/>
      </c>
      <c r="AB55" s="129" t="str">
        <f>IF(OR($Q55="",$R55=""),"",_xlfn.BETA.INV(ABS(VLOOKUP($V$1,VLookups!$A$28:$B$29,2,FALSE)-AB$3),IF($K55="L",$R55,$Q55),IF($K55="L",$Q55,$R55),$D55,$F55))</f>
        <v/>
      </c>
      <c r="AC55" s="130" t="str">
        <f>IF(OR($Q55="",$R55=""),"",_xlfn.BETA.INV(ABS(VLOOKUP($V$1,VLookups!$A$28:$B$29,2,FALSE)-AC$3),IF($K55="L",$R55,$Q55),IF($K55="L",$Q55,$R55),$D55,$F55))</f>
        <v/>
      </c>
      <c r="AD55" s="129" t="str">
        <f>IF(OR($Q55="",$R55=""),"",_xlfn.BETA.INV(ABS(VLOOKUP($V$1,VLookups!$A$28:$B$29,2,FALSE)-AD$3),IF($K55="L",$R55,$Q55),IF($K55="L",$Q55,$R55),$D55,$F55))</f>
        <v/>
      </c>
      <c r="AE55" s="130" t="str">
        <f>IF(OR($Q55="",$R55=""),"",_xlfn.BETA.INV(ABS(VLOOKUP($V$1,VLookups!$A$28:$B$29,2,FALSE)-AE$3),IF($K55="L",$R55,$Q55),IF($K55="L",$Q55,$R55),$D55,$F55))</f>
        <v/>
      </c>
      <c r="AF55" s="129" t="str">
        <f>IF(OR($Q55="",$R55=""),"",_xlfn.BETA.INV(ABS(VLOOKUP($V$1,VLookups!$A$28:$B$29,2,FALSE)-AF$3),IF($K55="L",$R55,$Q55),IF($K55="L",$Q55,$R55),$D55,$F55))</f>
        <v/>
      </c>
      <c r="AG55" s="130" t="str">
        <f>IF(OR($Q55="",$R55=""),"",_xlfn.BETA.INV(ABS(VLOOKUP($V$1,VLookups!$A$28:$B$29,2,FALSE)-AG$3),IF($K55="L",$R55,$Q55),IF($K55="L",$Q55,$R55),$D55,$F55))</f>
        <v/>
      </c>
      <c r="AH55" s="129" t="str">
        <f>IF(OR($Q55="",$R55=""),"",_xlfn.BETA.INV(ABS(VLOOKUP($V$1,VLookups!$A$28:$B$29,2,FALSE)-AH$3),IF($K55="L",$R55,$Q55),IF($K55="L",$Q55,$R55),$D55,$F55))</f>
        <v/>
      </c>
      <c r="AI55" s="130" t="str">
        <f>IF(OR($Q55="",$R55=""),"",_xlfn.BETA.INV(ABS(VLOOKUP($V$1,VLookups!$A$28:$B$29,2,FALSE)-AI$3),IF($K55="L",$R55,$Q55),IF($K55="L",$Q55,$R55),$D55,$F55))</f>
        <v/>
      </c>
      <c r="AJ55" s="17"/>
      <c r="AK55" s="17"/>
      <c r="AL55" s="17"/>
    </row>
    <row r="56" spans="1:38" hidden="1" x14ac:dyDescent="0.25">
      <c r="A56" s="22">
        <v>53</v>
      </c>
      <c r="B56" s="152"/>
      <c r="C56" s="143"/>
      <c r="D56" s="117" t="str">
        <f t="shared" si="6"/>
        <v/>
      </c>
      <c r="E56" s="132"/>
      <c r="F56" s="117" t="str">
        <f t="shared" si="7"/>
        <v/>
      </c>
      <c r="G56" s="143"/>
      <c r="H56" s="153"/>
      <c r="I56" s="127" t="str">
        <f t="shared" si="8"/>
        <v/>
      </c>
      <c r="J56" s="23" t="str">
        <f t="shared" si="9"/>
        <v/>
      </c>
      <c r="K56" s="24" t="str">
        <f t="shared" si="10"/>
        <v/>
      </c>
      <c r="L56" s="25" t="str">
        <f>IF(J56="","",IF(OR($J56&lt;Skew!$B$1,$J56=Skew!$B$1),IF($J56&gt;Skew!$C$1,Skew!$A$1,IF($J56&gt;Skew!$C$2,Skew!$A$2,IF($J56&gt;Skew!$C$3,Skew!$A$3,IF($J56&gt;Skew!$C$4,Skew!$A$4,IF($J56&gt;Skew!$C$5,Skew!$A$5,IF($J56&gt;Skew!$C$6,Skew!$A$6,IF($J56&gt;Skew!$C$7,Skew!$A$7,IF($J56&gt;Skew!$C$8,Skew!$A$8,IF($J56&gt;Skew!$C$9,Skew!$A$9,IF($J56&gt;Skew!$C$10,Skew!$A$10,IF($J56&gt;Skew!$C$11,Skew!$A$11,IF($J56&gt;Skew!$C$12,Skew!$A$12,IF($J56&gt;Skew!$C$13,Skew!$A$13,IF($J56&gt;Skew!$C$14,Skew!$A$14,Skew!$A$15)
)))))))))))))))</f>
        <v/>
      </c>
      <c r="M56" s="24" t="str">
        <f>IF(J56="","",MATCH(L56,Skew!$A$1:$A$15,0))</f>
        <v/>
      </c>
      <c r="N56" s="24" t="str">
        <f t="shared" si="0"/>
        <v/>
      </c>
      <c r="O56" s="26"/>
      <c r="P56" s="24" t="str">
        <f>IF(OR(J56="",O56=""),"",MATCH(O56,Confidence!$A$1:$A$10,0))</f>
        <v/>
      </c>
      <c r="Q56" s="27" t="str">
        <f t="shared" si="1"/>
        <v/>
      </c>
      <c r="R56" s="27" t="str">
        <f t="shared" si="2"/>
        <v/>
      </c>
      <c r="S56" s="119" t="str">
        <f t="shared" si="3"/>
        <v/>
      </c>
      <c r="T56" s="119" t="str">
        <f t="shared" si="4"/>
        <v/>
      </c>
      <c r="U56" s="40" t="str">
        <f t="shared" si="5"/>
        <v/>
      </c>
      <c r="V56" s="132"/>
      <c r="W56" s="28" t="str">
        <f>IF(AND(D56&gt;0,E56&gt;0,F56&gt;0,Q56&gt;0,R56&gt;0,V56&gt;0,NOT(O56="")),ABS(VLOOKUP($V$1,VLookups!$A$28:$B$29,2,FALSE)-_xlfn.BETA.DIST(V56,IF(K56="L",R56,Q56),IF(K56="L",Q56,R56),TRUE,D56,F56)),"")</f>
        <v/>
      </c>
      <c r="X56" s="129" t="str">
        <f>IF(OR($Q56="",$R56=""),"",_xlfn.BETA.INV(ABS(VLOOKUP($V$1,VLookups!$A$28:$B$29,2,FALSE)-X$3),IF($K56="L",$R56,$Q56),IF($K56="L",$Q56,$R56),$D56,$F56))</f>
        <v/>
      </c>
      <c r="Y56" s="130" t="str">
        <f>IF(OR($Q56="",$R56=""),"",_xlfn.BETA.INV(ABS(VLOOKUP($V$1,VLookups!$A$28:$B$29,2,FALSE)-Y$3),IF($K56="L",$R56,$Q56),IF($K56="L",$Q56,$R56),$D56,$F56))</f>
        <v/>
      </c>
      <c r="Z56" s="129" t="str">
        <f>IF(OR($Q56="",$R56=""),"",_xlfn.BETA.INV(ABS(VLOOKUP($V$1,VLookups!$A$28:$B$29,2,FALSE)-Z$3),IF($K56="L",$R56,$Q56),IF($K56="L",$Q56,$R56),$D56,$F56))</f>
        <v/>
      </c>
      <c r="AA56" s="130" t="str">
        <f>IF(OR($Q56="",$R56=""),"",_xlfn.BETA.INV(ABS(VLOOKUP($V$1,VLookups!$A$28:$B$29,2,FALSE)-AA$3),IF($K56="L",$R56,$Q56),IF($K56="L",$Q56,$R56),$D56,$F56))</f>
        <v/>
      </c>
      <c r="AB56" s="129" t="str">
        <f>IF(OR($Q56="",$R56=""),"",_xlfn.BETA.INV(ABS(VLOOKUP($V$1,VLookups!$A$28:$B$29,2,FALSE)-AB$3),IF($K56="L",$R56,$Q56),IF($K56="L",$Q56,$R56),$D56,$F56))</f>
        <v/>
      </c>
      <c r="AC56" s="130" t="str">
        <f>IF(OR($Q56="",$R56=""),"",_xlfn.BETA.INV(ABS(VLOOKUP($V$1,VLookups!$A$28:$B$29,2,FALSE)-AC$3),IF($K56="L",$R56,$Q56),IF($K56="L",$Q56,$R56),$D56,$F56))</f>
        <v/>
      </c>
      <c r="AD56" s="129" t="str">
        <f>IF(OR($Q56="",$R56=""),"",_xlfn.BETA.INV(ABS(VLOOKUP($V$1,VLookups!$A$28:$B$29,2,FALSE)-AD$3),IF($K56="L",$R56,$Q56),IF($K56="L",$Q56,$R56),$D56,$F56))</f>
        <v/>
      </c>
      <c r="AE56" s="130" t="str">
        <f>IF(OR($Q56="",$R56=""),"",_xlfn.BETA.INV(ABS(VLOOKUP($V$1,VLookups!$A$28:$B$29,2,FALSE)-AE$3),IF($K56="L",$R56,$Q56),IF($K56="L",$Q56,$R56),$D56,$F56))</f>
        <v/>
      </c>
      <c r="AF56" s="129" t="str">
        <f>IF(OR($Q56="",$R56=""),"",_xlfn.BETA.INV(ABS(VLOOKUP($V$1,VLookups!$A$28:$B$29,2,FALSE)-AF$3),IF($K56="L",$R56,$Q56),IF($K56="L",$Q56,$R56),$D56,$F56))</f>
        <v/>
      </c>
      <c r="AG56" s="130" t="str">
        <f>IF(OR($Q56="",$R56=""),"",_xlfn.BETA.INV(ABS(VLOOKUP($V$1,VLookups!$A$28:$B$29,2,FALSE)-AG$3),IF($K56="L",$R56,$Q56),IF($K56="L",$Q56,$R56),$D56,$F56))</f>
        <v/>
      </c>
      <c r="AH56" s="129" t="str">
        <f>IF(OR($Q56="",$R56=""),"",_xlfn.BETA.INV(ABS(VLOOKUP($V$1,VLookups!$A$28:$B$29,2,FALSE)-AH$3),IF($K56="L",$R56,$Q56),IF($K56="L",$Q56,$R56),$D56,$F56))</f>
        <v/>
      </c>
      <c r="AI56" s="130" t="str">
        <f>IF(OR($Q56="",$R56=""),"",_xlfn.BETA.INV(ABS(VLOOKUP($V$1,VLookups!$A$28:$B$29,2,FALSE)-AI$3),IF($K56="L",$R56,$Q56),IF($K56="L",$Q56,$R56),$D56,$F56))</f>
        <v/>
      </c>
      <c r="AJ56" s="17"/>
      <c r="AK56" s="17"/>
      <c r="AL56" s="17"/>
    </row>
    <row r="57" spans="1:38" hidden="1" x14ac:dyDescent="0.25">
      <c r="A57" s="22">
        <v>54</v>
      </c>
      <c r="B57" s="152"/>
      <c r="C57" s="143"/>
      <c r="D57" s="117" t="str">
        <f t="shared" si="6"/>
        <v/>
      </c>
      <c r="E57" s="132"/>
      <c r="F57" s="117" t="str">
        <f t="shared" si="7"/>
        <v/>
      </c>
      <c r="G57" s="143"/>
      <c r="H57" s="153"/>
      <c r="I57" s="127" t="str">
        <f t="shared" si="8"/>
        <v/>
      </c>
      <c r="J57" s="23" t="str">
        <f t="shared" si="9"/>
        <v/>
      </c>
      <c r="K57" s="24" t="str">
        <f t="shared" si="10"/>
        <v/>
      </c>
      <c r="L57" s="25" t="str">
        <f>IF(J57="","",IF(OR($J57&lt;Skew!$B$1,$J57=Skew!$B$1),IF($J57&gt;Skew!$C$1,Skew!$A$1,IF($J57&gt;Skew!$C$2,Skew!$A$2,IF($J57&gt;Skew!$C$3,Skew!$A$3,IF($J57&gt;Skew!$C$4,Skew!$A$4,IF($J57&gt;Skew!$C$5,Skew!$A$5,IF($J57&gt;Skew!$C$6,Skew!$A$6,IF($J57&gt;Skew!$C$7,Skew!$A$7,IF($J57&gt;Skew!$C$8,Skew!$A$8,IF($J57&gt;Skew!$C$9,Skew!$A$9,IF($J57&gt;Skew!$C$10,Skew!$A$10,IF($J57&gt;Skew!$C$11,Skew!$A$11,IF($J57&gt;Skew!$C$12,Skew!$A$12,IF($J57&gt;Skew!$C$13,Skew!$A$13,IF($J57&gt;Skew!$C$14,Skew!$A$14,Skew!$A$15)
)))))))))))))))</f>
        <v/>
      </c>
      <c r="M57" s="24" t="str">
        <f>IF(J57="","",MATCH(L57,Skew!$A$1:$A$15,0))</f>
        <v/>
      </c>
      <c r="N57" s="24" t="str">
        <f t="shared" si="0"/>
        <v/>
      </c>
      <c r="O57" s="26"/>
      <c r="P57" s="24" t="str">
        <f>IF(OR(J57="",O57=""),"",MATCH(O57,Confidence!$A$1:$A$10,0))</f>
        <v/>
      </c>
      <c r="Q57" s="27" t="str">
        <f t="shared" si="1"/>
        <v/>
      </c>
      <c r="R57" s="27" t="str">
        <f t="shared" si="2"/>
        <v/>
      </c>
      <c r="S57" s="119" t="str">
        <f t="shared" si="3"/>
        <v/>
      </c>
      <c r="T57" s="119" t="str">
        <f t="shared" si="4"/>
        <v/>
      </c>
      <c r="U57" s="40" t="str">
        <f t="shared" si="5"/>
        <v/>
      </c>
      <c r="V57" s="132"/>
      <c r="W57" s="28" t="str">
        <f>IF(AND(D57&gt;0,E57&gt;0,F57&gt;0,Q57&gt;0,R57&gt;0,V57&gt;0,NOT(O57="")),ABS(VLOOKUP($V$1,VLookups!$A$28:$B$29,2,FALSE)-_xlfn.BETA.DIST(V57,IF(K57="L",R57,Q57),IF(K57="L",Q57,R57),TRUE,D57,F57)),"")</f>
        <v/>
      </c>
      <c r="X57" s="129" t="str">
        <f>IF(OR($Q57="",$R57=""),"",_xlfn.BETA.INV(ABS(VLOOKUP($V$1,VLookups!$A$28:$B$29,2,FALSE)-X$3),IF($K57="L",$R57,$Q57),IF($K57="L",$Q57,$R57),$D57,$F57))</f>
        <v/>
      </c>
      <c r="Y57" s="130" t="str">
        <f>IF(OR($Q57="",$R57=""),"",_xlfn.BETA.INV(ABS(VLOOKUP($V$1,VLookups!$A$28:$B$29,2,FALSE)-Y$3),IF($K57="L",$R57,$Q57),IF($K57="L",$Q57,$R57),$D57,$F57))</f>
        <v/>
      </c>
      <c r="Z57" s="129" t="str">
        <f>IF(OR($Q57="",$R57=""),"",_xlfn.BETA.INV(ABS(VLOOKUP($V$1,VLookups!$A$28:$B$29,2,FALSE)-Z$3),IF($K57="L",$R57,$Q57),IF($K57="L",$Q57,$R57),$D57,$F57))</f>
        <v/>
      </c>
      <c r="AA57" s="130" t="str">
        <f>IF(OR($Q57="",$R57=""),"",_xlfn.BETA.INV(ABS(VLOOKUP($V$1,VLookups!$A$28:$B$29,2,FALSE)-AA$3),IF($K57="L",$R57,$Q57),IF($K57="L",$Q57,$R57),$D57,$F57))</f>
        <v/>
      </c>
      <c r="AB57" s="129" t="str">
        <f>IF(OR($Q57="",$R57=""),"",_xlfn.BETA.INV(ABS(VLOOKUP($V$1,VLookups!$A$28:$B$29,2,FALSE)-AB$3),IF($K57="L",$R57,$Q57),IF($K57="L",$Q57,$R57),$D57,$F57))</f>
        <v/>
      </c>
      <c r="AC57" s="130" t="str">
        <f>IF(OR($Q57="",$R57=""),"",_xlfn.BETA.INV(ABS(VLOOKUP($V$1,VLookups!$A$28:$B$29,2,FALSE)-AC$3),IF($K57="L",$R57,$Q57),IF($K57="L",$Q57,$R57),$D57,$F57))</f>
        <v/>
      </c>
      <c r="AD57" s="129" t="str">
        <f>IF(OR($Q57="",$R57=""),"",_xlfn.BETA.INV(ABS(VLOOKUP($V$1,VLookups!$A$28:$B$29,2,FALSE)-AD$3),IF($K57="L",$R57,$Q57),IF($K57="L",$Q57,$R57),$D57,$F57))</f>
        <v/>
      </c>
      <c r="AE57" s="130" t="str">
        <f>IF(OR($Q57="",$R57=""),"",_xlfn.BETA.INV(ABS(VLOOKUP($V$1,VLookups!$A$28:$B$29,2,FALSE)-AE$3),IF($K57="L",$R57,$Q57),IF($K57="L",$Q57,$R57),$D57,$F57))</f>
        <v/>
      </c>
      <c r="AF57" s="129" t="str">
        <f>IF(OR($Q57="",$R57=""),"",_xlfn.BETA.INV(ABS(VLOOKUP($V$1,VLookups!$A$28:$B$29,2,FALSE)-AF$3),IF($K57="L",$R57,$Q57),IF($K57="L",$Q57,$R57),$D57,$F57))</f>
        <v/>
      </c>
      <c r="AG57" s="130" t="str">
        <f>IF(OR($Q57="",$R57=""),"",_xlfn.BETA.INV(ABS(VLOOKUP($V$1,VLookups!$A$28:$B$29,2,FALSE)-AG$3),IF($K57="L",$R57,$Q57),IF($K57="L",$Q57,$R57),$D57,$F57))</f>
        <v/>
      </c>
      <c r="AH57" s="129" t="str">
        <f>IF(OR($Q57="",$R57=""),"",_xlfn.BETA.INV(ABS(VLOOKUP($V$1,VLookups!$A$28:$B$29,2,FALSE)-AH$3),IF($K57="L",$R57,$Q57),IF($K57="L",$Q57,$R57),$D57,$F57))</f>
        <v/>
      </c>
      <c r="AI57" s="130" t="str">
        <f>IF(OR($Q57="",$R57=""),"",_xlfn.BETA.INV(ABS(VLOOKUP($V$1,VLookups!$A$28:$B$29,2,FALSE)-AI$3),IF($K57="L",$R57,$Q57),IF($K57="L",$Q57,$R57),$D57,$F57))</f>
        <v/>
      </c>
      <c r="AJ57" s="17"/>
      <c r="AK57" s="17"/>
      <c r="AL57" s="17"/>
    </row>
    <row r="58" spans="1:38" hidden="1" x14ac:dyDescent="0.25">
      <c r="A58" s="22">
        <v>55</v>
      </c>
      <c r="B58" s="152"/>
      <c r="C58" s="143"/>
      <c r="D58" s="117" t="str">
        <f t="shared" si="6"/>
        <v/>
      </c>
      <c r="E58" s="132"/>
      <c r="F58" s="117" t="str">
        <f t="shared" si="7"/>
        <v/>
      </c>
      <c r="G58" s="143"/>
      <c r="H58" s="153"/>
      <c r="I58" s="127" t="str">
        <f t="shared" si="8"/>
        <v/>
      </c>
      <c r="J58" s="23" t="str">
        <f t="shared" si="9"/>
        <v/>
      </c>
      <c r="K58" s="24" t="str">
        <f t="shared" si="10"/>
        <v/>
      </c>
      <c r="L58" s="25" t="str">
        <f>IF(J58="","",IF(OR($J58&lt;Skew!$B$1,$J58=Skew!$B$1),IF($J58&gt;Skew!$C$1,Skew!$A$1,IF($J58&gt;Skew!$C$2,Skew!$A$2,IF($J58&gt;Skew!$C$3,Skew!$A$3,IF($J58&gt;Skew!$C$4,Skew!$A$4,IF($J58&gt;Skew!$C$5,Skew!$A$5,IF($J58&gt;Skew!$C$6,Skew!$A$6,IF($J58&gt;Skew!$C$7,Skew!$A$7,IF($J58&gt;Skew!$C$8,Skew!$A$8,IF($J58&gt;Skew!$C$9,Skew!$A$9,IF($J58&gt;Skew!$C$10,Skew!$A$10,IF($J58&gt;Skew!$C$11,Skew!$A$11,IF($J58&gt;Skew!$C$12,Skew!$A$12,IF($J58&gt;Skew!$C$13,Skew!$A$13,IF($J58&gt;Skew!$C$14,Skew!$A$14,Skew!$A$15)
)))))))))))))))</f>
        <v/>
      </c>
      <c r="M58" s="24" t="str">
        <f>IF(J58="","",MATCH(L58,Skew!$A$1:$A$15,0))</f>
        <v/>
      </c>
      <c r="N58" s="24" t="str">
        <f t="shared" si="0"/>
        <v/>
      </c>
      <c r="O58" s="26"/>
      <c r="P58" s="24" t="str">
        <f>IF(OR(J58="",O58=""),"",MATCH(O58,Confidence!$A$1:$A$10,0))</f>
        <v/>
      </c>
      <c r="Q58" s="27" t="str">
        <f t="shared" si="1"/>
        <v/>
      </c>
      <c r="R58" s="27" t="str">
        <f t="shared" si="2"/>
        <v/>
      </c>
      <c r="S58" s="119" t="str">
        <f t="shared" si="3"/>
        <v/>
      </c>
      <c r="T58" s="119" t="str">
        <f t="shared" si="4"/>
        <v/>
      </c>
      <c r="U58" s="40" t="str">
        <f t="shared" si="5"/>
        <v/>
      </c>
      <c r="V58" s="132"/>
      <c r="W58" s="28" t="str">
        <f>IF(AND(D58&gt;0,E58&gt;0,F58&gt;0,Q58&gt;0,R58&gt;0,V58&gt;0,NOT(O58="")),ABS(VLOOKUP($V$1,VLookups!$A$28:$B$29,2,FALSE)-_xlfn.BETA.DIST(V58,IF(K58="L",R58,Q58),IF(K58="L",Q58,R58),TRUE,D58,F58)),"")</f>
        <v/>
      </c>
      <c r="X58" s="129" t="str">
        <f>IF(OR($Q58="",$R58=""),"",_xlfn.BETA.INV(ABS(VLOOKUP($V$1,VLookups!$A$28:$B$29,2,FALSE)-X$3),IF($K58="L",$R58,$Q58),IF($K58="L",$Q58,$R58),$D58,$F58))</f>
        <v/>
      </c>
      <c r="Y58" s="130" t="str">
        <f>IF(OR($Q58="",$R58=""),"",_xlfn.BETA.INV(ABS(VLOOKUP($V$1,VLookups!$A$28:$B$29,2,FALSE)-Y$3),IF($K58="L",$R58,$Q58),IF($K58="L",$Q58,$R58),$D58,$F58))</f>
        <v/>
      </c>
      <c r="Z58" s="129" t="str">
        <f>IF(OR($Q58="",$R58=""),"",_xlfn.BETA.INV(ABS(VLOOKUP($V$1,VLookups!$A$28:$B$29,2,FALSE)-Z$3),IF($K58="L",$R58,$Q58),IF($K58="L",$Q58,$R58),$D58,$F58))</f>
        <v/>
      </c>
      <c r="AA58" s="130" t="str">
        <f>IF(OR($Q58="",$R58=""),"",_xlfn.BETA.INV(ABS(VLOOKUP($V$1,VLookups!$A$28:$B$29,2,FALSE)-AA$3),IF($K58="L",$R58,$Q58),IF($K58="L",$Q58,$R58),$D58,$F58))</f>
        <v/>
      </c>
      <c r="AB58" s="129" t="str">
        <f>IF(OR($Q58="",$R58=""),"",_xlfn.BETA.INV(ABS(VLOOKUP($V$1,VLookups!$A$28:$B$29,2,FALSE)-AB$3),IF($K58="L",$R58,$Q58),IF($K58="L",$Q58,$R58),$D58,$F58))</f>
        <v/>
      </c>
      <c r="AC58" s="130" t="str">
        <f>IF(OR($Q58="",$R58=""),"",_xlfn.BETA.INV(ABS(VLOOKUP($V$1,VLookups!$A$28:$B$29,2,FALSE)-AC$3),IF($K58="L",$R58,$Q58),IF($K58="L",$Q58,$R58),$D58,$F58))</f>
        <v/>
      </c>
      <c r="AD58" s="129" t="str">
        <f>IF(OR($Q58="",$R58=""),"",_xlfn.BETA.INV(ABS(VLOOKUP($V$1,VLookups!$A$28:$B$29,2,FALSE)-AD$3),IF($K58="L",$R58,$Q58),IF($K58="L",$Q58,$R58),$D58,$F58))</f>
        <v/>
      </c>
      <c r="AE58" s="130" t="str">
        <f>IF(OR($Q58="",$R58=""),"",_xlfn.BETA.INV(ABS(VLOOKUP($V$1,VLookups!$A$28:$B$29,2,FALSE)-AE$3),IF($K58="L",$R58,$Q58),IF($K58="L",$Q58,$R58),$D58,$F58))</f>
        <v/>
      </c>
      <c r="AF58" s="129" t="str">
        <f>IF(OR($Q58="",$R58=""),"",_xlfn.BETA.INV(ABS(VLOOKUP($V$1,VLookups!$A$28:$B$29,2,FALSE)-AF$3),IF($K58="L",$R58,$Q58),IF($K58="L",$Q58,$R58),$D58,$F58))</f>
        <v/>
      </c>
      <c r="AG58" s="130" t="str">
        <f>IF(OR($Q58="",$R58=""),"",_xlfn.BETA.INV(ABS(VLOOKUP($V$1,VLookups!$A$28:$B$29,2,FALSE)-AG$3),IF($K58="L",$R58,$Q58),IF($K58="L",$Q58,$R58),$D58,$F58))</f>
        <v/>
      </c>
      <c r="AH58" s="129" t="str">
        <f>IF(OR($Q58="",$R58=""),"",_xlfn.BETA.INV(ABS(VLOOKUP($V$1,VLookups!$A$28:$B$29,2,FALSE)-AH$3),IF($K58="L",$R58,$Q58),IF($K58="L",$Q58,$R58),$D58,$F58))</f>
        <v/>
      </c>
      <c r="AI58" s="130" t="str">
        <f>IF(OR($Q58="",$R58=""),"",_xlfn.BETA.INV(ABS(VLOOKUP($V$1,VLookups!$A$28:$B$29,2,FALSE)-AI$3),IF($K58="L",$R58,$Q58),IF($K58="L",$Q58,$R58),$D58,$F58))</f>
        <v/>
      </c>
      <c r="AJ58" s="17"/>
      <c r="AK58" s="17"/>
      <c r="AL58" s="17"/>
    </row>
    <row r="59" spans="1:38" hidden="1" x14ac:dyDescent="0.25">
      <c r="A59" s="22">
        <v>56</v>
      </c>
      <c r="B59" s="152"/>
      <c r="C59" s="143"/>
      <c r="D59" s="117" t="str">
        <f t="shared" si="6"/>
        <v/>
      </c>
      <c r="E59" s="132"/>
      <c r="F59" s="117" t="str">
        <f t="shared" si="7"/>
        <v/>
      </c>
      <c r="G59" s="143"/>
      <c r="H59" s="153"/>
      <c r="I59" s="127" t="str">
        <f t="shared" si="8"/>
        <v/>
      </c>
      <c r="J59" s="23" t="str">
        <f t="shared" si="9"/>
        <v/>
      </c>
      <c r="K59" s="24" t="str">
        <f t="shared" si="10"/>
        <v/>
      </c>
      <c r="L59" s="25" t="str">
        <f>IF(J59="","",IF(OR($J59&lt;Skew!$B$1,$J59=Skew!$B$1),IF($J59&gt;Skew!$C$1,Skew!$A$1,IF($J59&gt;Skew!$C$2,Skew!$A$2,IF($J59&gt;Skew!$C$3,Skew!$A$3,IF($J59&gt;Skew!$C$4,Skew!$A$4,IF($J59&gt;Skew!$C$5,Skew!$A$5,IF($J59&gt;Skew!$C$6,Skew!$A$6,IF($J59&gt;Skew!$C$7,Skew!$A$7,IF($J59&gt;Skew!$C$8,Skew!$A$8,IF($J59&gt;Skew!$C$9,Skew!$A$9,IF($J59&gt;Skew!$C$10,Skew!$A$10,IF($J59&gt;Skew!$C$11,Skew!$A$11,IF($J59&gt;Skew!$C$12,Skew!$A$12,IF($J59&gt;Skew!$C$13,Skew!$A$13,IF($J59&gt;Skew!$C$14,Skew!$A$14,Skew!$A$15)
)))))))))))))))</f>
        <v/>
      </c>
      <c r="M59" s="24" t="str">
        <f>IF(J59="","",MATCH(L59,Skew!$A$1:$A$15,0))</f>
        <v/>
      </c>
      <c r="N59" s="24" t="str">
        <f t="shared" si="0"/>
        <v/>
      </c>
      <c r="O59" s="26"/>
      <c r="P59" s="24" t="str">
        <f>IF(OR(J59="",O59=""),"",MATCH(O59,Confidence!$A$1:$A$10,0))</f>
        <v/>
      </c>
      <c r="Q59" s="27" t="str">
        <f t="shared" si="1"/>
        <v/>
      </c>
      <c r="R59" s="27" t="str">
        <f t="shared" si="2"/>
        <v/>
      </c>
      <c r="S59" s="119" t="str">
        <f t="shared" si="3"/>
        <v/>
      </c>
      <c r="T59" s="119" t="str">
        <f t="shared" si="4"/>
        <v/>
      </c>
      <c r="U59" s="40" t="str">
        <f t="shared" si="5"/>
        <v/>
      </c>
      <c r="V59" s="132"/>
      <c r="W59" s="28" t="str">
        <f>IF(AND(D59&gt;0,E59&gt;0,F59&gt;0,Q59&gt;0,R59&gt;0,V59&gt;0,NOT(O59="")),ABS(VLOOKUP($V$1,VLookups!$A$28:$B$29,2,FALSE)-_xlfn.BETA.DIST(V59,IF(K59="L",R59,Q59),IF(K59="L",Q59,R59),TRUE,D59,F59)),"")</f>
        <v/>
      </c>
      <c r="X59" s="129" t="str">
        <f>IF(OR($Q59="",$R59=""),"",_xlfn.BETA.INV(ABS(VLOOKUP($V$1,VLookups!$A$28:$B$29,2,FALSE)-X$3),IF($K59="L",$R59,$Q59),IF($K59="L",$Q59,$R59),$D59,$F59))</f>
        <v/>
      </c>
      <c r="Y59" s="130" t="str">
        <f>IF(OR($Q59="",$R59=""),"",_xlfn.BETA.INV(ABS(VLOOKUP($V$1,VLookups!$A$28:$B$29,2,FALSE)-Y$3),IF($K59="L",$R59,$Q59),IF($K59="L",$Q59,$R59),$D59,$F59))</f>
        <v/>
      </c>
      <c r="Z59" s="129" t="str">
        <f>IF(OR($Q59="",$R59=""),"",_xlfn.BETA.INV(ABS(VLOOKUP($V$1,VLookups!$A$28:$B$29,2,FALSE)-Z$3),IF($K59="L",$R59,$Q59),IF($K59="L",$Q59,$R59),$D59,$F59))</f>
        <v/>
      </c>
      <c r="AA59" s="130" t="str">
        <f>IF(OR($Q59="",$R59=""),"",_xlfn.BETA.INV(ABS(VLOOKUP($V$1,VLookups!$A$28:$B$29,2,FALSE)-AA$3),IF($K59="L",$R59,$Q59),IF($K59="L",$Q59,$R59),$D59,$F59))</f>
        <v/>
      </c>
      <c r="AB59" s="129" t="str">
        <f>IF(OR($Q59="",$R59=""),"",_xlfn.BETA.INV(ABS(VLOOKUP($V$1,VLookups!$A$28:$B$29,2,FALSE)-AB$3),IF($K59="L",$R59,$Q59),IF($K59="L",$Q59,$R59),$D59,$F59))</f>
        <v/>
      </c>
      <c r="AC59" s="130" t="str">
        <f>IF(OR($Q59="",$R59=""),"",_xlfn.BETA.INV(ABS(VLOOKUP($V$1,VLookups!$A$28:$B$29,2,FALSE)-AC$3),IF($K59="L",$R59,$Q59),IF($K59="L",$Q59,$R59),$D59,$F59))</f>
        <v/>
      </c>
      <c r="AD59" s="129" t="str">
        <f>IF(OR($Q59="",$R59=""),"",_xlfn.BETA.INV(ABS(VLOOKUP($V$1,VLookups!$A$28:$B$29,2,FALSE)-AD$3),IF($K59="L",$R59,$Q59),IF($K59="L",$Q59,$R59),$D59,$F59))</f>
        <v/>
      </c>
      <c r="AE59" s="130" t="str">
        <f>IF(OR($Q59="",$R59=""),"",_xlfn.BETA.INV(ABS(VLOOKUP($V$1,VLookups!$A$28:$B$29,2,FALSE)-AE$3),IF($K59="L",$R59,$Q59),IF($K59="L",$Q59,$R59),$D59,$F59))</f>
        <v/>
      </c>
      <c r="AF59" s="129" t="str">
        <f>IF(OR($Q59="",$R59=""),"",_xlfn.BETA.INV(ABS(VLOOKUP($V$1,VLookups!$A$28:$B$29,2,FALSE)-AF$3),IF($K59="L",$R59,$Q59),IF($K59="L",$Q59,$R59),$D59,$F59))</f>
        <v/>
      </c>
      <c r="AG59" s="130" t="str">
        <f>IF(OR($Q59="",$R59=""),"",_xlfn.BETA.INV(ABS(VLOOKUP($V$1,VLookups!$A$28:$B$29,2,FALSE)-AG$3),IF($K59="L",$R59,$Q59),IF($K59="L",$Q59,$R59),$D59,$F59))</f>
        <v/>
      </c>
      <c r="AH59" s="129" t="str">
        <f>IF(OR($Q59="",$R59=""),"",_xlfn.BETA.INV(ABS(VLOOKUP($V$1,VLookups!$A$28:$B$29,2,FALSE)-AH$3),IF($K59="L",$R59,$Q59),IF($K59="L",$Q59,$R59),$D59,$F59))</f>
        <v/>
      </c>
      <c r="AI59" s="130" t="str">
        <f>IF(OR($Q59="",$R59=""),"",_xlfn.BETA.INV(ABS(VLOOKUP($V$1,VLookups!$A$28:$B$29,2,FALSE)-AI$3),IF($K59="L",$R59,$Q59),IF($K59="L",$Q59,$R59),$D59,$F59))</f>
        <v/>
      </c>
      <c r="AJ59" s="17"/>
      <c r="AK59" s="17"/>
      <c r="AL59" s="17"/>
    </row>
    <row r="60" spans="1:38" hidden="1" x14ac:dyDescent="0.25">
      <c r="A60" s="22">
        <v>57</v>
      </c>
      <c r="B60" s="152"/>
      <c r="C60" s="143"/>
      <c r="D60" s="117" t="str">
        <f t="shared" si="6"/>
        <v/>
      </c>
      <c r="E60" s="132"/>
      <c r="F60" s="117" t="str">
        <f t="shared" si="7"/>
        <v/>
      </c>
      <c r="G60" s="143"/>
      <c r="H60" s="153"/>
      <c r="I60" s="127" t="str">
        <f t="shared" si="8"/>
        <v/>
      </c>
      <c r="J60" s="23" t="str">
        <f t="shared" si="9"/>
        <v/>
      </c>
      <c r="K60" s="24" t="str">
        <f t="shared" si="10"/>
        <v/>
      </c>
      <c r="L60" s="25" t="str">
        <f>IF(J60="","",IF(OR($J60&lt;Skew!$B$1,$J60=Skew!$B$1),IF($J60&gt;Skew!$C$1,Skew!$A$1,IF($J60&gt;Skew!$C$2,Skew!$A$2,IF($J60&gt;Skew!$C$3,Skew!$A$3,IF($J60&gt;Skew!$C$4,Skew!$A$4,IF($J60&gt;Skew!$C$5,Skew!$A$5,IF($J60&gt;Skew!$C$6,Skew!$A$6,IF($J60&gt;Skew!$C$7,Skew!$A$7,IF($J60&gt;Skew!$C$8,Skew!$A$8,IF($J60&gt;Skew!$C$9,Skew!$A$9,IF($J60&gt;Skew!$C$10,Skew!$A$10,IF($J60&gt;Skew!$C$11,Skew!$A$11,IF($J60&gt;Skew!$C$12,Skew!$A$12,IF($J60&gt;Skew!$C$13,Skew!$A$13,IF($J60&gt;Skew!$C$14,Skew!$A$14,Skew!$A$15)
)))))))))))))))</f>
        <v/>
      </c>
      <c r="M60" s="24" t="str">
        <f>IF(J60="","",MATCH(L60,Skew!$A$1:$A$15,0))</f>
        <v/>
      </c>
      <c r="N60" s="24" t="str">
        <f t="shared" si="0"/>
        <v/>
      </c>
      <c r="O60" s="26"/>
      <c r="P60" s="24" t="str">
        <f>IF(OR(J60="",O60=""),"",MATCH(O60,Confidence!$A$1:$A$10,0))</f>
        <v/>
      </c>
      <c r="Q60" s="27" t="str">
        <f t="shared" si="1"/>
        <v/>
      </c>
      <c r="R60" s="27" t="str">
        <f t="shared" si="2"/>
        <v/>
      </c>
      <c r="S60" s="119" t="str">
        <f t="shared" si="3"/>
        <v/>
      </c>
      <c r="T60" s="119" t="str">
        <f t="shared" si="4"/>
        <v/>
      </c>
      <c r="U60" s="40" t="str">
        <f t="shared" si="5"/>
        <v/>
      </c>
      <c r="V60" s="132"/>
      <c r="W60" s="28" t="str">
        <f>IF(AND(D60&gt;0,E60&gt;0,F60&gt;0,Q60&gt;0,R60&gt;0,V60&gt;0,NOT(O60="")),ABS(VLOOKUP($V$1,VLookups!$A$28:$B$29,2,FALSE)-_xlfn.BETA.DIST(V60,IF(K60="L",R60,Q60),IF(K60="L",Q60,R60),TRUE,D60,F60)),"")</f>
        <v/>
      </c>
      <c r="X60" s="129" t="str">
        <f>IF(OR($Q60="",$R60=""),"",_xlfn.BETA.INV(ABS(VLOOKUP($V$1,VLookups!$A$28:$B$29,2,FALSE)-X$3),IF($K60="L",$R60,$Q60),IF($K60="L",$Q60,$R60),$D60,$F60))</f>
        <v/>
      </c>
      <c r="Y60" s="130" t="str">
        <f>IF(OR($Q60="",$R60=""),"",_xlfn.BETA.INV(ABS(VLOOKUP($V$1,VLookups!$A$28:$B$29,2,FALSE)-Y$3),IF($K60="L",$R60,$Q60),IF($K60="L",$Q60,$R60),$D60,$F60))</f>
        <v/>
      </c>
      <c r="Z60" s="129" t="str">
        <f>IF(OR($Q60="",$R60=""),"",_xlfn.BETA.INV(ABS(VLOOKUP($V$1,VLookups!$A$28:$B$29,2,FALSE)-Z$3),IF($K60="L",$R60,$Q60),IF($K60="L",$Q60,$R60),$D60,$F60))</f>
        <v/>
      </c>
      <c r="AA60" s="130" t="str">
        <f>IF(OR($Q60="",$R60=""),"",_xlfn.BETA.INV(ABS(VLOOKUP($V$1,VLookups!$A$28:$B$29,2,FALSE)-AA$3),IF($K60="L",$R60,$Q60),IF($K60="L",$Q60,$R60),$D60,$F60))</f>
        <v/>
      </c>
      <c r="AB60" s="129" t="str">
        <f>IF(OR($Q60="",$R60=""),"",_xlfn.BETA.INV(ABS(VLOOKUP($V$1,VLookups!$A$28:$B$29,2,FALSE)-AB$3),IF($K60="L",$R60,$Q60),IF($K60="L",$Q60,$R60),$D60,$F60))</f>
        <v/>
      </c>
      <c r="AC60" s="130" t="str">
        <f>IF(OR($Q60="",$R60=""),"",_xlfn.BETA.INV(ABS(VLOOKUP($V$1,VLookups!$A$28:$B$29,2,FALSE)-AC$3),IF($K60="L",$R60,$Q60),IF($K60="L",$Q60,$R60),$D60,$F60))</f>
        <v/>
      </c>
      <c r="AD60" s="129" t="str">
        <f>IF(OR($Q60="",$R60=""),"",_xlfn.BETA.INV(ABS(VLOOKUP($V$1,VLookups!$A$28:$B$29,2,FALSE)-AD$3),IF($K60="L",$R60,$Q60),IF($K60="L",$Q60,$R60),$D60,$F60))</f>
        <v/>
      </c>
      <c r="AE60" s="130" t="str">
        <f>IF(OR($Q60="",$R60=""),"",_xlfn.BETA.INV(ABS(VLOOKUP($V$1,VLookups!$A$28:$B$29,2,FALSE)-AE$3),IF($K60="L",$R60,$Q60),IF($K60="L",$Q60,$R60),$D60,$F60))</f>
        <v/>
      </c>
      <c r="AF60" s="129" t="str">
        <f>IF(OR($Q60="",$R60=""),"",_xlfn.BETA.INV(ABS(VLOOKUP($V$1,VLookups!$A$28:$B$29,2,FALSE)-AF$3),IF($K60="L",$R60,$Q60),IF($K60="L",$Q60,$R60),$D60,$F60))</f>
        <v/>
      </c>
      <c r="AG60" s="130" t="str">
        <f>IF(OR($Q60="",$R60=""),"",_xlfn.BETA.INV(ABS(VLOOKUP($V$1,VLookups!$A$28:$B$29,2,FALSE)-AG$3),IF($K60="L",$R60,$Q60),IF($K60="L",$Q60,$R60),$D60,$F60))</f>
        <v/>
      </c>
      <c r="AH60" s="129" t="str">
        <f>IF(OR($Q60="",$R60=""),"",_xlfn.BETA.INV(ABS(VLOOKUP($V$1,VLookups!$A$28:$B$29,2,FALSE)-AH$3),IF($K60="L",$R60,$Q60),IF($K60="L",$Q60,$R60),$D60,$F60))</f>
        <v/>
      </c>
      <c r="AI60" s="130" t="str">
        <f>IF(OR($Q60="",$R60=""),"",_xlfn.BETA.INV(ABS(VLOOKUP($V$1,VLookups!$A$28:$B$29,2,FALSE)-AI$3),IF($K60="L",$R60,$Q60),IF($K60="L",$Q60,$R60),$D60,$F60))</f>
        <v/>
      </c>
      <c r="AJ60" s="17"/>
      <c r="AK60" s="17"/>
      <c r="AL60" s="17"/>
    </row>
    <row r="61" spans="1:38" hidden="1" x14ac:dyDescent="0.25">
      <c r="A61" s="22">
        <v>58</v>
      </c>
      <c r="B61" s="152"/>
      <c r="C61" s="143"/>
      <c r="D61" s="117" t="str">
        <f t="shared" si="6"/>
        <v/>
      </c>
      <c r="E61" s="132"/>
      <c r="F61" s="117" t="str">
        <f t="shared" si="7"/>
        <v/>
      </c>
      <c r="G61" s="143"/>
      <c r="H61" s="153"/>
      <c r="I61" s="127" t="str">
        <f t="shared" si="8"/>
        <v/>
      </c>
      <c r="J61" s="23" t="str">
        <f t="shared" si="9"/>
        <v/>
      </c>
      <c r="K61" s="24" t="str">
        <f t="shared" si="10"/>
        <v/>
      </c>
      <c r="L61" s="25" t="str">
        <f>IF(J61="","",IF(OR($J61&lt;Skew!$B$1,$J61=Skew!$B$1),IF($J61&gt;Skew!$C$1,Skew!$A$1,IF($J61&gt;Skew!$C$2,Skew!$A$2,IF($J61&gt;Skew!$C$3,Skew!$A$3,IF($J61&gt;Skew!$C$4,Skew!$A$4,IF($J61&gt;Skew!$C$5,Skew!$A$5,IF($J61&gt;Skew!$C$6,Skew!$A$6,IF($J61&gt;Skew!$C$7,Skew!$A$7,IF($J61&gt;Skew!$C$8,Skew!$A$8,IF($J61&gt;Skew!$C$9,Skew!$A$9,IF($J61&gt;Skew!$C$10,Skew!$A$10,IF($J61&gt;Skew!$C$11,Skew!$A$11,IF($J61&gt;Skew!$C$12,Skew!$A$12,IF($J61&gt;Skew!$C$13,Skew!$A$13,IF($J61&gt;Skew!$C$14,Skew!$A$14,Skew!$A$15)
)))))))))))))))</f>
        <v/>
      </c>
      <c r="M61" s="24" t="str">
        <f>IF(J61="","",MATCH(L61,Skew!$A$1:$A$15,0))</f>
        <v/>
      </c>
      <c r="N61" s="24" t="str">
        <f t="shared" si="0"/>
        <v/>
      </c>
      <c r="O61" s="26"/>
      <c r="P61" s="24" t="str">
        <f>IF(OR(J61="",O61=""),"",MATCH(O61,Confidence!$A$1:$A$10,0))</f>
        <v/>
      </c>
      <c r="Q61" s="27" t="str">
        <f t="shared" si="1"/>
        <v/>
      </c>
      <c r="R61" s="27" t="str">
        <f t="shared" si="2"/>
        <v/>
      </c>
      <c r="S61" s="119" t="str">
        <f t="shared" si="3"/>
        <v/>
      </c>
      <c r="T61" s="119" t="str">
        <f t="shared" si="4"/>
        <v/>
      </c>
      <c r="U61" s="40" t="str">
        <f t="shared" si="5"/>
        <v/>
      </c>
      <c r="V61" s="132"/>
      <c r="W61" s="28" t="str">
        <f>IF(AND(D61&gt;0,E61&gt;0,F61&gt;0,Q61&gt;0,R61&gt;0,V61&gt;0,NOT(O61="")),ABS(VLOOKUP($V$1,VLookups!$A$28:$B$29,2,FALSE)-_xlfn.BETA.DIST(V61,IF(K61="L",R61,Q61),IF(K61="L",Q61,R61),TRUE,D61,F61)),"")</f>
        <v/>
      </c>
      <c r="X61" s="129" t="str">
        <f>IF(OR($Q61="",$R61=""),"",_xlfn.BETA.INV(ABS(VLOOKUP($V$1,VLookups!$A$28:$B$29,2,FALSE)-X$3),IF($K61="L",$R61,$Q61),IF($K61="L",$Q61,$R61),$D61,$F61))</f>
        <v/>
      </c>
      <c r="Y61" s="130" t="str">
        <f>IF(OR($Q61="",$R61=""),"",_xlfn.BETA.INV(ABS(VLOOKUP($V$1,VLookups!$A$28:$B$29,2,FALSE)-Y$3),IF($K61="L",$R61,$Q61),IF($K61="L",$Q61,$R61),$D61,$F61))</f>
        <v/>
      </c>
      <c r="Z61" s="129" t="str">
        <f>IF(OR($Q61="",$R61=""),"",_xlfn.BETA.INV(ABS(VLOOKUP($V$1,VLookups!$A$28:$B$29,2,FALSE)-Z$3),IF($K61="L",$R61,$Q61),IF($K61="L",$Q61,$R61),$D61,$F61))</f>
        <v/>
      </c>
      <c r="AA61" s="130" t="str">
        <f>IF(OR($Q61="",$R61=""),"",_xlfn.BETA.INV(ABS(VLOOKUP($V$1,VLookups!$A$28:$B$29,2,FALSE)-AA$3),IF($K61="L",$R61,$Q61),IF($K61="L",$Q61,$R61),$D61,$F61))</f>
        <v/>
      </c>
      <c r="AB61" s="129" t="str">
        <f>IF(OR($Q61="",$R61=""),"",_xlfn.BETA.INV(ABS(VLOOKUP($V$1,VLookups!$A$28:$B$29,2,FALSE)-AB$3),IF($K61="L",$R61,$Q61),IF($K61="L",$Q61,$R61),$D61,$F61))</f>
        <v/>
      </c>
      <c r="AC61" s="130" t="str">
        <f>IF(OR($Q61="",$R61=""),"",_xlfn.BETA.INV(ABS(VLOOKUP($V$1,VLookups!$A$28:$B$29,2,FALSE)-AC$3),IF($K61="L",$R61,$Q61),IF($K61="L",$Q61,$R61),$D61,$F61))</f>
        <v/>
      </c>
      <c r="AD61" s="129" t="str">
        <f>IF(OR($Q61="",$R61=""),"",_xlfn.BETA.INV(ABS(VLOOKUP($V$1,VLookups!$A$28:$B$29,2,FALSE)-AD$3),IF($K61="L",$R61,$Q61),IF($K61="L",$Q61,$R61),$D61,$F61))</f>
        <v/>
      </c>
      <c r="AE61" s="130" t="str">
        <f>IF(OR($Q61="",$R61=""),"",_xlfn.BETA.INV(ABS(VLOOKUP($V$1,VLookups!$A$28:$B$29,2,FALSE)-AE$3),IF($K61="L",$R61,$Q61),IF($K61="L",$Q61,$R61),$D61,$F61))</f>
        <v/>
      </c>
      <c r="AF61" s="129" t="str">
        <f>IF(OR($Q61="",$R61=""),"",_xlfn.BETA.INV(ABS(VLOOKUP($V$1,VLookups!$A$28:$B$29,2,FALSE)-AF$3),IF($K61="L",$R61,$Q61),IF($K61="L",$Q61,$R61),$D61,$F61))</f>
        <v/>
      </c>
      <c r="AG61" s="130" t="str">
        <f>IF(OR($Q61="",$R61=""),"",_xlfn.BETA.INV(ABS(VLOOKUP($V$1,VLookups!$A$28:$B$29,2,FALSE)-AG$3),IF($K61="L",$R61,$Q61),IF($K61="L",$Q61,$R61),$D61,$F61))</f>
        <v/>
      </c>
      <c r="AH61" s="129" t="str">
        <f>IF(OR($Q61="",$R61=""),"",_xlfn.BETA.INV(ABS(VLOOKUP($V$1,VLookups!$A$28:$B$29,2,FALSE)-AH$3),IF($K61="L",$R61,$Q61),IF($K61="L",$Q61,$R61),$D61,$F61))</f>
        <v/>
      </c>
      <c r="AI61" s="130" t="str">
        <f>IF(OR($Q61="",$R61=""),"",_xlfn.BETA.INV(ABS(VLOOKUP($V$1,VLookups!$A$28:$B$29,2,FALSE)-AI$3),IF($K61="L",$R61,$Q61),IF($K61="L",$Q61,$R61),$D61,$F61))</f>
        <v/>
      </c>
      <c r="AJ61" s="17"/>
      <c r="AK61" s="17"/>
      <c r="AL61" s="17"/>
    </row>
    <row r="62" spans="1:38" hidden="1" x14ac:dyDescent="0.25">
      <c r="A62" s="22">
        <v>59</v>
      </c>
      <c r="B62" s="152"/>
      <c r="C62" s="143"/>
      <c r="D62" s="117" t="str">
        <f t="shared" si="6"/>
        <v/>
      </c>
      <c r="E62" s="132"/>
      <c r="F62" s="117" t="str">
        <f t="shared" si="7"/>
        <v/>
      </c>
      <c r="G62" s="143"/>
      <c r="H62" s="153"/>
      <c r="I62" s="127" t="str">
        <f t="shared" si="8"/>
        <v/>
      </c>
      <c r="J62" s="23" t="str">
        <f t="shared" si="9"/>
        <v/>
      </c>
      <c r="K62" s="24" t="str">
        <f t="shared" si="10"/>
        <v/>
      </c>
      <c r="L62" s="25" t="str">
        <f>IF(J62="","",IF(OR($J62&lt;Skew!$B$1,$J62=Skew!$B$1),IF($J62&gt;Skew!$C$1,Skew!$A$1,IF($J62&gt;Skew!$C$2,Skew!$A$2,IF($J62&gt;Skew!$C$3,Skew!$A$3,IF($J62&gt;Skew!$C$4,Skew!$A$4,IF($J62&gt;Skew!$C$5,Skew!$A$5,IF($J62&gt;Skew!$C$6,Skew!$A$6,IF($J62&gt;Skew!$C$7,Skew!$A$7,IF($J62&gt;Skew!$C$8,Skew!$A$8,IF($J62&gt;Skew!$C$9,Skew!$A$9,IF($J62&gt;Skew!$C$10,Skew!$A$10,IF($J62&gt;Skew!$C$11,Skew!$A$11,IF($J62&gt;Skew!$C$12,Skew!$A$12,IF($J62&gt;Skew!$C$13,Skew!$A$13,IF($J62&gt;Skew!$C$14,Skew!$A$14,Skew!$A$15)
)))))))))))))))</f>
        <v/>
      </c>
      <c r="M62" s="24" t="str">
        <f>IF(J62="","",MATCH(L62,Skew!$A$1:$A$15,0))</f>
        <v/>
      </c>
      <c r="N62" s="24" t="str">
        <f t="shared" si="0"/>
        <v/>
      </c>
      <c r="O62" s="26"/>
      <c r="P62" s="24" t="str">
        <f>IF(OR(J62="",O62=""),"",MATCH(O62,Confidence!$A$1:$A$10,0))</f>
        <v/>
      </c>
      <c r="Q62" s="27" t="str">
        <f t="shared" si="1"/>
        <v/>
      </c>
      <c r="R62" s="27" t="str">
        <f t="shared" si="2"/>
        <v/>
      </c>
      <c r="S62" s="119" t="str">
        <f t="shared" si="3"/>
        <v/>
      </c>
      <c r="T62" s="119" t="str">
        <f t="shared" si="4"/>
        <v/>
      </c>
      <c r="U62" s="40" t="str">
        <f t="shared" si="5"/>
        <v/>
      </c>
      <c r="V62" s="132"/>
      <c r="W62" s="28" t="str">
        <f>IF(AND(D62&gt;0,E62&gt;0,F62&gt;0,Q62&gt;0,R62&gt;0,V62&gt;0,NOT(O62="")),ABS(VLOOKUP($V$1,VLookups!$A$28:$B$29,2,FALSE)-_xlfn.BETA.DIST(V62,IF(K62="L",R62,Q62),IF(K62="L",Q62,R62),TRUE,D62,F62)),"")</f>
        <v/>
      </c>
      <c r="X62" s="129" t="str">
        <f>IF(OR($Q62="",$R62=""),"",_xlfn.BETA.INV(ABS(VLOOKUP($V$1,VLookups!$A$28:$B$29,2,FALSE)-X$3),IF($K62="L",$R62,$Q62),IF($K62="L",$Q62,$R62),$D62,$F62))</f>
        <v/>
      </c>
      <c r="Y62" s="130" t="str">
        <f>IF(OR($Q62="",$R62=""),"",_xlfn.BETA.INV(ABS(VLOOKUP($V$1,VLookups!$A$28:$B$29,2,FALSE)-Y$3),IF($K62="L",$R62,$Q62),IF($K62="L",$Q62,$R62),$D62,$F62))</f>
        <v/>
      </c>
      <c r="Z62" s="129" t="str">
        <f>IF(OR($Q62="",$R62=""),"",_xlfn.BETA.INV(ABS(VLOOKUP($V$1,VLookups!$A$28:$B$29,2,FALSE)-Z$3),IF($K62="L",$R62,$Q62),IF($K62="L",$Q62,$R62),$D62,$F62))</f>
        <v/>
      </c>
      <c r="AA62" s="130" t="str">
        <f>IF(OR($Q62="",$R62=""),"",_xlfn.BETA.INV(ABS(VLOOKUP($V$1,VLookups!$A$28:$B$29,2,FALSE)-AA$3),IF($K62="L",$R62,$Q62),IF($K62="L",$Q62,$R62),$D62,$F62))</f>
        <v/>
      </c>
      <c r="AB62" s="129" t="str">
        <f>IF(OR($Q62="",$R62=""),"",_xlfn.BETA.INV(ABS(VLOOKUP($V$1,VLookups!$A$28:$B$29,2,FALSE)-AB$3),IF($K62="L",$R62,$Q62),IF($K62="L",$Q62,$R62),$D62,$F62))</f>
        <v/>
      </c>
      <c r="AC62" s="130" t="str">
        <f>IF(OR($Q62="",$R62=""),"",_xlfn.BETA.INV(ABS(VLOOKUP($V$1,VLookups!$A$28:$B$29,2,FALSE)-AC$3),IF($K62="L",$R62,$Q62),IF($K62="L",$Q62,$R62),$D62,$F62))</f>
        <v/>
      </c>
      <c r="AD62" s="129" t="str">
        <f>IF(OR($Q62="",$R62=""),"",_xlfn.BETA.INV(ABS(VLOOKUP($V$1,VLookups!$A$28:$B$29,2,FALSE)-AD$3),IF($K62="L",$R62,$Q62),IF($K62="L",$Q62,$R62),$D62,$F62))</f>
        <v/>
      </c>
      <c r="AE62" s="130" t="str">
        <f>IF(OR($Q62="",$R62=""),"",_xlfn.BETA.INV(ABS(VLOOKUP($V$1,VLookups!$A$28:$B$29,2,FALSE)-AE$3),IF($K62="L",$R62,$Q62),IF($K62="L",$Q62,$R62),$D62,$F62))</f>
        <v/>
      </c>
      <c r="AF62" s="129" t="str">
        <f>IF(OR($Q62="",$R62=""),"",_xlfn.BETA.INV(ABS(VLOOKUP($V$1,VLookups!$A$28:$B$29,2,FALSE)-AF$3),IF($K62="L",$R62,$Q62),IF($K62="L",$Q62,$R62),$D62,$F62))</f>
        <v/>
      </c>
      <c r="AG62" s="130" t="str">
        <f>IF(OR($Q62="",$R62=""),"",_xlfn.BETA.INV(ABS(VLOOKUP($V$1,VLookups!$A$28:$B$29,2,FALSE)-AG$3),IF($K62="L",$R62,$Q62),IF($K62="L",$Q62,$R62),$D62,$F62))</f>
        <v/>
      </c>
      <c r="AH62" s="129" t="str">
        <f>IF(OR($Q62="",$R62=""),"",_xlfn.BETA.INV(ABS(VLOOKUP($V$1,VLookups!$A$28:$B$29,2,FALSE)-AH$3),IF($K62="L",$R62,$Q62),IF($K62="L",$Q62,$R62),$D62,$F62))</f>
        <v/>
      </c>
      <c r="AI62" s="130" t="str">
        <f>IF(OR($Q62="",$R62=""),"",_xlfn.BETA.INV(ABS(VLOOKUP($V$1,VLookups!$A$28:$B$29,2,FALSE)-AI$3),IF($K62="L",$R62,$Q62),IF($K62="L",$Q62,$R62),$D62,$F62))</f>
        <v/>
      </c>
      <c r="AJ62" s="17"/>
      <c r="AK62" s="17"/>
      <c r="AL62" s="17"/>
    </row>
    <row r="63" spans="1:38" hidden="1" x14ac:dyDescent="0.25">
      <c r="A63" s="22">
        <v>60</v>
      </c>
      <c r="B63" s="152"/>
      <c r="C63" s="143"/>
      <c r="D63" s="117" t="str">
        <f t="shared" si="6"/>
        <v/>
      </c>
      <c r="E63" s="132"/>
      <c r="F63" s="117" t="str">
        <f t="shared" si="7"/>
        <v/>
      </c>
      <c r="G63" s="143"/>
      <c r="H63" s="153"/>
      <c r="I63" s="127" t="str">
        <f t="shared" si="8"/>
        <v/>
      </c>
      <c r="J63" s="23" t="str">
        <f t="shared" si="9"/>
        <v/>
      </c>
      <c r="K63" s="24" t="str">
        <f t="shared" si="10"/>
        <v/>
      </c>
      <c r="L63" s="25" t="str">
        <f>IF(J63="","",IF(OR($J63&lt;Skew!$B$1,$J63=Skew!$B$1),IF($J63&gt;Skew!$C$1,Skew!$A$1,IF($J63&gt;Skew!$C$2,Skew!$A$2,IF($J63&gt;Skew!$C$3,Skew!$A$3,IF($J63&gt;Skew!$C$4,Skew!$A$4,IF($J63&gt;Skew!$C$5,Skew!$A$5,IF($J63&gt;Skew!$C$6,Skew!$A$6,IF($J63&gt;Skew!$C$7,Skew!$A$7,IF($J63&gt;Skew!$C$8,Skew!$A$8,IF($J63&gt;Skew!$C$9,Skew!$A$9,IF($J63&gt;Skew!$C$10,Skew!$A$10,IF($J63&gt;Skew!$C$11,Skew!$A$11,IF($J63&gt;Skew!$C$12,Skew!$A$12,IF($J63&gt;Skew!$C$13,Skew!$A$13,IF($J63&gt;Skew!$C$14,Skew!$A$14,Skew!$A$15)
)))))))))))))))</f>
        <v/>
      </c>
      <c r="M63" s="24" t="str">
        <f>IF(J63="","",MATCH(L63,Skew!$A$1:$A$15,0))</f>
        <v/>
      </c>
      <c r="N63" s="24" t="str">
        <f t="shared" si="0"/>
        <v/>
      </c>
      <c r="O63" s="26"/>
      <c r="P63" s="24" t="str">
        <f>IF(OR(J63="",O63=""),"",MATCH(O63,Confidence!$A$1:$A$10,0))</f>
        <v/>
      </c>
      <c r="Q63" s="27" t="str">
        <f t="shared" si="1"/>
        <v/>
      </c>
      <c r="R63" s="27" t="str">
        <f t="shared" si="2"/>
        <v/>
      </c>
      <c r="S63" s="119" t="str">
        <f t="shared" si="3"/>
        <v/>
      </c>
      <c r="T63" s="119" t="str">
        <f t="shared" si="4"/>
        <v/>
      </c>
      <c r="U63" s="40" t="str">
        <f t="shared" si="5"/>
        <v/>
      </c>
      <c r="V63" s="132"/>
      <c r="W63" s="28" t="str">
        <f>IF(AND(D63&gt;0,E63&gt;0,F63&gt;0,Q63&gt;0,R63&gt;0,V63&gt;0,NOT(O63="")),ABS(VLOOKUP($V$1,VLookups!$A$28:$B$29,2,FALSE)-_xlfn.BETA.DIST(V63,IF(K63="L",R63,Q63),IF(K63="L",Q63,R63),TRUE,D63,F63)),"")</f>
        <v/>
      </c>
      <c r="X63" s="129" t="str">
        <f>IF(OR($Q63="",$R63=""),"",_xlfn.BETA.INV(ABS(VLOOKUP($V$1,VLookups!$A$28:$B$29,2,FALSE)-X$3),IF($K63="L",$R63,$Q63),IF($K63="L",$Q63,$R63),$D63,$F63))</f>
        <v/>
      </c>
      <c r="Y63" s="130" t="str">
        <f>IF(OR($Q63="",$R63=""),"",_xlfn.BETA.INV(ABS(VLOOKUP($V$1,VLookups!$A$28:$B$29,2,FALSE)-Y$3),IF($K63="L",$R63,$Q63),IF($K63="L",$Q63,$R63),$D63,$F63))</f>
        <v/>
      </c>
      <c r="Z63" s="129" t="str">
        <f>IF(OR($Q63="",$R63=""),"",_xlfn.BETA.INV(ABS(VLOOKUP($V$1,VLookups!$A$28:$B$29,2,FALSE)-Z$3),IF($K63="L",$R63,$Q63),IF($K63="L",$Q63,$R63),$D63,$F63))</f>
        <v/>
      </c>
      <c r="AA63" s="130" t="str">
        <f>IF(OR($Q63="",$R63=""),"",_xlfn.BETA.INV(ABS(VLOOKUP($V$1,VLookups!$A$28:$B$29,2,FALSE)-AA$3),IF($K63="L",$R63,$Q63),IF($K63="L",$Q63,$R63),$D63,$F63))</f>
        <v/>
      </c>
      <c r="AB63" s="129" t="str">
        <f>IF(OR($Q63="",$R63=""),"",_xlfn.BETA.INV(ABS(VLOOKUP($V$1,VLookups!$A$28:$B$29,2,FALSE)-AB$3),IF($K63="L",$R63,$Q63),IF($K63="L",$Q63,$R63),$D63,$F63))</f>
        <v/>
      </c>
      <c r="AC63" s="130" t="str">
        <f>IF(OR($Q63="",$R63=""),"",_xlfn.BETA.INV(ABS(VLOOKUP($V$1,VLookups!$A$28:$B$29,2,FALSE)-AC$3),IF($K63="L",$R63,$Q63),IF($K63="L",$Q63,$R63),$D63,$F63))</f>
        <v/>
      </c>
      <c r="AD63" s="129" t="str">
        <f>IF(OR($Q63="",$R63=""),"",_xlfn.BETA.INV(ABS(VLOOKUP($V$1,VLookups!$A$28:$B$29,2,FALSE)-AD$3),IF($K63="L",$R63,$Q63),IF($K63="L",$Q63,$R63),$D63,$F63))</f>
        <v/>
      </c>
      <c r="AE63" s="130" t="str">
        <f>IF(OR($Q63="",$R63=""),"",_xlfn.BETA.INV(ABS(VLOOKUP($V$1,VLookups!$A$28:$B$29,2,FALSE)-AE$3),IF($K63="L",$R63,$Q63),IF($K63="L",$Q63,$R63),$D63,$F63))</f>
        <v/>
      </c>
      <c r="AF63" s="129" t="str">
        <f>IF(OR($Q63="",$R63=""),"",_xlfn.BETA.INV(ABS(VLOOKUP($V$1,VLookups!$A$28:$B$29,2,FALSE)-AF$3),IF($K63="L",$R63,$Q63),IF($K63="L",$Q63,$R63),$D63,$F63))</f>
        <v/>
      </c>
      <c r="AG63" s="130" t="str">
        <f>IF(OR($Q63="",$R63=""),"",_xlfn.BETA.INV(ABS(VLOOKUP($V$1,VLookups!$A$28:$B$29,2,FALSE)-AG$3),IF($K63="L",$R63,$Q63),IF($K63="L",$Q63,$R63),$D63,$F63))</f>
        <v/>
      </c>
      <c r="AH63" s="129" t="str">
        <f>IF(OR($Q63="",$R63=""),"",_xlfn.BETA.INV(ABS(VLOOKUP($V$1,VLookups!$A$28:$B$29,2,FALSE)-AH$3),IF($K63="L",$R63,$Q63),IF($K63="L",$Q63,$R63),$D63,$F63))</f>
        <v/>
      </c>
      <c r="AI63" s="130" t="str">
        <f>IF(OR($Q63="",$R63=""),"",_xlfn.BETA.INV(ABS(VLOOKUP($V$1,VLookups!$A$28:$B$29,2,FALSE)-AI$3),IF($K63="L",$R63,$Q63),IF($K63="L",$Q63,$R63),$D63,$F63))</f>
        <v/>
      </c>
      <c r="AJ63" s="17"/>
      <c r="AK63" s="17"/>
      <c r="AL63" s="17"/>
    </row>
    <row r="64" spans="1:38" hidden="1" x14ac:dyDescent="0.25">
      <c r="A64" s="22">
        <v>61</v>
      </c>
      <c r="B64" s="152"/>
      <c r="C64" s="143"/>
      <c r="D64" s="117" t="str">
        <f t="shared" si="6"/>
        <v/>
      </c>
      <c r="E64" s="132"/>
      <c r="F64" s="117" t="str">
        <f t="shared" si="7"/>
        <v/>
      </c>
      <c r="G64" s="143"/>
      <c r="H64" s="153"/>
      <c r="I64" s="127" t="str">
        <f t="shared" si="8"/>
        <v/>
      </c>
      <c r="J64" s="23" t="str">
        <f t="shared" si="9"/>
        <v/>
      </c>
      <c r="K64" s="24" t="str">
        <f t="shared" si="10"/>
        <v/>
      </c>
      <c r="L64" s="25" t="str">
        <f>IF(J64="","",IF(OR($J64&lt;Skew!$B$1,$J64=Skew!$B$1),IF($J64&gt;Skew!$C$1,Skew!$A$1,IF($J64&gt;Skew!$C$2,Skew!$A$2,IF($J64&gt;Skew!$C$3,Skew!$A$3,IF($J64&gt;Skew!$C$4,Skew!$A$4,IF($J64&gt;Skew!$C$5,Skew!$A$5,IF($J64&gt;Skew!$C$6,Skew!$A$6,IF($J64&gt;Skew!$C$7,Skew!$A$7,IF($J64&gt;Skew!$C$8,Skew!$A$8,IF($J64&gt;Skew!$C$9,Skew!$A$9,IF($J64&gt;Skew!$C$10,Skew!$A$10,IF($J64&gt;Skew!$C$11,Skew!$A$11,IF($J64&gt;Skew!$C$12,Skew!$A$12,IF($J64&gt;Skew!$C$13,Skew!$A$13,IF($J64&gt;Skew!$C$14,Skew!$A$14,Skew!$A$15)
)))))))))))))))</f>
        <v/>
      </c>
      <c r="M64" s="24" t="str">
        <f>IF(J64="","",MATCH(L64,Skew!$A$1:$A$15,0))</f>
        <v/>
      </c>
      <c r="N64" s="24" t="str">
        <f t="shared" si="0"/>
        <v/>
      </c>
      <c r="O64" s="26"/>
      <c r="P64" s="24" t="str">
        <f>IF(OR(J64="",O64=""),"",MATCH(O64,Confidence!$A$1:$A$10,0))</f>
        <v/>
      </c>
      <c r="Q64" s="27" t="str">
        <f t="shared" si="1"/>
        <v/>
      </c>
      <c r="R64" s="27" t="str">
        <f t="shared" si="2"/>
        <v/>
      </c>
      <c r="S64" s="119" t="str">
        <f t="shared" si="3"/>
        <v/>
      </c>
      <c r="T64" s="119" t="str">
        <f t="shared" si="4"/>
        <v/>
      </c>
      <c r="U64" s="40" t="str">
        <f t="shared" si="5"/>
        <v/>
      </c>
      <c r="V64" s="132"/>
      <c r="W64" s="28" t="str">
        <f>IF(AND(D64&gt;0,E64&gt;0,F64&gt;0,Q64&gt;0,R64&gt;0,V64&gt;0,NOT(O64="")),ABS(VLOOKUP($V$1,VLookups!$A$28:$B$29,2,FALSE)-_xlfn.BETA.DIST(V64,IF(K64="L",R64,Q64),IF(K64="L",Q64,R64),TRUE,D64,F64)),"")</f>
        <v/>
      </c>
      <c r="X64" s="129" t="str">
        <f>IF(OR($Q64="",$R64=""),"",_xlfn.BETA.INV(ABS(VLOOKUP($V$1,VLookups!$A$28:$B$29,2,FALSE)-X$3),IF($K64="L",$R64,$Q64),IF($K64="L",$Q64,$R64),$D64,$F64))</f>
        <v/>
      </c>
      <c r="Y64" s="130" t="str">
        <f>IF(OR($Q64="",$R64=""),"",_xlfn.BETA.INV(ABS(VLOOKUP($V$1,VLookups!$A$28:$B$29,2,FALSE)-Y$3),IF($K64="L",$R64,$Q64),IF($K64="L",$Q64,$R64),$D64,$F64))</f>
        <v/>
      </c>
      <c r="Z64" s="129" t="str">
        <f>IF(OR($Q64="",$R64=""),"",_xlfn.BETA.INV(ABS(VLOOKUP($V$1,VLookups!$A$28:$B$29,2,FALSE)-Z$3),IF($K64="L",$R64,$Q64),IF($K64="L",$Q64,$R64),$D64,$F64))</f>
        <v/>
      </c>
      <c r="AA64" s="130" t="str">
        <f>IF(OR($Q64="",$R64=""),"",_xlfn.BETA.INV(ABS(VLOOKUP($V$1,VLookups!$A$28:$B$29,2,FALSE)-AA$3),IF($K64="L",$R64,$Q64),IF($K64="L",$Q64,$R64),$D64,$F64))</f>
        <v/>
      </c>
      <c r="AB64" s="129" t="str">
        <f>IF(OR($Q64="",$R64=""),"",_xlfn.BETA.INV(ABS(VLOOKUP($V$1,VLookups!$A$28:$B$29,2,FALSE)-AB$3),IF($K64="L",$R64,$Q64),IF($K64="L",$Q64,$R64),$D64,$F64))</f>
        <v/>
      </c>
      <c r="AC64" s="130" t="str">
        <f>IF(OR($Q64="",$R64=""),"",_xlfn.BETA.INV(ABS(VLOOKUP($V$1,VLookups!$A$28:$B$29,2,FALSE)-AC$3),IF($K64="L",$R64,$Q64),IF($K64="L",$Q64,$R64),$D64,$F64))</f>
        <v/>
      </c>
      <c r="AD64" s="129" t="str">
        <f>IF(OR($Q64="",$R64=""),"",_xlfn.BETA.INV(ABS(VLOOKUP($V$1,VLookups!$A$28:$B$29,2,FALSE)-AD$3),IF($K64="L",$R64,$Q64),IF($K64="L",$Q64,$R64),$D64,$F64))</f>
        <v/>
      </c>
      <c r="AE64" s="130" t="str">
        <f>IF(OR($Q64="",$R64=""),"",_xlfn.BETA.INV(ABS(VLOOKUP($V$1,VLookups!$A$28:$B$29,2,FALSE)-AE$3),IF($K64="L",$R64,$Q64),IF($K64="L",$Q64,$R64),$D64,$F64))</f>
        <v/>
      </c>
      <c r="AF64" s="129" t="str">
        <f>IF(OR($Q64="",$R64=""),"",_xlfn.BETA.INV(ABS(VLOOKUP($V$1,VLookups!$A$28:$B$29,2,FALSE)-AF$3),IF($K64="L",$R64,$Q64),IF($K64="L",$Q64,$R64),$D64,$F64))</f>
        <v/>
      </c>
      <c r="AG64" s="130" t="str">
        <f>IF(OR($Q64="",$R64=""),"",_xlfn.BETA.INV(ABS(VLOOKUP($V$1,VLookups!$A$28:$B$29,2,FALSE)-AG$3),IF($K64="L",$R64,$Q64),IF($K64="L",$Q64,$R64),$D64,$F64))</f>
        <v/>
      </c>
      <c r="AH64" s="129" t="str">
        <f>IF(OR($Q64="",$R64=""),"",_xlfn.BETA.INV(ABS(VLOOKUP($V$1,VLookups!$A$28:$B$29,2,FALSE)-AH$3),IF($K64="L",$R64,$Q64),IF($K64="L",$Q64,$R64),$D64,$F64))</f>
        <v/>
      </c>
      <c r="AI64" s="130" t="str">
        <f>IF(OR($Q64="",$R64=""),"",_xlfn.BETA.INV(ABS(VLOOKUP($V$1,VLookups!$A$28:$B$29,2,FALSE)-AI$3),IF($K64="L",$R64,$Q64),IF($K64="L",$Q64,$R64),$D64,$F64))</f>
        <v/>
      </c>
      <c r="AJ64" s="17"/>
      <c r="AK64" s="17"/>
      <c r="AL64" s="17"/>
    </row>
    <row r="65" spans="1:38" hidden="1" x14ac:dyDescent="0.25">
      <c r="A65" s="22">
        <v>62</v>
      </c>
      <c r="B65" s="152"/>
      <c r="C65" s="143"/>
      <c r="D65" s="117" t="str">
        <f t="shared" si="6"/>
        <v/>
      </c>
      <c r="E65" s="132"/>
      <c r="F65" s="117" t="str">
        <f t="shared" si="7"/>
        <v/>
      </c>
      <c r="G65" s="143"/>
      <c r="H65" s="153"/>
      <c r="I65" s="127" t="str">
        <f t="shared" si="8"/>
        <v/>
      </c>
      <c r="J65" s="23" t="str">
        <f t="shared" si="9"/>
        <v/>
      </c>
      <c r="K65" s="24" t="str">
        <f t="shared" si="10"/>
        <v/>
      </c>
      <c r="L65" s="25" t="str">
        <f>IF(J65="","",IF(OR($J65&lt;Skew!$B$1,$J65=Skew!$B$1),IF($J65&gt;Skew!$C$1,Skew!$A$1,IF($J65&gt;Skew!$C$2,Skew!$A$2,IF($J65&gt;Skew!$C$3,Skew!$A$3,IF($J65&gt;Skew!$C$4,Skew!$A$4,IF($J65&gt;Skew!$C$5,Skew!$A$5,IF($J65&gt;Skew!$C$6,Skew!$A$6,IF($J65&gt;Skew!$C$7,Skew!$A$7,IF($J65&gt;Skew!$C$8,Skew!$A$8,IF($J65&gt;Skew!$C$9,Skew!$A$9,IF($J65&gt;Skew!$C$10,Skew!$A$10,IF($J65&gt;Skew!$C$11,Skew!$A$11,IF($J65&gt;Skew!$C$12,Skew!$A$12,IF($J65&gt;Skew!$C$13,Skew!$A$13,IF($J65&gt;Skew!$C$14,Skew!$A$14,Skew!$A$15)
)))))))))))))))</f>
        <v/>
      </c>
      <c r="M65" s="24" t="str">
        <f>IF(J65="","",MATCH(L65,Skew!$A$1:$A$15,0))</f>
        <v/>
      </c>
      <c r="N65" s="24" t="str">
        <f t="shared" si="0"/>
        <v/>
      </c>
      <c r="O65" s="26"/>
      <c r="P65" s="24" t="str">
        <f>IF(OR(J65="",O65=""),"",MATCH(O65,Confidence!$A$1:$A$10,0))</f>
        <v/>
      </c>
      <c r="Q65" s="27" t="str">
        <f t="shared" si="1"/>
        <v/>
      </c>
      <c r="R65" s="27" t="str">
        <f t="shared" si="2"/>
        <v/>
      </c>
      <c r="S65" s="119" t="str">
        <f t="shared" si="3"/>
        <v/>
      </c>
      <c r="T65" s="119" t="str">
        <f t="shared" si="4"/>
        <v/>
      </c>
      <c r="U65" s="40" t="str">
        <f t="shared" si="5"/>
        <v/>
      </c>
      <c r="V65" s="132"/>
      <c r="W65" s="28" t="str">
        <f>IF(AND(D65&gt;0,E65&gt;0,F65&gt;0,Q65&gt;0,R65&gt;0,V65&gt;0,NOT(O65="")),ABS(VLOOKUP($V$1,VLookups!$A$28:$B$29,2,FALSE)-_xlfn.BETA.DIST(V65,IF(K65="L",R65,Q65),IF(K65="L",Q65,R65),TRUE,D65,F65)),"")</f>
        <v/>
      </c>
      <c r="X65" s="129" t="str">
        <f>IF(OR($Q65="",$R65=""),"",_xlfn.BETA.INV(ABS(VLOOKUP($V$1,VLookups!$A$28:$B$29,2,FALSE)-X$3),IF($K65="L",$R65,$Q65),IF($K65="L",$Q65,$R65),$D65,$F65))</f>
        <v/>
      </c>
      <c r="Y65" s="130" t="str">
        <f>IF(OR($Q65="",$R65=""),"",_xlfn.BETA.INV(ABS(VLOOKUP($V$1,VLookups!$A$28:$B$29,2,FALSE)-Y$3),IF($K65="L",$R65,$Q65),IF($K65="L",$Q65,$R65),$D65,$F65))</f>
        <v/>
      </c>
      <c r="Z65" s="129" t="str">
        <f>IF(OR($Q65="",$R65=""),"",_xlfn.BETA.INV(ABS(VLOOKUP($V$1,VLookups!$A$28:$B$29,2,FALSE)-Z$3),IF($K65="L",$R65,$Q65),IF($K65="L",$Q65,$R65),$D65,$F65))</f>
        <v/>
      </c>
      <c r="AA65" s="130" t="str">
        <f>IF(OR($Q65="",$R65=""),"",_xlfn.BETA.INV(ABS(VLOOKUP($V$1,VLookups!$A$28:$B$29,2,FALSE)-AA$3),IF($K65="L",$R65,$Q65),IF($K65="L",$Q65,$R65),$D65,$F65))</f>
        <v/>
      </c>
      <c r="AB65" s="129" t="str">
        <f>IF(OR($Q65="",$R65=""),"",_xlfn.BETA.INV(ABS(VLOOKUP($V$1,VLookups!$A$28:$B$29,2,FALSE)-AB$3),IF($K65="L",$R65,$Q65),IF($K65="L",$Q65,$R65),$D65,$F65))</f>
        <v/>
      </c>
      <c r="AC65" s="130" t="str">
        <f>IF(OR($Q65="",$R65=""),"",_xlfn.BETA.INV(ABS(VLOOKUP($V$1,VLookups!$A$28:$B$29,2,FALSE)-AC$3),IF($K65="L",$R65,$Q65),IF($K65="L",$Q65,$R65),$D65,$F65))</f>
        <v/>
      </c>
      <c r="AD65" s="129" t="str">
        <f>IF(OR($Q65="",$R65=""),"",_xlfn.BETA.INV(ABS(VLOOKUP($V$1,VLookups!$A$28:$B$29,2,FALSE)-AD$3),IF($K65="L",$R65,$Q65),IF($K65="L",$Q65,$R65),$D65,$F65))</f>
        <v/>
      </c>
      <c r="AE65" s="130" t="str">
        <f>IF(OR($Q65="",$R65=""),"",_xlfn.BETA.INV(ABS(VLOOKUP($V$1,VLookups!$A$28:$B$29,2,FALSE)-AE$3),IF($K65="L",$R65,$Q65),IF($K65="L",$Q65,$R65),$D65,$F65))</f>
        <v/>
      </c>
      <c r="AF65" s="129" t="str">
        <f>IF(OR($Q65="",$R65=""),"",_xlfn.BETA.INV(ABS(VLOOKUP($V$1,VLookups!$A$28:$B$29,2,FALSE)-AF$3),IF($K65="L",$R65,$Q65),IF($K65="L",$Q65,$R65),$D65,$F65))</f>
        <v/>
      </c>
      <c r="AG65" s="130" t="str">
        <f>IF(OR($Q65="",$R65=""),"",_xlfn.BETA.INV(ABS(VLOOKUP($V$1,VLookups!$A$28:$B$29,2,FALSE)-AG$3),IF($K65="L",$R65,$Q65),IF($K65="L",$Q65,$R65),$D65,$F65))</f>
        <v/>
      </c>
      <c r="AH65" s="129" t="str">
        <f>IF(OR($Q65="",$R65=""),"",_xlfn.BETA.INV(ABS(VLOOKUP($V$1,VLookups!$A$28:$B$29,2,FALSE)-AH$3),IF($K65="L",$R65,$Q65),IF($K65="L",$Q65,$R65),$D65,$F65))</f>
        <v/>
      </c>
      <c r="AI65" s="130" t="str">
        <f>IF(OR($Q65="",$R65=""),"",_xlfn.BETA.INV(ABS(VLOOKUP($V$1,VLookups!$A$28:$B$29,2,FALSE)-AI$3),IF($K65="L",$R65,$Q65),IF($K65="L",$Q65,$R65),$D65,$F65))</f>
        <v/>
      </c>
      <c r="AJ65" s="17"/>
      <c r="AK65" s="17"/>
      <c r="AL65" s="17"/>
    </row>
    <row r="66" spans="1:38" hidden="1" x14ac:dyDescent="0.25">
      <c r="A66" s="22">
        <v>63</v>
      </c>
      <c r="B66" s="152"/>
      <c r="C66" s="143"/>
      <c r="D66" s="117" t="str">
        <f t="shared" si="6"/>
        <v/>
      </c>
      <c r="E66" s="132"/>
      <c r="F66" s="117" t="str">
        <f t="shared" si="7"/>
        <v/>
      </c>
      <c r="G66" s="143"/>
      <c r="H66" s="153"/>
      <c r="I66" s="127" t="str">
        <f t="shared" si="8"/>
        <v/>
      </c>
      <c r="J66" s="23" t="str">
        <f t="shared" si="9"/>
        <v/>
      </c>
      <c r="K66" s="24" t="str">
        <f t="shared" si="10"/>
        <v/>
      </c>
      <c r="L66" s="25" t="str">
        <f>IF(J66="","",IF(OR($J66&lt;Skew!$B$1,$J66=Skew!$B$1),IF($J66&gt;Skew!$C$1,Skew!$A$1,IF($J66&gt;Skew!$C$2,Skew!$A$2,IF($J66&gt;Skew!$C$3,Skew!$A$3,IF($J66&gt;Skew!$C$4,Skew!$A$4,IF($J66&gt;Skew!$C$5,Skew!$A$5,IF($J66&gt;Skew!$C$6,Skew!$A$6,IF($J66&gt;Skew!$C$7,Skew!$A$7,IF($J66&gt;Skew!$C$8,Skew!$A$8,IF($J66&gt;Skew!$C$9,Skew!$A$9,IF($J66&gt;Skew!$C$10,Skew!$A$10,IF($J66&gt;Skew!$C$11,Skew!$A$11,IF($J66&gt;Skew!$C$12,Skew!$A$12,IF($J66&gt;Skew!$C$13,Skew!$A$13,IF($J66&gt;Skew!$C$14,Skew!$A$14,Skew!$A$15)
)))))))))))))))</f>
        <v/>
      </c>
      <c r="M66" s="24" t="str">
        <f>IF(J66="","",MATCH(L66,Skew!$A$1:$A$15,0))</f>
        <v/>
      </c>
      <c r="N66" s="24" t="str">
        <f t="shared" si="0"/>
        <v/>
      </c>
      <c r="O66" s="26"/>
      <c r="P66" s="24" t="str">
        <f>IF(OR(J66="",O66=""),"",MATCH(O66,Confidence!$A$1:$A$10,0))</f>
        <v/>
      </c>
      <c r="Q66" s="27" t="str">
        <f t="shared" si="1"/>
        <v/>
      </c>
      <c r="R66" s="27" t="str">
        <f t="shared" si="2"/>
        <v/>
      </c>
      <c r="S66" s="119" t="str">
        <f t="shared" si="3"/>
        <v/>
      </c>
      <c r="T66" s="119" t="str">
        <f t="shared" si="4"/>
        <v/>
      </c>
      <c r="U66" s="40" t="str">
        <f t="shared" si="5"/>
        <v/>
      </c>
      <c r="V66" s="132"/>
      <c r="W66" s="28" t="str">
        <f>IF(AND(D66&gt;0,E66&gt;0,F66&gt;0,Q66&gt;0,R66&gt;0,V66&gt;0,NOT(O66="")),ABS(VLOOKUP($V$1,VLookups!$A$28:$B$29,2,FALSE)-_xlfn.BETA.DIST(V66,IF(K66="L",R66,Q66),IF(K66="L",Q66,R66),TRUE,D66,F66)),"")</f>
        <v/>
      </c>
      <c r="X66" s="129" t="str">
        <f>IF(OR($Q66="",$R66=""),"",_xlfn.BETA.INV(ABS(VLOOKUP($V$1,VLookups!$A$28:$B$29,2,FALSE)-X$3),IF($K66="L",$R66,$Q66),IF($K66="L",$Q66,$R66),$D66,$F66))</f>
        <v/>
      </c>
      <c r="Y66" s="130" t="str">
        <f>IF(OR($Q66="",$R66=""),"",_xlfn.BETA.INV(ABS(VLOOKUP($V$1,VLookups!$A$28:$B$29,2,FALSE)-Y$3),IF($K66="L",$R66,$Q66),IF($K66="L",$Q66,$R66),$D66,$F66))</f>
        <v/>
      </c>
      <c r="Z66" s="129" t="str">
        <f>IF(OR($Q66="",$R66=""),"",_xlfn.BETA.INV(ABS(VLOOKUP($V$1,VLookups!$A$28:$B$29,2,FALSE)-Z$3),IF($K66="L",$R66,$Q66),IF($K66="L",$Q66,$R66),$D66,$F66))</f>
        <v/>
      </c>
      <c r="AA66" s="130" t="str">
        <f>IF(OR($Q66="",$R66=""),"",_xlfn.BETA.INV(ABS(VLOOKUP($V$1,VLookups!$A$28:$B$29,2,FALSE)-AA$3),IF($K66="L",$R66,$Q66),IF($K66="L",$Q66,$R66),$D66,$F66))</f>
        <v/>
      </c>
      <c r="AB66" s="129" t="str">
        <f>IF(OR($Q66="",$R66=""),"",_xlfn.BETA.INV(ABS(VLOOKUP($V$1,VLookups!$A$28:$B$29,2,FALSE)-AB$3),IF($K66="L",$R66,$Q66),IF($K66="L",$Q66,$R66),$D66,$F66))</f>
        <v/>
      </c>
      <c r="AC66" s="130" t="str">
        <f>IF(OR($Q66="",$R66=""),"",_xlfn.BETA.INV(ABS(VLOOKUP($V$1,VLookups!$A$28:$B$29,2,FALSE)-AC$3),IF($K66="L",$R66,$Q66),IF($K66="L",$Q66,$R66),$D66,$F66))</f>
        <v/>
      </c>
      <c r="AD66" s="129" t="str">
        <f>IF(OR($Q66="",$R66=""),"",_xlfn.BETA.INV(ABS(VLOOKUP($V$1,VLookups!$A$28:$B$29,2,FALSE)-AD$3),IF($K66="L",$R66,$Q66),IF($K66="L",$Q66,$R66),$D66,$F66))</f>
        <v/>
      </c>
      <c r="AE66" s="130" t="str">
        <f>IF(OR($Q66="",$R66=""),"",_xlfn.BETA.INV(ABS(VLOOKUP($V$1,VLookups!$A$28:$B$29,2,FALSE)-AE$3),IF($K66="L",$R66,$Q66),IF($K66="L",$Q66,$R66),$D66,$F66))</f>
        <v/>
      </c>
      <c r="AF66" s="129" t="str">
        <f>IF(OR($Q66="",$R66=""),"",_xlfn.BETA.INV(ABS(VLOOKUP($V$1,VLookups!$A$28:$B$29,2,FALSE)-AF$3),IF($K66="L",$R66,$Q66),IF($K66="L",$Q66,$R66),$D66,$F66))</f>
        <v/>
      </c>
      <c r="AG66" s="130" t="str">
        <f>IF(OR($Q66="",$R66=""),"",_xlfn.BETA.INV(ABS(VLOOKUP($V$1,VLookups!$A$28:$B$29,2,FALSE)-AG$3),IF($K66="L",$R66,$Q66),IF($K66="L",$Q66,$R66),$D66,$F66))</f>
        <v/>
      </c>
      <c r="AH66" s="129" t="str">
        <f>IF(OR($Q66="",$R66=""),"",_xlfn.BETA.INV(ABS(VLOOKUP($V$1,VLookups!$A$28:$B$29,2,FALSE)-AH$3),IF($K66="L",$R66,$Q66),IF($K66="L",$Q66,$R66),$D66,$F66))</f>
        <v/>
      </c>
      <c r="AI66" s="130" t="str">
        <f>IF(OR($Q66="",$R66=""),"",_xlfn.BETA.INV(ABS(VLOOKUP($V$1,VLookups!$A$28:$B$29,2,FALSE)-AI$3),IF($K66="L",$R66,$Q66),IF($K66="L",$Q66,$R66),$D66,$F66))</f>
        <v/>
      </c>
      <c r="AJ66" s="17"/>
      <c r="AK66" s="17"/>
      <c r="AL66" s="17"/>
    </row>
    <row r="67" spans="1:38" hidden="1" x14ac:dyDescent="0.25">
      <c r="A67" s="22">
        <v>64</v>
      </c>
      <c r="B67" s="152"/>
      <c r="C67" s="143"/>
      <c r="D67" s="117" t="str">
        <f t="shared" si="6"/>
        <v/>
      </c>
      <c r="E67" s="132"/>
      <c r="F67" s="117" t="str">
        <f t="shared" si="7"/>
        <v/>
      </c>
      <c r="G67" s="143"/>
      <c r="H67" s="153"/>
      <c r="I67" s="127" t="str">
        <f t="shared" si="8"/>
        <v/>
      </c>
      <c r="J67" s="23" t="str">
        <f t="shared" si="9"/>
        <v/>
      </c>
      <c r="K67" s="24" t="str">
        <f t="shared" si="10"/>
        <v/>
      </c>
      <c r="L67" s="25" t="str">
        <f>IF(J67="","",IF(OR($J67&lt;Skew!$B$1,$J67=Skew!$B$1),IF($J67&gt;Skew!$C$1,Skew!$A$1,IF($J67&gt;Skew!$C$2,Skew!$A$2,IF($J67&gt;Skew!$C$3,Skew!$A$3,IF($J67&gt;Skew!$C$4,Skew!$A$4,IF($J67&gt;Skew!$C$5,Skew!$A$5,IF($J67&gt;Skew!$C$6,Skew!$A$6,IF($J67&gt;Skew!$C$7,Skew!$A$7,IF($J67&gt;Skew!$C$8,Skew!$A$8,IF($J67&gt;Skew!$C$9,Skew!$A$9,IF($J67&gt;Skew!$C$10,Skew!$A$10,IF($J67&gt;Skew!$C$11,Skew!$A$11,IF($J67&gt;Skew!$C$12,Skew!$A$12,IF($J67&gt;Skew!$C$13,Skew!$A$13,IF($J67&gt;Skew!$C$14,Skew!$A$14,Skew!$A$15)
)))))))))))))))</f>
        <v/>
      </c>
      <c r="M67" s="24" t="str">
        <f>IF(J67="","",MATCH(L67,Skew!$A$1:$A$15,0))</f>
        <v/>
      </c>
      <c r="N67" s="24" t="str">
        <f t="shared" si="0"/>
        <v/>
      </c>
      <c r="O67" s="26"/>
      <c r="P67" s="24" t="str">
        <f>IF(OR(J67="",O67=""),"",MATCH(O67,Confidence!$A$1:$A$10,0))</f>
        <v/>
      </c>
      <c r="Q67" s="27" t="str">
        <f t="shared" si="1"/>
        <v/>
      </c>
      <c r="R67" s="27" t="str">
        <f t="shared" si="2"/>
        <v/>
      </c>
      <c r="S67" s="119" t="str">
        <f t="shared" si="3"/>
        <v/>
      </c>
      <c r="T67" s="119" t="str">
        <f t="shared" si="4"/>
        <v/>
      </c>
      <c r="U67" s="40" t="str">
        <f t="shared" si="5"/>
        <v/>
      </c>
      <c r="V67" s="132"/>
      <c r="W67" s="28" t="str">
        <f>IF(AND(D67&gt;0,E67&gt;0,F67&gt;0,Q67&gt;0,R67&gt;0,V67&gt;0,NOT(O67="")),ABS(VLOOKUP($V$1,VLookups!$A$28:$B$29,2,FALSE)-_xlfn.BETA.DIST(V67,IF(K67="L",R67,Q67),IF(K67="L",Q67,R67),TRUE,D67,F67)),"")</f>
        <v/>
      </c>
      <c r="X67" s="129" t="str">
        <f>IF(OR($Q67="",$R67=""),"",_xlfn.BETA.INV(ABS(VLOOKUP($V$1,VLookups!$A$28:$B$29,2,FALSE)-X$3),IF($K67="L",$R67,$Q67),IF($K67="L",$Q67,$R67),$D67,$F67))</f>
        <v/>
      </c>
      <c r="Y67" s="130" t="str">
        <f>IF(OR($Q67="",$R67=""),"",_xlfn.BETA.INV(ABS(VLOOKUP($V$1,VLookups!$A$28:$B$29,2,FALSE)-Y$3),IF($K67="L",$R67,$Q67),IF($K67="L",$Q67,$R67),$D67,$F67))</f>
        <v/>
      </c>
      <c r="Z67" s="129" t="str">
        <f>IF(OR($Q67="",$R67=""),"",_xlfn.BETA.INV(ABS(VLOOKUP($V$1,VLookups!$A$28:$B$29,2,FALSE)-Z$3),IF($K67="L",$R67,$Q67),IF($K67="L",$Q67,$R67),$D67,$F67))</f>
        <v/>
      </c>
      <c r="AA67" s="130" t="str">
        <f>IF(OR($Q67="",$R67=""),"",_xlfn.BETA.INV(ABS(VLOOKUP($V$1,VLookups!$A$28:$B$29,2,FALSE)-AA$3),IF($K67="L",$R67,$Q67),IF($K67="L",$Q67,$R67),$D67,$F67))</f>
        <v/>
      </c>
      <c r="AB67" s="129" t="str">
        <f>IF(OR($Q67="",$R67=""),"",_xlfn.BETA.INV(ABS(VLOOKUP($V$1,VLookups!$A$28:$B$29,2,FALSE)-AB$3),IF($K67="L",$R67,$Q67),IF($K67="L",$Q67,$R67),$D67,$F67))</f>
        <v/>
      </c>
      <c r="AC67" s="130" t="str">
        <f>IF(OR($Q67="",$R67=""),"",_xlfn.BETA.INV(ABS(VLOOKUP($V$1,VLookups!$A$28:$B$29,2,FALSE)-AC$3),IF($K67="L",$R67,$Q67),IF($K67="L",$Q67,$R67),$D67,$F67))</f>
        <v/>
      </c>
      <c r="AD67" s="129" t="str">
        <f>IF(OR($Q67="",$R67=""),"",_xlfn.BETA.INV(ABS(VLOOKUP($V$1,VLookups!$A$28:$B$29,2,FALSE)-AD$3),IF($K67="L",$R67,$Q67),IF($K67="L",$Q67,$R67),$D67,$F67))</f>
        <v/>
      </c>
      <c r="AE67" s="130" t="str">
        <f>IF(OR($Q67="",$R67=""),"",_xlfn.BETA.INV(ABS(VLOOKUP($V$1,VLookups!$A$28:$B$29,2,FALSE)-AE$3),IF($K67="L",$R67,$Q67),IF($K67="L",$Q67,$R67),$D67,$F67))</f>
        <v/>
      </c>
      <c r="AF67" s="129" t="str">
        <f>IF(OR($Q67="",$R67=""),"",_xlfn.BETA.INV(ABS(VLOOKUP($V$1,VLookups!$A$28:$B$29,2,FALSE)-AF$3),IF($K67="L",$R67,$Q67),IF($K67="L",$Q67,$R67),$D67,$F67))</f>
        <v/>
      </c>
      <c r="AG67" s="130" t="str">
        <f>IF(OR($Q67="",$R67=""),"",_xlfn.BETA.INV(ABS(VLOOKUP($V$1,VLookups!$A$28:$B$29,2,FALSE)-AG$3),IF($K67="L",$R67,$Q67),IF($K67="L",$Q67,$R67),$D67,$F67))</f>
        <v/>
      </c>
      <c r="AH67" s="129" t="str">
        <f>IF(OR($Q67="",$R67=""),"",_xlfn.BETA.INV(ABS(VLOOKUP($V$1,VLookups!$A$28:$B$29,2,FALSE)-AH$3),IF($K67="L",$R67,$Q67),IF($K67="L",$Q67,$R67),$D67,$F67))</f>
        <v/>
      </c>
      <c r="AI67" s="130" t="str">
        <f>IF(OR($Q67="",$R67=""),"",_xlfn.BETA.INV(ABS(VLOOKUP($V$1,VLookups!$A$28:$B$29,2,FALSE)-AI$3),IF($K67="L",$R67,$Q67),IF($K67="L",$Q67,$R67),$D67,$F67))</f>
        <v/>
      </c>
      <c r="AJ67" s="17"/>
      <c r="AK67" s="17"/>
      <c r="AL67" s="17"/>
    </row>
    <row r="68" spans="1:38" hidden="1" x14ac:dyDescent="0.25">
      <c r="A68" s="22">
        <v>65</v>
      </c>
      <c r="B68" s="152"/>
      <c r="C68" s="143"/>
      <c r="D68" s="117" t="str">
        <f t="shared" si="6"/>
        <v/>
      </c>
      <c r="E68" s="132"/>
      <c r="F68" s="117" t="str">
        <f t="shared" si="7"/>
        <v/>
      </c>
      <c r="G68" s="143"/>
      <c r="H68" s="153"/>
      <c r="I68" s="127" t="str">
        <f t="shared" si="8"/>
        <v/>
      </c>
      <c r="J68" s="23" t="str">
        <f t="shared" si="9"/>
        <v/>
      </c>
      <c r="K68" s="24" t="str">
        <f t="shared" si="10"/>
        <v/>
      </c>
      <c r="L68" s="25" t="str">
        <f>IF(J68="","",IF(OR($J68&lt;Skew!$B$1,$J68=Skew!$B$1),IF($J68&gt;Skew!$C$1,Skew!$A$1,IF($J68&gt;Skew!$C$2,Skew!$A$2,IF($J68&gt;Skew!$C$3,Skew!$A$3,IF($J68&gt;Skew!$C$4,Skew!$A$4,IF($J68&gt;Skew!$C$5,Skew!$A$5,IF($J68&gt;Skew!$C$6,Skew!$A$6,IF($J68&gt;Skew!$C$7,Skew!$A$7,IF($J68&gt;Skew!$C$8,Skew!$A$8,IF($J68&gt;Skew!$C$9,Skew!$A$9,IF($J68&gt;Skew!$C$10,Skew!$A$10,IF($J68&gt;Skew!$C$11,Skew!$A$11,IF($J68&gt;Skew!$C$12,Skew!$A$12,IF($J68&gt;Skew!$C$13,Skew!$A$13,IF($J68&gt;Skew!$C$14,Skew!$A$14,Skew!$A$15)
)))))))))))))))</f>
        <v/>
      </c>
      <c r="M68" s="24" t="str">
        <f>IF(J68="","",MATCH(L68,Skew!$A$1:$A$15,0))</f>
        <v/>
      </c>
      <c r="N68" s="24" t="str">
        <f t="shared" ref="N68:N103" si="11">IF(AND(D68&gt;0,E68&gt;0,F68&gt;0),D68+((F68-D68)/2),"")</f>
        <v/>
      </c>
      <c r="O68" s="26"/>
      <c r="P68" s="24" t="str">
        <f>IF(OR(J68="",O68=""),"",MATCH(O68,Confidence!$A$1:$A$10,0))</f>
        <v/>
      </c>
      <c r="Q68" s="27" t="str">
        <f t="shared" ref="Q68:Q103" si="12">IF(OR(J68="",O68=""),"",INDEX(Alpha_Chart,M68,P68))</f>
        <v/>
      </c>
      <c r="R68" s="27" t="str">
        <f t="shared" ref="R68:R103" si="13">IF(OR(J68="",O68=""),"",INDEX(Beta_Chart,M68,P68))</f>
        <v/>
      </c>
      <c r="S68" s="119" t="str">
        <f t="shared" ref="S68:S103" si="14">IF(OR(J68="",O68=""),"",IF(K68="R",((F68-D68)*(INDEX(Mean_Ratios,M68,P68)))+D68,((F68-D68)*(1-INDEX(Mean_Ratios,M68,P68)))+D68))</f>
        <v/>
      </c>
      <c r="T68" s="119" t="str">
        <f t="shared" ref="T68:T103" si="15">IF(OR(J68="",O68=""),"",(F68-D68)*INDEX(Standard_Deviation_Ratios,M68,P68))</f>
        <v/>
      </c>
      <c r="U68" s="40" t="str">
        <f t="shared" ref="U68:U103" si="16">IF(OR(J68="",O68=""),"",T68^2)</f>
        <v/>
      </c>
      <c r="V68" s="132"/>
      <c r="W68" s="28" t="str">
        <f>IF(AND(D68&gt;0,E68&gt;0,F68&gt;0,Q68&gt;0,R68&gt;0,V68&gt;0,NOT(O68="")),ABS(VLOOKUP($V$1,VLookups!$A$28:$B$29,2,FALSE)-_xlfn.BETA.DIST(V68,IF(K68="L",R68,Q68),IF(K68="L",Q68,R68),TRUE,D68,F68)),"")</f>
        <v/>
      </c>
      <c r="X68" s="129" t="str">
        <f>IF(OR($Q68="",$R68=""),"",_xlfn.BETA.INV(ABS(VLOOKUP($V$1,VLookups!$A$28:$B$29,2,FALSE)-X$3),IF($K68="L",$R68,$Q68),IF($K68="L",$Q68,$R68),$D68,$F68))</f>
        <v/>
      </c>
      <c r="Y68" s="130" t="str">
        <f>IF(OR($Q68="",$R68=""),"",_xlfn.BETA.INV(ABS(VLOOKUP($V$1,VLookups!$A$28:$B$29,2,FALSE)-Y$3),IF($K68="L",$R68,$Q68),IF($K68="L",$Q68,$R68),$D68,$F68))</f>
        <v/>
      </c>
      <c r="Z68" s="129" t="str">
        <f>IF(OR($Q68="",$R68=""),"",_xlfn.BETA.INV(ABS(VLOOKUP($V$1,VLookups!$A$28:$B$29,2,FALSE)-Z$3),IF($K68="L",$R68,$Q68),IF($K68="L",$Q68,$R68),$D68,$F68))</f>
        <v/>
      </c>
      <c r="AA68" s="130" t="str">
        <f>IF(OR($Q68="",$R68=""),"",_xlfn.BETA.INV(ABS(VLOOKUP($V$1,VLookups!$A$28:$B$29,2,FALSE)-AA$3),IF($K68="L",$R68,$Q68),IF($K68="L",$Q68,$R68),$D68,$F68))</f>
        <v/>
      </c>
      <c r="AB68" s="129" t="str">
        <f>IF(OR($Q68="",$R68=""),"",_xlfn.BETA.INV(ABS(VLOOKUP($V$1,VLookups!$A$28:$B$29,2,FALSE)-AB$3),IF($K68="L",$R68,$Q68),IF($K68="L",$Q68,$R68),$D68,$F68))</f>
        <v/>
      </c>
      <c r="AC68" s="130" t="str">
        <f>IF(OR($Q68="",$R68=""),"",_xlfn.BETA.INV(ABS(VLOOKUP($V$1,VLookups!$A$28:$B$29,2,FALSE)-AC$3),IF($K68="L",$R68,$Q68),IF($K68="L",$Q68,$R68),$D68,$F68))</f>
        <v/>
      </c>
      <c r="AD68" s="129" t="str">
        <f>IF(OR($Q68="",$R68=""),"",_xlfn.BETA.INV(ABS(VLOOKUP($V$1,VLookups!$A$28:$B$29,2,FALSE)-AD$3),IF($K68="L",$R68,$Q68),IF($K68="L",$Q68,$R68),$D68,$F68))</f>
        <v/>
      </c>
      <c r="AE68" s="130" t="str">
        <f>IF(OR($Q68="",$R68=""),"",_xlfn.BETA.INV(ABS(VLOOKUP($V$1,VLookups!$A$28:$B$29,2,FALSE)-AE$3),IF($K68="L",$R68,$Q68),IF($K68="L",$Q68,$R68),$D68,$F68))</f>
        <v/>
      </c>
      <c r="AF68" s="129" t="str">
        <f>IF(OR($Q68="",$R68=""),"",_xlfn.BETA.INV(ABS(VLOOKUP($V$1,VLookups!$A$28:$B$29,2,FALSE)-AF$3),IF($K68="L",$R68,$Q68),IF($K68="L",$Q68,$R68),$D68,$F68))</f>
        <v/>
      </c>
      <c r="AG68" s="130" t="str">
        <f>IF(OR($Q68="",$R68=""),"",_xlfn.BETA.INV(ABS(VLOOKUP($V$1,VLookups!$A$28:$B$29,2,FALSE)-AG$3),IF($K68="L",$R68,$Q68),IF($K68="L",$Q68,$R68),$D68,$F68))</f>
        <v/>
      </c>
      <c r="AH68" s="129" t="str">
        <f>IF(OR($Q68="",$R68=""),"",_xlfn.BETA.INV(ABS(VLOOKUP($V$1,VLookups!$A$28:$B$29,2,FALSE)-AH$3),IF($K68="L",$R68,$Q68),IF($K68="L",$Q68,$R68),$D68,$F68))</f>
        <v/>
      </c>
      <c r="AI68" s="130" t="str">
        <f>IF(OR($Q68="",$R68=""),"",_xlfn.BETA.INV(ABS(VLOOKUP($V$1,VLookups!$A$28:$B$29,2,FALSE)-AI$3),IF($K68="L",$R68,$Q68),IF($K68="L",$Q68,$R68),$D68,$F68))</f>
        <v/>
      </c>
      <c r="AJ68" s="17"/>
      <c r="AK68" s="17"/>
      <c r="AL68" s="17"/>
    </row>
    <row r="69" spans="1:38" hidden="1" x14ac:dyDescent="0.25">
      <c r="A69" s="22">
        <v>66</v>
      </c>
      <c r="B69" s="152"/>
      <c r="C69" s="143"/>
      <c r="D69" s="117" t="str">
        <f t="shared" ref="D69:D103" si="17">IF(ISBLANK(E69),"",IF(NOT(ISBLANK(C69)),C69,IF(NOT(ISBLANK(B69)),E69*(1+B69),E69*(1+$D$2))))</f>
        <v/>
      </c>
      <c r="E69" s="132"/>
      <c r="F69" s="117" t="str">
        <f t="shared" ref="F69:F103" si="18">IF(ISBLANK(E69),"",IF(NOT(ISBLANK(G69)),G69,IF(NOT(ISBLANK(H69)),E69*(1+H69),E69*(1+$F$2))))</f>
        <v/>
      </c>
      <c r="G69" s="143"/>
      <c r="H69" s="153"/>
      <c r="I69" s="127" t="str">
        <f t="shared" ref="I69:I103" si="19">IF(OR(ISBLANK(E69),ISBLANK(F69),ISBLANK(D69)),"",IF(OR(D69=0,E69=0,F69=0),-1,IF(AND(D69&gt;0,E69&gt;0,F69&gt;0),IF(OR(E69&gt;D69,E69=D69),IF(OR(F69&gt;E69,F69=E69),1,-1),-1))))</f>
        <v/>
      </c>
      <c r="J69" s="23" t="str">
        <f t="shared" ref="J69:J103" si="20">IF(AND(D69&gt;0,E69&gt;0,F69&gt;0),MIN(((E69-D69)/(F69-D69))*100,((F69-E69)/(F69-D69))*100),"")</f>
        <v/>
      </c>
      <c r="K69" s="24" t="str">
        <f t="shared" ref="K69:K103" si="21">IF(AND(D69&gt;0,E69&gt;0,F69&gt;0),IF((E69-D69)&gt;(F69-E69),"L",IF((E69-D69)=(F69-E69),"EQ","R")),"")</f>
        <v/>
      </c>
      <c r="L69" s="25" t="str">
        <f>IF(J69="","",IF(OR($J69&lt;Skew!$B$1,$J69=Skew!$B$1),IF($J69&gt;Skew!$C$1,Skew!$A$1,IF($J69&gt;Skew!$C$2,Skew!$A$2,IF($J69&gt;Skew!$C$3,Skew!$A$3,IF($J69&gt;Skew!$C$4,Skew!$A$4,IF($J69&gt;Skew!$C$5,Skew!$A$5,IF($J69&gt;Skew!$C$6,Skew!$A$6,IF($J69&gt;Skew!$C$7,Skew!$A$7,IF($J69&gt;Skew!$C$8,Skew!$A$8,IF($J69&gt;Skew!$C$9,Skew!$A$9,IF($J69&gt;Skew!$C$10,Skew!$A$10,IF($J69&gt;Skew!$C$11,Skew!$A$11,IF($J69&gt;Skew!$C$12,Skew!$A$12,IF($J69&gt;Skew!$C$13,Skew!$A$13,IF($J69&gt;Skew!$C$14,Skew!$A$14,Skew!$A$15)
)))))))))))))))</f>
        <v/>
      </c>
      <c r="M69" s="24" t="str">
        <f>IF(J69="","",MATCH(L69,Skew!$A$1:$A$15,0))</f>
        <v/>
      </c>
      <c r="N69" s="24" t="str">
        <f t="shared" si="11"/>
        <v/>
      </c>
      <c r="O69" s="26"/>
      <c r="P69" s="24" t="str">
        <f>IF(OR(J69="",O69=""),"",MATCH(O69,Confidence!$A$1:$A$10,0))</f>
        <v/>
      </c>
      <c r="Q69" s="27" t="str">
        <f t="shared" si="12"/>
        <v/>
      </c>
      <c r="R69" s="27" t="str">
        <f t="shared" si="13"/>
        <v/>
      </c>
      <c r="S69" s="119" t="str">
        <f t="shared" si="14"/>
        <v/>
      </c>
      <c r="T69" s="119" t="str">
        <f t="shared" si="15"/>
        <v/>
      </c>
      <c r="U69" s="40" t="str">
        <f t="shared" si="16"/>
        <v/>
      </c>
      <c r="V69" s="132"/>
      <c r="W69" s="28" t="str">
        <f>IF(AND(D69&gt;0,E69&gt;0,F69&gt;0,Q69&gt;0,R69&gt;0,V69&gt;0,NOT(O69="")),ABS(VLOOKUP($V$1,VLookups!$A$28:$B$29,2,FALSE)-_xlfn.BETA.DIST(V69,IF(K69="L",R69,Q69),IF(K69="L",Q69,R69),TRUE,D69,F69)),"")</f>
        <v/>
      </c>
      <c r="X69" s="129" t="str">
        <f>IF(OR($Q69="",$R69=""),"",_xlfn.BETA.INV(ABS(VLOOKUP($V$1,VLookups!$A$28:$B$29,2,FALSE)-X$3),IF($K69="L",$R69,$Q69),IF($K69="L",$Q69,$R69),$D69,$F69))</f>
        <v/>
      </c>
      <c r="Y69" s="130" t="str">
        <f>IF(OR($Q69="",$R69=""),"",_xlfn.BETA.INV(ABS(VLOOKUP($V$1,VLookups!$A$28:$B$29,2,FALSE)-Y$3),IF($K69="L",$R69,$Q69),IF($K69="L",$Q69,$R69),$D69,$F69))</f>
        <v/>
      </c>
      <c r="Z69" s="129" t="str">
        <f>IF(OR($Q69="",$R69=""),"",_xlfn.BETA.INV(ABS(VLOOKUP($V$1,VLookups!$A$28:$B$29,2,FALSE)-Z$3),IF($K69="L",$R69,$Q69),IF($K69="L",$Q69,$R69),$D69,$F69))</f>
        <v/>
      </c>
      <c r="AA69" s="130" t="str">
        <f>IF(OR($Q69="",$R69=""),"",_xlfn.BETA.INV(ABS(VLOOKUP($V$1,VLookups!$A$28:$B$29,2,FALSE)-AA$3),IF($K69="L",$R69,$Q69),IF($K69="L",$Q69,$R69),$D69,$F69))</f>
        <v/>
      </c>
      <c r="AB69" s="129" t="str">
        <f>IF(OR($Q69="",$R69=""),"",_xlfn.BETA.INV(ABS(VLOOKUP($V$1,VLookups!$A$28:$B$29,2,FALSE)-AB$3),IF($K69="L",$R69,$Q69),IF($K69="L",$Q69,$R69),$D69,$F69))</f>
        <v/>
      </c>
      <c r="AC69" s="130" t="str">
        <f>IF(OR($Q69="",$R69=""),"",_xlfn.BETA.INV(ABS(VLOOKUP($V$1,VLookups!$A$28:$B$29,2,FALSE)-AC$3),IF($K69="L",$R69,$Q69),IF($K69="L",$Q69,$R69),$D69,$F69))</f>
        <v/>
      </c>
      <c r="AD69" s="129" t="str">
        <f>IF(OR($Q69="",$R69=""),"",_xlfn.BETA.INV(ABS(VLOOKUP($V$1,VLookups!$A$28:$B$29,2,FALSE)-AD$3),IF($K69="L",$R69,$Q69),IF($K69="L",$Q69,$R69),$D69,$F69))</f>
        <v/>
      </c>
      <c r="AE69" s="130" t="str">
        <f>IF(OR($Q69="",$R69=""),"",_xlfn.BETA.INV(ABS(VLOOKUP($V$1,VLookups!$A$28:$B$29,2,FALSE)-AE$3),IF($K69="L",$R69,$Q69),IF($K69="L",$Q69,$R69),$D69,$F69))</f>
        <v/>
      </c>
      <c r="AF69" s="129" t="str">
        <f>IF(OR($Q69="",$R69=""),"",_xlfn.BETA.INV(ABS(VLOOKUP($V$1,VLookups!$A$28:$B$29,2,FALSE)-AF$3),IF($K69="L",$R69,$Q69),IF($K69="L",$Q69,$R69),$D69,$F69))</f>
        <v/>
      </c>
      <c r="AG69" s="130" t="str">
        <f>IF(OR($Q69="",$R69=""),"",_xlfn.BETA.INV(ABS(VLOOKUP($V$1,VLookups!$A$28:$B$29,2,FALSE)-AG$3),IF($K69="L",$R69,$Q69),IF($K69="L",$Q69,$R69),$D69,$F69))</f>
        <v/>
      </c>
      <c r="AH69" s="129" t="str">
        <f>IF(OR($Q69="",$R69=""),"",_xlfn.BETA.INV(ABS(VLOOKUP($V$1,VLookups!$A$28:$B$29,2,FALSE)-AH$3),IF($K69="L",$R69,$Q69),IF($K69="L",$Q69,$R69),$D69,$F69))</f>
        <v/>
      </c>
      <c r="AI69" s="130" t="str">
        <f>IF(OR($Q69="",$R69=""),"",_xlfn.BETA.INV(ABS(VLOOKUP($V$1,VLookups!$A$28:$B$29,2,FALSE)-AI$3),IF($K69="L",$R69,$Q69),IF($K69="L",$Q69,$R69),$D69,$F69))</f>
        <v/>
      </c>
      <c r="AJ69" s="17"/>
      <c r="AK69" s="17"/>
      <c r="AL69" s="17"/>
    </row>
    <row r="70" spans="1:38" hidden="1" x14ac:dyDescent="0.25">
      <c r="A70" s="22">
        <v>67</v>
      </c>
      <c r="B70" s="152"/>
      <c r="C70" s="143"/>
      <c r="D70" s="117" t="str">
        <f t="shared" si="17"/>
        <v/>
      </c>
      <c r="E70" s="132"/>
      <c r="F70" s="117" t="str">
        <f t="shared" si="18"/>
        <v/>
      </c>
      <c r="G70" s="143"/>
      <c r="H70" s="153"/>
      <c r="I70" s="127" t="str">
        <f t="shared" si="19"/>
        <v/>
      </c>
      <c r="J70" s="23" t="str">
        <f t="shared" si="20"/>
        <v/>
      </c>
      <c r="K70" s="24" t="str">
        <f t="shared" si="21"/>
        <v/>
      </c>
      <c r="L70" s="25" t="str">
        <f>IF(J70="","",IF(OR($J70&lt;Skew!$B$1,$J70=Skew!$B$1),IF($J70&gt;Skew!$C$1,Skew!$A$1,IF($J70&gt;Skew!$C$2,Skew!$A$2,IF($J70&gt;Skew!$C$3,Skew!$A$3,IF($J70&gt;Skew!$C$4,Skew!$A$4,IF($J70&gt;Skew!$C$5,Skew!$A$5,IF($J70&gt;Skew!$C$6,Skew!$A$6,IF($J70&gt;Skew!$C$7,Skew!$A$7,IF($J70&gt;Skew!$C$8,Skew!$A$8,IF($J70&gt;Skew!$C$9,Skew!$A$9,IF($J70&gt;Skew!$C$10,Skew!$A$10,IF($J70&gt;Skew!$C$11,Skew!$A$11,IF($J70&gt;Skew!$C$12,Skew!$A$12,IF($J70&gt;Skew!$C$13,Skew!$A$13,IF($J70&gt;Skew!$C$14,Skew!$A$14,Skew!$A$15)
)))))))))))))))</f>
        <v/>
      </c>
      <c r="M70" s="24" t="str">
        <f>IF(J70="","",MATCH(L70,Skew!$A$1:$A$15,0))</f>
        <v/>
      </c>
      <c r="N70" s="24" t="str">
        <f t="shared" si="11"/>
        <v/>
      </c>
      <c r="O70" s="26"/>
      <c r="P70" s="24" t="str">
        <f>IF(OR(J70="",O70=""),"",MATCH(O70,Confidence!$A$1:$A$10,0))</f>
        <v/>
      </c>
      <c r="Q70" s="27" t="str">
        <f t="shared" si="12"/>
        <v/>
      </c>
      <c r="R70" s="27" t="str">
        <f t="shared" si="13"/>
        <v/>
      </c>
      <c r="S70" s="119" t="str">
        <f t="shared" si="14"/>
        <v/>
      </c>
      <c r="T70" s="119" t="str">
        <f t="shared" si="15"/>
        <v/>
      </c>
      <c r="U70" s="40" t="str">
        <f t="shared" si="16"/>
        <v/>
      </c>
      <c r="V70" s="132"/>
      <c r="W70" s="28" t="str">
        <f>IF(AND(D70&gt;0,E70&gt;0,F70&gt;0,Q70&gt;0,R70&gt;0,V70&gt;0,NOT(O70="")),ABS(VLOOKUP($V$1,VLookups!$A$28:$B$29,2,FALSE)-_xlfn.BETA.DIST(V70,IF(K70="L",R70,Q70),IF(K70="L",Q70,R70),TRUE,D70,F70)),"")</f>
        <v/>
      </c>
      <c r="X70" s="129" t="str">
        <f>IF(OR($Q70="",$R70=""),"",_xlfn.BETA.INV(ABS(VLOOKUP($V$1,VLookups!$A$28:$B$29,2,FALSE)-X$3),IF($K70="L",$R70,$Q70),IF($K70="L",$Q70,$R70),$D70,$F70))</f>
        <v/>
      </c>
      <c r="Y70" s="130" t="str">
        <f>IF(OR($Q70="",$R70=""),"",_xlfn.BETA.INV(ABS(VLOOKUP($V$1,VLookups!$A$28:$B$29,2,FALSE)-Y$3),IF($K70="L",$R70,$Q70),IF($K70="L",$Q70,$R70),$D70,$F70))</f>
        <v/>
      </c>
      <c r="Z70" s="129" t="str">
        <f>IF(OR($Q70="",$R70=""),"",_xlfn.BETA.INV(ABS(VLOOKUP($V$1,VLookups!$A$28:$B$29,2,FALSE)-Z$3),IF($K70="L",$R70,$Q70),IF($K70="L",$Q70,$R70),$D70,$F70))</f>
        <v/>
      </c>
      <c r="AA70" s="130" t="str">
        <f>IF(OR($Q70="",$R70=""),"",_xlfn.BETA.INV(ABS(VLOOKUP($V$1,VLookups!$A$28:$B$29,2,FALSE)-AA$3),IF($K70="L",$R70,$Q70),IF($K70="L",$Q70,$R70),$D70,$F70))</f>
        <v/>
      </c>
      <c r="AB70" s="129" t="str">
        <f>IF(OR($Q70="",$R70=""),"",_xlfn.BETA.INV(ABS(VLOOKUP($V$1,VLookups!$A$28:$B$29,2,FALSE)-AB$3),IF($K70="L",$R70,$Q70),IF($K70="L",$Q70,$R70),$D70,$F70))</f>
        <v/>
      </c>
      <c r="AC70" s="130" t="str">
        <f>IF(OR($Q70="",$R70=""),"",_xlfn.BETA.INV(ABS(VLOOKUP($V$1,VLookups!$A$28:$B$29,2,FALSE)-AC$3),IF($K70="L",$R70,$Q70),IF($K70="L",$Q70,$R70),$D70,$F70))</f>
        <v/>
      </c>
      <c r="AD70" s="129" t="str">
        <f>IF(OR($Q70="",$R70=""),"",_xlfn.BETA.INV(ABS(VLOOKUP($V$1,VLookups!$A$28:$B$29,2,FALSE)-AD$3),IF($K70="L",$R70,$Q70),IF($K70="L",$Q70,$R70),$D70,$F70))</f>
        <v/>
      </c>
      <c r="AE70" s="130" t="str">
        <f>IF(OR($Q70="",$R70=""),"",_xlfn.BETA.INV(ABS(VLOOKUP($V$1,VLookups!$A$28:$B$29,2,FALSE)-AE$3),IF($K70="L",$R70,$Q70),IF($K70="L",$Q70,$R70),$D70,$F70))</f>
        <v/>
      </c>
      <c r="AF70" s="129" t="str">
        <f>IF(OR($Q70="",$R70=""),"",_xlfn.BETA.INV(ABS(VLOOKUP($V$1,VLookups!$A$28:$B$29,2,FALSE)-AF$3),IF($K70="L",$R70,$Q70),IF($K70="L",$Q70,$R70),$D70,$F70))</f>
        <v/>
      </c>
      <c r="AG70" s="130" t="str">
        <f>IF(OR($Q70="",$R70=""),"",_xlfn.BETA.INV(ABS(VLOOKUP($V$1,VLookups!$A$28:$B$29,2,FALSE)-AG$3),IF($K70="L",$R70,$Q70),IF($K70="L",$Q70,$R70),$D70,$F70))</f>
        <v/>
      </c>
      <c r="AH70" s="129" t="str">
        <f>IF(OR($Q70="",$R70=""),"",_xlfn.BETA.INV(ABS(VLOOKUP($V$1,VLookups!$A$28:$B$29,2,FALSE)-AH$3),IF($K70="L",$R70,$Q70),IF($K70="L",$Q70,$R70),$D70,$F70))</f>
        <v/>
      </c>
      <c r="AI70" s="130" t="str">
        <f>IF(OR($Q70="",$R70=""),"",_xlfn.BETA.INV(ABS(VLOOKUP($V$1,VLookups!$A$28:$B$29,2,FALSE)-AI$3),IF($K70="L",$R70,$Q70),IF($K70="L",$Q70,$R70),$D70,$F70))</f>
        <v/>
      </c>
      <c r="AJ70" s="17"/>
      <c r="AK70" s="17"/>
      <c r="AL70" s="17"/>
    </row>
    <row r="71" spans="1:38" hidden="1" x14ac:dyDescent="0.25">
      <c r="A71" s="22">
        <v>68</v>
      </c>
      <c r="B71" s="152"/>
      <c r="C71" s="143"/>
      <c r="D71" s="117" t="str">
        <f t="shared" si="17"/>
        <v/>
      </c>
      <c r="E71" s="132"/>
      <c r="F71" s="117" t="str">
        <f t="shared" si="18"/>
        <v/>
      </c>
      <c r="G71" s="143"/>
      <c r="H71" s="153"/>
      <c r="I71" s="127" t="str">
        <f t="shared" si="19"/>
        <v/>
      </c>
      <c r="J71" s="23" t="str">
        <f t="shared" si="20"/>
        <v/>
      </c>
      <c r="K71" s="24" t="str">
        <f t="shared" si="21"/>
        <v/>
      </c>
      <c r="L71" s="25" t="str">
        <f>IF(J71="","",IF(OR($J71&lt;Skew!$B$1,$J71=Skew!$B$1),IF($J71&gt;Skew!$C$1,Skew!$A$1,IF($J71&gt;Skew!$C$2,Skew!$A$2,IF($J71&gt;Skew!$C$3,Skew!$A$3,IF($J71&gt;Skew!$C$4,Skew!$A$4,IF($J71&gt;Skew!$C$5,Skew!$A$5,IF($J71&gt;Skew!$C$6,Skew!$A$6,IF($J71&gt;Skew!$C$7,Skew!$A$7,IF($J71&gt;Skew!$C$8,Skew!$A$8,IF($J71&gt;Skew!$C$9,Skew!$A$9,IF($J71&gt;Skew!$C$10,Skew!$A$10,IF($J71&gt;Skew!$C$11,Skew!$A$11,IF($J71&gt;Skew!$C$12,Skew!$A$12,IF($J71&gt;Skew!$C$13,Skew!$A$13,IF($J71&gt;Skew!$C$14,Skew!$A$14,Skew!$A$15)
)))))))))))))))</f>
        <v/>
      </c>
      <c r="M71" s="24" t="str">
        <f>IF(J71="","",MATCH(L71,Skew!$A$1:$A$15,0))</f>
        <v/>
      </c>
      <c r="N71" s="24" t="str">
        <f t="shared" si="11"/>
        <v/>
      </c>
      <c r="O71" s="26"/>
      <c r="P71" s="24" t="str">
        <f>IF(OR(J71="",O71=""),"",MATCH(O71,Confidence!$A$1:$A$10,0))</f>
        <v/>
      </c>
      <c r="Q71" s="27" t="str">
        <f t="shared" si="12"/>
        <v/>
      </c>
      <c r="R71" s="27" t="str">
        <f t="shared" si="13"/>
        <v/>
      </c>
      <c r="S71" s="119" t="str">
        <f t="shared" si="14"/>
        <v/>
      </c>
      <c r="T71" s="119" t="str">
        <f t="shared" si="15"/>
        <v/>
      </c>
      <c r="U71" s="40" t="str">
        <f t="shared" si="16"/>
        <v/>
      </c>
      <c r="V71" s="132"/>
      <c r="W71" s="28" t="str">
        <f>IF(AND(D71&gt;0,E71&gt;0,F71&gt;0,Q71&gt;0,R71&gt;0,V71&gt;0,NOT(O71="")),ABS(VLOOKUP($V$1,VLookups!$A$28:$B$29,2,FALSE)-_xlfn.BETA.DIST(V71,IF(K71="L",R71,Q71),IF(K71="L",Q71,R71),TRUE,D71,F71)),"")</f>
        <v/>
      </c>
      <c r="X71" s="129" t="str">
        <f>IF(OR($Q71="",$R71=""),"",_xlfn.BETA.INV(ABS(VLOOKUP($V$1,VLookups!$A$28:$B$29,2,FALSE)-X$3),IF($K71="L",$R71,$Q71),IF($K71="L",$Q71,$R71),$D71,$F71))</f>
        <v/>
      </c>
      <c r="Y71" s="130" t="str">
        <f>IF(OR($Q71="",$R71=""),"",_xlfn.BETA.INV(ABS(VLOOKUP($V$1,VLookups!$A$28:$B$29,2,FALSE)-Y$3),IF($K71="L",$R71,$Q71),IF($K71="L",$Q71,$R71),$D71,$F71))</f>
        <v/>
      </c>
      <c r="Z71" s="129" t="str">
        <f>IF(OR($Q71="",$R71=""),"",_xlfn.BETA.INV(ABS(VLOOKUP($V$1,VLookups!$A$28:$B$29,2,FALSE)-Z$3),IF($K71="L",$R71,$Q71),IF($K71="L",$Q71,$R71),$D71,$F71))</f>
        <v/>
      </c>
      <c r="AA71" s="130" t="str">
        <f>IF(OR($Q71="",$R71=""),"",_xlfn.BETA.INV(ABS(VLOOKUP($V$1,VLookups!$A$28:$B$29,2,FALSE)-AA$3),IF($K71="L",$R71,$Q71),IF($K71="L",$Q71,$R71),$D71,$F71))</f>
        <v/>
      </c>
      <c r="AB71" s="129" t="str">
        <f>IF(OR($Q71="",$R71=""),"",_xlfn.BETA.INV(ABS(VLOOKUP($V$1,VLookups!$A$28:$B$29,2,FALSE)-AB$3),IF($K71="L",$R71,$Q71),IF($K71="L",$Q71,$R71),$D71,$F71))</f>
        <v/>
      </c>
      <c r="AC71" s="130" t="str">
        <f>IF(OR($Q71="",$R71=""),"",_xlfn.BETA.INV(ABS(VLOOKUP($V$1,VLookups!$A$28:$B$29,2,FALSE)-AC$3),IF($K71="L",$R71,$Q71),IF($K71="L",$Q71,$R71),$D71,$F71))</f>
        <v/>
      </c>
      <c r="AD71" s="129" t="str">
        <f>IF(OR($Q71="",$R71=""),"",_xlfn.BETA.INV(ABS(VLOOKUP($V$1,VLookups!$A$28:$B$29,2,FALSE)-AD$3),IF($K71="L",$R71,$Q71),IF($K71="L",$Q71,$R71),$D71,$F71))</f>
        <v/>
      </c>
      <c r="AE71" s="130" t="str">
        <f>IF(OR($Q71="",$R71=""),"",_xlfn.BETA.INV(ABS(VLOOKUP($V$1,VLookups!$A$28:$B$29,2,FALSE)-AE$3),IF($K71="L",$R71,$Q71),IF($K71="L",$Q71,$R71),$D71,$F71))</f>
        <v/>
      </c>
      <c r="AF71" s="129" t="str">
        <f>IF(OR($Q71="",$R71=""),"",_xlfn.BETA.INV(ABS(VLOOKUP($V$1,VLookups!$A$28:$B$29,2,FALSE)-AF$3),IF($K71="L",$R71,$Q71),IF($K71="L",$Q71,$R71),$D71,$F71))</f>
        <v/>
      </c>
      <c r="AG71" s="130" t="str">
        <f>IF(OR($Q71="",$R71=""),"",_xlfn.BETA.INV(ABS(VLOOKUP($V$1,VLookups!$A$28:$B$29,2,FALSE)-AG$3),IF($K71="L",$R71,$Q71),IF($K71="L",$Q71,$R71),$D71,$F71))</f>
        <v/>
      </c>
      <c r="AH71" s="129" t="str">
        <f>IF(OR($Q71="",$R71=""),"",_xlfn.BETA.INV(ABS(VLOOKUP($V$1,VLookups!$A$28:$B$29,2,FALSE)-AH$3),IF($K71="L",$R71,$Q71),IF($K71="L",$Q71,$R71),$D71,$F71))</f>
        <v/>
      </c>
      <c r="AI71" s="130" t="str">
        <f>IF(OR($Q71="",$R71=""),"",_xlfn.BETA.INV(ABS(VLOOKUP($V$1,VLookups!$A$28:$B$29,2,FALSE)-AI$3),IF($K71="L",$R71,$Q71),IF($K71="L",$Q71,$R71),$D71,$F71))</f>
        <v/>
      </c>
      <c r="AJ71" s="17"/>
      <c r="AK71" s="17"/>
      <c r="AL71" s="17"/>
    </row>
    <row r="72" spans="1:38" hidden="1" x14ac:dyDescent="0.25">
      <c r="A72" s="22">
        <v>69</v>
      </c>
      <c r="B72" s="152"/>
      <c r="C72" s="143"/>
      <c r="D72" s="117" t="str">
        <f t="shared" si="17"/>
        <v/>
      </c>
      <c r="E72" s="132"/>
      <c r="F72" s="117" t="str">
        <f t="shared" si="18"/>
        <v/>
      </c>
      <c r="G72" s="143"/>
      <c r="H72" s="153"/>
      <c r="I72" s="127" t="str">
        <f t="shared" si="19"/>
        <v/>
      </c>
      <c r="J72" s="23" t="str">
        <f t="shared" si="20"/>
        <v/>
      </c>
      <c r="K72" s="24" t="str">
        <f t="shared" si="21"/>
        <v/>
      </c>
      <c r="L72" s="25" t="str">
        <f>IF(J72="","",IF(OR($J72&lt;Skew!$B$1,$J72=Skew!$B$1),IF($J72&gt;Skew!$C$1,Skew!$A$1,IF($J72&gt;Skew!$C$2,Skew!$A$2,IF($J72&gt;Skew!$C$3,Skew!$A$3,IF($J72&gt;Skew!$C$4,Skew!$A$4,IF($J72&gt;Skew!$C$5,Skew!$A$5,IF($J72&gt;Skew!$C$6,Skew!$A$6,IF($J72&gt;Skew!$C$7,Skew!$A$7,IF($J72&gt;Skew!$C$8,Skew!$A$8,IF($J72&gt;Skew!$C$9,Skew!$A$9,IF($J72&gt;Skew!$C$10,Skew!$A$10,IF($J72&gt;Skew!$C$11,Skew!$A$11,IF($J72&gt;Skew!$C$12,Skew!$A$12,IF($J72&gt;Skew!$C$13,Skew!$A$13,IF($J72&gt;Skew!$C$14,Skew!$A$14,Skew!$A$15)
)))))))))))))))</f>
        <v/>
      </c>
      <c r="M72" s="24" t="str">
        <f>IF(J72="","",MATCH(L72,Skew!$A$1:$A$15,0))</f>
        <v/>
      </c>
      <c r="N72" s="24" t="str">
        <f t="shared" si="11"/>
        <v/>
      </c>
      <c r="O72" s="26"/>
      <c r="P72" s="24" t="str">
        <f>IF(OR(J72="",O72=""),"",MATCH(O72,Confidence!$A$1:$A$10,0))</f>
        <v/>
      </c>
      <c r="Q72" s="27" t="str">
        <f t="shared" si="12"/>
        <v/>
      </c>
      <c r="R72" s="27" t="str">
        <f t="shared" si="13"/>
        <v/>
      </c>
      <c r="S72" s="119" t="str">
        <f t="shared" si="14"/>
        <v/>
      </c>
      <c r="T72" s="119" t="str">
        <f t="shared" si="15"/>
        <v/>
      </c>
      <c r="U72" s="40" t="str">
        <f t="shared" si="16"/>
        <v/>
      </c>
      <c r="V72" s="132"/>
      <c r="W72" s="28" t="str">
        <f>IF(AND(D72&gt;0,E72&gt;0,F72&gt;0,Q72&gt;0,R72&gt;0,V72&gt;0,NOT(O72="")),ABS(VLOOKUP($V$1,VLookups!$A$28:$B$29,2,FALSE)-_xlfn.BETA.DIST(V72,IF(K72="L",R72,Q72),IF(K72="L",Q72,R72),TRUE,D72,F72)),"")</f>
        <v/>
      </c>
      <c r="X72" s="129" t="str">
        <f>IF(OR($Q72="",$R72=""),"",_xlfn.BETA.INV(ABS(VLOOKUP($V$1,VLookups!$A$28:$B$29,2,FALSE)-X$3),IF($K72="L",$R72,$Q72),IF($K72="L",$Q72,$R72),$D72,$F72))</f>
        <v/>
      </c>
      <c r="Y72" s="130" t="str">
        <f>IF(OR($Q72="",$R72=""),"",_xlfn.BETA.INV(ABS(VLOOKUP($V$1,VLookups!$A$28:$B$29,2,FALSE)-Y$3),IF($K72="L",$R72,$Q72),IF($K72="L",$Q72,$R72),$D72,$F72))</f>
        <v/>
      </c>
      <c r="Z72" s="129" t="str">
        <f>IF(OR($Q72="",$R72=""),"",_xlfn.BETA.INV(ABS(VLOOKUP($V$1,VLookups!$A$28:$B$29,2,FALSE)-Z$3),IF($K72="L",$R72,$Q72),IF($K72="L",$Q72,$R72),$D72,$F72))</f>
        <v/>
      </c>
      <c r="AA72" s="130" t="str">
        <f>IF(OR($Q72="",$R72=""),"",_xlfn.BETA.INV(ABS(VLOOKUP($V$1,VLookups!$A$28:$B$29,2,FALSE)-AA$3),IF($K72="L",$R72,$Q72),IF($K72="L",$Q72,$R72),$D72,$F72))</f>
        <v/>
      </c>
      <c r="AB72" s="129" t="str">
        <f>IF(OR($Q72="",$R72=""),"",_xlfn.BETA.INV(ABS(VLOOKUP($V$1,VLookups!$A$28:$B$29,2,FALSE)-AB$3),IF($K72="L",$R72,$Q72),IF($K72="L",$Q72,$R72),$D72,$F72))</f>
        <v/>
      </c>
      <c r="AC72" s="130" t="str">
        <f>IF(OR($Q72="",$R72=""),"",_xlfn.BETA.INV(ABS(VLOOKUP($V$1,VLookups!$A$28:$B$29,2,FALSE)-AC$3),IF($K72="L",$R72,$Q72),IF($K72="L",$Q72,$R72),$D72,$F72))</f>
        <v/>
      </c>
      <c r="AD72" s="129" t="str">
        <f>IF(OR($Q72="",$R72=""),"",_xlfn.BETA.INV(ABS(VLOOKUP($V$1,VLookups!$A$28:$B$29,2,FALSE)-AD$3),IF($K72="L",$R72,$Q72),IF($K72="L",$Q72,$R72),$D72,$F72))</f>
        <v/>
      </c>
      <c r="AE72" s="130" t="str">
        <f>IF(OR($Q72="",$R72=""),"",_xlfn.BETA.INV(ABS(VLOOKUP($V$1,VLookups!$A$28:$B$29,2,FALSE)-AE$3),IF($K72="L",$R72,$Q72),IF($K72="L",$Q72,$R72),$D72,$F72))</f>
        <v/>
      </c>
      <c r="AF72" s="129" t="str">
        <f>IF(OR($Q72="",$R72=""),"",_xlfn.BETA.INV(ABS(VLOOKUP($V$1,VLookups!$A$28:$B$29,2,FALSE)-AF$3),IF($K72="L",$R72,$Q72),IF($K72="L",$Q72,$R72),$D72,$F72))</f>
        <v/>
      </c>
      <c r="AG72" s="130" t="str">
        <f>IF(OR($Q72="",$R72=""),"",_xlfn.BETA.INV(ABS(VLOOKUP($V$1,VLookups!$A$28:$B$29,2,FALSE)-AG$3),IF($K72="L",$R72,$Q72),IF($K72="L",$Q72,$R72),$D72,$F72))</f>
        <v/>
      </c>
      <c r="AH72" s="129" t="str">
        <f>IF(OR($Q72="",$R72=""),"",_xlfn.BETA.INV(ABS(VLOOKUP($V$1,VLookups!$A$28:$B$29,2,FALSE)-AH$3),IF($K72="L",$R72,$Q72),IF($K72="L",$Q72,$R72),$D72,$F72))</f>
        <v/>
      </c>
      <c r="AI72" s="130" t="str">
        <f>IF(OR($Q72="",$R72=""),"",_xlfn.BETA.INV(ABS(VLOOKUP($V$1,VLookups!$A$28:$B$29,2,FALSE)-AI$3),IF($K72="L",$R72,$Q72),IF($K72="L",$Q72,$R72),$D72,$F72))</f>
        <v/>
      </c>
      <c r="AJ72" s="17"/>
      <c r="AK72" s="17"/>
      <c r="AL72" s="17"/>
    </row>
    <row r="73" spans="1:38" hidden="1" x14ac:dyDescent="0.25">
      <c r="A73" s="22">
        <v>70</v>
      </c>
      <c r="B73" s="152"/>
      <c r="C73" s="143"/>
      <c r="D73" s="117" t="str">
        <f t="shared" si="17"/>
        <v/>
      </c>
      <c r="E73" s="132"/>
      <c r="F73" s="117" t="str">
        <f t="shared" si="18"/>
        <v/>
      </c>
      <c r="G73" s="143"/>
      <c r="H73" s="153"/>
      <c r="I73" s="127" t="str">
        <f t="shared" si="19"/>
        <v/>
      </c>
      <c r="J73" s="23" t="str">
        <f t="shared" si="20"/>
        <v/>
      </c>
      <c r="K73" s="24" t="str">
        <f t="shared" si="21"/>
        <v/>
      </c>
      <c r="L73" s="25" t="str">
        <f>IF(J73="","",IF(OR($J73&lt;Skew!$B$1,$J73=Skew!$B$1),IF($J73&gt;Skew!$C$1,Skew!$A$1,IF($J73&gt;Skew!$C$2,Skew!$A$2,IF($J73&gt;Skew!$C$3,Skew!$A$3,IF($J73&gt;Skew!$C$4,Skew!$A$4,IF($J73&gt;Skew!$C$5,Skew!$A$5,IF($J73&gt;Skew!$C$6,Skew!$A$6,IF($J73&gt;Skew!$C$7,Skew!$A$7,IF($J73&gt;Skew!$C$8,Skew!$A$8,IF($J73&gt;Skew!$C$9,Skew!$A$9,IF($J73&gt;Skew!$C$10,Skew!$A$10,IF($J73&gt;Skew!$C$11,Skew!$A$11,IF($J73&gt;Skew!$C$12,Skew!$A$12,IF($J73&gt;Skew!$C$13,Skew!$A$13,IF($J73&gt;Skew!$C$14,Skew!$A$14,Skew!$A$15)
)))))))))))))))</f>
        <v/>
      </c>
      <c r="M73" s="24" t="str">
        <f>IF(J73="","",MATCH(L73,Skew!$A$1:$A$15,0))</f>
        <v/>
      </c>
      <c r="N73" s="24" t="str">
        <f t="shared" si="11"/>
        <v/>
      </c>
      <c r="O73" s="26"/>
      <c r="P73" s="24" t="str">
        <f>IF(OR(J73="",O73=""),"",MATCH(O73,Confidence!$A$1:$A$10,0))</f>
        <v/>
      </c>
      <c r="Q73" s="27" t="str">
        <f t="shared" si="12"/>
        <v/>
      </c>
      <c r="R73" s="27" t="str">
        <f t="shared" si="13"/>
        <v/>
      </c>
      <c r="S73" s="119" t="str">
        <f t="shared" si="14"/>
        <v/>
      </c>
      <c r="T73" s="119" t="str">
        <f t="shared" si="15"/>
        <v/>
      </c>
      <c r="U73" s="40" t="str">
        <f t="shared" si="16"/>
        <v/>
      </c>
      <c r="V73" s="132"/>
      <c r="W73" s="28" t="str">
        <f>IF(AND(D73&gt;0,E73&gt;0,F73&gt;0,Q73&gt;0,R73&gt;0,V73&gt;0,NOT(O73="")),ABS(VLOOKUP($V$1,VLookups!$A$28:$B$29,2,FALSE)-_xlfn.BETA.DIST(V73,IF(K73="L",R73,Q73),IF(K73="L",Q73,R73),TRUE,D73,F73)),"")</f>
        <v/>
      </c>
      <c r="X73" s="129" t="str">
        <f>IF(OR($Q73="",$R73=""),"",_xlfn.BETA.INV(ABS(VLOOKUP($V$1,VLookups!$A$28:$B$29,2,FALSE)-X$3),IF($K73="L",$R73,$Q73),IF($K73="L",$Q73,$R73),$D73,$F73))</f>
        <v/>
      </c>
      <c r="Y73" s="130" t="str">
        <f>IF(OR($Q73="",$R73=""),"",_xlfn.BETA.INV(ABS(VLOOKUP($V$1,VLookups!$A$28:$B$29,2,FALSE)-Y$3),IF($K73="L",$R73,$Q73),IF($K73="L",$Q73,$R73),$D73,$F73))</f>
        <v/>
      </c>
      <c r="Z73" s="129" t="str">
        <f>IF(OR($Q73="",$R73=""),"",_xlfn.BETA.INV(ABS(VLOOKUP($V$1,VLookups!$A$28:$B$29,2,FALSE)-Z$3),IF($K73="L",$R73,$Q73),IF($K73="L",$Q73,$R73),$D73,$F73))</f>
        <v/>
      </c>
      <c r="AA73" s="130" t="str">
        <f>IF(OR($Q73="",$R73=""),"",_xlfn.BETA.INV(ABS(VLOOKUP($V$1,VLookups!$A$28:$B$29,2,FALSE)-AA$3),IF($K73="L",$R73,$Q73),IF($K73="L",$Q73,$R73),$D73,$F73))</f>
        <v/>
      </c>
      <c r="AB73" s="129" t="str">
        <f>IF(OR($Q73="",$R73=""),"",_xlfn.BETA.INV(ABS(VLOOKUP($V$1,VLookups!$A$28:$B$29,2,FALSE)-AB$3),IF($K73="L",$R73,$Q73),IF($K73="L",$Q73,$R73),$D73,$F73))</f>
        <v/>
      </c>
      <c r="AC73" s="130" t="str">
        <f>IF(OR($Q73="",$R73=""),"",_xlfn.BETA.INV(ABS(VLOOKUP($V$1,VLookups!$A$28:$B$29,2,FALSE)-AC$3),IF($K73="L",$R73,$Q73),IF($K73="L",$Q73,$R73),$D73,$F73))</f>
        <v/>
      </c>
      <c r="AD73" s="129" t="str">
        <f>IF(OR($Q73="",$R73=""),"",_xlfn.BETA.INV(ABS(VLOOKUP($V$1,VLookups!$A$28:$B$29,2,FALSE)-AD$3),IF($K73="L",$R73,$Q73),IF($K73="L",$Q73,$R73),$D73,$F73))</f>
        <v/>
      </c>
      <c r="AE73" s="130" t="str">
        <f>IF(OR($Q73="",$R73=""),"",_xlfn.BETA.INV(ABS(VLOOKUP($V$1,VLookups!$A$28:$B$29,2,FALSE)-AE$3),IF($K73="L",$R73,$Q73),IF($K73="L",$Q73,$R73),$D73,$F73))</f>
        <v/>
      </c>
      <c r="AF73" s="129" t="str">
        <f>IF(OR($Q73="",$R73=""),"",_xlfn.BETA.INV(ABS(VLOOKUP($V$1,VLookups!$A$28:$B$29,2,FALSE)-AF$3),IF($K73="L",$R73,$Q73),IF($K73="L",$Q73,$R73),$D73,$F73))</f>
        <v/>
      </c>
      <c r="AG73" s="130" t="str">
        <f>IF(OR($Q73="",$R73=""),"",_xlfn.BETA.INV(ABS(VLOOKUP($V$1,VLookups!$A$28:$B$29,2,FALSE)-AG$3),IF($K73="L",$R73,$Q73),IF($K73="L",$Q73,$R73),$D73,$F73))</f>
        <v/>
      </c>
      <c r="AH73" s="129" t="str">
        <f>IF(OR($Q73="",$R73=""),"",_xlfn.BETA.INV(ABS(VLOOKUP($V$1,VLookups!$A$28:$B$29,2,FALSE)-AH$3),IF($K73="L",$R73,$Q73),IF($K73="L",$Q73,$R73),$D73,$F73))</f>
        <v/>
      </c>
      <c r="AI73" s="130" t="str">
        <f>IF(OR($Q73="",$R73=""),"",_xlfn.BETA.INV(ABS(VLOOKUP($V$1,VLookups!$A$28:$B$29,2,FALSE)-AI$3),IF($K73="L",$R73,$Q73),IF($K73="L",$Q73,$R73),$D73,$F73))</f>
        <v/>
      </c>
      <c r="AJ73" s="17"/>
      <c r="AK73" s="17"/>
      <c r="AL73" s="17"/>
    </row>
    <row r="74" spans="1:38" hidden="1" x14ac:dyDescent="0.25">
      <c r="A74" s="22">
        <v>71</v>
      </c>
      <c r="B74" s="152"/>
      <c r="C74" s="143"/>
      <c r="D74" s="117" t="str">
        <f t="shared" si="17"/>
        <v/>
      </c>
      <c r="E74" s="132"/>
      <c r="F74" s="117" t="str">
        <f t="shared" si="18"/>
        <v/>
      </c>
      <c r="G74" s="143"/>
      <c r="H74" s="153"/>
      <c r="I74" s="127" t="str">
        <f t="shared" si="19"/>
        <v/>
      </c>
      <c r="J74" s="23" t="str">
        <f t="shared" si="20"/>
        <v/>
      </c>
      <c r="K74" s="24" t="str">
        <f t="shared" si="21"/>
        <v/>
      </c>
      <c r="L74" s="25" t="str">
        <f>IF(J74="","",IF(OR($J74&lt;Skew!$B$1,$J74=Skew!$B$1),IF($J74&gt;Skew!$C$1,Skew!$A$1,IF($J74&gt;Skew!$C$2,Skew!$A$2,IF($J74&gt;Skew!$C$3,Skew!$A$3,IF($J74&gt;Skew!$C$4,Skew!$A$4,IF($J74&gt;Skew!$C$5,Skew!$A$5,IF($J74&gt;Skew!$C$6,Skew!$A$6,IF($J74&gt;Skew!$C$7,Skew!$A$7,IF($J74&gt;Skew!$C$8,Skew!$A$8,IF($J74&gt;Skew!$C$9,Skew!$A$9,IF($J74&gt;Skew!$C$10,Skew!$A$10,IF($J74&gt;Skew!$C$11,Skew!$A$11,IF($J74&gt;Skew!$C$12,Skew!$A$12,IF($J74&gt;Skew!$C$13,Skew!$A$13,IF($J74&gt;Skew!$C$14,Skew!$A$14,Skew!$A$15)
)))))))))))))))</f>
        <v/>
      </c>
      <c r="M74" s="24" t="str">
        <f>IF(J74="","",MATCH(L74,Skew!$A$1:$A$15,0))</f>
        <v/>
      </c>
      <c r="N74" s="24" t="str">
        <f t="shared" si="11"/>
        <v/>
      </c>
      <c r="O74" s="26"/>
      <c r="P74" s="24" t="str">
        <f>IF(OR(J74="",O74=""),"",MATCH(O74,Confidence!$A$1:$A$10,0))</f>
        <v/>
      </c>
      <c r="Q74" s="27" t="str">
        <f t="shared" si="12"/>
        <v/>
      </c>
      <c r="R74" s="27" t="str">
        <f t="shared" si="13"/>
        <v/>
      </c>
      <c r="S74" s="119" t="str">
        <f t="shared" si="14"/>
        <v/>
      </c>
      <c r="T74" s="119" t="str">
        <f t="shared" si="15"/>
        <v/>
      </c>
      <c r="U74" s="40" t="str">
        <f t="shared" si="16"/>
        <v/>
      </c>
      <c r="V74" s="132"/>
      <c r="W74" s="28" t="str">
        <f>IF(AND(D74&gt;0,E74&gt;0,F74&gt;0,Q74&gt;0,R74&gt;0,V74&gt;0,NOT(O74="")),ABS(VLOOKUP($V$1,VLookups!$A$28:$B$29,2,FALSE)-_xlfn.BETA.DIST(V74,IF(K74="L",R74,Q74),IF(K74="L",Q74,R74),TRUE,D74,F74)),"")</f>
        <v/>
      </c>
      <c r="X74" s="129" t="str">
        <f>IF(OR($Q74="",$R74=""),"",_xlfn.BETA.INV(ABS(VLOOKUP($V$1,VLookups!$A$28:$B$29,2,FALSE)-X$3),IF($K74="L",$R74,$Q74),IF($K74="L",$Q74,$R74),$D74,$F74))</f>
        <v/>
      </c>
      <c r="Y74" s="130" t="str">
        <f>IF(OR($Q74="",$R74=""),"",_xlfn.BETA.INV(ABS(VLOOKUP($V$1,VLookups!$A$28:$B$29,2,FALSE)-Y$3),IF($K74="L",$R74,$Q74),IF($K74="L",$Q74,$R74),$D74,$F74))</f>
        <v/>
      </c>
      <c r="Z74" s="129" t="str">
        <f>IF(OR($Q74="",$R74=""),"",_xlfn.BETA.INV(ABS(VLOOKUP($V$1,VLookups!$A$28:$B$29,2,FALSE)-Z$3),IF($K74="L",$R74,$Q74),IF($K74="L",$Q74,$R74),$D74,$F74))</f>
        <v/>
      </c>
      <c r="AA74" s="130" t="str">
        <f>IF(OR($Q74="",$R74=""),"",_xlfn.BETA.INV(ABS(VLOOKUP($V$1,VLookups!$A$28:$B$29,2,FALSE)-AA$3),IF($K74="L",$R74,$Q74),IF($K74="L",$Q74,$R74),$D74,$F74))</f>
        <v/>
      </c>
      <c r="AB74" s="129" t="str">
        <f>IF(OR($Q74="",$R74=""),"",_xlfn.BETA.INV(ABS(VLOOKUP($V$1,VLookups!$A$28:$B$29,2,FALSE)-AB$3),IF($K74="L",$R74,$Q74),IF($K74="L",$Q74,$R74),$D74,$F74))</f>
        <v/>
      </c>
      <c r="AC74" s="130" t="str">
        <f>IF(OR($Q74="",$R74=""),"",_xlfn.BETA.INV(ABS(VLOOKUP($V$1,VLookups!$A$28:$B$29,2,FALSE)-AC$3),IF($K74="L",$R74,$Q74),IF($K74="L",$Q74,$R74),$D74,$F74))</f>
        <v/>
      </c>
      <c r="AD74" s="129" t="str">
        <f>IF(OR($Q74="",$R74=""),"",_xlfn.BETA.INV(ABS(VLOOKUP($V$1,VLookups!$A$28:$B$29,2,FALSE)-AD$3),IF($K74="L",$R74,$Q74),IF($K74="L",$Q74,$R74),$D74,$F74))</f>
        <v/>
      </c>
      <c r="AE74" s="130" t="str">
        <f>IF(OR($Q74="",$R74=""),"",_xlfn.BETA.INV(ABS(VLOOKUP($V$1,VLookups!$A$28:$B$29,2,FALSE)-AE$3),IF($K74="L",$R74,$Q74),IF($K74="L",$Q74,$R74),$D74,$F74))</f>
        <v/>
      </c>
      <c r="AF74" s="129" t="str">
        <f>IF(OR($Q74="",$R74=""),"",_xlfn.BETA.INV(ABS(VLOOKUP($V$1,VLookups!$A$28:$B$29,2,FALSE)-AF$3),IF($K74="L",$R74,$Q74),IF($K74="L",$Q74,$R74),$D74,$F74))</f>
        <v/>
      </c>
      <c r="AG74" s="130" t="str">
        <f>IF(OR($Q74="",$R74=""),"",_xlfn.BETA.INV(ABS(VLOOKUP($V$1,VLookups!$A$28:$B$29,2,FALSE)-AG$3),IF($K74="L",$R74,$Q74),IF($K74="L",$Q74,$R74),$D74,$F74))</f>
        <v/>
      </c>
      <c r="AH74" s="129" t="str">
        <f>IF(OR($Q74="",$R74=""),"",_xlfn.BETA.INV(ABS(VLOOKUP($V$1,VLookups!$A$28:$B$29,2,FALSE)-AH$3),IF($K74="L",$R74,$Q74),IF($K74="L",$Q74,$R74),$D74,$F74))</f>
        <v/>
      </c>
      <c r="AI74" s="130" t="str">
        <f>IF(OR($Q74="",$R74=""),"",_xlfn.BETA.INV(ABS(VLOOKUP($V$1,VLookups!$A$28:$B$29,2,FALSE)-AI$3),IF($K74="L",$R74,$Q74),IF($K74="L",$Q74,$R74),$D74,$F74))</f>
        <v/>
      </c>
      <c r="AJ74" s="17"/>
      <c r="AK74" s="17"/>
      <c r="AL74" s="17"/>
    </row>
    <row r="75" spans="1:38" hidden="1" x14ac:dyDescent="0.25">
      <c r="A75" s="22">
        <v>72</v>
      </c>
      <c r="B75" s="152"/>
      <c r="C75" s="143"/>
      <c r="D75" s="117" t="str">
        <f t="shared" si="17"/>
        <v/>
      </c>
      <c r="E75" s="132"/>
      <c r="F75" s="117" t="str">
        <f t="shared" si="18"/>
        <v/>
      </c>
      <c r="G75" s="143"/>
      <c r="H75" s="153"/>
      <c r="I75" s="127" t="str">
        <f t="shared" si="19"/>
        <v/>
      </c>
      <c r="J75" s="23" t="str">
        <f t="shared" si="20"/>
        <v/>
      </c>
      <c r="K75" s="24" t="str">
        <f t="shared" si="21"/>
        <v/>
      </c>
      <c r="L75" s="25" t="str">
        <f>IF(J75="","",IF(OR($J75&lt;Skew!$B$1,$J75=Skew!$B$1),IF($J75&gt;Skew!$C$1,Skew!$A$1,IF($J75&gt;Skew!$C$2,Skew!$A$2,IF($J75&gt;Skew!$C$3,Skew!$A$3,IF($J75&gt;Skew!$C$4,Skew!$A$4,IF($J75&gt;Skew!$C$5,Skew!$A$5,IF($J75&gt;Skew!$C$6,Skew!$A$6,IF($J75&gt;Skew!$C$7,Skew!$A$7,IF($J75&gt;Skew!$C$8,Skew!$A$8,IF($J75&gt;Skew!$C$9,Skew!$A$9,IF($J75&gt;Skew!$C$10,Skew!$A$10,IF($J75&gt;Skew!$C$11,Skew!$A$11,IF($J75&gt;Skew!$C$12,Skew!$A$12,IF($J75&gt;Skew!$C$13,Skew!$A$13,IF($J75&gt;Skew!$C$14,Skew!$A$14,Skew!$A$15)
)))))))))))))))</f>
        <v/>
      </c>
      <c r="M75" s="24" t="str">
        <f>IF(J75="","",MATCH(L75,Skew!$A$1:$A$15,0))</f>
        <v/>
      </c>
      <c r="N75" s="24" t="str">
        <f t="shared" si="11"/>
        <v/>
      </c>
      <c r="O75" s="26"/>
      <c r="P75" s="24" t="str">
        <f>IF(OR(J75="",O75=""),"",MATCH(O75,Confidence!$A$1:$A$10,0))</f>
        <v/>
      </c>
      <c r="Q75" s="27" t="str">
        <f t="shared" si="12"/>
        <v/>
      </c>
      <c r="R75" s="27" t="str">
        <f t="shared" si="13"/>
        <v/>
      </c>
      <c r="S75" s="119" t="str">
        <f t="shared" si="14"/>
        <v/>
      </c>
      <c r="T75" s="119" t="str">
        <f t="shared" si="15"/>
        <v/>
      </c>
      <c r="U75" s="40" t="str">
        <f t="shared" si="16"/>
        <v/>
      </c>
      <c r="V75" s="132"/>
      <c r="W75" s="28" t="str">
        <f>IF(AND(D75&gt;0,E75&gt;0,F75&gt;0,Q75&gt;0,R75&gt;0,V75&gt;0,NOT(O75="")),ABS(VLOOKUP($V$1,VLookups!$A$28:$B$29,2,FALSE)-_xlfn.BETA.DIST(V75,IF(K75="L",R75,Q75),IF(K75="L",Q75,R75),TRUE,D75,F75)),"")</f>
        <v/>
      </c>
      <c r="X75" s="129" t="str">
        <f>IF(OR($Q75="",$R75=""),"",_xlfn.BETA.INV(ABS(VLOOKUP($V$1,VLookups!$A$28:$B$29,2,FALSE)-X$3),IF($K75="L",$R75,$Q75),IF($K75="L",$Q75,$R75),$D75,$F75))</f>
        <v/>
      </c>
      <c r="Y75" s="130" t="str">
        <f>IF(OR($Q75="",$R75=""),"",_xlfn.BETA.INV(ABS(VLOOKUP($V$1,VLookups!$A$28:$B$29,2,FALSE)-Y$3),IF($K75="L",$R75,$Q75),IF($K75="L",$Q75,$R75),$D75,$F75))</f>
        <v/>
      </c>
      <c r="Z75" s="129" t="str">
        <f>IF(OR($Q75="",$R75=""),"",_xlfn.BETA.INV(ABS(VLOOKUP($V$1,VLookups!$A$28:$B$29,2,FALSE)-Z$3),IF($K75="L",$R75,$Q75),IF($K75="L",$Q75,$R75),$D75,$F75))</f>
        <v/>
      </c>
      <c r="AA75" s="130" t="str">
        <f>IF(OR($Q75="",$R75=""),"",_xlfn.BETA.INV(ABS(VLOOKUP($V$1,VLookups!$A$28:$B$29,2,FALSE)-AA$3),IF($K75="L",$R75,$Q75),IF($K75="L",$Q75,$R75),$D75,$F75))</f>
        <v/>
      </c>
      <c r="AB75" s="129" t="str">
        <f>IF(OR($Q75="",$R75=""),"",_xlfn.BETA.INV(ABS(VLOOKUP($V$1,VLookups!$A$28:$B$29,2,FALSE)-AB$3),IF($K75="L",$R75,$Q75),IF($K75="L",$Q75,$R75),$D75,$F75))</f>
        <v/>
      </c>
      <c r="AC75" s="130" t="str">
        <f>IF(OR($Q75="",$R75=""),"",_xlfn.BETA.INV(ABS(VLOOKUP($V$1,VLookups!$A$28:$B$29,2,FALSE)-AC$3),IF($K75="L",$R75,$Q75),IF($K75="L",$Q75,$R75),$D75,$F75))</f>
        <v/>
      </c>
      <c r="AD75" s="129" t="str">
        <f>IF(OR($Q75="",$R75=""),"",_xlfn.BETA.INV(ABS(VLOOKUP($V$1,VLookups!$A$28:$B$29,2,FALSE)-AD$3),IF($K75="L",$R75,$Q75),IF($K75="L",$Q75,$R75),$D75,$F75))</f>
        <v/>
      </c>
      <c r="AE75" s="130" t="str">
        <f>IF(OR($Q75="",$R75=""),"",_xlfn.BETA.INV(ABS(VLOOKUP($V$1,VLookups!$A$28:$B$29,2,FALSE)-AE$3),IF($K75="L",$R75,$Q75),IF($K75="L",$Q75,$R75),$D75,$F75))</f>
        <v/>
      </c>
      <c r="AF75" s="129" t="str">
        <f>IF(OR($Q75="",$R75=""),"",_xlfn.BETA.INV(ABS(VLOOKUP($V$1,VLookups!$A$28:$B$29,2,FALSE)-AF$3),IF($K75="L",$R75,$Q75),IF($K75="L",$Q75,$R75),$D75,$F75))</f>
        <v/>
      </c>
      <c r="AG75" s="130" t="str">
        <f>IF(OR($Q75="",$R75=""),"",_xlfn.BETA.INV(ABS(VLOOKUP($V$1,VLookups!$A$28:$B$29,2,FALSE)-AG$3),IF($K75="L",$R75,$Q75),IF($K75="L",$Q75,$R75),$D75,$F75))</f>
        <v/>
      </c>
      <c r="AH75" s="129" t="str">
        <f>IF(OR($Q75="",$R75=""),"",_xlfn.BETA.INV(ABS(VLOOKUP($V$1,VLookups!$A$28:$B$29,2,FALSE)-AH$3),IF($K75="L",$R75,$Q75),IF($K75="L",$Q75,$R75),$D75,$F75))</f>
        <v/>
      </c>
      <c r="AI75" s="130" t="str">
        <f>IF(OR($Q75="",$R75=""),"",_xlfn.BETA.INV(ABS(VLOOKUP($V$1,VLookups!$A$28:$B$29,2,FALSE)-AI$3),IF($K75="L",$R75,$Q75),IF($K75="L",$Q75,$R75),$D75,$F75))</f>
        <v/>
      </c>
      <c r="AJ75" s="17"/>
      <c r="AK75" s="17"/>
      <c r="AL75" s="17"/>
    </row>
    <row r="76" spans="1:38" hidden="1" x14ac:dyDescent="0.25">
      <c r="A76" s="22">
        <v>73</v>
      </c>
      <c r="B76" s="152"/>
      <c r="C76" s="143"/>
      <c r="D76" s="117" t="str">
        <f t="shared" si="17"/>
        <v/>
      </c>
      <c r="E76" s="132"/>
      <c r="F76" s="117" t="str">
        <f t="shared" si="18"/>
        <v/>
      </c>
      <c r="G76" s="143"/>
      <c r="H76" s="153"/>
      <c r="I76" s="127" t="str">
        <f t="shared" si="19"/>
        <v/>
      </c>
      <c r="J76" s="23" t="str">
        <f t="shared" si="20"/>
        <v/>
      </c>
      <c r="K76" s="24" t="str">
        <f t="shared" si="21"/>
        <v/>
      </c>
      <c r="L76" s="25" t="str">
        <f>IF(J76="","",IF(OR($J76&lt;Skew!$B$1,$J76=Skew!$B$1),IF($J76&gt;Skew!$C$1,Skew!$A$1,IF($J76&gt;Skew!$C$2,Skew!$A$2,IF($J76&gt;Skew!$C$3,Skew!$A$3,IF($J76&gt;Skew!$C$4,Skew!$A$4,IF($J76&gt;Skew!$C$5,Skew!$A$5,IF($J76&gt;Skew!$C$6,Skew!$A$6,IF($J76&gt;Skew!$C$7,Skew!$A$7,IF($J76&gt;Skew!$C$8,Skew!$A$8,IF($J76&gt;Skew!$C$9,Skew!$A$9,IF($J76&gt;Skew!$C$10,Skew!$A$10,IF($J76&gt;Skew!$C$11,Skew!$A$11,IF($J76&gt;Skew!$C$12,Skew!$A$12,IF($J76&gt;Skew!$C$13,Skew!$A$13,IF($J76&gt;Skew!$C$14,Skew!$A$14,Skew!$A$15)
)))))))))))))))</f>
        <v/>
      </c>
      <c r="M76" s="24" t="str">
        <f>IF(J76="","",MATCH(L76,Skew!$A$1:$A$15,0))</f>
        <v/>
      </c>
      <c r="N76" s="24" t="str">
        <f t="shared" si="11"/>
        <v/>
      </c>
      <c r="O76" s="26"/>
      <c r="P76" s="24" t="str">
        <f>IF(OR(J76="",O76=""),"",MATCH(O76,Confidence!$A$1:$A$10,0))</f>
        <v/>
      </c>
      <c r="Q76" s="27" t="str">
        <f t="shared" si="12"/>
        <v/>
      </c>
      <c r="R76" s="27" t="str">
        <f t="shared" si="13"/>
        <v/>
      </c>
      <c r="S76" s="119" t="str">
        <f t="shared" si="14"/>
        <v/>
      </c>
      <c r="T76" s="119" t="str">
        <f t="shared" si="15"/>
        <v/>
      </c>
      <c r="U76" s="40" t="str">
        <f t="shared" si="16"/>
        <v/>
      </c>
      <c r="V76" s="132"/>
      <c r="W76" s="28" t="str">
        <f>IF(AND(D76&gt;0,E76&gt;0,F76&gt;0,Q76&gt;0,R76&gt;0,V76&gt;0,NOT(O76="")),ABS(VLOOKUP($V$1,VLookups!$A$28:$B$29,2,FALSE)-_xlfn.BETA.DIST(V76,IF(K76="L",R76,Q76),IF(K76="L",Q76,R76),TRUE,D76,F76)),"")</f>
        <v/>
      </c>
      <c r="X76" s="129" t="str">
        <f>IF(OR($Q76="",$R76=""),"",_xlfn.BETA.INV(ABS(VLOOKUP($V$1,VLookups!$A$28:$B$29,2,FALSE)-X$3),IF($K76="L",$R76,$Q76),IF($K76="L",$Q76,$R76),$D76,$F76))</f>
        <v/>
      </c>
      <c r="Y76" s="130" t="str">
        <f>IF(OR($Q76="",$R76=""),"",_xlfn.BETA.INV(ABS(VLOOKUP($V$1,VLookups!$A$28:$B$29,2,FALSE)-Y$3),IF($K76="L",$R76,$Q76),IF($K76="L",$Q76,$R76),$D76,$F76))</f>
        <v/>
      </c>
      <c r="Z76" s="129" t="str">
        <f>IF(OR($Q76="",$R76=""),"",_xlfn.BETA.INV(ABS(VLOOKUP($V$1,VLookups!$A$28:$B$29,2,FALSE)-Z$3),IF($K76="L",$R76,$Q76),IF($K76="L",$Q76,$R76),$D76,$F76))</f>
        <v/>
      </c>
      <c r="AA76" s="130" t="str">
        <f>IF(OR($Q76="",$R76=""),"",_xlfn.BETA.INV(ABS(VLOOKUP($V$1,VLookups!$A$28:$B$29,2,FALSE)-AA$3),IF($K76="L",$R76,$Q76),IF($K76="L",$Q76,$R76),$D76,$F76))</f>
        <v/>
      </c>
      <c r="AB76" s="129" t="str">
        <f>IF(OR($Q76="",$R76=""),"",_xlfn.BETA.INV(ABS(VLOOKUP($V$1,VLookups!$A$28:$B$29,2,FALSE)-AB$3),IF($K76="L",$R76,$Q76),IF($K76="L",$Q76,$R76),$D76,$F76))</f>
        <v/>
      </c>
      <c r="AC76" s="130" t="str">
        <f>IF(OR($Q76="",$R76=""),"",_xlfn.BETA.INV(ABS(VLOOKUP($V$1,VLookups!$A$28:$B$29,2,FALSE)-AC$3),IF($K76="L",$R76,$Q76),IF($K76="L",$Q76,$R76),$D76,$F76))</f>
        <v/>
      </c>
      <c r="AD76" s="129" t="str">
        <f>IF(OR($Q76="",$R76=""),"",_xlfn.BETA.INV(ABS(VLOOKUP($V$1,VLookups!$A$28:$B$29,2,FALSE)-AD$3),IF($K76="L",$R76,$Q76),IF($K76="L",$Q76,$R76),$D76,$F76))</f>
        <v/>
      </c>
      <c r="AE76" s="130" t="str">
        <f>IF(OR($Q76="",$R76=""),"",_xlfn.BETA.INV(ABS(VLOOKUP($V$1,VLookups!$A$28:$B$29,2,FALSE)-AE$3),IF($K76="L",$R76,$Q76),IF($K76="L",$Q76,$R76),$D76,$F76))</f>
        <v/>
      </c>
      <c r="AF76" s="129" t="str">
        <f>IF(OR($Q76="",$R76=""),"",_xlfn.BETA.INV(ABS(VLOOKUP($V$1,VLookups!$A$28:$B$29,2,FALSE)-AF$3),IF($K76="L",$R76,$Q76),IF($K76="L",$Q76,$R76),$D76,$F76))</f>
        <v/>
      </c>
      <c r="AG76" s="130" t="str">
        <f>IF(OR($Q76="",$R76=""),"",_xlfn.BETA.INV(ABS(VLOOKUP($V$1,VLookups!$A$28:$B$29,2,FALSE)-AG$3),IF($K76="L",$R76,$Q76),IF($K76="L",$Q76,$R76),$D76,$F76))</f>
        <v/>
      </c>
      <c r="AH76" s="129" t="str">
        <f>IF(OR($Q76="",$R76=""),"",_xlfn.BETA.INV(ABS(VLOOKUP($V$1,VLookups!$A$28:$B$29,2,FALSE)-AH$3),IF($K76="L",$R76,$Q76),IF($K76="L",$Q76,$R76),$D76,$F76))</f>
        <v/>
      </c>
      <c r="AI76" s="130" t="str">
        <f>IF(OR($Q76="",$R76=""),"",_xlfn.BETA.INV(ABS(VLOOKUP($V$1,VLookups!$A$28:$B$29,2,FALSE)-AI$3),IF($K76="L",$R76,$Q76),IF($K76="L",$Q76,$R76),$D76,$F76))</f>
        <v/>
      </c>
      <c r="AJ76" s="17"/>
      <c r="AK76" s="17"/>
      <c r="AL76" s="17"/>
    </row>
    <row r="77" spans="1:38" hidden="1" x14ac:dyDescent="0.25">
      <c r="A77" s="22">
        <v>74</v>
      </c>
      <c r="B77" s="152"/>
      <c r="C77" s="143"/>
      <c r="D77" s="117" t="str">
        <f t="shared" si="17"/>
        <v/>
      </c>
      <c r="E77" s="132"/>
      <c r="F77" s="117" t="str">
        <f t="shared" si="18"/>
        <v/>
      </c>
      <c r="G77" s="143"/>
      <c r="H77" s="153"/>
      <c r="I77" s="127" t="str">
        <f t="shared" si="19"/>
        <v/>
      </c>
      <c r="J77" s="23" t="str">
        <f t="shared" si="20"/>
        <v/>
      </c>
      <c r="K77" s="24" t="str">
        <f t="shared" si="21"/>
        <v/>
      </c>
      <c r="L77" s="25" t="str">
        <f>IF(J77="","",IF(OR($J77&lt;Skew!$B$1,$J77=Skew!$B$1),IF($J77&gt;Skew!$C$1,Skew!$A$1,IF($J77&gt;Skew!$C$2,Skew!$A$2,IF($J77&gt;Skew!$C$3,Skew!$A$3,IF($J77&gt;Skew!$C$4,Skew!$A$4,IF($J77&gt;Skew!$C$5,Skew!$A$5,IF($J77&gt;Skew!$C$6,Skew!$A$6,IF($J77&gt;Skew!$C$7,Skew!$A$7,IF($J77&gt;Skew!$C$8,Skew!$A$8,IF($J77&gt;Skew!$C$9,Skew!$A$9,IF($J77&gt;Skew!$C$10,Skew!$A$10,IF($J77&gt;Skew!$C$11,Skew!$A$11,IF($J77&gt;Skew!$C$12,Skew!$A$12,IF($J77&gt;Skew!$C$13,Skew!$A$13,IF($J77&gt;Skew!$C$14,Skew!$A$14,Skew!$A$15)
)))))))))))))))</f>
        <v/>
      </c>
      <c r="M77" s="24" t="str">
        <f>IF(J77="","",MATCH(L77,Skew!$A$1:$A$15,0))</f>
        <v/>
      </c>
      <c r="N77" s="24" t="str">
        <f t="shared" si="11"/>
        <v/>
      </c>
      <c r="O77" s="26"/>
      <c r="P77" s="24" t="str">
        <f>IF(OR(J77="",O77=""),"",MATCH(O77,Confidence!$A$1:$A$10,0))</f>
        <v/>
      </c>
      <c r="Q77" s="27" t="str">
        <f t="shared" si="12"/>
        <v/>
      </c>
      <c r="R77" s="27" t="str">
        <f t="shared" si="13"/>
        <v/>
      </c>
      <c r="S77" s="119" t="str">
        <f t="shared" si="14"/>
        <v/>
      </c>
      <c r="T77" s="119" t="str">
        <f t="shared" si="15"/>
        <v/>
      </c>
      <c r="U77" s="40" t="str">
        <f t="shared" si="16"/>
        <v/>
      </c>
      <c r="V77" s="132"/>
      <c r="W77" s="28" t="str">
        <f>IF(AND(D77&gt;0,E77&gt;0,F77&gt;0,Q77&gt;0,R77&gt;0,V77&gt;0,NOT(O77="")),ABS(VLOOKUP($V$1,VLookups!$A$28:$B$29,2,FALSE)-_xlfn.BETA.DIST(V77,IF(K77="L",R77,Q77),IF(K77="L",Q77,R77),TRUE,D77,F77)),"")</f>
        <v/>
      </c>
      <c r="X77" s="129" t="str">
        <f>IF(OR($Q77="",$R77=""),"",_xlfn.BETA.INV(ABS(VLOOKUP($V$1,VLookups!$A$28:$B$29,2,FALSE)-X$3),IF($K77="L",$R77,$Q77),IF($K77="L",$Q77,$R77),$D77,$F77))</f>
        <v/>
      </c>
      <c r="Y77" s="130" t="str">
        <f>IF(OR($Q77="",$R77=""),"",_xlfn.BETA.INV(ABS(VLOOKUP($V$1,VLookups!$A$28:$B$29,2,FALSE)-Y$3),IF($K77="L",$R77,$Q77),IF($K77="L",$Q77,$R77),$D77,$F77))</f>
        <v/>
      </c>
      <c r="Z77" s="129" t="str">
        <f>IF(OR($Q77="",$R77=""),"",_xlfn.BETA.INV(ABS(VLOOKUP($V$1,VLookups!$A$28:$B$29,2,FALSE)-Z$3),IF($K77="L",$R77,$Q77),IF($K77="L",$Q77,$R77),$D77,$F77))</f>
        <v/>
      </c>
      <c r="AA77" s="130" t="str">
        <f>IF(OR($Q77="",$R77=""),"",_xlfn.BETA.INV(ABS(VLOOKUP($V$1,VLookups!$A$28:$B$29,2,FALSE)-AA$3),IF($K77="L",$R77,$Q77),IF($K77="L",$Q77,$R77),$D77,$F77))</f>
        <v/>
      </c>
      <c r="AB77" s="129" t="str">
        <f>IF(OR($Q77="",$R77=""),"",_xlfn.BETA.INV(ABS(VLOOKUP($V$1,VLookups!$A$28:$B$29,2,FALSE)-AB$3),IF($K77="L",$R77,$Q77),IF($K77="L",$Q77,$R77),$D77,$F77))</f>
        <v/>
      </c>
      <c r="AC77" s="130" t="str">
        <f>IF(OR($Q77="",$R77=""),"",_xlfn.BETA.INV(ABS(VLOOKUP($V$1,VLookups!$A$28:$B$29,2,FALSE)-AC$3),IF($K77="L",$R77,$Q77),IF($K77="L",$Q77,$R77),$D77,$F77))</f>
        <v/>
      </c>
      <c r="AD77" s="129" t="str">
        <f>IF(OR($Q77="",$R77=""),"",_xlfn.BETA.INV(ABS(VLOOKUP($V$1,VLookups!$A$28:$B$29,2,FALSE)-AD$3),IF($K77="L",$R77,$Q77),IF($K77="L",$Q77,$R77),$D77,$F77))</f>
        <v/>
      </c>
      <c r="AE77" s="130" t="str">
        <f>IF(OR($Q77="",$R77=""),"",_xlfn.BETA.INV(ABS(VLOOKUP($V$1,VLookups!$A$28:$B$29,2,FALSE)-AE$3),IF($K77="L",$R77,$Q77),IF($K77="L",$Q77,$R77),$D77,$F77))</f>
        <v/>
      </c>
      <c r="AF77" s="129" t="str">
        <f>IF(OR($Q77="",$R77=""),"",_xlfn.BETA.INV(ABS(VLOOKUP($V$1,VLookups!$A$28:$B$29,2,FALSE)-AF$3),IF($K77="L",$R77,$Q77),IF($K77="L",$Q77,$R77),$D77,$F77))</f>
        <v/>
      </c>
      <c r="AG77" s="130" t="str">
        <f>IF(OR($Q77="",$R77=""),"",_xlfn.BETA.INV(ABS(VLOOKUP($V$1,VLookups!$A$28:$B$29,2,FALSE)-AG$3),IF($K77="L",$R77,$Q77),IF($K77="L",$Q77,$R77),$D77,$F77))</f>
        <v/>
      </c>
      <c r="AH77" s="129" t="str">
        <f>IF(OR($Q77="",$R77=""),"",_xlfn.BETA.INV(ABS(VLOOKUP($V$1,VLookups!$A$28:$B$29,2,FALSE)-AH$3),IF($K77="L",$R77,$Q77),IF($K77="L",$Q77,$R77),$D77,$F77))</f>
        <v/>
      </c>
      <c r="AI77" s="130" t="str">
        <f>IF(OR($Q77="",$R77=""),"",_xlfn.BETA.INV(ABS(VLOOKUP($V$1,VLookups!$A$28:$B$29,2,FALSE)-AI$3),IF($K77="L",$R77,$Q77),IF($K77="L",$Q77,$R77),$D77,$F77))</f>
        <v/>
      </c>
      <c r="AJ77" s="17"/>
      <c r="AK77" s="17"/>
      <c r="AL77" s="17"/>
    </row>
    <row r="78" spans="1:38" hidden="1" x14ac:dyDescent="0.25">
      <c r="A78" s="22">
        <v>75</v>
      </c>
      <c r="B78" s="152"/>
      <c r="C78" s="143"/>
      <c r="D78" s="117" t="str">
        <f t="shared" si="17"/>
        <v/>
      </c>
      <c r="E78" s="132"/>
      <c r="F78" s="117" t="str">
        <f t="shared" si="18"/>
        <v/>
      </c>
      <c r="G78" s="143"/>
      <c r="H78" s="153"/>
      <c r="I78" s="127" t="str">
        <f t="shared" si="19"/>
        <v/>
      </c>
      <c r="J78" s="23" t="str">
        <f t="shared" si="20"/>
        <v/>
      </c>
      <c r="K78" s="24" t="str">
        <f t="shared" si="21"/>
        <v/>
      </c>
      <c r="L78" s="25" t="str">
        <f>IF(J78="","",IF(OR($J78&lt;Skew!$B$1,$J78=Skew!$B$1),IF($J78&gt;Skew!$C$1,Skew!$A$1,IF($J78&gt;Skew!$C$2,Skew!$A$2,IF($J78&gt;Skew!$C$3,Skew!$A$3,IF($J78&gt;Skew!$C$4,Skew!$A$4,IF($J78&gt;Skew!$C$5,Skew!$A$5,IF($J78&gt;Skew!$C$6,Skew!$A$6,IF($J78&gt;Skew!$C$7,Skew!$A$7,IF($J78&gt;Skew!$C$8,Skew!$A$8,IF($J78&gt;Skew!$C$9,Skew!$A$9,IF($J78&gt;Skew!$C$10,Skew!$A$10,IF($J78&gt;Skew!$C$11,Skew!$A$11,IF($J78&gt;Skew!$C$12,Skew!$A$12,IF($J78&gt;Skew!$C$13,Skew!$A$13,IF($J78&gt;Skew!$C$14,Skew!$A$14,Skew!$A$15)
)))))))))))))))</f>
        <v/>
      </c>
      <c r="M78" s="24" t="str">
        <f>IF(J78="","",MATCH(L78,Skew!$A$1:$A$15,0))</f>
        <v/>
      </c>
      <c r="N78" s="24" t="str">
        <f t="shared" si="11"/>
        <v/>
      </c>
      <c r="O78" s="26"/>
      <c r="P78" s="24" t="str">
        <f>IF(OR(J78="",O78=""),"",MATCH(O78,Confidence!$A$1:$A$10,0))</f>
        <v/>
      </c>
      <c r="Q78" s="27" t="str">
        <f t="shared" si="12"/>
        <v/>
      </c>
      <c r="R78" s="27" t="str">
        <f t="shared" si="13"/>
        <v/>
      </c>
      <c r="S78" s="119" t="str">
        <f t="shared" si="14"/>
        <v/>
      </c>
      <c r="T78" s="119" t="str">
        <f t="shared" si="15"/>
        <v/>
      </c>
      <c r="U78" s="40" t="str">
        <f t="shared" si="16"/>
        <v/>
      </c>
      <c r="V78" s="132"/>
      <c r="W78" s="28" t="str">
        <f>IF(AND(D78&gt;0,E78&gt;0,F78&gt;0,Q78&gt;0,R78&gt;0,V78&gt;0,NOT(O78="")),ABS(VLOOKUP($V$1,VLookups!$A$28:$B$29,2,FALSE)-_xlfn.BETA.DIST(V78,IF(K78="L",R78,Q78),IF(K78="L",Q78,R78),TRUE,D78,F78)),"")</f>
        <v/>
      </c>
      <c r="X78" s="129" t="str">
        <f>IF(OR($Q78="",$R78=""),"",_xlfn.BETA.INV(ABS(VLOOKUP($V$1,VLookups!$A$28:$B$29,2,FALSE)-X$3),IF($K78="L",$R78,$Q78),IF($K78="L",$Q78,$R78),$D78,$F78))</f>
        <v/>
      </c>
      <c r="Y78" s="130" t="str">
        <f>IF(OR($Q78="",$R78=""),"",_xlfn.BETA.INV(ABS(VLOOKUP($V$1,VLookups!$A$28:$B$29,2,FALSE)-Y$3),IF($K78="L",$R78,$Q78),IF($K78="L",$Q78,$R78),$D78,$F78))</f>
        <v/>
      </c>
      <c r="Z78" s="129" t="str">
        <f>IF(OR($Q78="",$R78=""),"",_xlfn.BETA.INV(ABS(VLOOKUP($V$1,VLookups!$A$28:$B$29,2,FALSE)-Z$3),IF($K78="L",$R78,$Q78),IF($K78="L",$Q78,$R78),$D78,$F78))</f>
        <v/>
      </c>
      <c r="AA78" s="130" t="str">
        <f>IF(OR($Q78="",$R78=""),"",_xlfn.BETA.INV(ABS(VLOOKUP($V$1,VLookups!$A$28:$B$29,2,FALSE)-AA$3),IF($K78="L",$R78,$Q78),IF($K78="L",$Q78,$R78),$D78,$F78))</f>
        <v/>
      </c>
      <c r="AB78" s="129" t="str">
        <f>IF(OR($Q78="",$R78=""),"",_xlfn.BETA.INV(ABS(VLOOKUP($V$1,VLookups!$A$28:$B$29,2,FALSE)-AB$3),IF($K78="L",$R78,$Q78),IF($K78="L",$Q78,$R78),$D78,$F78))</f>
        <v/>
      </c>
      <c r="AC78" s="130" t="str">
        <f>IF(OR($Q78="",$R78=""),"",_xlfn.BETA.INV(ABS(VLOOKUP($V$1,VLookups!$A$28:$B$29,2,FALSE)-AC$3),IF($K78="L",$R78,$Q78),IF($K78="L",$Q78,$R78),$D78,$F78))</f>
        <v/>
      </c>
      <c r="AD78" s="129" t="str">
        <f>IF(OR($Q78="",$R78=""),"",_xlfn.BETA.INV(ABS(VLOOKUP($V$1,VLookups!$A$28:$B$29,2,FALSE)-AD$3),IF($K78="L",$R78,$Q78),IF($K78="L",$Q78,$R78),$D78,$F78))</f>
        <v/>
      </c>
      <c r="AE78" s="130" t="str">
        <f>IF(OR($Q78="",$R78=""),"",_xlfn.BETA.INV(ABS(VLOOKUP($V$1,VLookups!$A$28:$B$29,2,FALSE)-AE$3),IF($K78="L",$R78,$Q78),IF($K78="L",$Q78,$R78),$D78,$F78))</f>
        <v/>
      </c>
      <c r="AF78" s="129" t="str">
        <f>IF(OR($Q78="",$R78=""),"",_xlfn.BETA.INV(ABS(VLOOKUP($V$1,VLookups!$A$28:$B$29,2,FALSE)-AF$3),IF($K78="L",$R78,$Q78),IF($K78="L",$Q78,$R78),$D78,$F78))</f>
        <v/>
      </c>
      <c r="AG78" s="130" t="str">
        <f>IF(OR($Q78="",$R78=""),"",_xlfn.BETA.INV(ABS(VLOOKUP($V$1,VLookups!$A$28:$B$29,2,FALSE)-AG$3),IF($K78="L",$R78,$Q78),IF($K78="L",$Q78,$R78),$D78,$F78))</f>
        <v/>
      </c>
      <c r="AH78" s="129" t="str">
        <f>IF(OR($Q78="",$R78=""),"",_xlfn.BETA.INV(ABS(VLOOKUP($V$1,VLookups!$A$28:$B$29,2,FALSE)-AH$3),IF($K78="L",$R78,$Q78),IF($K78="L",$Q78,$R78),$D78,$F78))</f>
        <v/>
      </c>
      <c r="AI78" s="130" t="str">
        <f>IF(OR($Q78="",$R78=""),"",_xlfn.BETA.INV(ABS(VLOOKUP($V$1,VLookups!$A$28:$B$29,2,FALSE)-AI$3),IF($K78="L",$R78,$Q78),IF($K78="L",$Q78,$R78),$D78,$F78))</f>
        <v/>
      </c>
      <c r="AJ78" s="17"/>
      <c r="AK78" s="17"/>
      <c r="AL78" s="17"/>
    </row>
    <row r="79" spans="1:38" hidden="1" x14ac:dyDescent="0.25">
      <c r="A79" s="22">
        <v>76</v>
      </c>
      <c r="B79" s="152"/>
      <c r="C79" s="143"/>
      <c r="D79" s="117" t="str">
        <f t="shared" si="17"/>
        <v/>
      </c>
      <c r="E79" s="132"/>
      <c r="F79" s="117" t="str">
        <f t="shared" si="18"/>
        <v/>
      </c>
      <c r="G79" s="143"/>
      <c r="H79" s="153"/>
      <c r="I79" s="127" t="str">
        <f t="shared" si="19"/>
        <v/>
      </c>
      <c r="J79" s="23" t="str">
        <f t="shared" si="20"/>
        <v/>
      </c>
      <c r="K79" s="24" t="str">
        <f t="shared" si="21"/>
        <v/>
      </c>
      <c r="L79" s="25" t="str">
        <f>IF(J79="","",IF(OR($J79&lt;Skew!$B$1,$J79=Skew!$B$1),IF($J79&gt;Skew!$C$1,Skew!$A$1,IF($J79&gt;Skew!$C$2,Skew!$A$2,IF($J79&gt;Skew!$C$3,Skew!$A$3,IF($J79&gt;Skew!$C$4,Skew!$A$4,IF($J79&gt;Skew!$C$5,Skew!$A$5,IF($J79&gt;Skew!$C$6,Skew!$A$6,IF($J79&gt;Skew!$C$7,Skew!$A$7,IF($J79&gt;Skew!$C$8,Skew!$A$8,IF($J79&gt;Skew!$C$9,Skew!$A$9,IF($J79&gt;Skew!$C$10,Skew!$A$10,IF($J79&gt;Skew!$C$11,Skew!$A$11,IF($J79&gt;Skew!$C$12,Skew!$A$12,IF($J79&gt;Skew!$C$13,Skew!$A$13,IF($J79&gt;Skew!$C$14,Skew!$A$14,Skew!$A$15)
)))))))))))))))</f>
        <v/>
      </c>
      <c r="M79" s="24" t="str">
        <f>IF(J79="","",MATCH(L79,Skew!$A$1:$A$15,0))</f>
        <v/>
      </c>
      <c r="N79" s="24" t="str">
        <f t="shared" si="11"/>
        <v/>
      </c>
      <c r="O79" s="26"/>
      <c r="P79" s="24" t="str">
        <f>IF(OR(J79="",O79=""),"",MATCH(O79,Confidence!$A$1:$A$10,0))</f>
        <v/>
      </c>
      <c r="Q79" s="27" t="str">
        <f t="shared" si="12"/>
        <v/>
      </c>
      <c r="R79" s="27" t="str">
        <f t="shared" si="13"/>
        <v/>
      </c>
      <c r="S79" s="119" t="str">
        <f t="shared" si="14"/>
        <v/>
      </c>
      <c r="T79" s="119" t="str">
        <f t="shared" si="15"/>
        <v/>
      </c>
      <c r="U79" s="40" t="str">
        <f t="shared" si="16"/>
        <v/>
      </c>
      <c r="V79" s="132"/>
      <c r="W79" s="28" t="str">
        <f>IF(AND(D79&gt;0,E79&gt;0,F79&gt;0,Q79&gt;0,R79&gt;0,V79&gt;0,NOT(O79="")),ABS(VLOOKUP($V$1,VLookups!$A$28:$B$29,2,FALSE)-_xlfn.BETA.DIST(V79,IF(K79="L",R79,Q79),IF(K79="L",Q79,R79),TRUE,D79,F79)),"")</f>
        <v/>
      </c>
      <c r="X79" s="129" t="str">
        <f>IF(OR($Q79="",$R79=""),"",_xlfn.BETA.INV(ABS(VLOOKUP($V$1,VLookups!$A$28:$B$29,2,FALSE)-X$3),IF($K79="L",$R79,$Q79),IF($K79="L",$Q79,$R79),$D79,$F79))</f>
        <v/>
      </c>
      <c r="Y79" s="130" t="str">
        <f>IF(OR($Q79="",$R79=""),"",_xlfn.BETA.INV(ABS(VLOOKUP($V$1,VLookups!$A$28:$B$29,2,FALSE)-Y$3),IF($K79="L",$R79,$Q79),IF($K79="L",$Q79,$R79),$D79,$F79))</f>
        <v/>
      </c>
      <c r="Z79" s="129" t="str">
        <f>IF(OR($Q79="",$R79=""),"",_xlfn.BETA.INV(ABS(VLOOKUP($V$1,VLookups!$A$28:$B$29,2,FALSE)-Z$3),IF($K79="L",$R79,$Q79),IF($K79="L",$Q79,$R79),$D79,$F79))</f>
        <v/>
      </c>
      <c r="AA79" s="130" t="str">
        <f>IF(OR($Q79="",$R79=""),"",_xlfn.BETA.INV(ABS(VLOOKUP($V$1,VLookups!$A$28:$B$29,2,FALSE)-AA$3),IF($K79="L",$R79,$Q79),IF($K79="L",$Q79,$R79),$D79,$F79))</f>
        <v/>
      </c>
      <c r="AB79" s="129" t="str">
        <f>IF(OR($Q79="",$R79=""),"",_xlfn.BETA.INV(ABS(VLOOKUP($V$1,VLookups!$A$28:$B$29,2,FALSE)-AB$3),IF($K79="L",$R79,$Q79),IF($K79="L",$Q79,$R79),$D79,$F79))</f>
        <v/>
      </c>
      <c r="AC79" s="130" t="str">
        <f>IF(OR($Q79="",$R79=""),"",_xlfn.BETA.INV(ABS(VLOOKUP($V$1,VLookups!$A$28:$B$29,2,FALSE)-AC$3),IF($K79="L",$R79,$Q79),IF($K79="L",$Q79,$R79),$D79,$F79))</f>
        <v/>
      </c>
      <c r="AD79" s="129" t="str">
        <f>IF(OR($Q79="",$R79=""),"",_xlfn.BETA.INV(ABS(VLOOKUP($V$1,VLookups!$A$28:$B$29,2,FALSE)-AD$3),IF($K79="L",$R79,$Q79),IF($K79="L",$Q79,$R79),$D79,$F79))</f>
        <v/>
      </c>
      <c r="AE79" s="130" t="str">
        <f>IF(OR($Q79="",$R79=""),"",_xlfn.BETA.INV(ABS(VLOOKUP($V$1,VLookups!$A$28:$B$29,2,FALSE)-AE$3),IF($K79="L",$R79,$Q79),IF($K79="L",$Q79,$R79),$D79,$F79))</f>
        <v/>
      </c>
      <c r="AF79" s="129" t="str">
        <f>IF(OR($Q79="",$R79=""),"",_xlfn.BETA.INV(ABS(VLOOKUP($V$1,VLookups!$A$28:$B$29,2,FALSE)-AF$3),IF($K79="L",$R79,$Q79),IF($K79="L",$Q79,$R79),$D79,$F79))</f>
        <v/>
      </c>
      <c r="AG79" s="130" t="str">
        <f>IF(OR($Q79="",$R79=""),"",_xlfn.BETA.INV(ABS(VLOOKUP($V$1,VLookups!$A$28:$B$29,2,FALSE)-AG$3),IF($K79="L",$R79,$Q79),IF($K79="L",$Q79,$R79),$D79,$F79))</f>
        <v/>
      </c>
      <c r="AH79" s="129" t="str">
        <f>IF(OR($Q79="",$R79=""),"",_xlfn.BETA.INV(ABS(VLOOKUP($V$1,VLookups!$A$28:$B$29,2,FALSE)-AH$3),IF($K79="L",$R79,$Q79),IF($K79="L",$Q79,$R79),$D79,$F79))</f>
        <v/>
      </c>
      <c r="AI79" s="130" t="str">
        <f>IF(OR($Q79="",$R79=""),"",_xlfn.BETA.INV(ABS(VLOOKUP($V$1,VLookups!$A$28:$B$29,2,FALSE)-AI$3),IF($K79="L",$R79,$Q79),IF($K79="L",$Q79,$R79),$D79,$F79))</f>
        <v/>
      </c>
      <c r="AJ79" s="17"/>
      <c r="AK79" s="17"/>
      <c r="AL79" s="17"/>
    </row>
    <row r="80" spans="1:38" hidden="1" x14ac:dyDescent="0.25">
      <c r="A80" s="22">
        <v>77</v>
      </c>
      <c r="B80" s="152"/>
      <c r="C80" s="143"/>
      <c r="D80" s="117" t="str">
        <f t="shared" si="17"/>
        <v/>
      </c>
      <c r="E80" s="132"/>
      <c r="F80" s="117" t="str">
        <f t="shared" si="18"/>
        <v/>
      </c>
      <c r="G80" s="143"/>
      <c r="H80" s="153"/>
      <c r="I80" s="127" t="str">
        <f t="shared" si="19"/>
        <v/>
      </c>
      <c r="J80" s="23" t="str">
        <f t="shared" si="20"/>
        <v/>
      </c>
      <c r="K80" s="24" t="str">
        <f t="shared" si="21"/>
        <v/>
      </c>
      <c r="L80" s="25" t="str">
        <f>IF(J80="","",IF(OR($J80&lt;Skew!$B$1,$J80=Skew!$B$1),IF($J80&gt;Skew!$C$1,Skew!$A$1,IF($J80&gt;Skew!$C$2,Skew!$A$2,IF($J80&gt;Skew!$C$3,Skew!$A$3,IF($J80&gt;Skew!$C$4,Skew!$A$4,IF($J80&gt;Skew!$C$5,Skew!$A$5,IF($J80&gt;Skew!$C$6,Skew!$A$6,IF($J80&gt;Skew!$C$7,Skew!$A$7,IF($J80&gt;Skew!$C$8,Skew!$A$8,IF($J80&gt;Skew!$C$9,Skew!$A$9,IF($J80&gt;Skew!$C$10,Skew!$A$10,IF($J80&gt;Skew!$C$11,Skew!$A$11,IF($J80&gt;Skew!$C$12,Skew!$A$12,IF($J80&gt;Skew!$C$13,Skew!$A$13,IF($J80&gt;Skew!$C$14,Skew!$A$14,Skew!$A$15)
)))))))))))))))</f>
        <v/>
      </c>
      <c r="M80" s="24" t="str">
        <f>IF(J80="","",MATCH(L80,Skew!$A$1:$A$15,0))</f>
        <v/>
      </c>
      <c r="N80" s="24" t="str">
        <f t="shared" si="11"/>
        <v/>
      </c>
      <c r="O80" s="26"/>
      <c r="P80" s="24" t="str">
        <f>IF(OR(J80="",O80=""),"",MATCH(O80,Confidence!$A$1:$A$10,0))</f>
        <v/>
      </c>
      <c r="Q80" s="27" t="str">
        <f t="shared" si="12"/>
        <v/>
      </c>
      <c r="R80" s="27" t="str">
        <f t="shared" si="13"/>
        <v/>
      </c>
      <c r="S80" s="119" t="str">
        <f t="shared" si="14"/>
        <v/>
      </c>
      <c r="T80" s="119" t="str">
        <f t="shared" si="15"/>
        <v/>
      </c>
      <c r="U80" s="40" t="str">
        <f t="shared" si="16"/>
        <v/>
      </c>
      <c r="V80" s="132"/>
      <c r="W80" s="28" t="str">
        <f>IF(AND(D80&gt;0,E80&gt;0,F80&gt;0,Q80&gt;0,R80&gt;0,V80&gt;0,NOT(O80="")),ABS(VLOOKUP($V$1,VLookups!$A$28:$B$29,2,FALSE)-_xlfn.BETA.DIST(V80,IF(K80="L",R80,Q80),IF(K80="L",Q80,R80),TRUE,D80,F80)),"")</f>
        <v/>
      </c>
      <c r="X80" s="129" t="str">
        <f>IF(OR($Q80="",$R80=""),"",_xlfn.BETA.INV(ABS(VLOOKUP($V$1,VLookups!$A$28:$B$29,2,FALSE)-X$3),IF($K80="L",$R80,$Q80),IF($K80="L",$Q80,$R80),$D80,$F80))</f>
        <v/>
      </c>
      <c r="Y80" s="130" t="str">
        <f>IF(OR($Q80="",$R80=""),"",_xlfn.BETA.INV(ABS(VLOOKUP($V$1,VLookups!$A$28:$B$29,2,FALSE)-Y$3),IF($K80="L",$R80,$Q80),IF($K80="L",$Q80,$R80),$D80,$F80))</f>
        <v/>
      </c>
      <c r="Z80" s="129" t="str">
        <f>IF(OR($Q80="",$R80=""),"",_xlfn.BETA.INV(ABS(VLOOKUP($V$1,VLookups!$A$28:$B$29,2,FALSE)-Z$3),IF($K80="L",$R80,$Q80),IF($K80="L",$Q80,$R80),$D80,$F80))</f>
        <v/>
      </c>
      <c r="AA80" s="130" t="str">
        <f>IF(OR($Q80="",$R80=""),"",_xlfn.BETA.INV(ABS(VLOOKUP($V$1,VLookups!$A$28:$B$29,2,FALSE)-AA$3),IF($K80="L",$R80,$Q80),IF($K80="L",$Q80,$R80),$D80,$F80))</f>
        <v/>
      </c>
      <c r="AB80" s="129" t="str">
        <f>IF(OR($Q80="",$R80=""),"",_xlfn.BETA.INV(ABS(VLOOKUP($V$1,VLookups!$A$28:$B$29,2,FALSE)-AB$3),IF($K80="L",$R80,$Q80),IF($K80="L",$Q80,$R80),$D80,$F80))</f>
        <v/>
      </c>
      <c r="AC80" s="130" t="str">
        <f>IF(OR($Q80="",$R80=""),"",_xlfn.BETA.INV(ABS(VLOOKUP($V$1,VLookups!$A$28:$B$29,2,FALSE)-AC$3),IF($K80="L",$R80,$Q80),IF($K80="L",$Q80,$R80),$D80,$F80))</f>
        <v/>
      </c>
      <c r="AD80" s="129" t="str">
        <f>IF(OR($Q80="",$R80=""),"",_xlfn.BETA.INV(ABS(VLOOKUP($V$1,VLookups!$A$28:$B$29,2,FALSE)-AD$3),IF($K80="L",$R80,$Q80),IF($K80="L",$Q80,$R80),$D80,$F80))</f>
        <v/>
      </c>
      <c r="AE80" s="130" t="str">
        <f>IF(OR($Q80="",$R80=""),"",_xlfn.BETA.INV(ABS(VLOOKUP($V$1,VLookups!$A$28:$B$29,2,FALSE)-AE$3),IF($K80="L",$R80,$Q80),IF($K80="L",$Q80,$R80),$D80,$F80))</f>
        <v/>
      </c>
      <c r="AF80" s="129" t="str">
        <f>IF(OR($Q80="",$R80=""),"",_xlfn.BETA.INV(ABS(VLOOKUP($V$1,VLookups!$A$28:$B$29,2,FALSE)-AF$3),IF($K80="L",$R80,$Q80),IF($K80="L",$Q80,$R80),$D80,$F80))</f>
        <v/>
      </c>
      <c r="AG80" s="130" t="str">
        <f>IF(OR($Q80="",$R80=""),"",_xlfn.BETA.INV(ABS(VLOOKUP($V$1,VLookups!$A$28:$B$29,2,FALSE)-AG$3),IF($K80="L",$R80,$Q80),IF($K80="L",$Q80,$R80),$D80,$F80))</f>
        <v/>
      </c>
      <c r="AH80" s="129" t="str">
        <f>IF(OR($Q80="",$R80=""),"",_xlfn.BETA.INV(ABS(VLOOKUP($V$1,VLookups!$A$28:$B$29,2,FALSE)-AH$3),IF($K80="L",$R80,$Q80),IF($K80="L",$Q80,$R80),$D80,$F80))</f>
        <v/>
      </c>
      <c r="AI80" s="130" t="str">
        <f>IF(OR($Q80="",$R80=""),"",_xlfn.BETA.INV(ABS(VLOOKUP($V$1,VLookups!$A$28:$B$29,2,FALSE)-AI$3),IF($K80="L",$R80,$Q80),IF($K80="L",$Q80,$R80),$D80,$F80))</f>
        <v/>
      </c>
      <c r="AJ80" s="17"/>
      <c r="AK80" s="17"/>
      <c r="AL80" s="17"/>
    </row>
    <row r="81" spans="1:38" hidden="1" x14ac:dyDescent="0.25">
      <c r="A81" s="22">
        <v>78</v>
      </c>
      <c r="B81" s="152"/>
      <c r="C81" s="143"/>
      <c r="D81" s="117" t="str">
        <f t="shared" si="17"/>
        <v/>
      </c>
      <c r="E81" s="132"/>
      <c r="F81" s="117" t="str">
        <f t="shared" si="18"/>
        <v/>
      </c>
      <c r="G81" s="143"/>
      <c r="H81" s="153"/>
      <c r="I81" s="127" t="str">
        <f t="shared" si="19"/>
        <v/>
      </c>
      <c r="J81" s="23" t="str">
        <f t="shared" si="20"/>
        <v/>
      </c>
      <c r="K81" s="24" t="str">
        <f t="shared" si="21"/>
        <v/>
      </c>
      <c r="L81" s="25" t="str">
        <f>IF(J81="","",IF(OR($J81&lt;Skew!$B$1,$J81=Skew!$B$1),IF($J81&gt;Skew!$C$1,Skew!$A$1,IF($J81&gt;Skew!$C$2,Skew!$A$2,IF($J81&gt;Skew!$C$3,Skew!$A$3,IF($J81&gt;Skew!$C$4,Skew!$A$4,IF($J81&gt;Skew!$C$5,Skew!$A$5,IF($J81&gt;Skew!$C$6,Skew!$A$6,IF($J81&gt;Skew!$C$7,Skew!$A$7,IF($J81&gt;Skew!$C$8,Skew!$A$8,IF($J81&gt;Skew!$C$9,Skew!$A$9,IF($J81&gt;Skew!$C$10,Skew!$A$10,IF($J81&gt;Skew!$C$11,Skew!$A$11,IF($J81&gt;Skew!$C$12,Skew!$A$12,IF($J81&gt;Skew!$C$13,Skew!$A$13,IF($J81&gt;Skew!$C$14,Skew!$A$14,Skew!$A$15)
)))))))))))))))</f>
        <v/>
      </c>
      <c r="M81" s="24" t="str">
        <f>IF(J81="","",MATCH(L81,Skew!$A$1:$A$15,0))</f>
        <v/>
      </c>
      <c r="N81" s="24" t="str">
        <f t="shared" si="11"/>
        <v/>
      </c>
      <c r="O81" s="26"/>
      <c r="P81" s="24" t="str">
        <f>IF(OR(J81="",O81=""),"",MATCH(O81,Confidence!$A$1:$A$10,0))</f>
        <v/>
      </c>
      <c r="Q81" s="27" t="str">
        <f t="shared" si="12"/>
        <v/>
      </c>
      <c r="R81" s="27" t="str">
        <f t="shared" si="13"/>
        <v/>
      </c>
      <c r="S81" s="119" t="str">
        <f t="shared" si="14"/>
        <v/>
      </c>
      <c r="T81" s="119" t="str">
        <f t="shared" si="15"/>
        <v/>
      </c>
      <c r="U81" s="40" t="str">
        <f t="shared" si="16"/>
        <v/>
      </c>
      <c r="V81" s="132"/>
      <c r="W81" s="28" t="str">
        <f>IF(AND(D81&gt;0,E81&gt;0,F81&gt;0,Q81&gt;0,R81&gt;0,V81&gt;0,NOT(O81="")),ABS(VLOOKUP($V$1,VLookups!$A$28:$B$29,2,FALSE)-_xlfn.BETA.DIST(V81,IF(K81="L",R81,Q81),IF(K81="L",Q81,R81),TRUE,D81,F81)),"")</f>
        <v/>
      </c>
      <c r="X81" s="129" t="str">
        <f>IF(OR($Q81="",$R81=""),"",_xlfn.BETA.INV(ABS(VLOOKUP($V$1,VLookups!$A$28:$B$29,2,FALSE)-X$3),IF($K81="L",$R81,$Q81),IF($K81="L",$Q81,$R81),$D81,$F81))</f>
        <v/>
      </c>
      <c r="Y81" s="130" t="str">
        <f>IF(OR($Q81="",$R81=""),"",_xlfn.BETA.INV(ABS(VLOOKUP($V$1,VLookups!$A$28:$B$29,2,FALSE)-Y$3),IF($K81="L",$R81,$Q81),IF($K81="L",$Q81,$R81),$D81,$F81))</f>
        <v/>
      </c>
      <c r="Z81" s="129" t="str">
        <f>IF(OR($Q81="",$R81=""),"",_xlfn.BETA.INV(ABS(VLOOKUP($V$1,VLookups!$A$28:$B$29,2,FALSE)-Z$3),IF($K81="L",$R81,$Q81),IF($K81="L",$Q81,$R81),$D81,$F81))</f>
        <v/>
      </c>
      <c r="AA81" s="130" t="str">
        <f>IF(OR($Q81="",$R81=""),"",_xlfn.BETA.INV(ABS(VLOOKUP($V$1,VLookups!$A$28:$B$29,2,FALSE)-AA$3),IF($K81="L",$R81,$Q81),IF($K81="L",$Q81,$R81),$D81,$F81))</f>
        <v/>
      </c>
      <c r="AB81" s="129" t="str">
        <f>IF(OR($Q81="",$R81=""),"",_xlfn.BETA.INV(ABS(VLOOKUP($V$1,VLookups!$A$28:$B$29,2,FALSE)-AB$3),IF($K81="L",$R81,$Q81),IF($K81="L",$Q81,$R81),$D81,$F81))</f>
        <v/>
      </c>
      <c r="AC81" s="130" t="str">
        <f>IF(OR($Q81="",$R81=""),"",_xlfn.BETA.INV(ABS(VLOOKUP($V$1,VLookups!$A$28:$B$29,2,FALSE)-AC$3),IF($K81="L",$R81,$Q81),IF($K81="L",$Q81,$R81),$D81,$F81))</f>
        <v/>
      </c>
      <c r="AD81" s="129" t="str">
        <f>IF(OR($Q81="",$R81=""),"",_xlfn.BETA.INV(ABS(VLOOKUP($V$1,VLookups!$A$28:$B$29,2,FALSE)-AD$3),IF($K81="L",$R81,$Q81),IF($K81="L",$Q81,$R81),$D81,$F81))</f>
        <v/>
      </c>
      <c r="AE81" s="130" t="str">
        <f>IF(OR($Q81="",$R81=""),"",_xlfn.BETA.INV(ABS(VLOOKUP($V$1,VLookups!$A$28:$B$29,2,FALSE)-AE$3),IF($K81="L",$R81,$Q81),IF($K81="L",$Q81,$R81),$D81,$F81))</f>
        <v/>
      </c>
      <c r="AF81" s="129" t="str">
        <f>IF(OR($Q81="",$R81=""),"",_xlfn.BETA.INV(ABS(VLOOKUP($V$1,VLookups!$A$28:$B$29,2,FALSE)-AF$3),IF($K81="L",$R81,$Q81),IF($K81="L",$Q81,$R81),$D81,$F81))</f>
        <v/>
      </c>
      <c r="AG81" s="130" t="str">
        <f>IF(OR($Q81="",$R81=""),"",_xlfn.BETA.INV(ABS(VLOOKUP($V$1,VLookups!$A$28:$B$29,2,FALSE)-AG$3),IF($K81="L",$R81,$Q81),IF($K81="L",$Q81,$R81),$D81,$F81))</f>
        <v/>
      </c>
      <c r="AH81" s="129" t="str">
        <f>IF(OR($Q81="",$R81=""),"",_xlfn.BETA.INV(ABS(VLOOKUP($V$1,VLookups!$A$28:$B$29,2,FALSE)-AH$3),IF($K81="L",$R81,$Q81),IF($K81="L",$Q81,$R81),$D81,$F81))</f>
        <v/>
      </c>
      <c r="AI81" s="130" t="str">
        <f>IF(OR($Q81="",$R81=""),"",_xlfn.BETA.INV(ABS(VLOOKUP($V$1,VLookups!$A$28:$B$29,2,FALSE)-AI$3),IF($K81="L",$R81,$Q81),IF($K81="L",$Q81,$R81),$D81,$F81))</f>
        <v/>
      </c>
      <c r="AJ81" s="17"/>
      <c r="AK81" s="17"/>
      <c r="AL81" s="17"/>
    </row>
    <row r="82" spans="1:38" hidden="1" x14ac:dyDescent="0.25">
      <c r="A82" s="22">
        <v>79</v>
      </c>
      <c r="B82" s="152"/>
      <c r="C82" s="143"/>
      <c r="D82" s="117" t="str">
        <f t="shared" si="17"/>
        <v/>
      </c>
      <c r="E82" s="132"/>
      <c r="F82" s="117" t="str">
        <f t="shared" si="18"/>
        <v/>
      </c>
      <c r="G82" s="143"/>
      <c r="H82" s="153"/>
      <c r="I82" s="127" t="str">
        <f t="shared" si="19"/>
        <v/>
      </c>
      <c r="J82" s="23" t="str">
        <f t="shared" si="20"/>
        <v/>
      </c>
      <c r="K82" s="24" t="str">
        <f t="shared" si="21"/>
        <v/>
      </c>
      <c r="L82" s="25" t="str">
        <f>IF(J82="","",IF(OR($J82&lt;Skew!$B$1,$J82=Skew!$B$1),IF($J82&gt;Skew!$C$1,Skew!$A$1,IF($J82&gt;Skew!$C$2,Skew!$A$2,IF($J82&gt;Skew!$C$3,Skew!$A$3,IF($J82&gt;Skew!$C$4,Skew!$A$4,IF($J82&gt;Skew!$C$5,Skew!$A$5,IF($J82&gt;Skew!$C$6,Skew!$A$6,IF($J82&gt;Skew!$C$7,Skew!$A$7,IF($J82&gt;Skew!$C$8,Skew!$A$8,IF($J82&gt;Skew!$C$9,Skew!$A$9,IF($J82&gt;Skew!$C$10,Skew!$A$10,IF($J82&gt;Skew!$C$11,Skew!$A$11,IF($J82&gt;Skew!$C$12,Skew!$A$12,IF($J82&gt;Skew!$C$13,Skew!$A$13,IF($J82&gt;Skew!$C$14,Skew!$A$14,Skew!$A$15)
)))))))))))))))</f>
        <v/>
      </c>
      <c r="M82" s="24" t="str">
        <f>IF(J82="","",MATCH(L82,Skew!$A$1:$A$15,0))</f>
        <v/>
      </c>
      <c r="N82" s="24" t="str">
        <f t="shared" si="11"/>
        <v/>
      </c>
      <c r="O82" s="26"/>
      <c r="P82" s="24" t="str">
        <f>IF(OR(J82="",O82=""),"",MATCH(O82,Confidence!$A$1:$A$10,0))</f>
        <v/>
      </c>
      <c r="Q82" s="27" t="str">
        <f t="shared" si="12"/>
        <v/>
      </c>
      <c r="R82" s="27" t="str">
        <f t="shared" si="13"/>
        <v/>
      </c>
      <c r="S82" s="119" t="str">
        <f t="shared" si="14"/>
        <v/>
      </c>
      <c r="T82" s="119" t="str">
        <f t="shared" si="15"/>
        <v/>
      </c>
      <c r="U82" s="40" t="str">
        <f t="shared" si="16"/>
        <v/>
      </c>
      <c r="V82" s="132"/>
      <c r="W82" s="28" t="str">
        <f>IF(AND(D82&gt;0,E82&gt;0,F82&gt;0,Q82&gt;0,R82&gt;0,V82&gt;0,NOT(O82="")),ABS(VLOOKUP($V$1,VLookups!$A$28:$B$29,2,FALSE)-_xlfn.BETA.DIST(V82,IF(K82="L",R82,Q82),IF(K82="L",Q82,R82),TRUE,D82,F82)),"")</f>
        <v/>
      </c>
      <c r="X82" s="129" t="str">
        <f>IF(OR($Q82="",$R82=""),"",_xlfn.BETA.INV(ABS(VLOOKUP($V$1,VLookups!$A$28:$B$29,2,FALSE)-X$3),IF($K82="L",$R82,$Q82),IF($K82="L",$Q82,$R82),$D82,$F82))</f>
        <v/>
      </c>
      <c r="Y82" s="130" t="str">
        <f>IF(OR($Q82="",$R82=""),"",_xlfn.BETA.INV(ABS(VLOOKUP($V$1,VLookups!$A$28:$B$29,2,FALSE)-Y$3),IF($K82="L",$R82,$Q82),IF($K82="L",$Q82,$R82),$D82,$F82))</f>
        <v/>
      </c>
      <c r="Z82" s="129" t="str">
        <f>IF(OR($Q82="",$R82=""),"",_xlfn.BETA.INV(ABS(VLOOKUP($V$1,VLookups!$A$28:$B$29,2,FALSE)-Z$3),IF($K82="L",$R82,$Q82),IF($K82="L",$Q82,$R82),$D82,$F82))</f>
        <v/>
      </c>
      <c r="AA82" s="130" t="str">
        <f>IF(OR($Q82="",$R82=""),"",_xlfn.BETA.INV(ABS(VLOOKUP($V$1,VLookups!$A$28:$B$29,2,FALSE)-AA$3),IF($K82="L",$R82,$Q82),IF($K82="L",$Q82,$R82),$D82,$F82))</f>
        <v/>
      </c>
      <c r="AB82" s="129" t="str">
        <f>IF(OR($Q82="",$R82=""),"",_xlfn.BETA.INV(ABS(VLOOKUP($V$1,VLookups!$A$28:$B$29,2,FALSE)-AB$3),IF($K82="L",$R82,$Q82),IF($K82="L",$Q82,$R82),$D82,$F82))</f>
        <v/>
      </c>
      <c r="AC82" s="130" t="str">
        <f>IF(OR($Q82="",$R82=""),"",_xlfn.BETA.INV(ABS(VLOOKUP($V$1,VLookups!$A$28:$B$29,2,FALSE)-AC$3),IF($K82="L",$R82,$Q82),IF($K82="L",$Q82,$R82),$D82,$F82))</f>
        <v/>
      </c>
      <c r="AD82" s="129" t="str">
        <f>IF(OR($Q82="",$R82=""),"",_xlfn.BETA.INV(ABS(VLOOKUP($V$1,VLookups!$A$28:$B$29,2,FALSE)-AD$3),IF($K82="L",$R82,$Q82),IF($K82="L",$Q82,$R82),$D82,$F82))</f>
        <v/>
      </c>
      <c r="AE82" s="130" t="str">
        <f>IF(OR($Q82="",$R82=""),"",_xlfn.BETA.INV(ABS(VLOOKUP($V$1,VLookups!$A$28:$B$29,2,FALSE)-AE$3),IF($K82="L",$R82,$Q82),IF($K82="L",$Q82,$R82),$D82,$F82))</f>
        <v/>
      </c>
      <c r="AF82" s="129" t="str">
        <f>IF(OR($Q82="",$R82=""),"",_xlfn.BETA.INV(ABS(VLOOKUP($V$1,VLookups!$A$28:$B$29,2,FALSE)-AF$3),IF($K82="L",$R82,$Q82),IF($K82="L",$Q82,$R82),$D82,$F82))</f>
        <v/>
      </c>
      <c r="AG82" s="130" t="str">
        <f>IF(OR($Q82="",$R82=""),"",_xlfn.BETA.INV(ABS(VLOOKUP($V$1,VLookups!$A$28:$B$29,2,FALSE)-AG$3),IF($K82="L",$R82,$Q82),IF($K82="L",$Q82,$R82),$D82,$F82))</f>
        <v/>
      </c>
      <c r="AH82" s="129" t="str">
        <f>IF(OR($Q82="",$R82=""),"",_xlfn.BETA.INV(ABS(VLOOKUP($V$1,VLookups!$A$28:$B$29,2,FALSE)-AH$3),IF($K82="L",$R82,$Q82),IF($K82="L",$Q82,$R82),$D82,$F82))</f>
        <v/>
      </c>
      <c r="AI82" s="130" t="str">
        <f>IF(OR($Q82="",$R82=""),"",_xlfn.BETA.INV(ABS(VLOOKUP($V$1,VLookups!$A$28:$B$29,2,FALSE)-AI$3),IF($K82="L",$R82,$Q82),IF($K82="L",$Q82,$R82),$D82,$F82))</f>
        <v/>
      </c>
      <c r="AJ82" s="17"/>
      <c r="AK82" s="17"/>
      <c r="AL82" s="17"/>
    </row>
    <row r="83" spans="1:38" hidden="1" x14ac:dyDescent="0.25">
      <c r="A83" s="22">
        <v>80</v>
      </c>
      <c r="B83" s="152"/>
      <c r="C83" s="143"/>
      <c r="D83" s="117" t="str">
        <f t="shared" si="17"/>
        <v/>
      </c>
      <c r="E83" s="132"/>
      <c r="F83" s="117" t="str">
        <f t="shared" si="18"/>
        <v/>
      </c>
      <c r="G83" s="143"/>
      <c r="H83" s="153"/>
      <c r="I83" s="127" t="str">
        <f t="shared" si="19"/>
        <v/>
      </c>
      <c r="J83" s="23" t="str">
        <f t="shared" si="20"/>
        <v/>
      </c>
      <c r="K83" s="24" t="str">
        <f t="shared" si="21"/>
        <v/>
      </c>
      <c r="L83" s="25" t="str">
        <f>IF(J83="","",IF(OR($J83&lt;Skew!$B$1,$J83=Skew!$B$1),IF($J83&gt;Skew!$C$1,Skew!$A$1,IF($J83&gt;Skew!$C$2,Skew!$A$2,IF($J83&gt;Skew!$C$3,Skew!$A$3,IF($J83&gt;Skew!$C$4,Skew!$A$4,IF($J83&gt;Skew!$C$5,Skew!$A$5,IF($J83&gt;Skew!$C$6,Skew!$A$6,IF($J83&gt;Skew!$C$7,Skew!$A$7,IF($J83&gt;Skew!$C$8,Skew!$A$8,IF($J83&gt;Skew!$C$9,Skew!$A$9,IF($J83&gt;Skew!$C$10,Skew!$A$10,IF($J83&gt;Skew!$C$11,Skew!$A$11,IF($J83&gt;Skew!$C$12,Skew!$A$12,IF($J83&gt;Skew!$C$13,Skew!$A$13,IF($J83&gt;Skew!$C$14,Skew!$A$14,Skew!$A$15)
)))))))))))))))</f>
        <v/>
      </c>
      <c r="M83" s="24" t="str">
        <f>IF(J83="","",MATCH(L83,Skew!$A$1:$A$15,0))</f>
        <v/>
      </c>
      <c r="N83" s="24" t="str">
        <f t="shared" si="11"/>
        <v/>
      </c>
      <c r="O83" s="26"/>
      <c r="P83" s="24" t="str">
        <f>IF(OR(J83="",O83=""),"",MATCH(O83,Confidence!$A$1:$A$10,0))</f>
        <v/>
      </c>
      <c r="Q83" s="27" t="str">
        <f t="shared" si="12"/>
        <v/>
      </c>
      <c r="R83" s="27" t="str">
        <f t="shared" si="13"/>
        <v/>
      </c>
      <c r="S83" s="119" t="str">
        <f t="shared" si="14"/>
        <v/>
      </c>
      <c r="T83" s="119" t="str">
        <f t="shared" si="15"/>
        <v/>
      </c>
      <c r="U83" s="40" t="str">
        <f t="shared" si="16"/>
        <v/>
      </c>
      <c r="V83" s="132"/>
      <c r="W83" s="28" t="str">
        <f>IF(AND(D83&gt;0,E83&gt;0,F83&gt;0,Q83&gt;0,R83&gt;0,V83&gt;0,NOT(O83="")),ABS(VLOOKUP($V$1,VLookups!$A$28:$B$29,2,FALSE)-_xlfn.BETA.DIST(V83,IF(K83="L",R83,Q83),IF(K83="L",Q83,R83),TRUE,D83,F83)),"")</f>
        <v/>
      </c>
      <c r="X83" s="129" t="str">
        <f>IF(OR($Q83="",$R83=""),"",_xlfn.BETA.INV(ABS(VLOOKUP($V$1,VLookups!$A$28:$B$29,2,FALSE)-X$3),IF($K83="L",$R83,$Q83),IF($K83="L",$Q83,$R83),$D83,$F83))</f>
        <v/>
      </c>
      <c r="Y83" s="130" t="str">
        <f>IF(OR($Q83="",$R83=""),"",_xlfn.BETA.INV(ABS(VLOOKUP($V$1,VLookups!$A$28:$B$29,2,FALSE)-Y$3),IF($K83="L",$R83,$Q83),IF($K83="L",$Q83,$R83),$D83,$F83))</f>
        <v/>
      </c>
      <c r="Z83" s="129" t="str">
        <f>IF(OR($Q83="",$R83=""),"",_xlfn.BETA.INV(ABS(VLOOKUP($V$1,VLookups!$A$28:$B$29,2,FALSE)-Z$3),IF($K83="L",$R83,$Q83),IF($K83="L",$Q83,$R83),$D83,$F83))</f>
        <v/>
      </c>
      <c r="AA83" s="130" t="str">
        <f>IF(OR($Q83="",$R83=""),"",_xlfn.BETA.INV(ABS(VLOOKUP($V$1,VLookups!$A$28:$B$29,2,FALSE)-AA$3),IF($K83="L",$R83,$Q83),IF($K83="L",$Q83,$R83),$D83,$F83))</f>
        <v/>
      </c>
      <c r="AB83" s="129" t="str">
        <f>IF(OR($Q83="",$R83=""),"",_xlfn.BETA.INV(ABS(VLOOKUP($V$1,VLookups!$A$28:$B$29,2,FALSE)-AB$3),IF($K83="L",$R83,$Q83),IF($K83="L",$Q83,$R83),$D83,$F83))</f>
        <v/>
      </c>
      <c r="AC83" s="130" t="str">
        <f>IF(OR($Q83="",$R83=""),"",_xlfn.BETA.INV(ABS(VLOOKUP($V$1,VLookups!$A$28:$B$29,2,FALSE)-AC$3),IF($K83="L",$R83,$Q83),IF($K83="L",$Q83,$R83),$D83,$F83))</f>
        <v/>
      </c>
      <c r="AD83" s="129" t="str">
        <f>IF(OR($Q83="",$R83=""),"",_xlfn.BETA.INV(ABS(VLOOKUP($V$1,VLookups!$A$28:$B$29,2,FALSE)-AD$3),IF($K83="L",$R83,$Q83),IF($K83="L",$Q83,$R83),$D83,$F83))</f>
        <v/>
      </c>
      <c r="AE83" s="130" t="str">
        <f>IF(OR($Q83="",$R83=""),"",_xlfn.BETA.INV(ABS(VLOOKUP($V$1,VLookups!$A$28:$B$29,2,FALSE)-AE$3),IF($K83="L",$R83,$Q83),IF($K83="L",$Q83,$R83),$D83,$F83))</f>
        <v/>
      </c>
      <c r="AF83" s="129" t="str">
        <f>IF(OR($Q83="",$R83=""),"",_xlfn.BETA.INV(ABS(VLOOKUP($V$1,VLookups!$A$28:$B$29,2,FALSE)-AF$3),IF($K83="L",$R83,$Q83),IF($K83="L",$Q83,$R83),$D83,$F83))</f>
        <v/>
      </c>
      <c r="AG83" s="130" t="str">
        <f>IF(OR($Q83="",$R83=""),"",_xlfn.BETA.INV(ABS(VLOOKUP($V$1,VLookups!$A$28:$B$29,2,FALSE)-AG$3),IF($K83="L",$R83,$Q83),IF($K83="L",$Q83,$R83),$D83,$F83))</f>
        <v/>
      </c>
      <c r="AH83" s="129" t="str">
        <f>IF(OR($Q83="",$R83=""),"",_xlfn.BETA.INV(ABS(VLOOKUP($V$1,VLookups!$A$28:$B$29,2,FALSE)-AH$3),IF($K83="L",$R83,$Q83),IF($K83="L",$Q83,$R83),$D83,$F83))</f>
        <v/>
      </c>
      <c r="AI83" s="130" t="str">
        <f>IF(OR($Q83="",$R83=""),"",_xlfn.BETA.INV(ABS(VLOOKUP($V$1,VLookups!$A$28:$B$29,2,FALSE)-AI$3),IF($K83="L",$R83,$Q83),IF($K83="L",$Q83,$R83),$D83,$F83))</f>
        <v/>
      </c>
      <c r="AJ83" s="17"/>
      <c r="AK83" s="17"/>
      <c r="AL83" s="17"/>
    </row>
    <row r="84" spans="1:38" hidden="1" x14ac:dyDescent="0.25">
      <c r="A84" s="22">
        <v>81</v>
      </c>
      <c r="B84" s="152"/>
      <c r="C84" s="143"/>
      <c r="D84" s="117" t="str">
        <f t="shared" si="17"/>
        <v/>
      </c>
      <c r="E84" s="132"/>
      <c r="F84" s="117" t="str">
        <f t="shared" si="18"/>
        <v/>
      </c>
      <c r="G84" s="143"/>
      <c r="H84" s="153"/>
      <c r="I84" s="127" t="str">
        <f t="shared" si="19"/>
        <v/>
      </c>
      <c r="J84" s="23" t="str">
        <f t="shared" si="20"/>
        <v/>
      </c>
      <c r="K84" s="24" t="str">
        <f t="shared" si="21"/>
        <v/>
      </c>
      <c r="L84" s="25" t="str">
        <f>IF(J84="","",IF(OR($J84&lt;Skew!$B$1,$J84=Skew!$B$1),IF($J84&gt;Skew!$C$1,Skew!$A$1,IF($J84&gt;Skew!$C$2,Skew!$A$2,IF($J84&gt;Skew!$C$3,Skew!$A$3,IF($J84&gt;Skew!$C$4,Skew!$A$4,IF($J84&gt;Skew!$C$5,Skew!$A$5,IF($J84&gt;Skew!$C$6,Skew!$A$6,IF($J84&gt;Skew!$C$7,Skew!$A$7,IF($J84&gt;Skew!$C$8,Skew!$A$8,IF($J84&gt;Skew!$C$9,Skew!$A$9,IF($J84&gt;Skew!$C$10,Skew!$A$10,IF($J84&gt;Skew!$C$11,Skew!$A$11,IF($J84&gt;Skew!$C$12,Skew!$A$12,IF($J84&gt;Skew!$C$13,Skew!$A$13,IF($J84&gt;Skew!$C$14,Skew!$A$14,Skew!$A$15)
)))))))))))))))</f>
        <v/>
      </c>
      <c r="M84" s="24" t="str">
        <f>IF(J84="","",MATCH(L84,Skew!$A$1:$A$15,0))</f>
        <v/>
      </c>
      <c r="N84" s="24" t="str">
        <f t="shared" si="11"/>
        <v/>
      </c>
      <c r="O84" s="26"/>
      <c r="P84" s="24" t="str">
        <f>IF(OR(J84="",O84=""),"",MATCH(O84,Confidence!$A$1:$A$10,0))</f>
        <v/>
      </c>
      <c r="Q84" s="27" t="str">
        <f t="shared" si="12"/>
        <v/>
      </c>
      <c r="R84" s="27" t="str">
        <f t="shared" si="13"/>
        <v/>
      </c>
      <c r="S84" s="119" t="str">
        <f t="shared" si="14"/>
        <v/>
      </c>
      <c r="T84" s="119" t="str">
        <f t="shared" si="15"/>
        <v/>
      </c>
      <c r="U84" s="40" t="str">
        <f t="shared" si="16"/>
        <v/>
      </c>
      <c r="V84" s="132"/>
      <c r="W84" s="28" t="str">
        <f>IF(AND(D84&gt;0,E84&gt;0,F84&gt;0,Q84&gt;0,R84&gt;0,V84&gt;0,NOT(O84="")),ABS(VLOOKUP($V$1,VLookups!$A$28:$B$29,2,FALSE)-_xlfn.BETA.DIST(V84,IF(K84="L",R84,Q84),IF(K84="L",Q84,R84),TRUE,D84,F84)),"")</f>
        <v/>
      </c>
      <c r="X84" s="129" t="str">
        <f>IF(OR($Q84="",$R84=""),"",_xlfn.BETA.INV(ABS(VLOOKUP($V$1,VLookups!$A$28:$B$29,2,FALSE)-X$3),IF($K84="L",$R84,$Q84),IF($K84="L",$Q84,$R84),$D84,$F84))</f>
        <v/>
      </c>
      <c r="Y84" s="130" t="str">
        <f>IF(OR($Q84="",$R84=""),"",_xlfn.BETA.INV(ABS(VLOOKUP($V$1,VLookups!$A$28:$B$29,2,FALSE)-Y$3),IF($K84="L",$R84,$Q84),IF($K84="L",$Q84,$R84),$D84,$F84))</f>
        <v/>
      </c>
      <c r="Z84" s="129" t="str">
        <f>IF(OR($Q84="",$R84=""),"",_xlfn.BETA.INV(ABS(VLOOKUP($V$1,VLookups!$A$28:$B$29,2,FALSE)-Z$3),IF($K84="L",$R84,$Q84),IF($K84="L",$Q84,$R84),$D84,$F84))</f>
        <v/>
      </c>
      <c r="AA84" s="130" t="str">
        <f>IF(OR($Q84="",$R84=""),"",_xlfn.BETA.INV(ABS(VLOOKUP($V$1,VLookups!$A$28:$B$29,2,FALSE)-AA$3),IF($K84="L",$R84,$Q84),IF($K84="L",$Q84,$R84),$D84,$F84))</f>
        <v/>
      </c>
      <c r="AB84" s="129" t="str">
        <f>IF(OR($Q84="",$R84=""),"",_xlfn.BETA.INV(ABS(VLOOKUP($V$1,VLookups!$A$28:$B$29,2,FALSE)-AB$3),IF($K84="L",$R84,$Q84),IF($K84="L",$Q84,$R84),$D84,$F84))</f>
        <v/>
      </c>
      <c r="AC84" s="130" t="str">
        <f>IF(OR($Q84="",$R84=""),"",_xlfn.BETA.INV(ABS(VLOOKUP($V$1,VLookups!$A$28:$B$29,2,FALSE)-AC$3),IF($K84="L",$R84,$Q84),IF($K84="L",$Q84,$R84),$D84,$F84))</f>
        <v/>
      </c>
      <c r="AD84" s="129" t="str">
        <f>IF(OR($Q84="",$R84=""),"",_xlfn.BETA.INV(ABS(VLOOKUP($V$1,VLookups!$A$28:$B$29,2,FALSE)-AD$3),IF($K84="L",$R84,$Q84),IF($K84="L",$Q84,$R84),$D84,$F84))</f>
        <v/>
      </c>
      <c r="AE84" s="130" t="str">
        <f>IF(OR($Q84="",$R84=""),"",_xlfn.BETA.INV(ABS(VLOOKUP($V$1,VLookups!$A$28:$B$29,2,FALSE)-AE$3),IF($K84="L",$R84,$Q84),IF($K84="L",$Q84,$R84),$D84,$F84))</f>
        <v/>
      </c>
      <c r="AF84" s="129" t="str">
        <f>IF(OR($Q84="",$R84=""),"",_xlfn.BETA.INV(ABS(VLOOKUP($V$1,VLookups!$A$28:$B$29,2,FALSE)-AF$3),IF($K84="L",$R84,$Q84),IF($K84="L",$Q84,$R84),$D84,$F84))</f>
        <v/>
      </c>
      <c r="AG84" s="130" t="str">
        <f>IF(OR($Q84="",$R84=""),"",_xlfn.BETA.INV(ABS(VLOOKUP($V$1,VLookups!$A$28:$B$29,2,FALSE)-AG$3),IF($K84="L",$R84,$Q84),IF($K84="L",$Q84,$R84),$D84,$F84))</f>
        <v/>
      </c>
      <c r="AH84" s="129" t="str">
        <f>IF(OR($Q84="",$R84=""),"",_xlfn.BETA.INV(ABS(VLOOKUP($V$1,VLookups!$A$28:$B$29,2,FALSE)-AH$3),IF($K84="L",$R84,$Q84),IF($K84="L",$Q84,$R84),$D84,$F84))</f>
        <v/>
      </c>
      <c r="AI84" s="130" t="str">
        <f>IF(OR($Q84="",$R84=""),"",_xlfn.BETA.INV(ABS(VLOOKUP($V$1,VLookups!$A$28:$B$29,2,FALSE)-AI$3),IF($K84="L",$R84,$Q84),IF($K84="L",$Q84,$R84),$D84,$F84))</f>
        <v/>
      </c>
      <c r="AJ84" s="17"/>
      <c r="AK84" s="17"/>
      <c r="AL84" s="17"/>
    </row>
    <row r="85" spans="1:38" hidden="1" x14ac:dyDescent="0.25">
      <c r="A85" s="22">
        <v>82</v>
      </c>
      <c r="B85" s="152"/>
      <c r="C85" s="143"/>
      <c r="D85" s="117" t="str">
        <f t="shared" si="17"/>
        <v/>
      </c>
      <c r="E85" s="132"/>
      <c r="F85" s="117" t="str">
        <f t="shared" si="18"/>
        <v/>
      </c>
      <c r="G85" s="143"/>
      <c r="H85" s="153"/>
      <c r="I85" s="127" t="str">
        <f t="shared" si="19"/>
        <v/>
      </c>
      <c r="J85" s="23" t="str">
        <f t="shared" si="20"/>
        <v/>
      </c>
      <c r="K85" s="24" t="str">
        <f t="shared" si="21"/>
        <v/>
      </c>
      <c r="L85" s="25" t="str">
        <f>IF(J85="","",IF(OR($J85&lt;Skew!$B$1,$J85=Skew!$B$1),IF($J85&gt;Skew!$C$1,Skew!$A$1,IF($J85&gt;Skew!$C$2,Skew!$A$2,IF($J85&gt;Skew!$C$3,Skew!$A$3,IF($J85&gt;Skew!$C$4,Skew!$A$4,IF($J85&gt;Skew!$C$5,Skew!$A$5,IF($J85&gt;Skew!$C$6,Skew!$A$6,IF($J85&gt;Skew!$C$7,Skew!$A$7,IF($J85&gt;Skew!$C$8,Skew!$A$8,IF($J85&gt;Skew!$C$9,Skew!$A$9,IF($J85&gt;Skew!$C$10,Skew!$A$10,IF($J85&gt;Skew!$C$11,Skew!$A$11,IF($J85&gt;Skew!$C$12,Skew!$A$12,IF($J85&gt;Skew!$C$13,Skew!$A$13,IF($J85&gt;Skew!$C$14,Skew!$A$14,Skew!$A$15)
)))))))))))))))</f>
        <v/>
      </c>
      <c r="M85" s="24" t="str">
        <f>IF(J85="","",MATCH(L85,Skew!$A$1:$A$15,0))</f>
        <v/>
      </c>
      <c r="N85" s="24" t="str">
        <f t="shared" si="11"/>
        <v/>
      </c>
      <c r="O85" s="26"/>
      <c r="P85" s="24" t="str">
        <f>IF(OR(J85="",O85=""),"",MATCH(O85,Confidence!$A$1:$A$10,0))</f>
        <v/>
      </c>
      <c r="Q85" s="27" t="str">
        <f t="shared" si="12"/>
        <v/>
      </c>
      <c r="R85" s="27" t="str">
        <f t="shared" si="13"/>
        <v/>
      </c>
      <c r="S85" s="119" t="str">
        <f t="shared" si="14"/>
        <v/>
      </c>
      <c r="T85" s="119" t="str">
        <f t="shared" si="15"/>
        <v/>
      </c>
      <c r="U85" s="40" t="str">
        <f t="shared" si="16"/>
        <v/>
      </c>
      <c r="V85" s="132"/>
      <c r="W85" s="28" t="str">
        <f>IF(AND(D85&gt;0,E85&gt;0,F85&gt;0,Q85&gt;0,R85&gt;0,V85&gt;0,NOT(O85="")),ABS(VLOOKUP($V$1,VLookups!$A$28:$B$29,2,FALSE)-_xlfn.BETA.DIST(V85,IF(K85="L",R85,Q85),IF(K85="L",Q85,R85),TRUE,D85,F85)),"")</f>
        <v/>
      </c>
      <c r="X85" s="129" t="str">
        <f>IF(OR($Q85="",$R85=""),"",_xlfn.BETA.INV(ABS(VLOOKUP($V$1,VLookups!$A$28:$B$29,2,FALSE)-X$3),IF($K85="L",$R85,$Q85),IF($K85="L",$Q85,$R85),$D85,$F85))</f>
        <v/>
      </c>
      <c r="Y85" s="130" t="str">
        <f>IF(OR($Q85="",$R85=""),"",_xlfn.BETA.INV(ABS(VLOOKUP($V$1,VLookups!$A$28:$B$29,2,FALSE)-Y$3),IF($K85="L",$R85,$Q85),IF($K85="L",$Q85,$R85),$D85,$F85))</f>
        <v/>
      </c>
      <c r="Z85" s="129" t="str">
        <f>IF(OR($Q85="",$R85=""),"",_xlfn.BETA.INV(ABS(VLOOKUP($V$1,VLookups!$A$28:$B$29,2,FALSE)-Z$3),IF($K85="L",$R85,$Q85),IF($K85="L",$Q85,$R85),$D85,$F85))</f>
        <v/>
      </c>
      <c r="AA85" s="130" t="str">
        <f>IF(OR($Q85="",$R85=""),"",_xlfn.BETA.INV(ABS(VLOOKUP($V$1,VLookups!$A$28:$B$29,2,FALSE)-AA$3),IF($K85="L",$R85,$Q85),IF($K85="L",$Q85,$R85),$D85,$F85))</f>
        <v/>
      </c>
      <c r="AB85" s="129" t="str">
        <f>IF(OR($Q85="",$R85=""),"",_xlfn.BETA.INV(ABS(VLOOKUP($V$1,VLookups!$A$28:$B$29,2,FALSE)-AB$3),IF($K85="L",$R85,$Q85),IF($K85="L",$Q85,$R85),$D85,$F85))</f>
        <v/>
      </c>
      <c r="AC85" s="130" t="str">
        <f>IF(OR($Q85="",$R85=""),"",_xlfn.BETA.INV(ABS(VLOOKUP($V$1,VLookups!$A$28:$B$29,2,FALSE)-AC$3),IF($K85="L",$R85,$Q85),IF($K85="L",$Q85,$R85),$D85,$F85))</f>
        <v/>
      </c>
      <c r="AD85" s="129" t="str">
        <f>IF(OR($Q85="",$R85=""),"",_xlfn.BETA.INV(ABS(VLOOKUP($V$1,VLookups!$A$28:$B$29,2,FALSE)-AD$3),IF($K85="L",$R85,$Q85),IF($K85="L",$Q85,$R85),$D85,$F85))</f>
        <v/>
      </c>
      <c r="AE85" s="130" t="str">
        <f>IF(OR($Q85="",$R85=""),"",_xlfn.BETA.INV(ABS(VLOOKUP($V$1,VLookups!$A$28:$B$29,2,FALSE)-AE$3),IF($K85="L",$R85,$Q85),IF($K85="L",$Q85,$R85),$D85,$F85))</f>
        <v/>
      </c>
      <c r="AF85" s="129" t="str">
        <f>IF(OR($Q85="",$R85=""),"",_xlfn.BETA.INV(ABS(VLOOKUP($V$1,VLookups!$A$28:$B$29,2,FALSE)-AF$3),IF($K85="L",$R85,$Q85),IF($K85="L",$Q85,$R85),$D85,$F85))</f>
        <v/>
      </c>
      <c r="AG85" s="130" t="str">
        <f>IF(OR($Q85="",$R85=""),"",_xlfn.BETA.INV(ABS(VLOOKUP($V$1,VLookups!$A$28:$B$29,2,FALSE)-AG$3),IF($K85="L",$R85,$Q85),IF($K85="L",$Q85,$R85),$D85,$F85))</f>
        <v/>
      </c>
      <c r="AH85" s="129" t="str">
        <f>IF(OR($Q85="",$R85=""),"",_xlfn.BETA.INV(ABS(VLOOKUP($V$1,VLookups!$A$28:$B$29,2,FALSE)-AH$3),IF($K85="L",$R85,$Q85),IF($K85="L",$Q85,$R85),$D85,$F85))</f>
        <v/>
      </c>
      <c r="AI85" s="130" t="str">
        <f>IF(OR($Q85="",$R85=""),"",_xlfn.BETA.INV(ABS(VLOOKUP($V$1,VLookups!$A$28:$B$29,2,FALSE)-AI$3),IF($K85="L",$R85,$Q85),IF($K85="L",$Q85,$R85),$D85,$F85))</f>
        <v/>
      </c>
      <c r="AJ85" s="17"/>
      <c r="AK85" s="17"/>
      <c r="AL85" s="17"/>
    </row>
    <row r="86" spans="1:38" hidden="1" x14ac:dyDescent="0.25">
      <c r="A86" s="22">
        <v>83</v>
      </c>
      <c r="B86" s="152"/>
      <c r="C86" s="143"/>
      <c r="D86" s="117" t="str">
        <f t="shared" si="17"/>
        <v/>
      </c>
      <c r="E86" s="132"/>
      <c r="F86" s="117" t="str">
        <f t="shared" si="18"/>
        <v/>
      </c>
      <c r="G86" s="143"/>
      <c r="H86" s="153"/>
      <c r="I86" s="127" t="str">
        <f t="shared" si="19"/>
        <v/>
      </c>
      <c r="J86" s="23" t="str">
        <f t="shared" si="20"/>
        <v/>
      </c>
      <c r="K86" s="24" t="str">
        <f t="shared" si="21"/>
        <v/>
      </c>
      <c r="L86" s="25" t="str">
        <f>IF(J86="","",IF(OR($J86&lt;Skew!$B$1,$J86=Skew!$B$1),IF($J86&gt;Skew!$C$1,Skew!$A$1,IF($J86&gt;Skew!$C$2,Skew!$A$2,IF($J86&gt;Skew!$C$3,Skew!$A$3,IF($J86&gt;Skew!$C$4,Skew!$A$4,IF($J86&gt;Skew!$C$5,Skew!$A$5,IF($J86&gt;Skew!$C$6,Skew!$A$6,IF($J86&gt;Skew!$C$7,Skew!$A$7,IF($J86&gt;Skew!$C$8,Skew!$A$8,IF($J86&gt;Skew!$C$9,Skew!$A$9,IF($J86&gt;Skew!$C$10,Skew!$A$10,IF($J86&gt;Skew!$C$11,Skew!$A$11,IF($J86&gt;Skew!$C$12,Skew!$A$12,IF($J86&gt;Skew!$C$13,Skew!$A$13,IF($J86&gt;Skew!$C$14,Skew!$A$14,Skew!$A$15)
)))))))))))))))</f>
        <v/>
      </c>
      <c r="M86" s="24" t="str">
        <f>IF(J86="","",MATCH(L86,Skew!$A$1:$A$15,0))</f>
        <v/>
      </c>
      <c r="N86" s="24" t="str">
        <f t="shared" si="11"/>
        <v/>
      </c>
      <c r="O86" s="26"/>
      <c r="P86" s="24" t="str">
        <f>IF(OR(J86="",O86=""),"",MATCH(O86,Confidence!$A$1:$A$10,0))</f>
        <v/>
      </c>
      <c r="Q86" s="27" t="str">
        <f t="shared" si="12"/>
        <v/>
      </c>
      <c r="R86" s="27" t="str">
        <f t="shared" si="13"/>
        <v/>
      </c>
      <c r="S86" s="119" t="str">
        <f t="shared" si="14"/>
        <v/>
      </c>
      <c r="T86" s="119" t="str">
        <f t="shared" si="15"/>
        <v/>
      </c>
      <c r="U86" s="40" t="str">
        <f t="shared" si="16"/>
        <v/>
      </c>
      <c r="V86" s="132"/>
      <c r="W86" s="28" t="str">
        <f>IF(AND(D86&gt;0,E86&gt;0,F86&gt;0,Q86&gt;0,R86&gt;0,V86&gt;0,NOT(O86="")),ABS(VLOOKUP($V$1,VLookups!$A$28:$B$29,2,FALSE)-_xlfn.BETA.DIST(V86,IF(K86="L",R86,Q86),IF(K86="L",Q86,R86),TRUE,D86,F86)),"")</f>
        <v/>
      </c>
      <c r="X86" s="129" t="str">
        <f>IF(OR($Q86="",$R86=""),"",_xlfn.BETA.INV(ABS(VLOOKUP($V$1,VLookups!$A$28:$B$29,2,FALSE)-X$3),IF($K86="L",$R86,$Q86),IF($K86="L",$Q86,$R86),$D86,$F86))</f>
        <v/>
      </c>
      <c r="Y86" s="130" t="str">
        <f>IF(OR($Q86="",$R86=""),"",_xlfn.BETA.INV(ABS(VLOOKUP($V$1,VLookups!$A$28:$B$29,2,FALSE)-Y$3),IF($K86="L",$R86,$Q86),IF($K86="L",$Q86,$R86),$D86,$F86))</f>
        <v/>
      </c>
      <c r="Z86" s="129" t="str">
        <f>IF(OR($Q86="",$R86=""),"",_xlfn.BETA.INV(ABS(VLOOKUP($V$1,VLookups!$A$28:$B$29,2,FALSE)-Z$3),IF($K86="L",$R86,$Q86),IF($K86="L",$Q86,$R86),$D86,$F86))</f>
        <v/>
      </c>
      <c r="AA86" s="130" t="str">
        <f>IF(OR($Q86="",$R86=""),"",_xlfn.BETA.INV(ABS(VLOOKUP($V$1,VLookups!$A$28:$B$29,2,FALSE)-AA$3),IF($K86="L",$R86,$Q86),IF($K86="L",$Q86,$R86),$D86,$F86))</f>
        <v/>
      </c>
      <c r="AB86" s="129" t="str">
        <f>IF(OR($Q86="",$R86=""),"",_xlfn.BETA.INV(ABS(VLOOKUP($V$1,VLookups!$A$28:$B$29,2,FALSE)-AB$3),IF($K86="L",$R86,$Q86),IF($K86="L",$Q86,$R86),$D86,$F86))</f>
        <v/>
      </c>
      <c r="AC86" s="130" t="str">
        <f>IF(OR($Q86="",$R86=""),"",_xlfn.BETA.INV(ABS(VLOOKUP($V$1,VLookups!$A$28:$B$29,2,FALSE)-AC$3),IF($K86="L",$R86,$Q86),IF($K86="L",$Q86,$R86),$D86,$F86))</f>
        <v/>
      </c>
      <c r="AD86" s="129" t="str">
        <f>IF(OR($Q86="",$R86=""),"",_xlfn.BETA.INV(ABS(VLOOKUP($V$1,VLookups!$A$28:$B$29,2,FALSE)-AD$3),IF($K86="L",$R86,$Q86),IF($K86="L",$Q86,$R86),$D86,$F86))</f>
        <v/>
      </c>
      <c r="AE86" s="130" t="str">
        <f>IF(OR($Q86="",$R86=""),"",_xlfn.BETA.INV(ABS(VLOOKUP($V$1,VLookups!$A$28:$B$29,2,FALSE)-AE$3),IF($K86="L",$R86,$Q86),IF($K86="L",$Q86,$R86),$D86,$F86))</f>
        <v/>
      </c>
      <c r="AF86" s="129" t="str">
        <f>IF(OR($Q86="",$R86=""),"",_xlfn.BETA.INV(ABS(VLOOKUP($V$1,VLookups!$A$28:$B$29,2,FALSE)-AF$3),IF($K86="L",$R86,$Q86),IF($K86="L",$Q86,$R86),$D86,$F86))</f>
        <v/>
      </c>
      <c r="AG86" s="130" t="str">
        <f>IF(OR($Q86="",$R86=""),"",_xlfn.BETA.INV(ABS(VLOOKUP($V$1,VLookups!$A$28:$B$29,2,FALSE)-AG$3),IF($K86="L",$R86,$Q86),IF($K86="L",$Q86,$R86),$D86,$F86))</f>
        <v/>
      </c>
      <c r="AH86" s="129" t="str">
        <f>IF(OR($Q86="",$R86=""),"",_xlfn.BETA.INV(ABS(VLOOKUP($V$1,VLookups!$A$28:$B$29,2,FALSE)-AH$3),IF($K86="L",$R86,$Q86),IF($K86="L",$Q86,$R86),$D86,$F86))</f>
        <v/>
      </c>
      <c r="AI86" s="130" t="str">
        <f>IF(OR($Q86="",$R86=""),"",_xlfn.BETA.INV(ABS(VLOOKUP($V$1,VLookups!$A$28:$B$29,2,FALSE)-AI$3),IF($K86="L",$R86,$Q86),IF($K86="L",$Q86,$R86),$D86,$F86))</f>
        <v/>
      </c>
      <c r="AJ86" s="17"/>
      <c r="AK86" s="17"/>
      <c r="AL86" s="17"/>
    </row>
    <row r="87" spans="1:38" hidden="1" x14ac:dyDescent="0.25">
      <c r="A87" s="22">
        <v>84</v>
      </c>
      <c r="B87" s="152"/>
      <c r="C87" s="143"/>
      <c r="D87" s="117" t="str">
        <f t="shared" si="17"/>
        <v/>
      </c>
      <c r="E87" s="132"/>
      <c r="F87" s="117" t="str">
        <f t="shared" si="18"/>
        <v/>
      </c>
      <c r="G87" s="143"/>
      <c r="H87" s="153"/>
      <c r="I87" s="127" t="str">
        <f t="shared" si="19"/>
        <v/>
      </c>
      <c r="J87" s="23" t="str">
        <f t="shared" si="20"/>
        <v/>
      </c>
      <c r="K87" s="24" t="str">
        <f t="shared" si="21"/>
        <v/>
      </c>
      <c r="L87" s="25" t="str">
        <f>IF(J87="","",IF(OR($J87&lt;Skew!$B$1,$J87=Skew!$B$1),IF($J87&gt;Skew!$C$1,Skew!$A$1,IF($J87&gt;Skew!$C$2,Skew!$A$2,IF($J87&gt;Skew!$C$3,Skew!$A$3,IF($J87&gt;Skew!$C$4,Skew!$A$4,IF($J87&gt;Skew!$C$5,Skew!$A$5,IF($J87&gt;Skew!$C$6,Skew!$A$6,IF($J87&gt;Skew!$C$7,Skew!$A$7,IF($J87&gt;Skew!$C$8,Skew!$A$8,IF($J87&gt;Skew!$C$9,Skew!$A$9,IF($J87&gt;Skew!$C$10,Skew!$A$10,IF($J87&gt;Skew!$C$11,Skew!$A$11,IF($J87&gt;Skew!$C$12,Skew!$A$12,IF($J87&gt;Skew!$C$13,Skew!$A$13,IF($J87&gt;Skew!$C$14,Skew!$A$14,Skew!$A$15)
)))))))))))))))</f>
        <v/>
      </c>
      <c r="M87" s="24" t="str">
        <f>IF(J87="","",MATCH(L87,Skew!$A$1:$A$15,0))</f>
        <v/>
      </c>
      <c r="N87" s="24" t="str">
        <f t="shared" si="11"/>
        <v/>
      </c>
      <c r="O87" s="26"/>
      <c r="P87" s="24" t="str">
        <f>IF(OR(J87="",O87=""),"",MATCH(O87,Confidence!$A$1:$A$10,0))</f>
        <v/>
      </c>
      <c r="Q87" s="27" t="str">
        <f t="shared" si="12"/>
        <v/>
      </c>
      <c r="R87" s="27" t="str">
        <f t="shared" si="13"/>
        <v/>
      </c>
      <c r="S87" s="119" t="str">
        <f t="shared" si="14"/>
        <v/>
      </c>
      <c r="T87" s="119" t="str">
        <f t="shared" si="15"/>
        <v/>
      </c>
      <c r="U87" s="40" t="str">
        <f t="shared" si="16"/>
        <v/>
      </c>
      <c r="V87" s="132"/>
      <c r="W87" s="28" t="str">
        <f>IF(AND(D87&gt;0,E87&gt;0,F87&gt;0,Q87&gt;0,R87&gt;0,V87&gt;0,NOT(O87="")),ABS(VLOOKUP($V$1,VLookups!$A$28:$B$29,2,FALSE)-_xlfn.BETA.DIST(V87,IF(K87="L",R87,Q87),IF(K87="L",Q87,R87),TRUE,D87,F87)),"")</f>
        <v/>
      </c>
      <c r="X87" s="129" t="str">
        <f>IF(OR($Q87="",$R87=""),"",_xlfn.BETA.INV(ABS(VLOOKUP($V$1,VLookups!$A$28:$B$29,2,FALSE)-X$3),IF($K87="L",$R87,$Q87),IF($K87="L",$Q87,$R87),$D87,$F87))</f>
        <v/>
      </c>
      <c r="Y87" s="130" t="str">
        <f>IF(OR($Q87="",$R87=""),"",_xlfn.BETA.INV(ABS(VLOOKUP($V$1,VLookups!$A$28:$B$29,2,FALSE)-Y$3),IF($K87="L",$R87,$Q87),IF($K87="L",$Q87,$R87),$D87,$F87))</f>
        <v/>
      </c>
      <c r="Z87" s="129" t="str">
        <f>IF(OR($Q87="",$R87=""),"",_xlfn.BETA.INV(ABS(VLOOKUP($V$1,VLookups!$A$28:$B$29,2,FALSE)-Z$3),IF($K87="L",$R87,$Q87),IF($K87="L",$Q87,$R87),$D87,$F87))</f>
        <v/>
      </c>
      <c r="AA87" s="130" t="str">
        <f>IF(OR($Q87="",$R87=""),"",_xlfn.BETA.INV(ABS(VLOOKUP($V$1,VLookups!$A$28:$B$29,2,FALSE)-AA$3),IF($K87="L",$R87,$Q87),IF($K87="L",$Q87,$R87),$D87,$F87))</f>
        <v/>
      </c>
      <c r="AB87" s="129" t="str">
        <f>IF(OR($Q87="",$R87=""),"",_xlfn.BETA.INV(ABS(VLOOKUP($V$1,VLookups!$A$28:$B$29,2,FALSE)-AB$3),IF($K87="L",$R87,$Q87),IF($K87="L",$Q87,$R87),$D87,$F87))</f>
        <v/>
      </c>
      <c r="AC87" s="130" t="str">
        <f>IF(OR($Q87="",$R87=""),"",_xlfn.BETA.INV(ABS(VLOOKUP($V$1,VLookups!$A$28:$B$29,2,FALSE)-AC$3),IF($K87="L",$R87,$Q87),IF($K87="L",$Q87,$R87),$D87,$F87))</f>
        <v/>
      </c>
      <c r="AD87" s="129" t="str">
        <f>IF(OR($Q87="",$R87=""),"",_xlfn.BETA.INV(ABS(VLOOKUP($V$1,VLookups!$A$28:$B$29,2,FALSE)-AD$3),IF($K87="L",$R87,$Q87),IF($K87="L",$Q87,$R87),$D87,$F87))</f>
        <v/>
      </c>
      <c r="AE87" s="130" t="str">
        <f>IF(OR($Q87="",$R87=""),"",_xlfn.BETA.INV(ABS(VLOOKUP($V$1,VLookups!$A$28:$B$29,2,FALSE)-AE$3),IF($K87="L",$R87,$Q87),IF($K87="L",$Q87,$R87),$D87,$F87))</f>
        <v/>
      </c>
      <c r="AF87" s="129" t="str">
        <f>IF(OR($Q87="",$R87=""),"",_xlfn.BETA.INV(ABS(VLOOKUP($V$1,VLookups!$A$28:$B$29,2,FALSE)-AF$3),IF($K87="L",$R87,$Q87),IF($K87="L",$Q87,$R87),$D87,$F87))</f>
        <v/>
      </c>
      <c r="AG87" s="130" t="str">
        <f>IF(OR($Q87="",$R87=""),"",_xlfn.BETA.INV(ABS(VLOOKUP($V$1,VLookups!$A$28:$B$29,2,FALSE)-AG$3),IF($K87="L",$R87,$Q87),IF($K87="L",$Q87,$R87),$D87,$F87))</f>
        <v/>
      </c>
      <c r="AH87" s="129" t="str">
        <f>IF(OR($Q87="",$R87=""),"",_xlfn.BETA.INV(ABS(VLOOKUP($V$1,VLookups!$A$28:$B$29,2,FALSE)-AH$3),IF($K87="L",$R87,$Q87),IF($K87="L",$Q87,$R87),$D87,$F87))</f>
        <v/>
      </c>
      <c r="AI87" s="130" t="str">
        <f>IF(OR($Q87="",$R87=""),"",_xlfn.BETA.INV(ABS(VLOOKUP($V$1,VLookups!$A$28:$B$29,2,FALSE)-AI$3),IF($K87="L",$R87,$Q87),IF($K87="L",$Q87,$R87),$D87,$F87))</f>
        <v/>
      </c>
      <c r="AJ87" s="17"/>
      <c r="AK87" s="17"/>
      <c r="AL87" s="17"/>
    </row>
    <row r="88" spans="1:38" hidden="1" x14ac:dyDescent="0.25">
      <c r="A88" s="22">
        <v>85</v>
      </c>
      <c r="B88" s="152"/>
      <c r="C88" s="143"/>
      <c r="D88" s="117" t="str">
        <f t="shared" si="17"/>
        <v/>
      </c>
      <c r="E88" s="132"/>
      <c r="F88" s="117" t="str">
        <f t="shared" si="18"/>
        <v/>
      </c>
      <c r="G88" s="143"/>
      <c r="H88" s="153"/>
      <c r="I88" s="127" t="str">
        <f t="shared" si="19"/>
        <v/>
      </c>
      <c r="J88" s="23" t="str">
        <f t="shared" si="20"/>
        <v/>
      </c>
      <c r="K88" s="24" t="str">
        <f t="shared" si="21"/>
        <v/>
      </c>
      <c r="L88" s="25" t="str">
        <f>IF(J88="","",IF(OR($J88&lt;Skew!$B$1,$J88=Skew!$B$1),IF($J88&gt;Skew!$C$1,Skew!$A$1,IF($J88&gt;Skew!$C$2,Skew!$A$2,IF($J88&gt;Skew!$C$3,Skew!$A$3,IF($J88&gt;Skew!$C$4,Skew!$A$4,IF($J88&gt;Skew!$C$5,Skew!$A$5,IF($J88&gt;Skew!$C$6,Skew!$A$6,IF($J88&gt;Skew!$C$7,Skew!$A$7,IF($J88&gt;Skew!$C$8,Skew!$A$8,IF($J88&gt;Skew!$C$9,Skew!$A$9,IF($J88&gt;Skew!$C$10,Skew!$A$10,IF($J88&gt;Skew!$C$11,Skew!$A$11,IF($J88&gt;Skew!$C$12,Skew!$A$12,IF($J88&gt;Skew!$C$13,Skew!$A$13,IF($J88&gt;Skew!$C$14,Skew!$A$14,Skew!$A$15)
)))))))))))))))</f>
        <v/>
      </c>
      <c r="M88" s="24" t="str">
        <f>IF(J88="","",MATCH(L88,Skew!$A$1:$A$15,0))</f>
        <v/>
      </c>
      <c r="N88" s="24" t="str">
        <f t="shared" si="11"/>
        <v/>
      </c>
      <c r="O88" s="26"/>
      <c r="P88" s="24" t="str">
        <f>IF(OR(J88="",O88=""),"",MATCH(O88,Confidence!$A$1:$A$10,0))</f>
        <v/>
      </c>
      <c r="Q88" s="27" t="str">
        <f t="shared" si="12"/>
        <v/>
      </c>
      <c r="R88" s="27" t="str">
        <f t="shared" si="13"/>
        <v/>
      </c>
      <c r="S88" s="119" t="str">
        <f t="shared" si="14"/>
        <v/>
      </c>
      <c r="T88" s="119" t="str">
        <f t="shared" si="15"/>
        <v/>
      </c>
      <c r="U88" s="40" t="str">
        <f t="shared" si="16"/>
        <v/>
      </c>
      <c r="V88" s="132"/>
      <c r="W88" s="28" t="str">
        <f>IF(AND(D88&gt;0,E88&gt;0,F88&gt;0,Q88&gt;0,R88&gt;0,V88&gt;0,NOT(O88="")),ABS(VLOOKUP($V$1,VLookups!$A$28:$B$29,2,FALSE)-_xlfn.BETA.DIST(V88,IF(K88="L",R88,Q88),IF(K88="L",Q88,R88),TRUE,D88,F88)),"")</f>
        <v/>
      </c>
      <c r="X88" s="129" t="str">
        <f>IF(OR($Q88="",$R88=""),"",_xlfn.BETA.INV(ABS(VLOOKUP($V$1,VLookups!$A$28:$B$29,2,FALSE)-X$3),IF($K88="L",$R88,$Q88),IF($K88="L",$Q88,$R88),$D88,$F88))</f>
        <v/>
      </c>
      <c r="Y88" s="130" t="str">
        <f>IF(OR($Q88="",$R88=""),"",_xlfn.BETA.INV(ABS(VLOOKUP($V$1,VLookups!$A$28:$B$29,2,FALSE)-Y$3),IF($K88="L",$R88,$Q88),IF($K88="L",$Q88,$R88),$D88,$F88))</f>
        <v/>
      </c>
      <c r="Z88" s="129" t="str">
        <f>IF(OR($Q88="",$R88=""),"",_xlfn.BETA.INV(ABS(VLOOKUP($V$1,VLookups!$A$28:$B$29,2,FALSE)-Z$3),IF($K88="L",$R88,$Q88),IF($K88="L",$Q88,$R88),$D88,$F88))</f>
        <v/>
      </c>
      <c r="AA88" s="130" t="str">
        <f>IF(OR($Q88="",$R88=""),"",_xlfn.BETA.INV(ABS(VLOOKUP($V$1,VLookups!$A$28:$B$29,2,FALSE)-AA$3),IF($K88="L",$R88,$Q88),IF($K88="L",$Q88,$R88),$D88,$F88))</f>
        <v/>
      </c>
      <c r="AB88" s="129" t="str">
        <f>IF(OR($Q88="",$R88=""),"",_xlfn.BETA.INV(ABS(VLOOKUP($V$1,VLookups!$A$28:$B$29,2,FALSE)-AB$3),IF($K88="L",$R88,$Q88),IF($K88="L",$Q88,$R88),$D88,$F88))</f>
        <v/>
      </c>
      <c r="AC88" s="130" t="str">
        <f>IF(OR($Q88="",$R88=""),"",_xlfn.BETA.INV(ABS(VLOOKUP($V$1,VLookups!$A$28:$B$29,2,FALSE)-AC$3),IF($K88="L",$R88,$Q88),IF($K88="L",$Q88,$R88),$D88,$F88))</f>
        <v/>
      </c>
      <c r="AD88" s="129" t="str">
        <f>IF(OR($Q88="",$R88=""),"",_xlfn.BETA.INV(ABS(VLOOKUP($V$1,VLookups!$A$28:$B$29,2,FALSE)-AD$3),IF($K88="L",$R88,$Q88),IF($K88="L",$Q88,$R88),$D88,$F88))</f>
        <v/>
      </c>
      <c r="AE88" s="130" t="str">
        <f>IF(OR($Q88="",$R88=""),"",_xlfn.BETA.INV(ABS(VLOOKUP($V$1,VLookups!$A$28:$B$29,2,FALSE)-AE$3),IF($K88="L",$R88,$Q88),IF($K88="L",$Q88,$R88),$D88,$F88))</f>
        <v/>
      </c>
      <c r="AF88" s="129" t="str">
        <f>IF(OR($Q88="",$R88=""),"",_xlfn.BETA.INV(ABS(VLOOKUP($V$1,VLookups!$A$28:$B$29,2,FALSE)-AF$3),IF($K88="L",$R88,$Q88),IF($K88="L",$Q88,$R88),$D88,$F88))</f>
        <v/>
      </c>
      <c r="AG88" s="130" t="str">
        <f>IF(OR($Q88="",$R88=""),"",_xlfn.BETA.INV(ABS(VLOOKUP($V$1,VLookups!$A$28:$B$29,2,FALSE)-AG$3),IF($K88="L",$R88,$Q88),IF($K88="L",$Q88,$R88),$D88,$F88))</f>
        <v/>
      </c>
      <c r="AH88" s="129" t="str">
        <f>IF(OR($Q88="",$R88=""),"",_xlfn.BETA.INV(ABS(VLOOKUP($V$1,VLookups!$A$28:$B$29,2,FALSE)-AH$3),IF($K88="L",$R88,$Q88),IF($K88="L",$Q88,$R88),$D88,$F88))</f>
        <v/>
      </c>
      <c r="AI88" s="130" t="str">
        <f>IF(OR($Q88="",$R88=""),"",_xlfn.BETA.INV(ABS(VLOOKUP($V$1,VLookups!$A$28:$B$29,2,FALSE)-AI$3),IF($K88="L",$R88,$Q88),IF($K88="L",$Q88,$R88),$D88,$F88))</f>
        <v/>
      </c>
      <c r="AJ88" s="17"/>
      <c r="AK88" s="17"/>
      <c r="AL88" s="17"/>
    </row>
    <row r="89" spans="1:38" hidden="1" x14ac:dyDescent="0.25">
      <c r="A89" s="22">
        <v>86</v>
      </c>
      <c r="B89" s="152"/>
      <c r="C89" s="143"/>
      <c r="D89" s="117" t="str">
        <f t="shared" si="17"/>
        <v/>
      </c>
      <c r="E89" s="132"/>
      <c r="F89" s="117" t="str">
        <f t="shared" si="18"/>
        <v/>
      </c>
      <c r="G89" s="143"/>
      <c r="H89" s="153"/>
      <c r="I89" s="127" t="str">
        <f t="shared" si="19"/>
        <v/>
      </c>
      <c r="J89" s="23" t="str">
        <f t="shared" si="20"/>
        <v/>
      </c>
      <c r="K89" s="24" t="str">
        <f t="shared" si="21"/>
        <v/>
      </c>
      <c r="L89" s="25" t="str">
        <f>IF(J89="","",IF(OR($J89&lt;Skew!$B$1,$J89=Skew!$B$1),IF($J89&gt;Skew!$C$1,Skew!$A$1,IF($J89&gt;Skew!$C$2,Skew!$A$2,IF($J89&gt;Skew!$C$3,Skew!$A$3,IF($J89&gt;Skew!$C$4,Skew!$A$4,IF($J89&gt;Skew!$C$5,Skew!$A$5,IF($J89&gt;Skew!$C$6,Skew!$A$6,IF($J89&gt;Skew!$C$7,Skew!$A$7,IF($J89&gt;Skew!$C$8,Skew!$A$8,IF($J89&gt;Skew!$C$9,Skew!$A$9,IF($J89&gt;Skew!$C$10,Skew!$A$10,IF($J89&gt;Skew!$C$11,Skew!$A$11,IF($J89&gt;Skew!$C$12,Skew!$A$12,IF($J89&gt;Skew!$C$13,Skew!$A$13,IF($J89&gt;Skew!$C$14,Skew!$A$14,Skew!$A$15)
)))))))))))))))</f>
        <v/>
      </c>
      <c r="M89" s="24" t="str">
        <f>IF(J89="","",MATCH(L89,Skew!$A$1:$A$15,0))</f>
        <v/>
      </c>
      <c r="N89" s="24" t="str">
        <f t="shared" si="11"/>
        <v/>
      </c>
      <c r="O89" s="26"/>
      <c r="P89" s="24" t="str">
        <f>IF(OR(J89="",O89=""),"",MATCH(O89,Confidence!$A$1:$A$10,0))</f>
        <v/>
      </c>
      <c r="Q89" s="27" t="str">
        <f t="shared" si="12"/>
        <v/>
      </c>
      <c r="R89" s="27" t="str">
        <f t="shared" si="13"/>
        <v/>
      </c>
      <c r="S89" s="119" t="str">
        <f t="shared" si="14"/>
        <v/>
      </c>
      <c r="T89" s="119" t="str">
        <f t="shared" si="15"/>
        <v/>
      </c>
      <c r="U89" s="40" t="str">
        <f t="shared" si="16"/>
        <v/>
      </c>
      <c r="V89" s="132"/>
      <c r="W89" s="28" t="str">
        <f>IF(AND(D89&gt;0,E89&gt;0,F89&gt;0,Q89&gt;0,R89&gt;0,V89&gt;0,NOT(O89="")),ABS(VLOOKUP($V$1,VLookups!$A$28:$B$29,2,FALSE)-_xlfn.BETA.DIST(V89,IF(K89="L",R89,Q89),IF(K89="L",Q89,R89),TRUE,D89,F89)),"")</f>
        <v/>
      </c>
      <c r="X89" s="129" t="str">
        <f>IF(OR($Q89="",$R89=""),"",_xlfn.BETA.INV(ABS(VLOOKUP($V$1,VLookups!$A$28:$B$29,2,FALSE)-X$3),IF($K89="L",$R89,$Q89),IF($K89="L",$Q89,$R89),$D89,$F89))</f>
        <v/>
      </c>
      <c r="Y89" s="130" t="str">
        <f>IF(OR($Q89="",$R89=""),"",_xlfn.BETA.INV(ABS(VLOOKUP($V$1,VLookups!$A$28:$B$29,2,FALSE)-Y$3),IF($K89="L",$R89,$Q89),IF($K89="L",$Q89,$R89),$D89,$F89))</f>
        <v/>
      </c>
      <c r="Z89" s="129" t="str">
        <f>IF(OR($Q89="",$R89=""),"",_xlfn.BETA.INV(ABS(VLOOKUP($V$1,VLookups!$A$28:$B$29,2,FALSE)-Z$3),IF($K89="L",$R89,$Q89),IF($K89="L",$Q89,$R89),$D89,$F89))</f>
        <v/>
      </c>
      <c r="AA89" s="130" t="str">
        <f>IF(OR($Q89="",$R89=""),"",_xlfn.BETA.INV(ABS(VLOOKUP($V$1,VLookups!$A$28:$B$29,2,FALSE)-AA$3),IF($K89="L",$R89,$Q89),IF($K89="L",$Q89,$R89),$D89,$F89))</f>
        <v/>
      </c>
      <c r="AB89" s="129" t="str">
        <f>IF(OR($Q89="",$R89=""),"",_xlfn.BETA.INV(ABS(VLOOKUP($V$1,VLookups!$A$28:$B$29,2,FALSE)-AB$3),IF($K89="L",$R89,$Q89),IF($K89="L",$Q89,$R89),$D89,$F89))</f>
        <v/>
      </c>
      <c r="AC89" s="130" t="str">
        <f>IF(OR($Q89="",$R89=""),"",_xlfn.BETA.INV(ABS(VLOOKUP($V$1,VLookups!$A$28:$B$29,2,FALSE)-AC$3),IF($K89="L",$R89,$Q89),IF($K89="L",$Q89,$R89),$D89,$F89))</f>
        <v/>
      </c>
      <c r="AD89" s="129" t="str">
        <f>IF(OR($Q89="",$R89=""),"",_xlfn.BETA.INV(ABS(VLOOKUP($V$1,VLookups!$A$28:$B$29,2,FALSE)-AD$3),IF($K89="L",$R89,$Q89),IF($K89="L",$Q89,$R89),$D89,$F89))</f>
        <v/>
      </c>
      <c r="AE89" s="130" t="str">
        <f>IF(OR($Q89="",$R89=""),"",_xlfn.BETA.INV(ABS(VLOOKUP($V$1,VLookups!$A$28:$B$29,2,FALSE)-AE$3),IF($K89="L",$R89,$Q89),IF($K89="L",$Q89,$R89),$D89,$F89))</f>
        <v/>
      </c>
      <c r="AF89" s="129" t="str">
        <f>IF(OR($Q89="",$R89=""),"",_xlfn.BETA.INV(ABS(VLOOKUP($V$1,VLookups!$A$28:$B$29,2,FALSE)-AF$3),IF($K89="L",$R89,$Q89),IF($K89="L",$Q89,$R89),$D89,$F89))</f>
        <v/>
      </c>
      <c r="AG89" s="130" t="str">
        <f>IF(OR($Q89="",$R89=""),"",_xlfn.BETA.INV(ABS(VLOOKUP($V$1,VLookups!$A$28:$B$29,2,FALSE)-AG$3),IF($K89="L",$R89,$Q89),IF($K89="L",$Q89,$R89),$D89,$F89))</f>
        <v/>
      </c>
      <c r="AH89" s="129" t="str">
        <f>IF(OR($Q89="",$R89=""),"",_xlfn.BETA.INV(ABS(VLOOKUP($V$1,VLookups!$A$28:$B$29,2,FALSE)-AH$3),IF($K89="L",$R89,$Q89),IF($K89="L",$Q89,$R89),$D89,$F89))</f>
        <v/>
      </c>
      <c r="AI89" s="130" t="str">
        <f>IF(OR($Q89="",$R89=""),"",_xlfn.BETA.INV(ABS(VLOOKUP($V$1,VLookups!$A$28:$B$29,2,FALSE)-AI$3),IF($K89="L",$R89,$Q89),IF($K89="L",$Q89,$R89),$D89,$F89))</f>
        <v/>
      </c>
      <c r="AJ89" s="17"/>
      <c r="AK89" s="17"/>
      <c r="AL89" s="17"/>
    </row>
    <row r="90" spans="1:38" hidden="1" x14ac:dyDescent="0.25">
      <c r="A90" s="22">
        <v>87</v>
      </c>
      <c r="B90" s="152"/>
      <c r="C90" s="143"/>
      <c r="D90" s="117" t="str">
        <f t="shared" si="17"/>
        <v/>
      </c>
      <c r="E90" s="132"/>
      <c r="F90" s="117" t="str">
        <f t="shared" si="18"/>
        <v/>
      </c>
      <c r="G90" s="143"/>
      <c r="H90" s="153"/>
      <c r="I90" s="127" t="str">
        <f t="shared" si="19"/>
        <v/>
      </c>
      <c r="J90" s="23" t="str">
        <f t="shared" si="20"/>
        <v/>
      </c>
      <c r="K90" s="24" t="str">
        <f t="shared" si="21"/>
        <v/>
      </c>
      <c r="L90" s="25" t="str">
        <f>IF(J90="","",IF(OR($J90&lt;Skew!$B$1,$J90=Skew!$B$1),IF($J90&gt;Skew!$C$1,Skew!$A$1,IF($J90&gt;Skew!$C$2,Skew!$A$2,IF($J90&gt;Skew!$C$3,Skew!$A$3,IF($J90&gt;Skew!$C$4,Skew!$A$4,IF($J90&gt;Skew!$C$5,Skew!$A$5,IF($J90&gt;Skew!$C$6,Skew!$A$6,IF($J90&gt;Skew!$C$7,Skew!$A$7,IF($J90&gt;Skew!$C$8,Skew!$A$8,IF($J90&gt;Skew!$C$9,Skew!$A$9,IF($J90&gt;Skew!$C$10,Skew!$A$10,IF($J90&gt;Skew!$C$11,Skew!$A$11,IF($J90&gt;Skew!$C$12,Skew!$A$12,IF($J90&gt;Skew!$C$13,Skew!$A$13,IF($J90&gt;Skew!$C$14,Skew!$A$14,Skew!$A$15)
)))))))))))))))</f>
        <v/>
      </c>
      <c r="M90" s="24" t="str">
        <f>IF(J90="","",MATCH(L90,Skew!$A$1:$A$15,0))</f>
        <v/>
      </c>
      <c r="N90" s="24" t="str">
        <f t="shared" si="11"/>
        <v/>
      </c>
      <c r="O90" s="26"/>
      <c r="P90" s="24" t="str">
        <f>IF(OR(J90="",O90=""),"",MATCH(O90,Confidence!$A$1:$A$10,0))</f>
        <v/>
      </c>
      <c r="Q90" s="27" t="str">
        <f t="shared" si="12"/>
        <v/>
      </c>
      <c r="R90" s="27" t="str">
        <f t="shared" si="13"/>
        <v/>
      </c>
      <c r="S90" s="119" t="str">
        <f t="shared" si="14"/>
        <v/>
      </c>
      <c r="T90" s="119" t="str">
        <f t="shared" si="15"/>
        <v/>
      </c>
      <c r="U90" s="40" t="str">
        <f t="shared" si="16"/>
        <v/>
      </c>
      <c r="V90" s="132"/>
      <c r="W90" s="28" t="str">
        <f>IF(AND(D90&gt;0,E90&gt;0,F90&gt;0,Q90&gt;0,R90&gt;0,V90&gt;0,NOT(O90="")),ABS(VLOOKUP($V$1,VLookups!$A$28:$B$29,2,FALSE)-_xlfn.BETA.DIST(V90,IF(K90="L",R90,Q90),IF(K90="L",Q90,R90),TRUE,D90,F90)),"")</f>
        <v/>
      </c>
      <c r="X90" s="129" t="str">
        <f>IF(OR($Q90="",$R90=""),"",_xlfn.BETA.INV(ABS(VLOOKUP($V$1,VLookups!$A$28:$B$29,2,FALSE)-X$3),IF($K90="L",$R90,$Q90),IF($K90="L",$Q90,$R90),$D90,$F90))</f>
        <v/>
      </c>
      <c r="Y90" s="130" t="str">
        <f>IF(OR($Q90="",$R90=""),"",_xlfn.BETA.INV(ABS(VLOOKUP($V$1,VLookups!$A$28:$B$29,2,FALSE)-Y$3),IF($K90="L",$R90,$Q90),IF($K90="L",$Q90,$R90),$D90,$F90))</f>
        <v/>
      </c>
      <c r="Z90" s="129" t="str">
        <f>IF(OR($Q90="",$R90=""),"",_xlfn.BETA.INV(ABS(VLOOKUP($V$1,VLookups!$A$28:$B$29,2,FALSE)-Z$3),IF($K90="L",$R90,$Q90),IF($K90="L",$Q90,$R90),$D90,$F90))</f>
        <v/>
      </c>
      <c r="AA90" s="130" t="str">
        <f>IF(OR($Q90="",$R90=""),"",_xlfn.BETA.INV(ABS(VLOOKUP($V$1,VLookups!$A$28:$B$29,2,FALSE)-AA$3),IF($K90="L",$R90,$Q90),IF($K90="L",$Q90,$R90),$D90,$F90))</f>
        <v/>
      </c>
      <c r="AB90" s="129" t="str">
        <f>IF(OR($Q90="",$R90=""),"",_xlfn.BETA.INV(ABS(VLOOKUP($V$1,VLookups!$A$28:$B$29,2,FALSE)-AB$3),IF($K90="L",$R90,$Q90),IF($K90="L",$Q90,$R90),$D90,$F90))</f>
        <v/>
      </c>
      <c r="AC90" s="130" t="str">
        <f>IF(OR($Q90="",$R90=""),"",_xlfn.BETA.INV(ABS(VLOOKUP($V$1,VLookups!$A$28:$B$29,2,FALSE)-AC$3),IF($K90="L",$R90,$Q90),IF($K90="L",$Q90,$R90),$D90,$F90))</f>
        <v/>
      </c>
      <c r="AD90" s="129" t="str">
        <f>IF(OR($Q90="",$R90=""),"",_xlfn.BETA.INV(ABS(VLOOKUP($V$1,VLookups!$A$28:$B$29,2,FALSE)-AD$3),IF($K90="L",$R90,$Q90),IF($K90="L",$Q90,$R90),$D90,$F90))</f>
        <v/>
      </c>
      <c r="AE90" s="130" t="str">
        <f>IF(OR($Q90="",$R90=""),"",_xlfn.BETA.INV(ABS(VLOOKUP($V$1,VLookups!$A$28:$B$29,2,FALSE)-AE$3),IF($K90="L",$R90,$Q90),IF($K90="L",$Q90,$R90),$D90,$F90))</f>
        <v/>
      </c>
      <c r="AF90" s="129" t="str">
        <f>IF(OR($Q90="",$R90=""),"",_xlfn.BETA.INV(ABS(VLOOKUP($V$1,VLookups!$A$28:$B$29,2,FALSE)-AF$3),IF($K90="L",$R90,$Q90),IF($K90="L",$Q90,$R90),$D90,$F90))</f>
        <v/>
      </c>
      <c r="AG90" s="130" t="str">
        <f>IF(OR($Q90="",$R90=""),"",_xlfn.BETA.INV(ABS(VLOOKUP($V$1,VLookups!$A$28:$B$29,2,FALSE)-AG$3),IF($K90="L",$R90,$Q90),IF($K90="L",$Q90,$R90),$D90,$F90))</f>
        <v/>
      </c>
      <c r="AH90" s="129" t="str">
        <f>IF(OR($Q90="",$R90=""),"",_xlfn.BETA.INV(ABS(VLOOKUP($V$1,VLookups!$A$28:$B$29,2,FALSE)-AH$3),IF($K90="L",$R90,$Q90),IF($K90="L",$Q90,$R90),$D90,$F90))</f>
        <v/>
      </c>
      <c r="AI90" s="130" t="str">
        <f>IF(OR($Q90="",$R90=""),"",_xlfn.BETA.INV(ABS(VLOOKUP($V$1,VLookups!$A$28:$B$29,2,FALSE)-AI$3),IF($K90="L",$R90,$Q90),IF($K90="L",$Q90,$R90),$D90,$F90))</f>
        <v/>
      </c>
      <c r="AJ90" s="17"/>
      <c r="AK90" s="17"/>
      <c r="AL90" s="17"/>
    </row>
    <row r="91" spans="1:38" hidden="1" x14ac:dyDescent="0.25">
      <c r="A91" s="22">
        <v>88</v>
      </c>
      <c r="B91" s="152"/>
      <c r="C91" s="143"/>
      <c r="D91" s="117" t="str">
        <f t="shared" si="17"/>
        <v/>
      </c>
      <c r="E91" s="132"/>
      <c r="F91" s="117" t="str">
        <f t="shared" si="18"/>
        <v/>
      </c>
      <c r="G91" s="143"/>
      <c r="H91" s="153"/>
      <c r="I91" s="127" t="str">
        <f t="shared" si="19"/>
        <v/>
      </c>
      <c r="J91" s="23" t="str">
        <f t="shared" si="20"/>
        <v/>
      </c>
      <c r="K91" s="24" t="str">
        <f t="shared" si="21"/>
        <v/>
      </c>
      <c r="L91" s="25" t="str">
        <f>IF(J91="","",IF(OR($J91&lt;Skew!$B$1,$J91=Skew!$B$1),IF($J91&gt;Skew!$C$1,Skew!$A$1,IF($J91&gt;Skew!$C$2,Skew!$A$2,IF($J91&gt;Skew!$C$3,Skew!$A$3,IF($J91&gt;Skew!$C$4,Skew!$A$4,IF($J91&gt;Skew!$C$5,Skew!$A$5,IF($J91&gt;Skew!$C$6,Skew!$A$6,IF($J91&gt;Skew!$C$7,Skew!$A$7,IF($J91&gt;Skew!$C$8,Skew!$A$8,IF($J91&gt;Skew!$C$9,Skew!$A$9,IF($J91&gt;Skew!$C$10,Skew!$A$10,IF($J91&gt;Skew!$C$11,Skew!$A$11,IF($J91&gt;Skew!$C$12,Skew!$A$12,IF($J91&gt;Skew!$C$13,Skew!$A$13,IF($J91&gt;Skew!$C$14,Skew!$A$14,Skew!$A$15)
)))))))))))))))</f>
        <v/>
      </c>
      <c r="M91" s="24" t="str">
        <f>IF(J91="","",MATCH(L91,Skew!$A$1:$A$15,0))</f>
        <v/>
      </c>
      <c r="N91" s="24" t="str">
        <f t="shared" si="11"/>
        <v/>
      </c>
      <c r="O91" s="26"/>
      <c r="P91" s="24" t="str">
        <f>IF(OR(J91="",O91=""),"",MATCH(O91,Confidence!$A$1:$A$10,0))</f>
        <v/>
      </c>
      <c r="Q91" s="27" t="str">
        <f t="shared" si="12"/>
        <v/>
      </c>
      <c r="R91" s="27" t="str">
        <f t="shared" si="13"/>
        <v/>
      </c>
      <c r="S91" s="119" t="str">
        <f t="shared" si="14"/>
        <v/>
      </c>
      <c r="T91" s="119" t="str">
        <f t="shared" si="15"/>
        <v/>
      </c>
      <c r="U91" s="40" t="str">
        <f t="shared" si="16"/>
        <v/>
      </c>
      <c r="V91" s="132"/>
      <c r="W91" s="28" t="str">
        <f>IF(AND(D91&gt;0,E91&gt;0,F91&gt;0,Q91&gt;0,R91&gt;0,V91&gt;0,NOT(O91="")),ABS(VLOOKUP($V$1,VLookups!$A$28:$B$29,2,FALSE)-_xlfn.BETA.DIST(V91,IF(K91="L",R91,Q91),IF(K91="L",Q91,R91),TRUE,D91,F91)),"")</f>
        <v/>
      </c>
      <c r="X91" s="129" t="str">
        <f>IF(OR($Q91="",$R91=""),"",_xlfn.BETA.INV(ABS(VLOOKUP($V$1,VLookups!$A$28:$B$29,2,FALSE)-X$3),IF($K91="L",$R91,$Q91),IF($K91="L",$Q91,$R91),$D91,$F91))</f>
        <v/>
      </c>
      <c r="Y91" s="130" t="str">
        <f>IF(OR($Q91="",$R91=""),"",_xlfn.BETA.INV(ABS(VLOOKUP($V$1,VLookups!$A$28:$B$29,2,FALSE)-Y$3),IF($K91="L",$R91,$Q91),IF($K91="L",$Q91,$R91),$D91,$F91))</f>
        <v/>
      </c>
      <c r="Z91" s="129" t="str">
        <f>IF(OR($Q91="",$R91=""),"",_xlfn.BETA.INV(ABS(VLOOKUP($V$1,VLookups!$A$28:$B$29,2,FALSE)-Z$3),IF($K91="L",$R91,$Q91),IF($K91="L",$Q91,$R91),$D91,$F91))</f>
        <v/>
      </c>
      <c r="AA91" s="130" t="str">
        <f>IF(OR($Q91="",$R91=""),"",_xlfn.BETA.INV(ABS(VLOOKUP($V$1,VLookups!$A$28:$B$29,2,FALSE)-AA$3),IF($K91="L",$R91,$Q91),IF($K91="L",$Q91,$R91),$D91,$F91))</f>
        <v/>
      </c>
      <c r="AB91" s="129" t="str">
        <f>IF(OR($Q91="",$R91=""),"",_xlfn.BETA.INV(ABS(VLOOKUP($V$1,VLookups!$A$28:$B$29,2,FALSE)-AB$3),IF($K91="L",$R91,$Q91),IF($K91="L",$Q91,$R91),$D91,$F91))</f>
        <v/>
      </c>
      <c r="AC91" s="130" t="str">
        <f>IF(OR($Q91="",$R91=""),"",_xlfn.BETA.INV(ABS(VLOOKUP($V$1,VLookups!$A$28:$B$29,2,FALSE)-AC$3),IF($K91="L",$R91,$Q91),IF($K91="L",$Q91,$R91),$D91,$F91))</f>
        <v/>
      </c>
      <c r="AD91" s="129" t="str">
        <f>IF(OR($Q91="",$R91=""),"",_xlfn.BETA.INV(ABS(VLOOKUP($V$1,VLookups!$A$28:$B$29,2,FALSE)-AD$3),IF($K91="L",$R91,$Q91),IF($K91="L",$Q91,$R91),$D91,$F91))</f>
        <v/>
      </c>
      <c r="AE91" s="130" t="str">
        <f>IF(OR($Q91="",$R91=""),"",_xlfn.BETA.INV(ABS(VLOOKUP($V$1,VLookups!$A$28:$B$29,2,FALSE)-AE$3),IF($K91="L",$R91,$Q91),IF($K91="L",$Q91,$R91),$D91,$F91))</f>
        <v/>
      </c>
      <c r="AF91" s="129" t="str">
        <f>IF(OR($Q91="",$R91=""),"",_xlfn.BETA.INV(ABS(VLOOKUP($V$1,VLookups!$A$28:$B$29,2,FALSE)-AF$3),IF($K91="L",$R91,$Q91),IF($K91="L",$Q91,$R91),$D91,$F91))</f>
        <v/>
      </c>
      <c r="AG91" s="130" t="str">
        <f>IF(OR($Q91="",$R91=""),"",_xlfn.BETA.INV(ABS(VLOOKUP($V$1,VLookups!$A$28:$B$29,2,FALSE)-AG$3),IF($K91="L",$R91,$Q91),IF($K91="L",$Q91,$R91),$D91,$F91))</f>
        <v/>
      </c>
      <c r="AH91" s="129" t="str">
        <f>IF(OR($Q91="",$R91=""),"",_xlfn.BETA.INV(ABS(VLOOKUP($V$1,VLookups!$A$28:$B$29,2,FALSE)-AH$3),IF($K91="L",$R91,$Q91),IF($K91="L",$Q91,$R91),$D91,$F91))</f>
        <v/>
      </c>
      <c r="AI91" s="130" t="str">
        <f>IF(OR($Q91="",$R91=""),"",_xlfn.BETA.INV(ABS(VLOOKUP($V$1,VLookups!$A$28:$B$29,2,FALSE)-AI$3),IF($K91="L",$R91,$Q91),IF($K91="L",$Q91,$R91),$D91,$F91))</f>
        <v/>
      </c>
      <c r="AJ91" s="17"/>
      <c r="AK91" s="17"/>
      <c r="AL91" s="17"/>
    </row>
    <row r="92" spans="1:38" hidden="1" x14ac:dyDescent="0.25">
      <c r="A92" s="22">
        <v>89</v>
      </c>
      <c r="B92" s="152"/>
      <c r="C92" s="143"/>
      <c r="D92" s="117" t="str">
        <f t="shared" si="17"/>
        <v/>
      </c>
      <c r="E92" s="132"/>
      <c r="F92" s="117" t="str">
        <f t="shared" si="18"/>
        <v/>
      </c>
      <c r="G92" s="143"/>
      <c r="H92" s="153"/>
      <c r="I92" s="127" t="str">
        <f t="shared" si="19"/>
        <v/>
      </c>
      <c r="J92" s="23" t="str">
        <f t="shared" si="20"/>
        <v/>
      </c>
      <c r="K92" s="24" t="str">
        <f t="shared" si="21"/>
        <v/>
      </c>
      <c r="L92" s="25" t="str">
        <f>IF(J92="","",IF(OR($J92&lt;Skew!$B$1,$J92=Skew!$B$1),IF($J92&gt;Skew!$C$1,Skew!$A$1,IF($J92&gt;Skew!$C$2,Skew!$A$2,IF($J92&gt;Skew!$C$3,Skew!$A$3,IF($J92&gt;Skew!$C$4,Skew!$A$4,IF($J92&gt;Skew!$C$5,Skew!$A$5,IF($J92&gt;Skew!$C$6,Skew!$A$6,IF($J92&gt;Skew!$C$7,Skew!$A$7,IF($J92&gt;Skew!$C$8,Skew!$A$8,IF($J92&gt;Skew!$C$9,Skew!$A$9,IF($J92&gt;Skew!$C$10,Skew!$A$10,IF($J92&gt;Skew!$C$11,Skew!$A$11,IF($J92&gt;Skew!$C$12,Skew!$A$12,IF($J92&gt;Skew!$C$13,Skew!$A$13,IF($J92&gt;Skew!$C$14,Skew!$A$14,Skew!$A$15)
)))))))))))))))</f>
        <v/>
      </c>
      <c r="M92" s="24" t="str">
        <f>IF(J92="","",MATCH(L92,Skew!$A$1:$A$15,0))</f>
        <v/>
      </c>
      <c r="N92" s="24" t="str">
        <f t="shared" si="11"/>
        <v/>
      </c>
      <c r="O92" s="26"/>
      <c r="P92" s="24" t="str">
        <f>IF(OR(J92="",O92=""),"",MATCH(O92,Confidence!$A$1:$A$10,0))</f>
        <v/>
      </c>
      <c r="Q92" s="27" t="str">
        <f t="shared" si="12"/>
        <v/>
      </c>
      <c r="R92" s="27" t="str">
        <f t="shared" si="13"/>
        <v/>
      </c>
      <c r="S92" s="119" t="str">
        <f t="shared" si="14"/>
        <v/>
      </c>
      <c r="T92" s="119" t="str">
        <f t="shared" si="15"/>
        <v/>
      </c>
      <c r="U92" s="40" t="str">
        <f t="shared" si="16"/>
        <v/>
      </c>
      <c r="V92" s="132"/>
      <c r="W92" s="28" t="str">
        <f>IF(AND(D92&gt;0,E92&gt;0,F92&gt;0,Q92&gt;0,R92&gt;0,V92&gt;0,NOT(O92="")),ABS(VLOOKUP($V$1,VLookups!$A$28:$B$29,2,FALSE)-_xlfn.BETA.DIST(V92,IF(K92="L",R92,Q92),IF(K92="L",Q92,R92),TRUE,D92,F92)),"")</f>
        <v/>
      </c>
      <c r="X92" s="129" t="str">
        <f>IF(OR($Q92="",$R92=""),"",_xlfn.BETA.INV(ABS(VLOOKUP($V$1,VLookups!$A$28:$B$29,2,FALSE)-X$3),IF($K92="L",$R92,$Q92),IF($K92="L",$Q92,$R92),$D92,$F92))</f>
        <v/>
      </c>
      <c r="Y92" s="130" t="str">
        <f>IF(OR($Q92="",$R92=""),"",_xlfn.BETA.INV(ABS(VLOOKUP($V$1,VLookups!$A$28:$B$29,2,FALSE)-Y$3),IF($K92="L",$R92,$Q92),IF($K92="L",$Q92,$R92),$D92,$F92))</f>
        <v/>
      </c>
      <c r="Z92" s="129" t="str">
        <f>IF(OR($Q92="",$R92=""),"",_xlfn.BETA.INV(ABS(VLOOKUP($V$1,VLookups!$A$28:$B$29,2,FALSE)-Z$3),IF($K92="L",$R92,$Q92),IF($K92="L",$Q92,$R92),$D92,$F92))</f>
        <v/>
      </c>
      <c r="AA92" s="130" t="str">
        <f>IF(OR($Q92="",$R92=""),"",_xlfn.BETA.INV(ABS(VLOOKUP($V$1,VLookups!$A$28:$B$29,2,FALSE)-AA$3),IF($K92="L",$R92,$Q92),IF($K92="L",$Q92,$R92),$D92,$F92))</f>
        <v/>
      </c>
      <c r="AB92" s="129" t="str">
        <f>IF(OR($Q92="",$R92=""),"",_xlfn.BETA.INV(ABS(VLOOKUP($V$1,VLookups!$A$28:$B$29,2,FALSE)-AB$3),IF($K92="L",$R92,$Q92),IF($K92="L",$Q92,$R92),$D92,$F92))</f>
        <v/>
      </c>
      <c r="AC92" s="130" t="str">
        <f>IF(OR($Q92="",$R92=""),"",_xlfn.BETA.INV(ABS(VLOOKUP($V$1,VLookups!$A$28:$B$29,2,FALSE)-AC$3),IF($K92="L",$R92,$Q92),IF($K92="L",$Q92,$R92),$D92,$F92))</f>
        <v/>
      </c>
      <c r="AD92" s="129" t="str">
        <f>IF(OR($Q92="",$R92=""),"",_xlfn.BETA.INV(ABS(VLOOKUP($V$1,VLookups!$A$28:$B$29,2,FALSE)-AD$3),IF($K92="L",$R92,$Q92),IF($K92="L",$Q92,$R92),$D92,$F92))</f>
        <v/>
      </c>
      <c r="AE92" s="130" t="str">
        <f>IF(OR($Q92="",$R92=""),"",_xlfn.BETA.INV(ABS(VLOOKUP($V$1,VLookups!$A$28:$B$29,2,FALSE)-AE$3),IF($K92="L",$R92,$Q92),IF($K92="L",$Q92,$R92),$D92,$F92))</f>
        <v/>
      </c>
      <c r="AF92" s="129" t="str">
        <f>IF(OR($Q92="",$R92=""),"",_xlfn.BETA.INV(ABS(VLOOKUP($V$1,VLookups!$A$28:$B$29,2,FALSE)-AF$3),IF($K92="L",$R92,$Q92),IF($K92="L",$Q92,$R92),$D92,$F92))</f>
        <v/>
      </c>
      <c r="AG92" s="130" t="str">
        <f>IF(OR($Q92="",$R92=""),"",_xlfn.BETA.INV(ABS(VLOOKUP($V$1,VLookups!$A$28:$B$29,2,FALSE)-AG$3),IF($K92="L",$R92,$Q92),IF($K92="L",$Q92,$R92),$D92,$F92))</f>
        <v/>
      </c>
      <c r="AH92" s="129" t="str">
        <f>IF(OR($Q92="",$R92=""),"",_xlfn.BETA.INV(ABS(VLOOKUP($V$1,VLookups!$A$28:$B$29,2,FALSE)-AH$3),IF($K92="L",$R92,$Q92),IF($K92="L",$Q92,$R92),$D92,$F92))</f>
        <v/>
      </c>
      <c r="AI92" s="130" t="str">
        <f>IF(OR($Q92="",$R92=""),"",_xlfn.BETA.INV(ABS(VLOOKUP($V$1,VLookups!$A$28:$B$29,2,FALSE)-AI$3),IF($K92="L",$R92,$Q92),IF($K92="L",$Q92,$R92),$D92,$F92))</f>
        <v/>
      </c>
      <c r="AJ92" s="17"/>
      <c r="AK92" s="17"/>
      <c r="AL92" s="17"/>
    </row>
    <row r="93" spans="1:38" hidden="1" x14ac:dyDescent="0.25">
      <c r="A93" s="22">
        <v>90</v>
      </c>
      <c r="B93" s="152"/>
      <c r="C93" s="143"/>
      <c r="D93" s="117" t="str">
        <f t="shared" si="17"/>
        <v/>
      </c>
      <c r="E93" s="132"/>
      <c r="F93" s="117" t="str">
        <f t="shared" si="18"/>
        <v/>
      </c>
      <c r="G93" s="143"/>
      <c r="H93" s="153"/>
      <c r="I93" s="127" t="str">
        <f t="shared" si="19"/>
        <v/>
      </c>
      <c r="J93" s="23" t="str">
        <f t="shared" si="20"/>
        <v/>
      </c>
      <c r="K93" s="24" t="str">
        <f t="shared" si="21"/>
        <v/>
      </c>
      <c r="L93" s="25" t="str">
        <f>IF(J93="","",IF(OR($J93&lt;Skew!$B$1,$J93=Skew!$B$1),IF($J93&gt;Skew!$C$1,Skew!$A$1,IF($J93&gt;Skew!$C$2,Skew!$A$2,IF($J93&gt;Skew!$C$3,Skew!$A$3,IF($J93&gt;Skew!$C$4,Skew!$A$4,IF($J93&gt;Skew!$C$5,Skew!$A$5,IF($J93&gt;Skew!$C$6,Skew!$A$6,IF($J93&gt;Skew!$C$7,Skew!$A$7,IF($J93&gt;Skew!$C$8,Skew!$A$8,IF($J93&gt;Skew!$C$9,Skew!$A$9,IF($J93&gt;Skew!$C$10,Skew!$A$10,IF($J93&gt;Skew!$C$11,Skew!$A$11,IF($J93&gt;Skew!$C$12,Skew!$A$12,IF($J93&gt;Skew!$C$13,Skew!$A$13,IF($J93&gt;Skew!$C$14,Skew!$A$14,Skew!$A$15)
)))))))))))))))</f>
        <v/>
      </c>
      <c r="M93" s="24" t="str">
        <f>IF(J93="","",MATCH(L93,Skew!$A$1:$A$15,0))</f>
        <v/>
      </c>
      <c r="N93" s="24" t="str">
        <f t="shared" si="11"/>
        <v/>
      </c>
      <c r="O93" s="26"/>
      <c r="P93" s="24" t="str">
        <f>IF(OR(J93="",O93=""),"",MATCH(O93,Confidence!$A$1:$A$10,0))</f>
        <v/>
      </c>
      <c r="Q93" s="27" t="str">
        <f t="shared" si="12"/>
        <v/>
      </c>
      <c r="R93" s="27" t="str">
        <f t="shared" si="13"/>
        <v/>
      </c>
      <c r="S93" s="119" t="str">
        <f t="shared" si="14"/>
        <v/>
      </c>
      <c r="T93" s="119" t="str">
        <f t="shared" si="15"/>
        <v/>
      </c>
      <c r="U93" s="40" t="str">
        <f t="shared" si="16"/>
        <v/>
      </c>
      <c r="V93" s="132"/>
      <c r="W93" s="28" t="str">
        <f>IF(AND(D93&gt;0,E93&gt;0,F93&gt;0,Q93&gt;0,R93&gt;0,V93&gt;0,NOT(O93="")),ABS(VLOOKUP($V$1,VLookups!$A$28:$B$29,2,FALSE)-_xlfn.BETA.DIST(V93,IF(K93="L",R93,Q93),IF(K93="L",Q93,R93),TRUE,D93,F93)),"")</f>
        <v/>
      </c>
      <c r="X93" s="129" t="str">
        <f>IF(OR($Q93="",$R93=""),"",_xlfn.BETA.INV(ABS(VLOOKUP($V$1,VLookups!$A$28:$B$29,2,FALSE)-X$3),IF($K93="L",$R93,$Q93),IF($K93="L",$Q93,$R93),$D93,$F93))</f>
        <v/>
      </c>
      <c r="Y93" s="130" t="str">
        <f>IF(OR($Q93="",$R93=""),"",_xlfn.BETA.INV(ABS(VLOOKUP($V$1,VLookups!$A$28:$B$29,2,FALSE)-Y$3),IF($K93="L",$R93,$Q93),IF($K93="L",$Q93,$R93),$D93,$F93))</f>
        <v/>
      </c>
      <c r="Z93" s="129" t="str">
        <f>IF(OR($Q93="",$R93=""),"",_xlfn.BETA.INV(ABS(VLOOKUP($V$1,VLookups!$A$28:$B$29,2,FALSE)-Z$3),IF($K93="L",$R93,$Q93),IF($K93="L",$Q93,$R93),$D93,$F93))</f>
        <v/>
      </c>
      <c r="AA93" s="130" t="str">
        <f>IF(OR($Q93="",$R93=""),"",_xlfn.BETA.INV(ABS(VLOOKUP($V$1,VLookups!$A$28:$B$29,2,FALSE)-AA$3),IF($K93="L",$R93,$Q93),IF($K93="L",$Q93,$R93),$D93,$F93))</f>
        <v/>
      </c>
      <c r="AB93" s="129" t="str">
        <f>IF(OR($Q93="",$R93=""),"",_xlfn.BETA.INV(ABS(VLOOKUP($V$1,VLookups!$A$28:$B$29,2,FALSE)-AB$3),IF($K93="L",$R93,$Q93),IF($K93="L",$Q93,$R93),$D93,$F93))</f>
        <v/>
      </c>
      <c r="AC93" s="130" t="str">
        <f>IF(OR($Q93="",$R93=""),"",_xlfn.BETA.INV(ABS(VLOOKUP($V$1,VLookups!$A$28:$B$29,2,FALSE)-AC$3),IF($K93="L",$R93,$Q93),IF($K93="L",$Q93,$R93),$D93,$F93))</f>
        <v/>
      </c>
      <c r="AD93" s="129" t="str">
        <f>IF(OR($Q93="",$R93=""),"",_xlfn.BETA.INV(ABS(VLOOKUP($V$1,VLookups!$A$28:$B$29,2,FALSE)-AD$3),IF($K93="L",$R93,$Q93),IF($K93="L",$Q93,$R93),$D93,$F93))</f>
        <v/>
      </c>
      <c r="AE93" s="130" t="str">
        <f>IF(OR($Q93="",$R93=""),"",_xlfn.BETA.INV(ABS(VLOOKUP($V$1,VLookups!$A$28:$B$29,2,FALSE)-AE$3),IF($K93="L",$R93,$Q93),IF($K93="L",$Q93,$R93),$D93,$F93))</f>
        <v/>
      </c>
      <c r="AF93" s="129" t="str">
        <f>IF(OR($Q93="",$R93=""),"",_xlfn.BETA.INV(ABS(VLOOKUP($V$1,VLookups!$A$28:$B$29,2,FALSE)-AF$3),IF($K93="L",$R93,$Q93),IF($K93="L",$Q93,$R93),$D93,$F93))</f>
        <v/>
      </c>
      <c r="AG93" s="130" t="str">
        <f>IF(OR($Q93="",$R93=""),"",_xlfn.BETA.INV(ABS(VLOOKUP($V$1,VLookups!$A$28:$B$29,2,FALSE)-AG$3),IF($K93="L",$R93,$Q93),IF($K93="L",$Q93,$R93),$D93,$F93))</f>
        <v/>
      </c>
      <c r="AH93" s="129" t="str">
        <f>IF(OR($Q93="",$R93=""),"",_xlfn.BETA.INV(ABS(VLOOKUP($V$1,VLookups!$A$28:$B$29,2,FALSE)-AH$3),IF($K93="L",$R93,$Q93),IF($K93="L",$Q93,$R93),$D93,$F93))</f>
        <v/>
      </c>
      <c r="AI93" s="130" t="str">
        <f>IF(OR($Q93="",$R93=""),"",_xlfn.BETA.INV(ABS(VLOOKUP($V$1,VLookups!$A$28:$B$29,2,FALSE)-AI$3),IF($K93="L",$R93,$Q93),IF($K93="L",$Q93,$R93),$D93,$F93))</f>
        <v/>
      </c>
      <c r="AJ93" s="17"/>
      <c r="AK93" s="17"/>
      <c r="AL93" s="17"/>
    </row>
    <row r="94" spans="1:38" hidden="1" x14ac:dyDescent="0.25">
      <c r="A94" s="22">
        <v>91</v>
      </c>
      <c r="B94" s="152"/>
      <c r="C94" s="143"/>
      <c r="D94" s="117" t="str">
        <f t="shared" si="17"/>
        <v/>
      </c>
      <c r="E94" s="132"/>
      <c r="F94" s="117" t="str">
        <f t="shared" si="18"/>
        <v/>
      </c>
      <c r="G94" s="143"/>
      <c r="H94" s="153"/>
      <c r="I94" s="127" t="str">
        <f t="shared" si="19"/>
        <v/>
      </c>
      <c r="J94" s="23" t="str">
        <f t="shared" si="20"/>
        <v/>
      </c>
      <c r="K94" s="24" t="str">
        <f t="shared" si="21"/>
        <v/>
      </c>
      <c r="L94" s="25" t="str">
        <f>IF(J94="","",IF(OR($J94&lt;Skew!$B$1,$J94=Skew!$B$1),IF($J94&gt;Skew!$C$1,Skew!$A$1,IF($J94&gt;Skew!$C$2,Skew!$A$2,IF($J94&gt;Skew!$C$3,Skew!$A$3,IF($J94&gt;Skew!$C$4,Skew!$A$4,IF($J94&gt;Skew!$C$5,Skew!$A$5,IF($J94&gt;Skew!$C$6,Skew!$A$6,IF($J94&gt;Skew!$C$7,Skew!$A$7,IF($J94&gt;Skew!$C$8,Skew!$A$8,IF($J94&gt;Skew!$C$9,Skew!$A$9,IF($J94&gt;Skew!$C$10,Skew!$A$10,IF($J94&gt;Skew!$C$11,Skew!$A$11,IF($J94&gt;Skew!$C$12,Skew!$A$12,IF($J94&gt;Skew!$C$13,Skew!$A$13,IF($J94&gt;Skew!$C$14,Skew!$A$14,Skew!$A$15)
)))))))))))))))</f>
        <v/>
      </c>
      <c r="M94" s="24" t="str">
        <f>IF(J94="","",MATCH(L94,Skew!$A$1:$A$15,0))</f>
        <v/>
      </c>
      <c r="N94" s="24" t="str">
        <f t="shared" si="11"/>
        <v/>
      </c>
      <c r="O94" s="26"/>
      <c r="P94" s="24" t="str">
        <f>IF(OR(J94="",O94=""),"",MATCH(O94,Confidence!$A$1:$A$10,0))</f>
        <v/>
      </c>
      <c r="Q94" s="27" t="str">
        <f t="shared" si="12"/>
        <v/>
      </c>
      <c r="R94" s="27" t="str">
        <f t="shared" si="13"/>
        <v/>
      </c>
      <c r="S94" s="119" t="str">
        <f t="shared" si="14"/>
        <v/>
      </c>
      <c r="T94" s="119" t="str">
        <f t="shared" si="15"/>
        <v/>
      </c>
      <c r="U94" s="40" t="str">
        <f t="shared" si="16"/>
        <v/>
      </c>
      <c r="V94" s="132"/>
      <c r="W94" s="28" t="str">
        <f>IF(AND(D94&gt;0,E94&gt;0,F94&gt;0,Q94&gt;0,R94&gt;0,V94&gt;0,NOT(O94="")),ABS(VLOOKUP($V$1,VLookups!$A$28:$B$29,2,FALSE)-_xlfn.BETA.DIST(V94,IF(K94="L",R94,Q94),IF(K94="L",Q94,R94),TRUE,D94,F94)),"")</f>
        <v/>
      </c>
      <c r="X94" s="129" t="str">
        <f>IF(OR($Q94="",$R94=""),"",_xlfn.BETA.INV(ABS(VLOOKUP($V$1,VLookups!$A$28:$B$29,2,FALSE)-X$3),IF($K94="L",$R94,$Q94),IF($K94="L",$Q94,$R94),$D94,$F94))</f>
        <v/>
      </c>
      <c r="Y94" s="130" t="str">
        <f>IF(OR($Q94="",$R94=""),"",_xlfn.BETA.INV(ABS(VLOOKUP($V$1,VLookups!$A$28:$B$29,2,FALSE)-Y$3),IF($K94="L",$R94,$Q94),IF($K94="L",$Q94,$R94),$D94,$F94))</f>
        <v/>
      </c>
      <c r="Z94" s="129" t="str">
        <f>IF(OR($Q94="",$R94=""),"",_xlfn.BETA.INV(ABS(VLOOKUP($V$1,VLookups!$A$28:$B$29,2,FALSE)-Z$3),IF($K94="L",$R94,$Q94),IF($K94="L",$Q94,$R94),$D94,$F94))</f>
        <v/>
      </c>
      <c r="AA94" s="130" t="str">
        <f>IF(OR($Q94="",$R94=""),"",_xlfn.BETA.INV(ABS(VLOOKUP($V$1,VLookups!$A$28:$B$29,2,FALSE)-AA$3),IF($K94="L",$R94,$Q94),IF($K94="L",$Q94,$R94),$D94,$F94))</f>
        <v/>
      </c>
      <c r="AB94" s="129" t="str">
        <f>IF(OR($Q94="",$R94=""),"",_xlfn.BETA.INV(ABS(VLOOKUP($V$1,VLookups!$A$28:$B$29,2,FALSE)-AB$3),IF($K94="L",$R94,$Q94),IF($K94="L",$Q94,$R94),$D94,$F94))</f>
        <v/>
      </c>
      <c r="AC94" s="130" t="str">
        <f>IF(OR($Q94="",$R94=""),"",_xlfn.BETA.INV(ABS(VLOOKUP($V$1,VLookups!$A$28:$B$29,2,FALSE)-AC$3),IF($K94="L",$R94,$Q94),IF($K94="L",$Q94,$R94),$D94,$F94))</f>
        <v/>
      </c>
      <c r="AD94" s="129" t="str">
        <f>IF(OR($Q94="",$R94=""),"",_xlfn.BETA.INV(ABS(VLOOKUP($V$1,VLookups!$A$28:$B$29,2,FALSE)-AD$3),IF($K94="L",$R94,$Q94),IF($K94="L",$Q94,$R94),$D94,$F94))</f>
        <v/>
      </c>
      <c r="AE94" s="130" t="str">
        <f>IF(OR($Q94="",$R94=""),"",_xlfn.BETA.INV(ABS(VLOOKUP($V$1,VLookups!$A$28:$B$29,2,FALSE)-AE$3),IF($K94="L",$R94,$Q94),IF($K94="L",$Q94,$R94),$D94,$F94))</f>
        <v/>
      </c>
      <c r="AF94" s="129" t="str">
        <f>IF(OR($Q94="",$R94=""),"",_xlfn.BETA.INV(ABS(VLOOKUP($V$1,VLookups!$A$28:$B$29,2,FALSE)-AF$3),IF($K94="L",$R94,$Q94),IF($K94="L",$Q94,$R94),$D94,$F94))</f>
        <v/>
      </c>
      <c r="AG94" s="130" t="str">
        <f>IF(OR($Q94="",$R94=""),"",_xlfn.BETA.INV(ABS(VLOOKUP($V$1,VLookups!$A$28:$B$29,2,FALSE)-AG$3),IF($K94="L",$R94,$Q94),IF($K94="L",$Q94,$R94),$D94,$F94))</f>
        <v/>
      </c>
      <c r="AH94" s="129" t="str">
        <f>IF(OR($Q94="",$R94=""),"",_xlfn.BETA.INV(ABS(VLOOKUP($V$1,VLookups!$A$28:$B$29,2,FALSE)-AH$3),IF($K94="L",$R94,$Q94),IF($K94="L",$Q94,$R94),$D94,$F94))</f>
        <v/>
      </c>
      <c r="AI94" s="130" t="str">
        <f>IF(OR($Q94="",$R94=""),"",_xlfn.BETA.INV(ABS(VLOOKUP($V$1,VLookups!$A$28:$B$29,2,FALSE)-AI$3),IF($K94="L",$R94,$Q94),IF($K94="L",$Q94,$R94),$D94,$F94))</f>
        <v/>
      </c>
      <c r="AJ94" s="17"/>
      <c r="AK94" s="17"/>
      <c r="AL94" s="17"/>
    </row>
    <row r="95" spans="1:38" hidden="1" x14ac:dyDescent="0.25">
      <c r="A95" s="22">
        <v>92</v>
      </c>
      <c r="B95" s="152"/>
      <c r="C95" s="143"/>
      <c r="D95" s="117" t="str">
        <f t="shared" si="17"/>
        <v/>
      </c>
      <c r="E95" s="132"/>
      <c r="F95" s="117" t="str">
        <f t="shared" si="18"/>
        <v/>
      </c>
      <c r="G95" s="143"/>
      <c r="H95" s="153"/>
      <c r="I95" s="127" t="str">
        <f t="shared" si="19"/>
        <v/>
      </c>
      <c r="J95" s="23" t="str">
        <f t="shared" si="20"/>
        <v/>
      </c>
      <c r="K95" s="24" t="str">
        <f t="shared" si="21"/>
        <v/>
      </c>
      <c r="L95" s="25" t="str">
        <f>IF(J95="","",IF(OR($J95&lt;Skew!$B$1,$J95=Skew!$B$1),IF($J95&gt;Skew!$C$1,Skew!$A$1,IF($J95&gt;Skew!$C$2,Skew!$A$2,IF($J95&gt;Skew!$C$3,Skew!$A$3,IF($J95&gt;Skew!$C$4,Skew!$A$4,IF($J95&gt;Skew!$C$5,Skew!$A$5,IF($J95&gt;Skew!$C$6,Skew!$A$6,IF($J95&gt;Skew!$C$7,Skew!$A$7,IF($J95&gt;Skew!$C$8,Skew!$A$8,IF($J95&gt;Skew!$C$9,Skew!$A$9,IF($J95&gt;Skew!$C$10,Skew!$A$10,IF($J95&gt;Skew!$C$11,Skew!$A$11,IF($J95&gt;Skew!$C$12,Skew!$A$12,IF($J95&gt;Skew!$C$13,Skew!$A$13,IF($J95&gt;Skew!$C$14,Skew!$A$14,Skew!$A$15)
)))))))))))))))</f>
        <v/>
      </c>
      <c r="M95" s="24" t="str">
        <f>IF(J95="","",MATCH(L95,Skew!$A$1:$A$15,0))</f>
        <v/>
      </c>
      <c r="N95" s="24" t="str">
        <f t="shared" si="11"/>
        <v/>
      </c>
      <c r="O95" s="26"/>
      <c r="P95" s="24" t="str">
        <f>IF(OR(J95="",O95=""),"",MATCH(O95,Confidence!$A$1:$A$10,0))</f>
        <v/>
      </c>
      <c r="Q95" s="27" t="str">
        <f t="shared" si="12"/>
        <v/>
      </c>
      <c r="R95" s="27" t="str">
        <f t="shared" si="13"/>
        <v/>
      </c>
      <c r="S95" s="119" t="str">
        <f t="shared" si="14"/>
        <v/>
      </c>
      <c r="T95" s="119" t="str">
        <f t="shared" si="15"/>
        <v/>
      </c>
      <c r="U95" s="40" t="str">
        <f t="shared" si="16"/>
        <v/>
      </c>
      <c r="V95" s="132"/>
      <c r="W95" s="28" t="str">
        <f>IF(AND(D95&gt;0,E95&gt;0,F95&gt;0,Q95&gt;0,R95&gt;0,V95&gt;0,NOT(O95="")),ABS(VLOOKUP($V$1,VLookups!$A$28:$B$29,2,FALSE)-_xlfn.BETA.DIST(V95,IF(K95="L",R95,Q95),IF(K95="L",Q95,R95),TRUE,D95,F95)),"")</f>
        <v/>
      </c>
      <c r="X95" s="129" t="str">
        <f>IF(OR($Q95="",$R95=""),"",_xlfn.BETA.INV(ABS(VLOOKUP($V$1,VLookups!$A$28:$B$29,2,FALSE)-X$3),IF($K95="L",$R95,$Q95),IF($K95="L",$Q95,$R95),$D95,$F95))</f>
        <v/>
      </c>
      <c r="Y95" s="130" t="str">
        <f>IF(OR($Q95="",$R95=""),"",_xlfn.BETA.INV(ABS(VLOOKUP($V$1,VLookups!$A$28:$B$29,2,FALSE)-Y$3),IF($K95="L",$R95,$Q95),IF($K95="L",$Q95,$R95),$D95,$F95))</f>
        <v/>
      </c>
      <c r="Z95" s="129" t="str">
        <f>IF(OR($Q95="",$R95=""),"",_xlfn.BETA.INV(ABS(VLOOKUP($V$1,VLookups!$A$28:$B$29,2,FALSE)-Z$3),IF($K95="L",$R95,$Q95),IF($K95="L",$Q95,$R95),$D95,$F95))</f>
        <v/>
      </c>
      <c r="AA95" s="130" t="str">
        <f>IF(OR($Q95="",$R95=""),"",_xlfn.BETA.INV(ABS(VLOOKUP($V$1,VLookups!$A$28:$B$29,2,FALSE)-AA$3),IF($K95="L",$R95,$Q95),IF($K95="L",$Q95,$R95),$D95,$F95))</f>
        <v/>
      </c>
      <c r="AB95" s="129" t="str">
        <f>IF(OR($Q95="",$R95=""),"",_xlfn.BETA.INV(ABS(VLOOKUP($V$1,VLookups!$A$28:$B$29,2,FALSE)-AB$3),IF($K95="L",$R95,$Q95),IF($K95="L",$Q95,$R95),$D95,$F95))</f>
        <v/>
      </c>
      <c r="AC95" s="130" t="str">
        <f>IF(OR($Q95="",$R95=""),"",_xlfn.BETA.INV(ABS(VLOOKUP($V$1,VLookups!$A$28:$B$29,2,FALSE)-AC$3),IF($K95="L",$R95,$Q95),IF($K95="L",$Q95,$R95),$D95,$F95))</f>
        <v/>
      </c>
      <c r="AD95" s="129" t="str">
        <f>IF(OR($Q95="",$R95=""),"",_xlfn.BETA.INV(ABS(VLOOKUP($V$1,VLookups!$A$28:$B$29,2,FALSE)-AD$3),IF($K95="L",$R95,$Q95),IF($K95="L",$Q95,$R95),$D95,$F95))</f>
        <v/>
      </c>
      <c r="AE95" s="130" t="str">
        <f>IF(OR($Q95="",$R95=""),"",_xlfn.BETA.INV(ABS(VLOOKUP($V$1,VLookups!$A$28:$B$29,2,FALSE)-AE$3),IF($K95="L",$R95,$Q95),IF($K95="L",$Q95,$R95),$D95,$F95))</f>
        <v/>
      </c>
      <c r="AF95" s="129" t="str">
        <f>IF(OR($Q95="",$R95=""),"",_xlfn.BETA.INV(ABS(VLOOKUP($V$1,VLookups!$A$28:$B$29,2,FALSE)-AF$3),IF($K95="L",$R95,$Q95),IF($K95="L",$Q95,$R95),$D95,$F95))</f>
        <v/>
      </c>
      <c r="AG95" s="130" t="str">
        <f>IF(OR($Q95="",$R95=""),"",_xlfn.BETA.INV(ABS(VLOOKUP($V$1,VLookups!$A$28:$B$29,2,FALSE)-AG$3),IF($K95="L",$R95,$Q95),IF($K95="L",$Q95,$R95),$D95,$F95))</f>
        <v/>
      </c>
      <c r="AH95" s="129" t="str">
        <f>IF(OR($Q95="",$R95=""),"",_xlfn.BETA.INV(ABS(VLOOKUP($V$1,VLookups!$A$28:$B$29,2,FALSE)-AH$3),IF($K95="L",$R95,$Q95),IF($K95="L",$Q95,$R95),$D95,$F95))</f>
        <v/>
      </c>
      <c r="AI95" s="130" t="str">
        <f>IF(OR($Q95="",$R95=""),"",_xlfn.BETA.INV(ABS(VLOOKUP($V$1,VLookups!$A$28:$B$29,2,FALSE)-AI$3),IF($K95="L",$R95,$Q95),IF($K95="L",$Q95,$R95),$D95,$F95))</f>
        <v/>
      </c>
      <c r="AJ95" s="17"/>
      <c r="AK95" s="17"/>
      <c r="AL95" s="17"/>
    </row>
    <row r="96" spans="1:38" hidden="1" x14ac:dyDescent="0.25">
      <c r="A96" s="22">
        <v>93</v>
      </c>
      <c r="B96" s="152"/>
      <c r="C96" s="143"/>
      <c r="D96" s="117" t="str">
        <f t="shared" si="17"/>
        <v/>
      </c>
      <c r="E96" s="132"/>
      <c r="F96" s="117" t="str">
        <f t="shared" si="18"/>
        <v/>
      </c>
      <c r="G96" s="143"/>
      <c r="H96" s="153"/>
      <c r="I96" s="127" t="str">
        <f t="shared" si="19"/>
        <v/>
      </c>
      <c r="J96" s="23" t="str">
        <f t="shared" si="20"/>
        <v/>
      </c>
      <c r="K96" s="24" t="str">
        <f t="shared" si="21"/>
        <v/>
      </c>
      <c r="L96" s="25" t="str">
        <f>IF(J96="","",IF(OR($J96&lt;Skew!$B$1,$J96=Skew!$B$1),IF($J96&gt;Skew!$C$1,Skew!$A$1,IF($J96&gt;Skew!$C$2,Skew!$A$2,IF($J96&gt;Skew!$C$3,Skew!$A$3,IF($J96&gt;Skew!$C$4,Skew!$A$4,IF($J96&gt;Skew!$C$5,Skew!$A$5,IF($J96&gt;Skew!$C$6,Skew!$A$6,IF($J96&gt;Skew!$C$7,Skew!$A$7,IF($J96&gt;Skew!$C$8,Skew!$A$8,IF($J96&gt;Skew!$C$9,Skew!$A$9,IF($J96&gt;Skew!$C$10,Skew!$A$10,IF($J96&gt;Skew!$C$11,Skew!$A$11,IF($J96&gt;Skew!$C$12,Skew!$A$12,IF($J96&gt;Skew!$C$13,Skew!$A$13,IF($J96&gt;Skew!$C$14,Skew!$A$14,Skew!$A$15)
)))))))))))))))</f>
        <v/>
      </c>
      <c r="M96" s="24" t="str">
        <f>IF(J96="","",MATCH(L96,Skew!$A$1:$A$15,0))</f>
        <v/>
      </c>
      <c r="N96" s="24" t="str">
        <f t="shared" si="11"/>
        <v/>
      </c>
      <c r="O96" s="26"/>
      <c r="P96" s="24" t="str">
        <f>IF(OR(J96="",O96=""),"",MATCH(O96,Confidence!$A$1:$A$10,0))</f>
        <v/>
      </c>
      <c r="Q96" s="27" t="str">
        <f t="shared" si="12"/>
        <v/>
      </c>
      <c r="R96" s="27" t="str">
        <f t="shared" si="13"/>
        <v/>
      </c>
      <c r="S96" s="119" t="str">
        <f t="shared" si="14"/>
        <v/>
      </c>
      <c r="T96" s="119" t="str">
        <f t="shared" si="15"/>
        <v/>
      </c>
      <c r="U96" s="40" t="str">
        <f t="shared" si="16"/>
        <v/>
      </c>
      <c r="V96" s="132"/>
      <c r="W96" s="28" t="str">
        <f>IF(AND(D96&gt;0,E96&gt;0,F96&gt;0,Q96&gt;0,R96&gt;0,V96&gt;0,NOT(O96="")),ABS(VLOOKUP($V$1,VLookups!$A$28:$B$29,2,FALSE)-_xlfn.BETA.DIST(V96,IF(K96="L",R96,Q96),IF(K96="L",Q96,R96),TRUE,D96,F96)),"")</f>
        <v/>
      </c>
      <c r="X96" s="129" t="str">
        <f>IF(OR($Q96="",$R96=""),"",_xlfn.BETA.INV(ABS(VLOOKUP($V$1,VLookups!$A$28:$B$29,2,FALSE)-X$3),IF($K96="L",$R96,$Q96),IF($K96="L",$Q96,$R96),$D96,$F96))</f>
        <v/>
      </c>
      <c r="Y96" s="130" t="str">
        <f>IF(OR($Q96="",$R96=""),"",_xlfn.BETA.INV(ABS(VLOOKUP($V$1,VLookups!$A$28:$B$29,2,FALSE)-Y$3),IF($K96="L",$R96,$Q96),IF($K96="L",$Q96,$R96),$D96,$F96))</f>
        <v/>
      </c>
      <c r="Z96" s="129" t="str">
        <f>IF(OR($Q96="",$R96=""),"",_xlfn.BETA.INV(ABS(VLOOKUP($V$1,VLookups!$A$28:$B$29,2,FALSE)-Z$3),IF($K96="L",$R96,$Q96),IF($K96="L",$Q96,$R96),$D96,$F96))</f>
        <v/>
      </c>
      <c r="AA96" s="130" t="str">
        <f>IF(OR($Q96="",$R96=""),"",_xlfn.BETA.INV(ABS(VLOOKUP($V$1,VLookups!$A$28:$B$29,2,FALSE)-AA$3),IF($K96="L",$R96,$Q96),IF($K96="L",$Q96,$R96),$D96,$F96))</f>
        <v/>
      </c>
      <c r="AB96" s="129" t="str">
        <f>IF(OR($Q96="",$R96=""),"",_xlfn.BETA.INV(ABS(VLOOKUP($V$1,VLookups!$A$28:$B$29,2,FALSE)-AB$3),IF($K96="L",$R96,$Q96),IF($K96="L",$Q96,$R96),$D96,$F96))</f>
        <v/>
      </c>
      <c r="AC96" s="130" t="str">
        <f>IF(OR($Q96="",$R96=""),"",_xlfn.BETA.INV(ABS(VLOOKUP($V$1,VLookups!$A$28:$B$29,2,FALSE)-AC$3),IF($K96="L",$R96,$Q96),IF($K96="L",$Q96,$R96),$D96,$F96))</f>
        <v/>
      </c>
      <c r="AD96" s="129" t="str">
        <f>IF(OR($Q96="",$R96=""),"",_xlfn.BETA.INV(ABS(VLOOKUP($V$1,VLookups!$A$28:$B$29,2,FALSE)-AD$3),IF($K96="L",$R96,$Q96),IF($K96="L",$Q96,$R96),$D96,$F96))</f>
        <v/>
      </c>
      <c r="AE96" s="130" t="str">
        <f>IF(OR($Q96="",$R96=""),"",_xlfn.BETA.INV(ABS(VLOOKUP($V$1,VLookups!$A$28:$B$29,2,FALSE)-AE$3),IF($K96="L",$R96,$Q96),IF($K96="L",$Q96,$R96),$D96,$F96))</f>
        <v/>
      </c>
      <c r="AF96" s="129" t="str">
        <f>IF(OR($Q96="",$R96=""),"",_xlfn.BETA.INV(ABS(VLOOKUP($V$1,VLookups!$A$28:$B$29,2,FALSE)-AF$3),IF($K96="L",$R96,$Q96),IF($K96="L",$Q96,$R96),$D96,$F96))</f>
        <v/>
      </c>
      <c r="AG96" s="130" t="str">
        <f>IF(OR($Q96="",$R96=""),"",_xlfn.BETA.INV(ABS(VLOOKUP($V$1,VLookups!$A$28:$B$29,2,FALSE)-AG$3),IF($K96="L",$R96,$Q96),IF($K96="L",$Q96,$R96),$D96,$F96))</f>
        <v/>
      </c>
      <c r="AH96" s="129" t="str">
        <f>IF(OR($Q96="",$R96=""),"",_xlfn.BETA.INV(ABS(VLOOKUP($V$1,VLookups!$A$28:$B$29,2,FALSE)-AH$3),IF($K96="L",$R96,$Q96),IF($K96="L",$Q96,$R96),$D96,$F96))</f>
        <v/>
      </c>
      <c r="AI96" s="130" t="str">
        <f>IF(OR($Q96="",$R96=""),"",_xlfn.BETA.INV(ABS(VLOOKUP($V$1,VLookups!$A$28:$B$29,2,FALSE)-AI$3),IF($K96="L",$R96,$Q96),IF($K96="L",$Q96,$R96),$D96,$F96))</f>
        <v/>
      </c>
      <c r="AJ96" s="17"/>
      <c r="AK96" s="17"/>
      <c r="AL96" s="17"/>
    </row>
    <row r="97" spans="1:38" hidden="1" x14ac:dyDescent="0.25">
      <c r="A97" s="22">
        <v>94</v>
      </c>
      <c r="B97" s="152"/>
      <c r="C97" s="143"/>
      <c r="D97" s="117" t="str">
        <f t="shared" si="17"/>
        <v/>
      </c>
      <c r="E97" s="132"/>
      <c r="F97" s="117" t="str">
        <f t="shared" si="18"/>
        <v/>
      </c>
      <c r="G97" s="143"/>
      <c r="H97" s="153"/>
      <c r="I97" s="127" t="str">
        <f t="shared" si="19"/>
        <v/>
      </c>
      <c r="J97" s="23" t="str">
        <f t="shared" si="20"/>
        <v/>
      </c>
      <c r="K97" s="24" t="str">
        <f t="shared" si="21"/>
        <v/>
      </c>
      <c r="L97" s="25" t="str">
        <f>IF(J97="","",IF(OR($J97&lt;Skew!$B$1,$J97=Skew!$B$1),IF($J97&gt;Skew!$C$1,Skew!$A$1,IF($J97&gt;Skew!$C$2,Skew!$A$2,IF($J97&gt;Skew!$C$3,Skew!$A$3,IF($J97&gt;Skew!$C$4,Skew!$A$4,IF($J97&gt;Skew!$C$5,Skew!$A$5,IF($J97&gt;Skew!$C$6,Skew!$A$6,IF($J97&gt;Skew!$C$7,Skew!$A$7,IF($J97&gt;Skew!$C$8,Skew!$A$8,IF($J97&gt;Skew!$C$9,Skew!$A$9,IF($J97&gt;Skew!$C$10,Skew!$A$10,IF($J97&gt;Skew!$C$11,Skew!$A$11,IF($J97&gt;Skew!$C$12,Skew!$A$12,IF($J97&gt;Skew!$C$13,Skew!$A$13,IF($J97&gt;Skew!$C$14,Skew!$A$14,Skew!$A$15)
)))))))))))))))</f>
        <v/>
      </c>
      <c r="M97" s="24" t="str">
        <f>IF(J97="","",MATCH(L97,Skew!$A$1:$A$15,0))</f>
        <v/>
      </c>
      <c r="N97" s="24" t="str">
        <f t="shared" si="11"/>
        <v/>
      </c>
      <c r="O97" s="26"/>
      <c r="P97" s="24" t="str">
        <f>IF(OR(J97="",O97=""),"",MATCH(O97,Confidence!$A$1:$A$10,0))</f>
        <v/>
      </c>
      <c r="Q97" s="27" t="str">
        <f t="shared" si="12"/>
        <v/>
      </c>
      <c r="R97" s="27" t="str">
        <f t="shared" si="13"/>
        <v/>
      </c>
      <c r="S97" s="119" t="str">
        <f t="shared" si="14"/>
        <v/>
      </c>
      <c r="T97" s="119" t="str">
        <f t="shared" si="15"/>
        <v/>
      </c>
      <c r="U97" s="40" t="str">
        <f t="shared" si="16"/>
        <v/>
      </c>
      <c r="V97" s="132"/>
      <c r="W97" s="28" t="str">
        <f>IF(AND(D97&gt;0,E97&gt;0,F97&gt;0,Q97&gt;0,R97&gt;0,V97&gt;0,NOT(O97="")),ABS(VLOOKUP($V$1,VLookups!$A$28:$B$29,2,FALSE)-_xlfn.BETA.DIST(V97,IF(K97="L",R97,Q97),IF(K97="L",Q97,R97),TRUE,D97,F97)),"")</f>
        <v/>
      </c>
      <c r="X97" s="129" t="str">
        <f>IF(OR($Q97="",$R97=""),"",_xlfn.BETA.INV(ABS(VLOOKUP($V$1,VLookups!$A$28:$B$29,2,FALSE)-X$3),IF($K97="L",$R97,$Q97),IF($K97="L",$Q97,$R97),$D97,$F97))</f>
        <v/>
      </c>
      <c r="Y97" s="130" t="str">
        <f>IF(OR($Q97="",$R97=""),"",_xlfn.BETA.INV(ABS(VLOOKUP($V$1,VLookups!$A$28:$B$29,2,FALSE)-Y$3),IF($K97="L",$R97,$Q97),IF($K97="L",$Q97,$R97),$D97,$F97))</f>
        <v/>
      </c>
      <c r="Z97" s="129" t="str">
        <f>IF(OR($Q97="",$R97=""),"",_xlfn.BETA.INV(ABS(VLOOKUP($V$1,VLookups!$A$28:$B$29,2,FALSE)-Z$3),IF($K97="L",$R97,$Q97),IF($K97="L",$Q97,$R97),$D97,$F97))</f>
        <v/>
      </c>
      <c r="AA97" s="130" t="str">
        <f>IF(OR($Q97="",$R97=""),"",_xlfn.BETA.INV(ABS(VLOOKUP($V$1,VLookups!$A$28:$B$29,2,FALSE)-AA$3),IF($K97="L",$R97,$Q97),IF($K97="L",$Q97,$R97),$D97,$F97))</f>
        <v/>
      </c>
      <c r="AB97" s="129" t="str">
        <f>IF(OR($Q97="",$R97=""),"",_xlfn.BETA.INV(ABS(VLOOKUP($V$1,VLookups!$A$28:$B$29,2,FALSE)-AB$3),IF($K97="L",$R97,$Q97),IF($K97="L",$Q97,$R97),$D97,$F97))</f>
        <v/>
      </c>
      <c r="AC97" s="130" t="str">
        <f>IF(OR($Q97="",$R97=""),"",_xlfn.BETA.INV(ABS(VLOOKUP($V$1,VLookups!$A$28:$B$29,2,FALSE)-AC$3),IF($K97="L",$R97,$Q97),IF($K97="L",$Q97,$R97),$D97,$F97))</f>
        <v/>
      </c>
      <c r="AD97" s="129" t="str">
        <f>IF(OR($Q97="",$R97=""),"",_xlfn.BETA.INV(ABS(VLOOKUP($V$1,VLookups!$A$28:$B$29,2,FALSE)-AD$3),IF($K97="L",$R97,$Q97),IF($K97="L",$Q97,$R97),$D97,$F97))</f>
        <v/>
      </c>
      <c r="AE97" s="130" t="str">
        <f>IF(OR($Q97="",$R97=""),"",_xlfn.BETA.INV(ABS(VLOOKUP($V$1,VLookups!$A$28:$B$29,2,FALSE)-AE$3),IF($K97="L",$R97,$Q97),IF($K97="L",$Q97,$R97),$D97,$F97))</f>
        <v/>
      </c>
      <c r="AF97" s="129" t="str">
        <f>IF(OR($Q97="",$R97=""),"",_xlfn.BETA.INV(ABS(VLOOKUP($V$1,VLookups!$A$28:$B$29,2,FALSE)-AF$3),IF($K97="L",$R97,$Q97),IF($K97="L",$Q97,$R97),$D97,$F97))</f>
        <v/>
      </c>
      <c r="AG97" s="130" t="str">
        <f>IF(OR($Q97="",$R97=""),"",_xlfn.BETA.INV(ABS(VLOOKUP($V$1,VLookups!$A$28:$B$29,2,FALSE)-AG$3),IF($K97="L",$R97,$Q97),IF($K97="L",$Q97,$R97),$D97,$F97))</f>
        <v/>
      </c>
      <c r="AH97" s="129" t="str">
        <f>IF(OR($Q97="",$R97=""),"",_xlfn.BETA.INV(ABS(VLOOKUP($V$1,VLookups!$A$28:$B$29,2,FALSE)-AH$3),IF($K97="L",$R97,$Q97),IF($K97="L",$Q97,$R97),$D97,$F97))</f>
        <v/>
      </c>
      <c r="AI97" s="130" t="str">
        <f>IF(OR($Q97="",$R97=""),"",_xlfn.BETA.INV(ABS(VLOOKUP($V$1,VLookups!$A$28:$B$29,2,FALSE)-AI$3),IF($K97="L",$R97,$Q97),IF($K97="L",$Q97,$R97),$D97,$F97))</f>
        <v/>
      </c>
      <c r="AJ97" s="17"/>
      <c r="AK97" s="17"/>
      <c r="AL97" s="17"/>
    </row>
    <row r="98" spans="1:38" hidden="1" x14ac:dyDescent="0.25">
      <c r="A98" s="22">
        <v>95</v>
      </c>
      <c r="B98" s="152"/>
      <c r="C98" s="143"/>
      <c r="D98" s="117" t="str">
        <f t="shared" si="17"/>
        <v/>
      </c>
      <c r="E98" s="132"/>
      <c r="F98" s="117" t="str">
        <f t="shared" si="18"/>
        <v/>
      </c>
      <c r="G98" s="143"/>
      <c r="H98" s="153"/>
      <c r="I98" s="127" t="str">
        <f t="shared" si="19"/>
        <v/>
      </c>
      <c r="J98" s="23" t="str">
        <f t="shared" si="20"/>
        <v/>
      </c>
      <c r="K98" s="24" t="str">
        <f t="shared" si="21"/>
        <v/>
      </c>
      <c r="L98" s="25" t="str">
        <f>IF(J98="","",IF(OR($J98&lt;Skew!$B$1,$J98=Skew!$B$1),IF($J98&gt;Skew!$C$1,Skew!$A$1,IF($J98&gt;Skew!$C$2,Skew!$A$2,IF($J98&gt;Skew!$C$3,Skew!$A$3,IF($J98&gt;Skew!$C$4,Skew!$A$4,IF($J98&gt;Skew!$C$5,Skew!$A$5,IF($J98&gt;Skew!$C$6,Skew!$A$6,IF($J98&gt;Skew!$C$7,Skew!$A$7,IF($J98&gt;Skew!$C$8,Skew!$A$8,IF($J98&gt;Skew!$C$9,Skew!$A$9,IF($J98&gt;Skew!$C$10,Skew!$A$10,IF($J98&gt;Skew!$C$11,Skew!$A$11,IF($J98&gt;Skew!$C$12,Skew!$A$12,IF($J98&gt;Skew!$C$13,Skew!$A$13,IF($J98&gt;Skew!$C$14,Skew!$A$14,Skew!$A$15)
)))))))))))))))</f>
        <v/>
      </c>
      <c r="M98" s="24" t="str">
        <f>IF(J98="","",MATCH(L98,Skew!$A$1:$A$15,0))</f>
        <v/>
      </c>
      <c r="N98" s="24" t="str">
        <f t="shared" si="11"/>
        <v/>
      </c>
      <c r="O98" s="26"/>
      <c r="P98" s="24" t="str">
        <f>IF(OR(J98="",O98=""),"",MATCH(O98,Confidence!$A$1:$A$10,0))</f>
        <v/>
      </c>
      <c r="Q98" s="27" t="str">
        <f t="shared" si="12"/>
        <v/>
      </c>
      <c r="R98" s="27" t="str">
        <f t="shared" si="13"/>
        <v/>
      </c>
      <c r="S98" s="119" t="str">
        <f t="shared" si="14"/>
        <v/>
      </c>
      <c r="T98" s="119" t="str">
        <f t="shared" si="15"/>
        <v/>
      </c>
      <c r="U98" s="40" t="str">
        <f t="shared" si="16"/>
        <v/>
      </c>
      <c r="V98" s="132"/>
      <c r="W98" s="28" t="str">
        <f>IF(AND(D98&gt;0,E98&gt;0,F98&gt;0,Q98&gt;0,R98&gt;0,V98&gt;0,NOT(O98="")),ABS(VLOOKUP($V$1,VLookups!$A$28:$B$29,2,FALSE)-_xlfn.BETA.DIST(V98,IF(K98="L",R98,Q98),IF(K98="L",Q98,R98),TRUE,D98,F98)),"")</f>
        <v/>
      </c>
      <c r="X98" s="129" t="str">
        <f>IF(OR($Q98="",$R98=""),"",_xlfn.BETA.INV(ABS(VLOOKUP($V$1,VLookups!$A$28:$B$29,2,FALSE)-X$3),IF($K98="L",$R98,$Q98),IF($K98="L",$Q98,$R98),$D98,$F98))</f>
        <v/>
      </c>
      <c r="Y98" s="130" t="str">
        <f>IF(OR($Q98="",$R98=""),"",_xlfn.BETA.INV(ABS(VLOOKUP($V$1,VLookups!$A$28:$B$29,2,FALSE)-Y$3),IF($K98="L",$R98,$Q98),IF($K98="L",$Q98,$R98),$D98,$F98))</f>
        <v/>
      </c>
      <c r="Z98" s="129" t="str">
        <f>IF(OR($Q98="",$R98=""),"",_xlfn.BETA.INV(ABS(VLOOKUP($V$1,VLookups!$A$28:$B$29,2,FALSE)-Z$3),IF($K98="L",$R98,$Q98),IF($K98="L",$Q98,$R98),$D98,$F98))</f>
        <v/>
      </c>
      <c r="AA98" s="130" t="str">
        <f>IF(OR($Q98="",$R98=""),"",_xlfn.BETA.INV(ABS(VLOOKUP($V$1,VLookups!$A$28:$B$29,2,FALSE)-AA$3),IF($K98="L",$R98,$Q98),IF($K98="L",$Q98,$R98),$D98,$F98))</f>
        <v/>
      </c>
      <c r="AB98" s="129" t="str">
        <f>IF(OR($Q98="",$R98=""),"",_xlfn.BETA.INV(ABS(VLOOKUP($V$1,VLookups!$A$28:$B$29,2,FALSE)-AB$3),IF($K98="L",$R98,$Q98),IF($K98="L",$Q98,$R98),$D98,$F98))</f>
        <v/>
      </c>
      <c r="AC98" s="130" t="str">
        <f>IF(OR($Q98="",$R98=""),"",_xlfn.BETA.INV(ABS(VLOOKUP($V$1,VLookups!$A$28:$B$29,2,FALSE)-AC$3),IF($K98="L",$R98,$Q98),IF($K98="L",$Q98,$R98),$D98,$F98))</f>
        <v/>
      </c>
      <c r="AD98" s="129" t="str">
        <f>IF(OR($Q98="",$R98=""),"",_xlfn.BETA.INV(ABS(VLOOKUP($V$1,VLookups!$A$28:$B$29,2,FALSE)-AD$3),IF($K98="L",$R98,$Q98),IF($K98="L",$Q98,$R98),$D98,$F98))</f>
        <v/>
      </c>
      <c r="AE98" s="130" t="str">
        <f>IF(OR($Q98="",$R98=""),"",_xlfn.BETA.INV(ABS(VLOOKUP($V$1,VLookups!$A$28:$B$29,2,FALSE)-AE$3),IF($K98="L",$R98,$Q98),IF($K98="L",$Q98,$R98),$D98,$F98))</f>
        <v/>
      </c>
      <c r="AF98" s="129" t="str">
        <f>IF(OR($Q98="",$R98=""),"",_xlfn.BETA.INV(ABS(VLOOKUP($V$1,VLookups!$A$28:$B$29,2,FALSE)-AF$3),IF($K98="L",$R98,$Q98),IF($K98="L",$Q98,$R98),$D98,$F98))</f>
        <v/>
      </c>
      <c r="AG98" s="130" t="str">
        <f>IF(OR($Q98="",$R98=""),"",_xlfn.BETA.INV(ABS(VLOOKUP($V$1,VLookups!$A$28:$B$29,2,FALSE)-AG$3),IF($K98="L",$R98,$Q98),IF($K98="L",$Q98,$R98),$D98,$F98))</f>
        <v/>
      </c>
      <c r="AH98" s="129" t="str">
        <f>IF(OR($Q98="",$R98=""),"",_xlfn.BETA.INV(ABS(VLOOKUP($V$1,VLookups!$A$28:$B$29,2,FALSE)-AH$3),IF($K98="L",$R98,$Q98),IF($K98="L",$Q98,$R98),$D98,$F98))</f>
        <v/>
      </c>
      <c r="AI98" s="130" t="str">
        <f>IF(OR($Q98="",$R98=""),"",_xlfn.BETA.INV(ABS(VLOOKUP($V$1,VLookups!$A$28:$B$29,2,FALSE)-AI$3),IF($K98="L",$R98,$Q98),IF($K98="L",$Q98,$R98),$D98,$F98))</f>
        <v/>
      </c>
      <c r="AJ98" s="17"/>
      <c r="AK98" s="17"/>
      <c r="AL98" s="17"/>
    </row>
    <row r="99" spans="1:38" hidden="1" x14ac:dyDescent="0.25">
      <c r="A99" s="22">
        <v>96</v>
      </c>
      <c r="B99" s="152"/>
      <c r="C99" s="143"/>
      <c r="D99" s="117" t="str">
        <f t="shared" si="17"/>
        <v/>
      </c>
      <c r="E99" s="132"/>
      <c r="F99" s="117" t="str">
        <f t="shared" si="18"/>
        <v/>
      </c>
      <c r="G99" s="143"/>
      <c r="H99" s="153"/>
      <c r="I99" s="127" t="str">
        <f t="shared" si="19"/>
        <v/>
      </c>
      <c r="J99" s="23" t="str">
        <f t="shared" si="20"/>
        <v/>
      </c>
      <c r="K99" s="24" t="str">
        <f t="shared" si="21"/>
        <v/>
      </c>
      <c r="L99" s="25" t="str">
        <f>IF(J99="","",IF(OR($J99&lt;Skew!$B$1,$J99=Skew!$B$1),IF($J99&gt;Skew!$C$1,Skew!$A$1,IF($J99&gt;Skew!$C$2,Skew!$A$2,IF($J99&gt;Skew!$C$3,Skew!$A$3,IF($J99&gt;Skew!$C$4,Skew!$A$4,IF($J99&gt;Skew!$C$5,Skew!$A$5,IF($J99&gt;Skew!$C$6,Skew!$A$6,IF($J99&gt;Skew!$C$7,Skew!$A$7,IF($J99&gt;Skew!$C$8,Skew!$A$8,IF($J99&gt;Skew!$C$9,Skew!$A$9,IF($J99&gt;Skew!$C$10,Skew!$A$10,IF($J99&gt;Skew!$C$11,Skew!$A$11,IF($J99&gt;Skew!$C$12,Skew!$A$12,IF($J99&gt;Skew!$C$13,Skew!$A$13,IF($J99&gt;Skew!$C$14,Skew!$A$14,Skew!$A$15)
)))))))))))))))</f>
        <v/>
      </c>
      <c r="M99" s="24" t="str">
        <f>IF(J99="","",MATCH(L99,Skew!$A$1:$A$15,0))</f>
        <v/>
      </c>
      <c r="N99" s="24" t="str">
        <f t="shared" si="11"/>
        <v/>
      </c>
      <c r="O99" s="26"/>
      <c r="P99" s="24" t="str">
        <f>IF(OR(J99="",O99=""),"",MATCH(O99,Confidence!$A$1:$A$10,0))</f>
        <v/>
      </c>
      <c r="Q99" s="27" t="str">
        <f t="shared" si="12"/>
        <v/>
      </c>
      <c r="R99" s="27" t="str">
        <f t="shared" si="13"/>
        <v/>
      </c>
      <c r="S99" s="119" t="str">
        <f t="shared" si="14"/>
        <v/>
      </c>
      <c r="T99" s="119" t="str">
        <f t="shared" si="15"/>
        <v/>
      </c>
      <c r="U99" s="40" t="str">
        <f t="shared" si="16"/>
        <v/>
      </c>
      <c r="V99" s="132"/>
      <c r="W99" s="28" t="str">
        <f>IF(AND(D99&gt;0,E99&gt;0,F99&gt;0,Q99&gt;0,R99&gt;0,V99&gt;0,NOT(O99="")),ABS(VLOOKUP($V$1,VLookups!$A$28:$B$29,2,FALSE)-_xlfn.BETA.DIST(V99,IF(K99="L",R99,Q99),IF(K99="L",Q99,R99),TRUE,D99,F99)),"")</f>
        <v/>
      </c>
      <c r="X99" s="129" t="str">
        <f>IF(OR($Q99="",$R99=""),"",_xlfn.BETA.INV(ABS(VLOOKUP($V$1,VLookups!$A$28:$B$29,2,FALSE)-X$3),IF($K99="L",$R99,$Q99),IF($K99="L",$Q99,$R99),$D99,$F99))</f>
        <v/>
      </c>
      <c r="Y99" s="130" t="str">
        <f>IF(OR($Q99="",$R99=""),"",_xlfn.BETA.INV(ABS(VLOOKUP($V$1,VLookups!$A$28:$B$29,2,FALSE)-Y$3),IF($K99="L",$R99,$Q99),IF($K99="L",$Q99,$R99),$D99,$F99))</f>
        <v/>
      </c>
      <c r="Z99" s="129" t="str">
        <f>IF(OR($Q99="",$R99=""),"",_xlfn.BETA.INV(ABS(VLOOKUP($V$1,VLookups!$A$28:$B$29,2,FALSE)-Z$3),IF($K99="L",$R99,$Q99),IF($K99="L",$Q99,$R99),$D99,$F99))</f>
        <v/>
      </c>
      <c r="AA99" s="130" t="str">
        <f>IF(OR($Q99="",$R99=""),"",_xlfn.BETA.INV(ABS(VLOOKUP($V$1,VLookups!$A$28:$B$29,2,FALSE)-AA$3),IF($K99="L",$R99,$Q99),IF($K99="L",$Q99,$R99),$D99,$F99))</f>
        <v/>
      </c>
      <c r="AB99" s="129" t="str">
        <f>IF(OR($Q99="",$R99=""),"",_xlfn.BETA.INV(ABS(VLOOKUP($V$1,VLookups!$A$28:$B$29,2,FALSE)-AB$3),IF($K99="L",$R99,$Q99),IF($K99="L",$Q99,$R99),$D99,$F99))</f>
        <v/>
      </c>
      <c r="AC99" s="130" t="str">
        <f>IF(OR($Q99="",$R99=""),"",_xlfn.BETA.INV(ABS(VLOOKUP($V$1,VLookups!$A$28:$B$29,2,FALSE)-AC$3),IF($K99="L",$R99,$Q99),IF($K99="L",$Q99,$R99),$D99,$F99))</f>
        <v/>
      </c>
      <c r="AD99" s="129" t="str">
        <f>IF(OR($Q99="",$R99=""),"",_xlfn.BETA.INV(ABS(VLOOKUP($V$1,VLookups!$A$28:$B$29,2,FALSE)-AD$3),IF($K99="L",$R99,$Q99),IF($K99="L",$Q99,$R99),$D99,$F99))</f>
        <v/>
      </c>
      <c r="AE99" s="130" t="str">
        <f>IF(OR($Q99="",$R99=""),"",_xlfn.BETA.INV(ABS(VLOOKUP($V$1,VLookups!$A$28:$B$29,2,FALSE)-AE$3),IF($K99="L",$R99,$Q99),IF($K99="L",$Q99,$R99),$D99,$F99))</f>
        <v/>
      </c>
      <c r="AF99" s="129" t="str">
        <f>IF(OR($Q99="",$R99=""),"",_xlfn.BETA.INV(ABS(VLOOKUP($V$1,VLookups!$A$28:$B$29,2,FALSE)-AF$3),IF($K99="L",$R99,$Q99),IF($K99="L",$Q99,$R99),$D99,$F99))</f>
        <v/>
      </c>
      <c r="AG99" s="130" t="str">
        <f>IF(OR($Q99="",$R99=""),"",_xlfn.BETA.INV(ABS(VLOOKUP($V$1,VLookups!$A$28:$B$29,2,FALSE)-AG$3),IF($K99="L",$R99,$Q99),IF($K99="L",$Q99,$R99),$D99,$F99))</f>
        <v/>
      </c>
      <c r="AH99" s="129" t="str">
        <f>IF(OR($Q99="",$R99=""),"",_xlfn.BETA.INV(ABS(VLOOKUP($V$1,VLookups!$A$28:$B$29,2,FALSE)-AH$3),IF($K99="L",$R99,$Q99),IF($K99="L",$Q99,$R99),$D99,$F99))</f>
        <v/>
      </c>
      <c r="AI99" s="130" t="str">
        <f>IF(OR($Q99="",$R99=""),"",_xlfn.BETA.INV(ABS(VLOOKUP($V$1,VLookups!$A$28:$B$29,2,FALSE)-AI$3),IF($K99="L",$R99,$Q99),IF($K99="L",$Q99,$R99),$D99,$F99))</f>
        <v/>
      </c>
      <c r="AJ99" s="17"/>
      <c r="AK99" s="17"/>
      <c r="AL99" s="17"/>
    </row>
    <row r="100" spans="1:38" hidden="1" x14ac:dyDescent="0.25">
      <c r="A100" s="22">
        <v>97</v>
      </c>
      <c r="B100" s="152"/>
      <c r="C100" s="143"/>
      <c r="D100" s="117" t="str">
        <f t="shared" si="17"/>
        <v/>
      </c>
      <c r="E100" s="132"/>
      <c r="F100" s="117" t="str">
        <f t="shared" si="18"/>
        <v/>
      </c>
      <c r="G100" s="143"/>
      <c r="H100" s="153"/>
      <c r="I100" s="127" t="str">
        <f t="shared" si="19"/>
        <v/>
      </c>
      <c r="J100" s="23" t="str">
        <f t="shared" si="20"/>
        <v/>
      </c>
      <c r="K100" s="24" t="str">
        <f t="shared" si="21"/>
        <v/>
      </c>
      <c r="L100" s="25" t="str">
        <f>IF(J100="","",IF(OR($J100&lt;Skew!$B$1,$J100=Skew!$B$1),IF($J100&gt;Skew!$C$1,Skew!$A$1,IF($J100&gt;Skew!$C$2,Skew!$A$2,IF($J100&gt;Skew!$C$3,Skew!$A$3,IF($J100&gt;Skew!$C$4,Skew!$A$4,IF($J100&gt;Skew!$C$5,Skew!$A$5,IF($J100&gt;Skew!$C$6,Skew!$A$6,IF($J100&gt;Skew!$C$7,Skew!$A$7,IF($J100&gt;Skew!$C$8,Skew!$A$8,IF($J100&gt;Skew!$C$9,Skew!$A$9,IF($J100&gt;Skew!$C$10,Skew!$A$10,IF($J100&gt;Skew!$C$11,Skew!$A$11,IF($J100&gt;Skew!$C$12,Skew!$A$12,IF($J100&gt;Skew!$C$13,Skew!$A$13,IF($J100&gt;Skew!$C$14,Skew!$A$14,Skew!$A$15)
)))))))))))))))</f>
        <v/>
      </c>
      <c r="M100" s="24" t="str">
        <f>IF(J100="","",MATCH(L100,Skew!$A$1:$A$15,0))</f>
        <v/>
      </c>
      <c r="N100" s="24" t="str">
        <f t="shared" si="11"/>
        <v/>
      </c>
      <c r="O100" s="26"/>
      <c r="P100" s="24" t="str">
        <f>IF(OR(J100="",O100=""),"",MATCH(O100,Confidence!$A$1:$A$10,0))</f>
        <v/>
      </c>
      <c r="Q100" s="27" t="str">
        <f t="shared" si="12"/>
        <v/>
      </c>
      <c r="R100" s="27" t="str">
        <f t="shared" si="13"/>
        <v/>
      </c>
      <c r="S100" s="119" t="str">
        <f t="shared" si="14"/>
        <v/>
      </c>
      <c r="T100" s="119" t="str">
        <f t="shared" si="15"/>
        <v/>
      </c>
      <c r="U100" s="40" t="str">
        <f t="shared" si="16"/>
        <v/>
      </c>
      <c r="V100" s="132"/>
      <c r="W100" s="28" t="str">
        <f>IF(AND(D100&gt;0,E100&gt;0,F100&gt;0,Q100&gt;0,R100&gt;0,V100&gt;0,NOT(O100="")),ABS(VLOOKUP($V$1,VLookups!$A$28:$B$29,2,FALSE)-_xlfn.BETA.DIST(V100,IF(K100="L",R100,Q100),IF(K100="L",Q100,R100),TRUE,D100,F100)),"")</f>
        <v/>
      </c>
      <c r="X100" s="129" t="str">
        <f>IF(OR($Q100="",$R100=""),"",_xlfn.BETA.INV(ABS(VLOOKUP($V$1,VLookups!$A$28:$B$29,2,FALSE)-X$3),IF($K100="L",$R100,$Q100),IF($K100="L",$Q100,$R100),$D100,$F100))</f>
        <v/>
      </c>
      <c r="Y100" s="130" t="str">
        <f>IF(OR($Q100="",$R100=""),"",_xlfn.BETA.INV(ABS(VLOOKUP($V$1,VLookups!$A$28:$B$29,2,FALSE)-Y$3),IF($K100="L",$R100,$Q100),IF($K100="L",$Q100,$R100),$D100,$F100))</f>
        <v/>
      </c>
      <c r="Z100" s="129" t="str">
        <f>IF(OR($Q100="",$R100=""),"",_xlfn.BETA.INV(ABS(VLOOKUP($V$1,VLookups!$A$28:$B$29,2,FALSE)-Z$3),IF($K100="L",$R100,$Q100),IF($K100="L",$Q100,$R100),$D100,$F100))</f>
        <v/>
      </c>
      <c r="AA100" s="130" t="str">
        <f>IF(OR($Q100="",$R100=""),"",_xlfn.BETA.INV(ABS(VLOOKUP($V$1,VLookups!$A$28:$B$29,2,FALSE)-AA$3),IF($K100="L",$R100,$Q100),IF($K100="L",$Q100,$R100),$D100,$F100))</f>
        <v/>
      </c>
      <c r="AB100" s="129" t="str">
        <f>IF(OR($Q100="",$R100=""),"",_xlfn.BETA.INV(ABS(VLOOKUP($V$1,VLookups!$A$28:$B$29,2,FALSE)-AB$3),IF($K100="L",$R100,$Q100),IF($K100="L",$Q100,$R100),$D100,$F100))</f>
        <v/>
      </c>
      <c r="AC100" s="130" t="str">
        <f>IF(OR($Q100="",$R100=""),"",_xlfn.BETA.INV(ABS(VLOOKUP($V$1,VLookups!$A$28:$B$29,2,FALSE)-AC$3),IF($K100="L",$R100,$Q100),IF($K100="L",$Q100,$R100),$D100,$F100))</f>
        <v/>
      </c>
      <c r="AD100" s="129" t="str">
        <f>IF(OR($Q100="",$R100=""),"",_xlfn.BETA.INV(ABS(VLOOKUP($V$1,VLookups!$A$28:$B$29,2,FALSE)-AD$3),IF($K100="L",$R100,$Q100),IF($K100="L",$Q100,$R100),$D100,$F100))</f>
        <v/>
      </c>
      <c r="AE100" s="130" t="str">
        <f>IF(OR($Q100="",$R100=""),"",_xlfn.BETA.INV(ABS(VLOOKUP($V$1,VLookups!$A$28:$B$29,2,FALSE)-AE$3),IF($K100="L",$R100,$Q100),IF($K100="L",$Q100,$R100),$D100,$F100))</f>
        <v/>
      </c>
      <c r="AF100" s="129" t="str">
        <f>IF(OR($Q100="",$R100=""),"",_xlfn.BETA.INV(ABS(VLOOKUP($V$1,VLookups!$A$28:$B$29,2,FALSE)-AF$3),IF($K100="L",$R100,$Q100),IF($K100="L",$Q100,$R100),$D100,$F100))</f>
        <v/>
      </c>
      <c r="AG100" s="130" t="str">
        <f>IF(OR($Q100="",$R100=""),"",_xlfn.BETA.INV(ABS(VLOOKUP($V$1,VLookups!$A$28:$B$29,2,FALSE)-AG$3),IF($K100="L",$R100,$Q100),IF($K100="L",$Q100,$R100),$D100,$F100))</f>
        <v/>
      </c>
      <c r="AH100" s="129" t="str">
        <f>IF(OR($Q100="",$R100=""),"",_xlfn.BETA.INV(ABS(VLOOKUP($V$1,VLookups!$A$28:$B$29,2,FALSE)-AH$3),IF($K100="L",$R100,$Q100),IF($K100="L",$Q100,$R100),$D100,$F100))</f>
        <v/>
      </c>
      <c r="AI100" s="130" t="str">
        <f>IF(OR($Q100="",$R100=""),"",_xlfn.BETA.INV(ABS(VLOOKUP($V$1,VLookups!$A$28:$B$29,2,FALSE)-AI$3),IF($K100="L",$R100,$Q100),IF($K100="L",$Q100,$R100),$D100,$F100))</f>
        <v/>
      </c>
      <c r="AJ100" s="17"/>
      <c r="AK100" s="17"/>
      <c r="AL100" s="17"/>
    </row>
    <row r="101" spans="1:38" hidden="1" x14ac:dyDescent="0.25">
      <c r="A101" s="22">
        <v>98</v>
      </c>
      <c r="B101" s="152"/>
      <c r="C101" s="143"/>
      <c r="D101" s="117" t="str">
        <f t="shared" si="17"/>
        <v/>
      </c>
      <c r="E101" s="132"/>
      <c r="F101" s="117" t="str">
        <f t="shared" si="18"/>
        <v/>
      </c>
      <c r="G101" s="143"/>
      <c r="H101" s="153"/>
      <c r="I101" s="127" t="str">
        <f t="shared" si="19"/>
        <v/>
      </c>
      <c r="J101" s="23" t="str">
        <f t="shared" si="20"/>
        <v/>
      </c>
      <c r="K101" s="24" t="str">
        <f t="shared" si="21"/>
        <v/>
      </c>
      <c r="L101" s="25" t="str">
        <f>IF(J101="","",IF(OR($J101&lt;Skew!$B$1,$J101=Skew!$B$1),IF($J101&gt;Skew!$C$1,Skew!$A$1,IF($J101&gt;Skew!$C$2,Skew!$A$2,IF($J101&gt;Skew!$C$3,Skew!$A$3,IF($J101&gt;Skew!$C$4,Skew!$A$4,IF($J101&gt;Skew!$C$5,Skew!$A$5,IF($J101&gt;Skew!$C$6,Skew!$A$6,IF($J101&gt;Skew!$C$7,Skew!$A$7,IF($J101&gt;Skew!$C$8,Skew!$A$8,IF($J101&gt;Skew!$C$9,Skew!$A$9,IF($J101&gt;Skew!$C$10,Skew!$A$10,IF($J101&gt;Skew!$C$11,Skew!$A$11,IF($J101&gt;Skew!$C$12,Skew!$A$12,IF($J101&gt;Skew!$C$13,Skew!$A$13,IF($J101&gt;Skew!$C$14,Skew!$A$14,Skew!$A$15)
)))))))))))))))</f>
        <v/>
      </c>
      <c r="M101" s="24" t="str">
        <f>IF(J101="","",MATCH(L101,Skew!$A$1:$A$15,0))</f>
        <v/>
      </c>
      <c r="N101" s="24" t="str">
        <f t="shared" si="11"/>
        <v/>
      </c>
      <c r="O101" s="26"/>
      <c r="P101" s="24" t="str">
        <f>IF(OR(J101="",O101=""),"",MATCH(O101,Confidence!$A$1:$A$10,0))</f>
        <v/>
      </c>
      <c r="Q101" s="27" t="str">
        <f t="shared" si="12"/>
        <v/>
      </c>
      <c r="R101" s="27" t="str">
        <f t="shared" si="13"/>
        <v/>
      </c>
      <c r="S101" s="119" t="str">
        <f t="shared" si="14"/>
        <v/>
      </c>
      <c r="T101" s="119" t="str">
        <f t="shared" si="15"/>
        <v/>
      </c>
      <c r="U101" s="40" t="str">
        <f t="shared" si="16"/>
        <v/>
      </c>
      <c r="V101" s="132"/>
      <c r="W101" s="28" t="str">
        <f>IF(AND(D101&gt;0,E101&gt;0,F101&gt;0,Q101&gt;0,R101&gt;0,V101&gt;0,NOT(O101="")),ABS(VLOOKUP($V$1,VLookups!$A$28:$B$29,2,FALSE)-_xlfn.BETA.DIST(V101,IF(K101="L",R101,Q101),IF(K101="L",Q101,R101),TRUE,D101,F101)),"")</f>
        <v/>
      </c>
      <c r="X101" s="129" t="str">
        <f>IF(OR($Q101="",$R101=""),"",_xlfn.BETA.INV(ABS(VLOOKUP($V$1,VLookups!$A$28:$B$29,2,FALSE)-X$3),IF($K101="L",$R101,$Q101),IF($K101="L",$Q101,$R101),$D101,$F101))</f>
        <v/>
      </c>
      <c r="Y101" s="130" t="str">
        <f>IF(OR($Q101="",$R101=""),"",_xlfn.BETA.INV(ABS(VLOOKUP($V$1,VLookups!$A$28:$B$29,2,FALSE)-Y$3),IF($K101="L",$R101,$Q101),IF($K101="L",$Q101,$R101),$D101,$F101))</f>
        <v/>
      </c>
      <c r="Z101" s="129" t="str">
        <f>IF(OR($Q101="",$R101=""),"",_xlfn.BETA.INV(ABS(VLOOKUP($V$1,VLookups!$A$28:$B$29,2,FALSE)-Z$3),IF($K101="L",$R101,$Q101),IF($K101="L",$Q101,$R101),$D101,$F101))</f>
        <v/>
      </c>
      <c r="AA101" s="130" t="str">
        <f>IF(OR($Q101="",$R101=""),"",_xlfn.BETA.INV(ABS(VLOOKUP($V$1,VLookups!$A$28:$B$29,2,FALSE)-AA$3),IF($K101="L",$R101,$Q101),IF($K101="L",$Q101,$R101),$D101,$F101))</f>
        <v/>
      </c>
      <c r="AB101" s="129" t="str">
        <f>IF(OR($Q101="",$R101=""),"",_xlfn.BETA.INV(ABS(VLOOKUP($V$1,VLookups!$A$28:$B$29,2,FALSE)-AB$3),IF($K101="L",$R101,$Q101),IF($K101="L",$Q101,$R101),$D101,$F101))</f>
        <v/>
      </c>
      <c r="AC101" s="130" t="str">
        <f>IF(OR($Q101="",$R101=""),"",_xlfn.BETA.INV(ABS(VLOOKUP($V$1,VLookups!$A$28:$B$29,2,FALSE)-AC$3),IF($K101="L",$R101,$Q101),IF($K101="L",$Q101,$R101),$D101,$F101))</f>
        <v/>
      </c>
      <c r="AD101" s="129" t="str">
        <f>IF(OR($Q101="",$R101=""),"",_xlfn.BETA.INV(ABS(VLOOKUP($V$1,VLookups!$A$28:$B$29,2,FALSE)-AD$3),IF($K101="L",$R101,$Q101),IF($K101="L",$Q101,$R101),$D101,$F101))</f>
        <v/>
      </c>
      <c r="AE101" s="130" t="str">
        <f>IF(OR($Q101="",$R101=""),"",_xlfn.BETA.INV(ABS(VLOOKUP($V$1,VLookups!$A$28:$B$29,2,FALSE)-AE$3),IF($K101="L",$R101,$Q101),IF($K101="L",$Q101,$R101),$D101,$F101))</f>
        <v/>
      </c>
      <c r="AF101" s="129" t="str">
        <f>IF(OR($Q101="",$R101=""),"",_xlfn.BETA.INV(ABS(VLOOKUP($V$1,VLookups!$A$28:$B$29,2,FALSE)-AF$3),IF($K101="L",$R101,$Q101),IF($K101="L",$Q101,$R101),$D101,$F101))</f>
        <v/>
      </c>
      <c r="AG101" s="130" t="str">
        <f>IF(OR($Q101="",$R101=""),"",_xlfn.BETA.INV(ABS(VLOOKUP($V$1,VLookups!$A$28:$B$29,2,FALSE)-AG$3),IF($K101="L",$R101,$Q101),IF($K101="L",$Q101,$R101),$D101,$F101))</f>
        <v/>
      </c>
      <c r="AH101" s="129" t="str">
        <f>IF(OR($Q101="",$R101=""),"",_xlfn.BETA.INV(ABS(VLOOKUP($V$1,VLookups!$A$28:$B$29,2,FALSE)-AH$3),IF($K101="L",$R101,$Q101),IF($K101="L",$Q101,$R101),$D101,$F101))</f>
        <v/>
      </c>
      <c r="AI101" s="130" t="str">
        <f>IF(OR($Q101="",$R101=""),"",_xlfn.BETA.INV(ABS(VLOOKUP($V$1,VLookups!$A$28:$B$29,2,FALSE)-AI$3),IF($K101="L",$R101,$Q101),IF($K101="L",$Q101,$R101),$D101,$F101))</f>
        <v/>
      </c>
      <c r="AJ101" s="17"/>
      <c r="AK101" s="17"/>
      <c r="AL101" s="17"/>
    </row>
    <row r="102" spans="1:38" hidden="1" x14ac:dyDescent="0.25">
      <c r="A102" s="22">
        <v>99</v>
      </c>
      <c r="B102" s="152"/>
      <c r="C102" s="143"/>
      <c r="D102" s="117" t="str">
        <f t="shared" si="17"/>
        <v/>
      </c>
      <c r="E102" s="132"/>
      <c r="F102" s="117" t="str">
        <f t="shared" si="18"/>
        <v/>
      </c>
      <c r="G102" s="143"/>
      <c r="H102" s="153"/>
      <c r="I102" s="127" t="str">
        <f t="shared" si="19"/>
        <v/>
      </c>
      <c r="J102" s="23" t="str">
        <f t="shared" si="20"/>
        <v/>
      </c>
      <c r="K102" s="24" t="str">
        <f t="shared" si="21"/>
        <v/>
      </c>
      <c r="L102" s="25" t="str">
        <f>IF(J102="","",IF(OR($J102&lt;Skew!$B$1,$J102=Skew!$B$1),IF($J102&gt;Skew!$C$1,Skew!$A$1,IF($J102&gt;Skew!$C$2,Skew!$A$2,IF($J102&gt;Skew!$C$3,Skew!$A$3,IF($J102&gt;Skew!$C$4,Skew!$A$4,IF($J102&gt;Skew!$C$5,Skew!$A$5,IF($J102&gt;Skew!$C$6,Skew!$A$6,IF($J102&gt;Skew!$C$7,Skew!$A$7,IF($J102&gt;Skew!$C$8,Skew!$A$8,IF($J102&gt;Skew!$C$9,Skew!$A$9,IF($J102&gt;Skew!$C$10,Skew!$A$10,IF($J102&gt;Skew!$C$11,Skew!$A$11,IF($J102&gt;Skew!$C$12,Skew!$A$12,IF($J102&gt;Skew!$C$13,Skew!$A$13,IF($J102&gt;Skew!$C$14,Skew!$A$14,Skew!$A$15)
)))))))))))))))</f>
        <v/>
      </c>
      <c r="M102" s="24" t="str">
        <f>IF(J102="","",MATCH(L102,Skew!$A$1:$A$15,0))</f>
        <v/>
      </c>
      <c r="N102" s="24" t="str">
        <f t="shared" si="11"/>
        <v/>
      </c>
      <c r="O102" s="26"/>
      <c r="P102" s="24" t="str">
        <f>IF(OR(J102="",O102=""),"",MATCH(O102,Confidence!$A$1:$A$10,0))</f>
        <v/>
      </c>
      <c r="Q102" s="27" t="str">
        <f t="shared" si="12"/>
        <v/>
      </c>
      <c r="R102" s="27" t="str">
        <f t="shared" si="13"/>
        <v/>
      </c>
      <c r="S102" s="119" t="str">
        <f t="shared" si="14"/>
        <v/>
      </c>
      <c r="T102" s="119" t="str">
        <f t="shared" si="15"/>
        <v/>
      </c>
      <c r="U102" s="40" t="str">
        <f t="shared" si="16"/>
        <v/>
      </c>
      <c r="V102" s="132"/>
      <c r="W102" s="28" t="str">
        <f>IF(AND(D102&gt;0,E102&gt;0,F102&gt;0,Q102&gt;0,R102&gt;0,V102&gt;0,NOT(O102="")),ABS(VLOOKUP($V$1,VLookups!$A$28:$B$29,2,FALSE)-_xlfn.BETA.DIST(V102,IF(K102="L",R102,Q102),IF(K102="L",Q102,R102),TRUE,D102,F102)),"")</f>
        <v/>
      </c>
      <c r="X102" s="129" t="str">
        <f>IF(OR($Q102="",$R102=""),"",_xlfn.BETA.INV(ABS(VLOOKUP($V$1,VLookups!$A$28:$B$29,2,FALSE)-X$3),IF($K102="L",$R102,$Q102),IF($K102="L",$Q102,$R102),$D102,$F102))</f>
        <v/>
      </c>
      <c r="Y102" s="130" t="str">
        <f>IF(OR($Q102="",$R102=""),"",_xlfn.BETA.INV(ABS(VLOOKUP($V$1,VLookups!$A$28:$B$29,2,FALSE)-Y$3),IF($K102="L",$R102,$Q102),IF($K102="L",$Q102,$R102),$D102,$F102))</f>
        <v/>
      </c>
      <c r="Z102" s="129" t="str">
        <f>IF(OR($Q102="",$R102=""),"",_xlfn.BETA.INV(ABS(VLOOKUP($V$1,VLookups!$A$28:$B$29,2,FALSE)-Z$3),IF($K102="L",$R102,$Q102),IF($K102="L",$Q102,$R102),$D102,$F102))</f>
        <v/>
      </c>
      <c r="AA102" s="130" t="str">
        <f>IF(OR($Q102="",$R102=""),"",_xlfn.BETA.INV(ABS(VLOOKUP($V$1,VLookups!$A$28:$B$29,2,FALSE)-AA$3),IF($K102="L",$R102,$Q102),IF($K102="L",$Q102,$R102),$D102,$F102))</f>
        <v/>
      </c>
      <c r="AB102" s="129" t="str">
        <f>IF(OR($Q102="",$R102=""),"",_xlfn.BETA.INV(ABS(VLOOKUP($V$1,VLookups!$A$28:$B$29,2,FALSE)-AB$3),IF($K102="L",$R102,$Q102),IF($K102="L",$Q102,$R102),$D102,$F102))</f>
        <v/>
      </c>
      <c r="AC102" s="130" t="str">
        <f>IF(OR($Q102="",$R102=""),"",_xlfn.BETA.INV(ABS(VLOOKUP($V$1,VLookups!$A$28:$B$29,2,FALSE)-AC$3),IF($K102="L",$R102,$Q102),IF($K102="L",$Q102,$R102),$D102,$F102))</f>
        <v/>
      </c>
      <c r="AD102" s="129" t="str">
        <f>IF(OR($Q102="",$R102=""),"",_xlfn.BETA.INV(ABS(VLOOKUP($V$1,VLookups!$A$28:$B$29,2,FALSE)-AD$3),IF($K102="L",$R102,$Q102),IF($K102="L",$Q102,$R102),$D102,$F102))</f>
        <v/>
      </c>
      <c r="AE102" s="130" t="str">
        <f>IF(OR($Q102="",$R102=""),"",_xlfn.BETA.INV(ABS(VLOOKUP($V$1,VLookups!$A$28:$B$29,2,FALSE)-AE$3),IF($K102="L",$R102,$Q102),IF($K102="L",$Q102,$R102),$D102,$F102))</f>
        <v/>
      </c>
      <c r="AF102" s="129" t="str">
        <f>IF(OR($Q102="",$R102=""),"",_xlfn.BETA.INV(ABS(VLOOKUP($V$1,VLookups!$A$28:$B$29,2,FALSE)-AF$3),IF($K102="L",$R102,$Q102),IF($K102="L",$Q102,$R102),$D102,$F102))</f>
        <v/>
      </c>
      <c r="AG102" s="130" t="str">
        <f>IF(OR($Q102="",$R102=""),"",_xlfn.BETA.INV(ABS(VLOOKUP($V$1,VLookups!$A$28:$B$29,2,FALSE)-AG$3),IF($K102="L",$R102,$Q102),IF($K102="L",$Q102,$R102),$D102,$F102))</f>
        <v/>
      </c>
      <c r="AH102" s="129" t="str">
        <f>IF(OR($Q102="",$R102=""),"",_xlfn.BETA.INV(ABS(VLOOKUP($V$1,VLookups!$A$28:$B$29,2,FALSE)-AH$3),IF($K102="L",$R102,$Q102),IF($K102="L",$Q102,$R102),$D102,$F102))</f>
        <v/>
      </c>
      <c r="AI102" s="130" t="str">
        <f>IF(OR($Q102="",$R102=""),"",_xlfn.BETA.INV(ABS(VLOOKUP($V$1,VLookups!$A$28:$B$29,2,FALSE)-AI$3),IF($K102="L",$R102,$Q102),IF($K102="L",$Q102,$R102),$D102,$F102))</f>
        <v/>
      </c>
      <c r="AJ102" s="17"/>
      <c r="AK102" s="17"/>
      <c r="AL102" s="17"/>
    </row>
    <row r="103" spans="1:38" hidden="1" x14ac:dyDescent="0.25">
      <c r="A103" s="22">
        <v>100</v>
      </c>
      <c r="B103" s="152"/>
      <c r="C103" s="143"/>
      <c r="D103" s="117" t="str">
        <f t="shared" si="17"/>
        <v/>
      </c>
      <c r="E103" s="132"/>
      <c r="F103" s="117" t="str">
        <f t="shared" si="18"/>
        <v/>
      </c>
      <c r="G103" s="143"/>
      <c r="H103" s="153"/>
      <c r="I103" s="127" t="str">
        <f t="shared" si="19"/>
        <v/>
      </c>
      <c r="J103" s="23" t="str">
        <f t="shared" si="20"/>
        <v/>
      </c>
      <c r="K103" s="24" t="str">
        <f t="shared" si="21"/>
        <v/>
      </c>
      <c r="L103" s="25" t="str">
        <f>IF(J103="","",IF(OR($J103&lt;Skew!$B$1,$J103=Skew!$B$1),IF($J103&gt;Skew!$C$1,Skew!$A$1,IF($J103&gt;Skew!$C$2,Skew!$A$2,IF($J103&gt;Skew!$C$3,Skew!$A$3,IF($J103&gt;Skew!$C$4,Skew!$A$4,IF($J103&gt;Skew!$C$5,Skew!$A$5,IF($J103&gt;Skew!$C$6,Skew!$A$6,IF($J103&gt;Skew!$C$7,Skew!$A$7,IF($J103&gt;Skew!$C$8,Skew!$A$8,IF($J103&gt;Skew!$C$9,Skew!$A$9,IF($J103&gt;Skew!$C$10,Skew!$A$10,IF($J103&gt;Skew!$C$11,Skew!$A$11,IF($J103&gt;Skew!$C$12,Skew!$A$12,IF($J103&gt;Skew!$C$13,Skew!$A$13,IF($J103&gt;Skew!$C$14,Skew!$A$14,Skew!$A$15)
)))))))))))))))</f>
        <v/>
      </c>
      <c r="M103" s="24" t="str">
        <f>IF(J103="","",MATCH(L103,Skew!$A$1:$A$15,0))</f>
        <v/>
      </c>
      <c r="N103" s="24" t="str">
        <f t="shared" si="11"/>
        <v/>
      </c>
      <c r="O103" s="26"/>
      <c r="P103" s="24" t="str">
        <f>IF(OR(J103="",O103=""),"",MATCH(O103,Confidence!$A$1:$A$10,0))</f>
        <v/>
      </c>
      <c r="Q103" s="27" t="str">
        <f t="shared" si="12"/>
        <v/>
      </c>
      <c r="R103" s="27" t="str">
        <f t="shared" si="13"/>
        <v/>
      </c>
      <c r="S103" s="119" t="str">
        <f t="shared" si="14"/>
        <v/>
      </c>
      <c r="T103" s="119" t="str">
        <f t="shared" si="15"/>
        <v/>
      </c>
      <c r="U103" s="40" t="str">
        <f t="shared" si="16"/>
        <v/>
      </c>
      <c r="V103" s="132"/>
      <c r="W103" s="28" t="str">
        <f>IF(AND(D103&gt;0,E103&gt;0,F103&gt;0,Q103&gt;0,R103&gt;0,V103&gt;0,NOT(O103="")),ABS(VLOOKUP($V$1,VLookups!$A$28:$B$29,2,FALSE)-_xlfn.BETA.DIST(V103,IF(K103="L",R103,Q103),IF(K103="L",Q103,R103),TRUE,D103,F103)),"")</f>
        <v/>
      </c>
      <c r="X103" s="129" t="str">
        <f>IF(OR($Q103="",$R103=""),"",_xlfn.BETA.INV(ABS(VLOOKUP($V$1,VLookups!$A$28:$B$29,2,FALSE)-X$3),IF($K103="L",$R103,$Q103),IF($K103="L",$Q103,$R103),$D103,$F103))</f>
        <v/>
      </c>
      <c r="Y103" s="130" t="str">
        <f>IF(OR($Q103="",$R103=""),"",_xlfn.BETA.INV(ABS(VLOOKUP($V$1,VLookups!$A$28:$B$29,2,FALSE)-Y$3),IF($K103="L",$R103,$Q103),IF($K103="L",$Q103,$R103),$D103,$F103))</f>
        <v/>
      </c>
      <c r="Z103" s="129" t="str">
        <f>IF(OR($Q103="",$R103=""),"",_xlfn.BETA.INV(ABS(VLOOKUP($V$1,VLookups!$A$28:$B$29,2,FALSE)-Z$3),IF($K103="L",$R103,$Q103),IF($K103="L",$Q103,$R103),$D103,$F103))</f>
        <v/>
      </c>
      <c r="AA103" s="130" t="str">
        <f>IF(OR($Q103="",$R103=""),"",_xlfn.BETA.INV(ABS(VLOOKUP($V$1,VLookups!$A$28:$B$29,2,FALSE)-AA$3),IF($K103="L",$R103,$Q103),IF($K103="L",$Q103,$R103),$D103,$F103))</f>
        <v/>
      </c>
      <c r="AB103" s="129" t="str">
        <f>IF(OR($Q103="",$R103=""),"",_xlfn.BETA.INV(ABS(VLOOKUP($V$1,VLookups!$A$28:$B$29,2,FALSE)-AB$3),IF($K103="L",$R103,$Q103),IF($K103="L",$Q103,$R103),$D103,$F103))</f>
        <v/>
      </c>
      <c r="AC103" s="130" t="str">
        <f>IF(OR($Q103="",$R103=""),"",_xlfn.BETA.INV(ABS(VLOOKUP($V$1,VLookups!$A$28:$B$29,2,FALSE)-AC$3),IF($K103="L",$R103,$Q103),IF($K103="L",$Q103,$R103),$D103,$F103))</f>
        <v/>
      </c>
      <c r="AD103" s="129" t="str">
        <f>IF(OR($Q103="",$R103=""),"",_xlfn.BETA.INV(ABS(VLOOKUP($V$1,VLookups!$A$28:$B$29,2,FALSE)-AD$3),IF($K103="L",$R103,$Q103),IF($K103="L",$Q103,$R103),$D103,$F103))</f>
        <v/>
      </c>
      <c r="AE103" s="130" t="str">
        <f>IF(OR($Q103="",$R103=""),"",_xlfn.BETA.INV(ABS(VLOOKUP($V$1,VLookups!$A$28:$B$29,2,FALSE)-AE$3),IF($K103="L",$R103,$Q103),IF($K103="L",$Q103,$R103),$D103,$F103))</f>
        <v/>
      </c>
      <c r="AF103" s="129" t="str">
        <f>IF(OR($Q103="",$R103=""),"",_xlfn.BETA.INV(ABS(VLOOKUP($V$1,VLookups!$A$28:$B$29,2,FALSE)-AF$3),IF($K103="L",$R103,$Q103),IF($K103="L",$Q103,$R103),$D103,$F103))</f>
        <v/>
      </c>
      <c r="AG103" s="130" t="str">
        <f>IF(OR($Q103="",$R103=""),"",_xlfn.BETA.INV(ABS(VLOOKUP($V$1,VLookups!$A$28:$B$29,2,FALSE)-AG$3),IF($K103="L",$R103,$Q103),IF($K103="L",$Q103,$R103),$D103,$F103))</f>
        <v/>
      </c>
      <c r="AH103" s="129" t="str">
        <f>IF(OR($Q103="",$R103=""),"",_xlfn.BETA.INV(ABS(VLOOKUP($V$1,VLookups!$A$28:$B$29,2,FALSE)-AH$3),IF($K103="L",$R103,$Q103),IF($K103="L",$Q103,$R103),$D103,$F103))</f>
        <v/>
      </c>
      <c r="AI103" s="130" t="str">
        <f>IF(OR($Q103="",$R103=""),"",_xlfn.BETA.INV(ABS(VLOOKUP($V$1,VLookups!$A$28:$B$29,2,FALSE)-AI$3),IF($K103="L",$R103,$Q103),IF($K103="L",$Q103,$R103),$D103,$F103))</f>
        <v/>
      </c>
      <c r="AJ103" s="17"/>
      <c r="AK103" s="17"/>
      <c r="AL103" s="17"/>
    </row>
    <row r="104" spans="1:38" x14ac:dyDescent="0.25">
      <c r="A104" s="17"/>
      <c r="B104" s="17"/>
      <c r="C104" s="17"/>
      <c r="D104" s="123">
        <f>SUM(D4:D103)</f>
        <v>668</v>
      </c>
      <c r="E104" s="123">
        <f>SUM(E4:E103)</f>
        <v>1200</v>
      </c>
      <c r="F104" s="123">
        <f>SUM(F4:F103)</f>
        <v>2170</v>
      </c>
      <c r="G104" s="144"/>
      <c r="H104" s="144"/>
      <c r="I104" s="17"/>
      <c r="J104" s="17"/>
      <c r="K104" s="18"/>
      <c r="L104" s="17"/>
      <c r="M104" s="17"/>
      <c r="N104" s="17"/>
      <c r="O104" s="17"/>
      <c r="P104" s="17"/>
      <c r="Q104" s="17"/>
      <c r="R104" s="17"/>
      <c r="S104" s="124">
        <f>SUM(S4:S103)</f>
        <v>1274.5352</v>
      </c>
      <c r="T104" s="124">
        <f>SQRT(U104)</f>
        <v>93.208824447527491</v>
      </c>
      <c r="U104" s="125">
        <f>SUM(U4:U103)</f>
        <v>8687.884954889998</v>
      </c>
      <c r="V104" s="123">
        <f>SUM(V4:V103)</f>
        <v>1500</v>
      </c>
      <c r="W104" s="118">
        <f>IF(AND(D104&gt;0,E104&gt;0,F104&gt;0,V104&gt;0),ABS(VLOOKUP($V$1,VLookups!$A$28:$B$29,2,FALSE)-_xlfn.NORM.DIST(V104,S104,T104,TRUE)),"")</f>
        <v>0.99221669367184584</v>
      </c>
      <c r="X104" s="123">
        <f>SUM(X4:X103)</f>
        <v>874.21586990603498</v>
      </c>
      <c r="Y104" s="123">
        <f>SUM(Y4:Y103)</f>
        <v>1717.4970054828821</v>
      </c>
      <c r="Z104" s="123">
        <f t="shared" ref="Z104:AI104" si="22">SUM(Z4:Z103)</f>
        <v>934.80444652887638</v>
      </c>
      <c r="AA104" s="123">
        <f t="shared" si="22"/>
        <v>1028.7972732894432</v>
      </c>
      <c r="AB104" s="123">
        <f t="shared" si="22"/>
        <v>1110.1001998675792</v>
      </c>
      <c r="AC104" s="123">
        <f t="shared" si="22"/>
        <v>1186.9184814672492</v>
      </c>
      <c r="AD104" s="123">
        <f t="shared" si="22"/>
        <v>1262.9341014621773</v>
      </c>
      <c r="AE104" s="123">
        <f t="shared" si="22"/>
        <v>1340.9033347895245</v>
      </c>
      <c r="AF104" s="123">
        <f t="shared" si="22"/>
        <v>1423.9785734622913</v>
      </c>
      <c r="AG104" s="123">
        <f t="shared" si="22"/>
        <v>1517.4150374372541</v>
      </c>
      <c r="AH104" s="123">
        <f t="shared" si="22"/>
        <v>1634.6047875901349</v>
      </c>
      <c r="AI104" s="123">
        <f t="shared" si="22"/>
        <v>1838.4953972886469</v>
      </c>
      <c r="AJ104" s="17"/>
      <c r="AK104" s="17"/>
      <c r="AL104" s="17"/>
    </row>
    <row r="105" spans="1:38" x14ac:dyDescent="0.25">
      <c r="A105" s="17"/>
      <c r="B105" s="17"/>
      <c r="C105" s="17"/>
      <c r="D105" s="17"/>
      <c r="E105" s="17"/>
      <c r="F105" s="17"/>
      <c r="G105" s="17"/>
      <c r="H105" s="17"/>
      <c r="I105" s="17"/>
      <c r="J105" s="17"/>
      <c r="K105" s="18"/>
      <c r="L105" s="17"/>
      <c r="M105" s="17"/>
      <c r="N105" s="17"/>
      <c r="O105" s="17"/>
      <c r="P105" s="17"/>
      <c r="Q105" s="17"/>
      <c r="R105" s="17"/>
      <c r="S105" s="17"/>
      <c r="T105" s="17"/>
      <c r="U105" s="17"/>
      <c r="V105" s="17"/>
      <c r="W105" s="17"/>
      <c r="X105" s="17"/>
      <c r="Y105" s="17"/>
      <c r="Z105" s="17"/>
      <c r="AA105" s="17"/>
      <c r="AB105" s="17"/>
      <c r="AC105" s="17"/>
      <c r="AD105" s="17"/>
      <c r="AE105" s="17"/>
      <c r="AF105" s="17"/>
      <c r="AG105" s="17"/>
      <c r="AH105" s="17"/>
      <c r="AI105" s="17"/>
      <c r="AJ105" s="17"/>
      <c r="AK105" s="17"/>
      <c r="AL105" s="17"/>
    </row>
    <row r="106" spans="1:38" ht="15.75" x14ac:dyDescent="0.25">
      <c r="A106" s="93"/>
      <c r="B106" s="93"/>
      <c r="C106" s="93"/>
      <c r="D106" s="188" t="s">
        <v>85</v>
      </c>
      <c r="E106" s="189"/>
      <c r="F106" s="190"/>
      <c r="G106" s="18"/>
      <c r="H106" s="18"/>
      <c r="I106" s="62"/>
      <c r="J106" s="62"/>
      <c r="K106" s="57"/>
      <c r="L106" s="57"/>
      <c r="M106" s="57"/>
      <c r="N106" s="57"/>
      <c r="O106" s="94"/>
      <c r="P106" s="94"/>
      <c r="Q106" s="94"/>
      <c r="R106" s="94"/>
      <c r="S106" s="94"/>
      <c r="T106" s="94" t="s">
        <v>86</v>
      </c>
      <c r="U106" s="69"/>
      <c r="V106" s="135">
        <v>1500</v>
      </c>
      <c r="W106" s="74">
        <f>IF(OR(T104=0,V106=""),"",ABS(VLOOKUP($V$1,VLookups!$A$28:$B$29,2,FALSE)-_xlfn.NORM.DIST(V106,S104,T104,TRUE)))</f>
        <v>0.99221669367184584</v>
      </c>
      <c r="X106" s="75">
        <f>IF($T$104=0,"",_xlfn.NORM.INV(ABS(VLOOKUP($V$1,VLookups!$A$28:$B$29,2,FALSE)-X$3),$S$104,$T104))</f>
        <v>1121.2203270436014</v>
      </c>
      <c r="Y106" s="75">
        <f>IF($T$104=0,"",_xlfn.NORM.INV(ABS(VLOOKUP($V$1,VLookups!$A$28:$B$29,2,FALSE)-Y$3),$S$104,$T104))</f>
        <v>1427.8500729563987</v>
      </c>
      <c r="Z106" s="76">
        <f>IF($T$104=0,"",_xlfn.NORM.INV(ABS(VLOOKUP($V$1,VLookups!$A$28:$B$29,2,FALSE)-Z$3),$S$104,$T104))</f>
        <v>1155.0832851066993</v>
      </c>
      <c r="AA106" s="76">
        <f>IF($T$104=0,"",_xlfn.NORM.INV(ABS(VLOOKUP($V$1,VLookups!$A$28:$B$29,2,FALSE)-AA$3),$S$104,$T104))</f>
        <v>1196.0886741885906</v>
      </c>
      <c r="AB106" s="77">
        <f>IF($T$104=0,"",_xlfn.NORM.INV(ABS(VLOOKUP($V$1,VLookups!$A$28:$B$29,2,FALSE)-AB$3),$S$104,$T104))</f>
        <v>1225.6564446708028</v>
      </c>
      <c r="AC106" s="77">
        <f>IF($T$104=0,"",_xlfn.NORM.INV(ABS(VLOOKUP($V$1,VLookups!$A$28:$B$29,2,FALSE)-AC$3),$S$104,$T104))</f>
        <v>1250.9210143395255</v>
      </c>
      <c r="AD106" s="78">
        <f>IF($T$104=0,"",_xlfn.NORM.INV(ABS(VLOOKUP($V$1,VLookups!$A$28:$B$29,2,FALSE)-AD$3),$S$104,$T104))</f>
        <v>1274.5352</v>
      </c>
      <c r="AE106" s="78">
        <f>IF($T$104=0,"",_xlfn.NORM.INV(ABS(VLOOKUP($V$1,VLookups!$A$28:$B$29,2,FALSE)-AE$3),$S$104,$T104))</f>
        <v>1298.1493856604745</v>
      </c>
      <c r="AF106" s="79">
        <f>IF($T$104=0,"",_xlfn.NORM.INV(ABS(VLOOKUP($V$1,VLookups!$A$28:$B$29,2,FALSE)-AF$3),$S$104,$T104))</f>
        <v>1323.4139553291973</v>
      </c>
      <c r="AG106" s="79">
        <f>IF($T$104=0,"",_xlfn.NORM.INV(ABS(VLOOKUP($V$1,VLookups!$A$28:$B$29,2,FALSE)-AG$3),$S$104,$T104))</f>
        <v>1352.9817258114094</v>
      </c>
      <c r="AH106" s="80">
        <f>IF($T$104=0,"",_xlfn.NORM.INV(ABS(VLOOKUP($V$1,VLookups!$A$28:$B$29,2,FALSE)-AH$3),$S$104,$T104))</f>
        <v>1393.9871148933007</v>
      </c>
      <c r="AI106" s="80">
        <f>IF($T$104=0,"",_xlfn.NORM.INV(ABS(VLOOKUP($V$1,VLookups!$A$28:$B$29,2,FALSE)-AI$3),$S$104,$T104))</f>
        <v>1491.3713505953515</v>
      </c>
      <c r="AJ106" s="17"/>
      <c r="AK106" s="17"/>
      <c r="AL106" s="17"/>
    </row>
    <row r="107" spans="1:38" x14ac:dyDescent="0.25">
      <c r="A107" s="17"/>
      <c r="B107" s="17"/>
      <c r="C107" s="17"/>
      <c r="D107" s="17"/>
      <c r="E107" s="17"/>
      <c r="F107" s="17"/>
      <c r="G107" s="17"/>
      <c r="H107" s="17"/>
      <c r="I107" s="17"/>
      <c r="J107" s="17"/>
      <c r="K107" s="18"/>
      <c r="L107" s="17"/>
      <c r="M107" s="17"/>
      <c r="N107" s="17"/>
      <c r="O107" s="17"/>
      <c r="P107" s="17"/>
      <c r="Q107" s="17"/>
      <c r="R107" s="17"/>
      <c r="S107" s="17"/>
      <c r="T107" s="17"/>
      <c r="U107" s="17"/>
      <c r="V107" s="17"/>
      <c r="W107" s="17"/>
      <c r="X107" s="131"/>
      <c r="Y107" s="17"/>
      <c r="Z107" s="17"/>
      <c r="AA107" s="17"/>
      <c r="AB107" s="17"/>
      <c r="AC107" s="17"/>
      <c r="AD107" s="17"/>
      <c r="AE107" s="17"/>
      <c r="AF107" s="17"/>
      <c r="AG107" s="17"/>
      <c r="AH107" s="17"/>
      <c r="AI107" s="17"/>
      <c r="AJ107" s="17"/>
      <c r="AK107" s="17"/>
      <c r="AL107" s="17"/>
    </row>
    <row r="108" spans="1:38" ht="17.25" x14ac:dyDescent="0.3">
      <c r="A108" s="17"/>
      <c r="B108" s="17"/>
      <c r="C108" s="17"/>
      <c r="D108" s="17"/>
      <c r="E108" s="41" t="s">
        <v>63</v>
      </c>
      <c r="F108" s="133">
        <v>0.9</v>
      </c>
      <c r="G108" s="67" t="s">
        <v>68</v>
      </c>
      <c r="H108" s="145"/>
      <c r="I108" s="67"/>
      <c r="J108" s="17"/>
      <c r="K108" s="18"/>
      <c r="L108" s="17"/>
      <c r="M108" s="17"/>
      <c r="N108" s="17"/>
      <c r="O108" s="17"/>
      <c r="P108" s="17"/>
      <c r="Q108" s="17"/>
      <c r="R108" s="17"/>
      <c r="S108" s="17"/>
      <c r="T108" s="17"/>
      <c r="U108" s="17"/>
      <c r="V108" s="17"/>
      <c r="W108" s="17"/>
      <c r="X108" s="17"/>
      <c r="Y108" s="17"/>
      <c r="Z108" s="17"/>
      <c r="AA108" s="17"/>
      <c r="AB108" s="17"/>
      <c r="AC108" s="17"/>
      <c r="AD108" s="17"/>
      <c r="AE108" s="17"/>
      <c r="AF108" s="17"/>
      <c r="AG108" s="17"/>
      <c r="AH108" s="17"/>
      <c r="AI108" s="17"/>
      <c r="AJ108" s="17"/>
      <c r="AK108" s="17"/>
      <c r="AL108" s="17"/>
    </row>
    <row r="109" spans="1:38" ht="17.25" x14ac:dyDescent="0.3">
      <c r="A109" s="17"/>
      <c r="B109" s="17"/>
      <c r="C109" s="17"/>
      <c r="D109" s="17"/>
      <c r="E109" s="41" t="s">
        <v>64</v>
      </c>
      <c r="F109" s="96">
        <f>IF(AND(F108&gt;0,F108&lt;1,NOT(T104=0)),_xlfn.NORM.INV((1-$F$108)/2,$S$104,$T$104),"")</f>
        <v>1121.2203270436014</v>
      </c>
      <c r="G109" s="146"/>
      <c r="H109" s="146"/>
      <c r="I109" s="17"/>
      <c r="J109" s="17"/>
      <c r="K109" s="18"/>
      <c r="L109" s="17"/>
      <c r="M109" s="17"/>
      <c r="N109" s="17"/>
      <c r="O109" s="17"/>
      <c r="P109" s="17"/>
      <c r="Q109" s="17"/>
      <c r="R109" s="17"/>
      <c r="S109" s="17"/>
      <c r="T109" s="17"/>
      <c r="U109" s="17"/>
      <c r="V109" s="17"/>
      <c r="W109" s="17"/>
      <c r="X109" s="17"/>
      <c r="Y109" s="17"/>
      <c r="Z109" s="17"/>
      <c r="AA109" s="17"/>
      <c r="AB109" s="17"/>
      <c r="AC109" s="17"/>
      <c r="AD109" s="17"/>
      <c r="AE109" s="17"/>
      <c r="AF109" s="17"/>
      <c r="AG109" s="17"/>
      <c r="AH109" s="17"/>
      <c r="AI109" s="17"/>
      <c r="AJ109" s="17"/>
      <c r="AK109" s="17"/>
      <c r="AL109" s="17"/>
    </row>
    <row r="110" spans="1:38" ht="17.25" x14ac:dyDescent="0.3">
      <c r="A110" s="17"/>
      <c r="B110" s="17"/>
      <c r="C110" s="17"/>
      <c r="D110" s="17"/>
      <c r="E110" s="41" t="s">
        <v>73</v>
      </c>
      <c r="F110" s="96">
        <f>IF(AND(F108&gt;0,F108&lt;1,NOT(T104=0)),_xlfn.NORM.INV($F$108+((1-$F$108)/2),$S$104,$T$104),"")</f>
        <v>1427.8500729563987</v>
      </c>
      <c r="G110" s="146"/>
      <c r="H110" s="146"/>
      <c r="I110" s="17"/>
      <c r="J110" s="17"/>
      <c r="K110" s="18"/>
      <c r="L110" s="17"/>
      <c r="M110" s="17"/>
      <c r="N110" s="17"/>
      <c r="O110" s="17"/>
      <c r="P110" s="17"/>
      <c r="Q110" s="17"/>
      <c r="R110" s="17"/>
      <c r="S110" s="17"/>
      <c r="T110" s="17"/>
      <c r="U110" s="17"/>
      <c r="V110" s="17"/>
      <c r="W110" s="17"/>
      <c r="X110" s="17"/>
      <c r="Y110" s="17"/>
      <c r="Z110" s="17"/>
      <c r="AA110" s="17"/>
      <c r="AB110" s="17"/>
      <c r="AC110" s="17"/>
      <c r="AD110" s="17"/>
      <c r="AE110" s="17"/>
      <c r="AF110" s="17"/>
      <c r="AG110" s="17"/>
      <c r="AH110" s="17"/>
      <c r="AI110" s="17"/>
      <c r="AJ110" s="17"/>
      <c r="AK110" s="17"/>
      <c r="AL110" s="17"/>
    </row>
    <row r="111" spans="1:38" ht="17.25" x14ac:dyDescent="0.3">
      <c r="A111" s="17"/>
      <c r="B111" s="17"/>
      <c r="C111" s="17"/>
      <c r="D111" s="17"/>
      <c r="E111" s="41"/>
      <c r="F111" s="63"/>
      <c r="G111" s="63"/>
      <c r="H111" s="63"/>
      <c r="I111" s="17"/>
      <c r="J111" s="17"/>
      <c r="K111" s="18"/>
      <c r="L111" s="17"/>
      <c r="M111" s="17"/>
      <c r="N111" s="17"/>
      <c r="O111" s="17"/>
      <c r="P111" s="17"/>
      <c r="Q111" s="17"/>
      <c r="R111" s="17"/>
      <c r="S111" s="17"/>
      <c r="T111" s="17"/>
      <c r="U111" s="17"/>
      <c r="V111" s="17"/>
      <c r="W111" s="17"/>
      <c r="X111" s="17"/>
      <c r="Y111" s="17"/>
      <c r="Z111" s="17"/>
      <c r="AA111" s="17"/>
      <c r="AB111" s="17"/>
      <c r="AC111" s="17"/>
      <c r="AD111" s="17"/>
      <c r="AE111" s="17"/>
      <c r="AF111" s="17"/>
      <c r="AG111" s="17"/>
      <c r="AH111" s="17"/>
      <c r="AI111" s="17"/>
      <c r="AJ111" s="17"/>
      <c r="AK111" s="17"/>
      <c r="AL111" s="17"/>
    </row>
    <row r="112" spans="1:38" ht="17.25" x14ac:dyDescent="0.3">
      <c r="A112" s="17"/>
      <c r="B112" s="17"/>
      <c r="C112" s="17"/>
      <c r="D112" s="17"/>
      <c r="E112" s="68" t="s">
        <v>65</v>
      </c>
      <c r="F112" s="134">
        <v>1250</v>
      </c>
      <c r="G112" s="147"/>
      <c r="H112" s="147"/>
      <c r="I112" s="17"/>
      <c r="J112" s="17"/>
      <c r="K112" s="18"/>
      <c r="L112" s="17"/>
      <c r="M112" s="17"/>
      <c r="N112" s="17"/>
      <c r="O112" s="17"/>
      <c r="P112" s="17"/>
      <c r="Q112" s="17"/>
      <c r="R112" s="17"/>
      <c r="S112" s="17"/>
      <c r="T112" s="17"/>
      <c r="U112" s="17"/>
      <c r="V112" s="17"/>
      <c r="W112" s="17"/>
      <c r="X112" s="17"/>
      <c r="Y112" s="17"/>
      <c r="Z112" s="17"/>
      <c r="AA112" s="17"/>
      <c r="AB112" s="17"/>
      <c r="AC112" s="17"/>
      <c r="AD112" s="17"/>
      <c r="AE112" s="17"/>
      <c r="AF112" s="17"/>
      <c r="AG112" s="17"/>
      <c r="AH112" s="17"/>
      <c r="AI112" s="17"/>
      <c r="AJ112" s="17"/>
      <c r="AK112" s="17"/>
      <c r="AL112" s="17"/>
    </row>
    <row r="113" spans="1:38" ht="17.25" x14ac:dyDescent="0.3">
      <c r="A113" s="17"/>
      <c r="B113" s="17"/>
      <c r="C113" s="17"/>
      <c r="D113" s="17"/>
      <c r="E113" s="68" t="s">
        <v>66</v>
      </c>
      <c r="F113" s="134">
        <v>1400</v>
      </c>
      <c r="G113" s="147"/>
      <c r="H113" s="147"/>
      <c r="I113" s="17"/>
      <c r="J113" s="17"/>
      <c r="K113" s="18"/>
      <c r="L113" s="17"/>
      <c r="M113" s="17"/>
      <c r="N113" s="17"/>
      <c r="O113" s="17"/>
      <c r="P113" s="17"/>
      <c r="Q113" s="17"/>
      <c r="R113" s="17"/>
      <c r="S113" s="17"/>
      <c r="T113" s="17"/>
      <c r="U113" s="17"/>
      <c r="V113" s="17"/>
      <c r="W113" s="17"/>
      <c r="X113" s="17"/>
      <c r="Y113" s="17"/>
      <c r="Z113" s="17"/>
      <c r="AA113" s="17"/>
      <c r="AB113" s="17"/>
      <c r="AC113" s="17"/>
      <c r="AD113" s="17"/>
      <c r="AE113" s="17"/>
      <c r="AF113" s="17"/>
      <c r="AG113" s="17"/>
      <c r="AH113" s="17"/>
      <c r="AI113" s="17"/>
      <c r="AJ113" s="17"/>
      <c r="AK113" s="17"/>
      <c r="AL113" s="17"/>
    </row>
    <row r="114" spans="1:38" ht="17.25" x14ac:dyDescent="0.3">
      <c r="A114" s="17"/>
      <c r="B114" s="17"/>
      <c r="C114" s="17"/>
      <c r="D114" s="17"/>
      <c r="E114" s="68" t="s">
        <v>74</v>
      </c>
      <c r="F114" s="64">
        <f>IF(AND(NOT(ISBLANK(F112)),NOT(ISBLANK(F113)),NOT(T104=0)),_xlfn.NORM.DIST($F$113,$S$104,$T$104,TRUE)-_xlfn.NORM.DIST($F$112,$S$104,$T$104,TRUE),"")</f>
        <v>0.5146713294104921</v>
      </c>
      <c r="G114" s="148"/>
      <c r="H114" s="148"/>
      <c r="I114" s="17"/>
      <c r="J114" s="17"/>
      <c r="K114" s="18"/>
      <c r="L114" s="17"/>
      <c r="M114" s="17"/>
      <c r="N114" s="17"/>
      <c r="O114" s="17"/>
      <c r="P114" s="17"/>
      <c r="Q114" s="17"/>
      <c r="R114" s="17"/>
      <c r="S114" s="17"/>
      <c r="T114" s="17"/>
      <c r="U114" s="17"/>
      <c r="V114" s="17"/>
      <c r="W114" s="17"/>
      <c r="X114" s="17"/>
      <c r="Y114" s="17"/>
      <c r="Z114" s="17"/>
      <c r="AA114" s="17"/>
      <c r="AB114" s="17"/>
      <c r="AC114" s="17"/>
      <c r="AD114" s="17"/>
      <c r="AE114" s="17"/>
      <c r="AF114" s="17"/>
      <c r="AG114" s="17"/>
      <c r="AH114" s="17"/>
      <c r="AI114" s="17"/>
      <c r="AJ114" s="17"/>
      <c r="AK114" s="17"/>
      <c r="AL114" s="17"/>
    </row>
    <row r="115" spans="1:38" ht="17.25" x14ac:dyDescent="0.3">
      <c r="A115" s="17"/>
      <c r="B115" s="17"/>
      <c r="C115" s="17"/>
      <c r="D115" s="17"/>
      <c r="E115" s="68" t="s">
        <v>67</v>
      </c>
      <c r="F115" s="66">
        <f>IF(AND(F112&gt;0,F113&gt;0,NOT($T$104=0)),_xlfn.NORM.DIST(F112,$S$104,$T$104,TRUE),"")</f>
        <v>0.39618731140727603</v>
      </c>
      <c r="G115" s="148"/>
      <c r="H115" s="148"/>
      <c r="I115" s="17"/>
      <c r="J115" s="17"/>
      <c r="K115" s="18"/>
      <c r="L115" s="17"/>
      <c r="M115" s="17"/>
      <c r="N115" s="17"/>
      <c r="O115" s="17"/>
      <c r="P115" s="17"/>
      <c r="Q115" s="17"/>
      <c r="R115" s="17"/>
      <c r="S115" s="17"/>
      <c r="T115" s="17"/>
      <c r="U115" s="17"/>
      <c r="V115" s="17"/>
      <c r="W115" s="17"/>
      <c r="X115" s="17"/>
      <c r="Y115" s="17"/>
      <c r="Z115" s="17"/>
      <c r="AA115" s="17"/>
      <c r="AB115" s="17"/>
      <c r="AC115" s="17"/>
      <c r="AD115" s="17"/>
      <c r="AE115" s="17"/>
      <c r="AF115" s="17"/>
      <c r="AG115" s="17"/>
      <c r="AH115" s="17"/>
      <c r="AI115" s="17"/>
      <c r="AJ115" s="17"/>
      <c r="AK115" s="17"/>
      <c r="AL115" s="17"/>
    </row>
    <row r="116" spans="1:38" ht="17.25" x14ac:dyDescent="0.3">
      <c r="A116" s="17"/>
      <c r="B116" s="17"/>
      <c r="C116" s="17"/>
      <c r="D116" s="17"/>
      <c r="E116" s="68" t="s">
        <v>75</v>
      </c>
      <c r="F116" s="65">
        <f>IF(AND(F112&gt;0,F113&gt;0,NOT($T$104=0)),1-_xlfn.NORM.DIST(F113,$S$104,$T$104,TRUE),"")</f>
        <v>8.9141359182231872E-2</v>
      </c>
      <c r="G116" s="148"/>
      <c r="H116" s="148"/>
      <c r="I116" s="17"/>
      <c r="J116" s="17"/>
      <c r="K116" s="18"/>
      <c r="L116" s="17"/>
      <c r="M116" s="17"/>
      <c r="N116" s="17"/>
      <c r="O116" s="17"/>
      <c r="P116" s="17"/>
      <c r="Q116" s="17"/>
      <c r="R116" s="17"/>
      <c r="S116" s="17"/>
      <c r="T116" s="17"/>
      <c r="U116" s="17"/>
      <c r="V116" s="17"/>
      <c r="W116" s="17"/>
      <c r="X116" s="17"/>
      <c r="Y116" s="17"/>
      <c r="Z116" s="17"/>
      <c r="AA116" s="17"/>
      <c r="AB116" s="17"/>
      <c r="AC116" s="17"/>
      <c r="AD116" s="17"/>
      <c r="AE116" s="17"/>
      <c r="AF116" s="17"/>
      <c r="AG116" s="17"/>
      <c r="AH116" s="17"/>
      <c r="AI116" s="17"/>
      <c r="AJ116" s="17"/>
      <c r="AK116" s="17"/>
      <c r="AL116" s="17"/>
    </row>
    <row r="117" spans="1:38" x14ac:dyDescent="0.25">
      <c r="A117" s="17"/>
      <c r="B117" s="17"/>
      <c r="C117" s="17"/>
      <c r="D117" s="17"/>
      <c r="E117" s="17"/>
      <c r="F117" s="17"/>
      <c r="G117" s="17"/>
      <c r="H117" s="17"/>
      <c r="I117" s="17"/>
      <c r="J117" s="17"/>
      <c r="K117" s="18"/>
      <c r="L117" s="17"/>
      <c r="M117" s="17"/>
      <c r="N117" s="17"/>
      <c r="O117" s="17"/>
      <c r="P117" s="17"/>
      <c r="Q117" s="17"/>
      <c r="R117" s="17"/>
      <c r="S117" s="17"/>
      <c r="T117" s="17"/>
      <c r="U117" s="17"/>
      <c r="V117" s="17"/>
      <c r="W117" s="17"/>
      <c r="X117" s="17"/>
      <c r="Y117" s="17"/>
      <c r="Z117" s="17"/>
      <c r="AA117" s="17"/>
      <c r="AB117" s="17"/>
      <c r="AC117" s="17"/>
      <c r="AD117" s="17"/>
      <c r="AE117" s="17"/>
      <c r="AF117" s="17"/>
      <c r="AG117" s="17"/>
      <c r="AH117" s="17"/>
      <c r="AI117" s="17"/>
      <c r="AJ117" s="17"/>
      <c r="AK117" s="17"/>
      <c r="AL117" s="17"/>
    </row>
    <row r="118" spans="1:38" x14ac:dyDescent="0.25">
      <c r="A118" s="17"/>
      <c r="B118" s="17"/>
      <c r="C118" s="17"/>
      <c r="D118" s="17"/>
      <c r="E118" s="17"/>
      <c r="F118" s="17"/>
      <c r="G118" s="17"/>
      <c r="H118" s="17"/>
      <c r="I118" s="17"/>
      <c r="J118" s="17"/>
      <c r="K118" s="18"/>
      <c r="L118" s="17"/>
      <c r="M118" s="17"/>
      <c r="N118" s="17"/>
      <c r="O118" s="17"/>
      <c r="P118" s="17"/>
      <c r="Q118" s="17"/>
      <c r="R118" s="17"/>
      <c r="S118" s="17"/>
      <c r="T118" s="17"/>
      <c r="U118" s="17"/>
      <c r="V118" s="17"/>
      <c r="W118" s="17"/>
      <c r="X118" s="17"/>
      <c r="Y118" s="17"/>
      <c r="Z118" s="17"/>
      <c r="AA118" s="17"/>
      <c r="AB118" s="17"/>
      <c r="AC118" s="17"/>
      <c r="AD118" s="17"/>
      <c r="AE118" s="17"/>
      <c r="AF118" s="17"/>
      <c r="AG118" s="17"/>
      <c r="AH118" s="17"/>
      <c r="AI118" s="17"/>
      <c r="AJ118" s="17"/>
      <c r="AK118" s="17"/>
      <c r="AL118" s="17"/>
    </row>
    <row r="119" spans="1:38" x14ac:dyDescent="0.25">
      <c r="A119" s="18"/>
      <c r="B119" s="97" t="s">
        <v>16</v>
      </c>
      <c r="C119" s="29"/>
      <c r="D119" s="29"/>
      <c r="E119" s="29"/>
      <c r="F119" s="29"/>
      <c r="G119" s="29"/>
      <c r="H119" s="29"/>
      <c r="I119" s="29"/>
      <c r="J119" s="29"/>
      <c r="K119" s="30"/>
      <c r="L119" s="29"/>
      <c r="M119" s="29"/>
      <c r="N119" s="29"/>
      <c r="O119" s="29"/>
      <c r="P119" s="30"/>
      <c r="Q119" s="29"/>
      <c r="R119" s="29"/>
      <c r="S119" s="29"/>
      <c r="T119" s="29"/>
      <c r="U119" s="29"/>
      <c r="V119" s="29"/>
      <c r="W119" s="29"/>
      <c r="X119" s="44"/>
      <c r="Y119" s="44"/>
      <c r="Z119" s="48"/>
      <c r="AA119" s="29"/>
      <c r="AB119" s="29"/>
      <c r="AC119" s="29"/>
      <c r="AD119" s="29"/>
      <c r="AE119" s="29"/>
      <c r="AF119" s="29"/>
      <c r="AG119" s="29"/>
      <c r="AH119" s="29"/>
      <c r="AI119" s="31"/>
      <c r="AJ119" s="17"/>
      <c r="AK119" s="17"/>
      <c r="AL119" s="17"/>
    </row>
    <row r="120" spans="1:38" x14ac:dyDescent="0.25">
      <c r="A120" s="18"/>
      <c r="B120" s="98" t="s">
        <v>76</v>
      </c>
      <c r="C120" s="32"/>
      <c r="D120" s="32"/>
      <c r="E120" s="32"/>
      <c r="F120" s="32"/>
      <c r="G120" s="32"/>
      <c r="H120" s="32"/>
      <c r="I120" s="32"/>
      <c r="J120" s="32"/>
      <c r="K120" s="33"/>
      <c r="L120" s="32"/>
      <c r="M120" s="32"/>
      <c r="N120" s="32"/>
      <c r="O120" s="32"/>
      <c r="P120" s="33"/>
      <c r="Q120" s="32"/>
      <c r="R120" s="32"/>
      <c r="S120" s="32"/>
      <c r="T120" s="32"/>
      <c r="U120" s="32"/>
      <c r="V120" s="32"/>
      <c r="W120" s="32"/>
      <c r="X120" s="45"/>
      <c r="Y120" s="45"/>
      <c r="Z120" s="49"/>
      <c r="AA120" s="32"/>
      <c r="AB120" s="32"/>
      <c r="AC120" s="32"/>
      <c r="AD120" s="32"/>
      <c r="AE120" s="32"/>
      <c r="AF120" s="32"/>
      <c r="AG120" s="32"/>
      <c r="AH120" s="32"/>
      <c r="AI120" s="34"/>
      <c r="AJ120" s="17"/>
      <c r="AK120" s="17"/>
      <c r="AL120" s="17"/>
    </row>
    <row r="121" spans="1:38" x14ac:dyDescent="0.25">
      <c r="A121" s="18"/>
      <c r="B121" s="98" t="s">
        <v>88</v>
      </c>
      <c r="C121" s="32"/>
      <c r="D121" s="32"/>
      <c r="E121" s="32"/>
      <c r="F121" s="32"/>
      <c r="G121" s="32"/>
      <c r="H121" s="32"/>
      <c r="I121" s="32"/>
      <c r="J121" s="32"/>
      <c r="K121" s="33"/>
      <c r="L121" s="32"/>
      <c r="M121" s="32"/>
      <c r="N121" s="32"/>
      <c r="O121" s="32"/>
      <c r="P121" s="33"/>
      <c r="Q121" s="32"/>
      <c r="R121" s="32"/>
      <c r="S121" s="32"/>
      <c r="T121" s="32"/>
      <c r="U121" s="32"/>
      <c r="V121" s="32"/>
      <c r="W121" s="32"/>
      <c r="X121" s="45"/>
      <c r="Y121" s="45"/>
      <c r="Z121" s="49"/>
      <c r="AA121" s="32"/>
      <c r="AB121" s="32"/>
      <c r="AC121" s="32"/>
      <c r="AD121" s="32"/>
      <c r="AE121" s="32"/>
      <c r="AF121" s="32"/>
      <c r="AG121" s="32"/>
      <c r="AH121" s="32"/>
      <c r="AI121" s="34"/>
      <c r="AJ121" s="17"/>
      <c r="AK121" s="17"/>
      <c r="AL121" s="17"/>
    </row>
    <row r="122" spans="1:38" x14ac:dyDescent="0.25">
      <c r="A122" s="18"/>
      <c r="B122" s="98" t="s">
        <v>77</v>
      </c>
      <c r="C122" s="32"/>
      <c r="D122" s="32"/>
      <c r="E122" s="32"/>
      <c r="F122" s="32"/>
      <c r="G122" s="32"/>
      <c r="H122" s="32"/>
      <c r="I122" s="32"/>
      <c r="J122" s="32"/>
      <c r="K122" s="33"/>
      <c r="L122" s="32"/>
      <c r="M122" s="32"/>
      <c r="N122" s="32"/>
      <c r="O122" s="32"/>
      <c r="P122" s="33"/>
      <c r="Q122" s="32"/>
      <c r="R122" s="32"/>
      <c r="S122" s="32"/>
      <c r="T122" s="32"/>
      <c r="U122" s="32"/>
      <c r="V122" s="32"/>
      <c r="W122" s="32"/>
      <c r="X122" s="45"/>
      <c r="Y122" s="45"/>
      <c r="Z122" s="49"/>
      <c r="AA122" s="32"/>
      <c r="AB122" s="32"/>
      <c r="AC122" s="32"/>
      <c r="AD122" s="32"/>
      <c r="AE122" s="32"/>
      <c r="AF122" s="32"/>
      <c r="AG122" s="32"/>
      <c r="AH122" s="32"/>
      <c r="AI122" s="34"/>
      <c r="AJ122" s="17"/>
      <c r="AK122" s="17"/>
      <c r="AL122" s="17"/>
    </row>
    <row r="123" spans="1:38" x14ac:dyDescent="0.25">
      <c r="A123" s="18"/>
      <c r="B123" s="98"/>
      <c r="C123" s="32"/>
      <c r="D123" s="32"/>
      <c r="E123" s="32"/>
      <c r="F123" s="32"/>
      <c r="G123" s="32"/>
      <c r="H123" s="32"/>
      <c r="I123" s="32"/>
      <c r="J123" s="32"/>
      <c r="K123" s="33"/>
      <c r="L123" s="32"/>
      <c r="M123" s="32"/>
      <c r="N123" s="32"/>
      <c r="O123" s="32"/>
      <c r="P123" s="33"/>
      <c r="Q123" s="32"/>
      <c r="R123" s="32"/>
      <c r="S123" s="32"/>
      <c r="T123" s="32"/>
      <c r="U123" s="32"/>
      <c r="V123" s="32"/>
      <c r="W123" s="32"/>
      <c r="X123" s="45"/>
      <c r="Y123" s="45"/>
      <c r="Z123" s="49"/>
      <c r="AA123" s="32"/>
      <c r="AB123" s="32"/>
      <c r="AC123" s="32"/>
      <c r="AD123" s="32"/>
      <c r="AE123" s="32"/>
      <c r="AF123" s="32"/>
      <c r="AG123" s="32"/>
      <c r="AH123" s="32"/>
      <c r="AI123" s="34"/>
      <c r="AJ123" s="17"/>
      <c r="AK123" s="17"/>
      <c r="AL123" s="17"/>
    </row>
    <row r="124" spans="1:38" x14ac:dyDescent="0.25">
      <c r="A124" s="18"/>
      <c r="B124" s="99" t="s">
        <v>17</v>
      </c>
      <c r="C124" s="32"/>
      <c r="D124" s="32"/>
      <c r="E124" s="32"/>
      <c r="F124" s="32"/>
      <c r="G124" s="32"/>
      <c r="H124" s="32"/>
      <c r="I124" s="32"/>
      <c r="J124" s="32"/>
      <c r="K124" s="33"/>
      <c r="L124" s="32"/>
      <c r="M124" s="32"/>
      <c r="N124" s="32"/>
      <c r="O124" s="32"/>
      <c r="P124" s="33"/>
      <c r="Q124" s="32"/>
      <c r="R124" s="32"/>
      <c r="S124" s="32"/>
      <c r="T124" s="32"/>
      <c r="U124" s="32"/>
      <c r="V124" s="32"/>
      <c r="W124" s="32"/>
      <c r="X124" s="45"/>
      <c r="Y124" s="45"/>
      <c r="Z124" s="49"/>
      <c r="AA124" s="32"/>
      <c r="AB124" s="32"/>
      <c r="AC124" s="32"/>
      <c r="AD124" s="32"/>
      <c r="AE124" s="32"/>
      <c r="AF124" s="32"/>
      <c r="AG124" s="32"/>
      <c r="AH124" s="32"/>
      <c r="AI124" s="34"/>
      <c r="AJ124" s="17"/>
      <c r="AK124" s="17"/>
      <c r="AL124" s="17"/>
    </row>
    <row r="125" spans="1:38" x14ac:dyDescent="0.25">
      <c r="A125" s="18"/>
      <c r="B125" s="98" t="s">
        <v>78</v>
      </c>
      <c r="C125" s="32"/>
      <c r="D125" s="32"/>
      <c r="E125" s="32"/>
      <c r="F125" s="32"/>
      <c r="G125" s="32"/>
      <c r="H125" s="32"/>
      <c r="I125" s="32"/>
      <c r="J125" s="32"/>
      <c r="K125" s="33"/>
      <c r="L125" s="32"/>
      <c r="M125" s="32"/>
      <c r="N125" s="32"/>
      <c r="O125" s="32"/>
      <c r="P125" s="33"/>
      <c r="Q125" s="32"/>
      <c r="R125" s="32"/>
      <c r="S125" s="32"/>
      <c r="T125" s="32"/>
      <c r="U125" s="32"/>
      <c r="V125" s="32"/>
      <c r="W125" s="32"/>
      <c r="X125" s="45"/>
      <c r="Y125" s="45"/>
      <c r="Z125" s="49"/>
      <c r="AA125" s="32"/>
      <c r="AB125" s="32"/>
      <c r="AC125" s="32"/>
      <c r="AD125" s="32"/>
      <c r="AE125" s="32"/>
      <c r="AF125" s="32"/>
      <c r="AG125" s="32"/>
      <c r="AH125" s="32"/>
      <c r="AI125" s="34"/>
      <c r="AJ125" s="17"/>
      <c r="AK125" s="17"/>
      <c r="AL125" s="17"/>
    </row>
    <row r="126" spans="1:38" x14ac:dyDescent="0.25">
      <c r="A126" s="18"/>
      <c r="B126" s="100"/>
      <c r="C126" s="35"/>
      <c r="D126" s="35"/>
      <c r="E126" s="35"/>
      <c r="F126" s="35"/>
      <c r="G126" s="35"/>
      <c r="H126" s="35"/>
      <c r="I126" s="35"/>
      <c r="J126" s="35"/>
      <c r="K126" s="36"/>
      <c r="L126" s="35"/>
      <c r="M126" s="35"/>
      <c r="N126" s="35"/>
      <c r="O126" s="35"/>
      <c r="P126" s="36"/>
      <c r="Q126" s="35"/>
      <c r="R126" s="35"/>
      <c r="S126" s="35"/>
      <c r="T126" s="35"/>
      <c r="U126" s="35"/>
      <c r="V126" s="35"/>
      <c r="W126" s="35"/>
      <c r="X126" s="46"/>
      <c r="Y126" s="46"/>
      <c r="Z126" s="50"/>
      <c r="AA126" s="35"/>
      <c r="AB126" s="35"/>
      <c r="AC126" s="35"/>
      <c r="AD126" s="35"/>
      <c r="AE126" s="35"/>
      <c r="AF126" s="35"/>
      <c r="AG126" s="35"/>
      <c r="AH126" s="35"/>
      <c r="AI126" s="37"/>
      <c r="AJ126" s="17"/>
      <c r="AK126" s="17"/>
      <c r="AL126" s="17"/>
    </row>
    <row r="127" spans="1:38" x14ac:dyDescent="0.25">
      <c r="A127" s="18"/>
      <c r="B127" s="17"/>
      <c r="C127" s="18"/>
      <c r="D127" s="17"/>
      <c r="E127" s="17"/>
      <c r="F127" s="17"/>
      <c r="G127" s="17"/>
      <c r="H127" s="17"/>
      <c r="I127" s="17"/>
      <c r="J127" s="17"/>
      <c r="K127" s="18"/>
      <c r="L127" s="17"/>
      <c r="M127" s="17"/>
      <c r="N127" s="17"/>
      <c r="O127" s="17"/>
      <c r="P127" s="18"/>
      <c r="Q127" s="17"/>
      <c r="R127" s="17"/>
      <c r="S127" s="17"/>
      <c r="T127" s="17"/>
      <c r="U127" s="17"/>
      <c r="V127" s="17"/>
      <c r="W127" s="17"/>
      <c r="X127" s="43"/>
      <c r="Y127" s="43"/>
      <c r="Z127" s="47"/>
      <c r="AA127" s="17"/>
      <c r="AB127" s="17"/>
      <c r="AC127" s="17"/>
      <c r="AD127" s="17"/>
      <c r="AE127" s="17"/>
      <c r="AF127" s="17"/>
      <c r="AG127" s="17"/>
      <c r="AH127" s="17"/>
      <c r="AI127" s="17"/>
      <c r="AJ127" s="17"/>
      <c r="AK127" s="17"/>
      <c r="AL127" s="17"/>
    </row>
    <row r="128" spans="1:38" x14ac:dyDescent="0.25">
      <c r="A128" s="17"/>
      <c r="B128" s="38" t="str">
        <f>CONCATENATE("Version ",'Change Log'!$B$2," – © 2015-",YEAR('Change Log'!$A$2),", William W. Davis, MSPM, PMP")</f>
        <v>Version 2.0a – © 2015-2019, William W. Davis, MSPM, PMP</v>
      </c>
      <c r="C128" s="17"/>
      <c r="D128" s="38"/>
      <c r="E128" s="17"/>
      <c r="F128" s="17"/>
      <c r="G128" s="17"/>
      <c r="H128" s="17"/>
      <c r="I128" s="17"/>
      <c r="J128" s="17"/>
      <c r="K128" s="18"/>
      <c r="L128" s="17"/>
      <c r="M128" s="17"/>
      <c r="N128" s="17"/>
      <c r="O128" s="17"/>
      <c r="P128" s="18"/>
      <c r="Q128" s="17"/>
      <c r="R128" s="17"/>
      <c r="S128" s="17"/>
      <c r="T128" s="17"/>
      <c r="U128" s="17"/>
      <c r="V128" s="17"/>
      <c r="W128" s="17"/>
      <c r="X128" s="43"/>
      <c r="Y128" s="43"/>
      <c r="Z128" s="47"/>
      <c r="AA128" s="17"/>
      <c r="AB128" s="17"/>
      <c r="AC128" s="17"/>
      <c r="AD128" s="17"/>
      <c r="AE128" s="17"/>
      <c r="AF128" s="17"/>
      <c r="AG128" s="17"/>
      <c r="AH128" s="17"/>
      <c r="AI128" s="17"/>
      <c r="AJ128" s="17"/>
      <c r="AK128" s="17"/>
      <c r="AL128" s="17"/>
    </row>
    <row r="129" spans="1:38" x14ac:dyDescent="0.25">
      <c r="A129" s="17"/>
      <c r="B129" s="186" t="s">
        <v>142</v>
      </c>
      <c r="C129" s="186"/>
      <c r="D129" s="186"/>
      <c r="E129" s="186"/>
      <c r="F129" s="186"/>
      <c r="G129" s="186"/>
      <c r="H129" s="186"/>
      <c r="I129" s="186"/>
      <c r="J129" s="186"/>
      <c r="K129" s="186"/>
      <c r="L129" s="186"/>
      <c r="M129" s="60"/>
      <c r="N129" s="60"/>
      <c r="O129" s="60"/>
      <c r="P129" s="18"/>
      <c r="Q129" s="17"/>
      <c r="R129" s="17"/>
      <c r="S129" s="17"/>
      <c r="T129" s="17"/>
      <c r="U129" s="17"/>
      <c r="V129" s="17"/>
      <c r="W129" s="17"/>
      <c r="X129" s="43"/>
      <c r="Y129" s="43"/>
      <c r="Z129" s="47"/>
      <c r="AA129" s="17"/>
      <c r="AB129" s="17"/>
      <c r="AC129" s="17"/>
      <c r="AD129" s="17"/>
      <c r="AE129" s="17"/>
      <c r="AF129" s="17"/>
      <c r="AG129" s="17"/>
      <c r="AH129" s="17"/>
      <c r="AI129" s="17"/>
      <c r="AJ129" s="17"/>
      <c r="AK129" s="17"/>
      <c r="AL129" s="17"/>
    </row>
    <row r="130" spans="1:38" x14ac:dyDescent="0.25">
      <c r="A130" s="17"/>
      <c r="B130" s="186" t="s">
        <v>141</v>
      </c>
      <c r="C130" s="186"/>
      <c r="D130" s="186"/>
      <c r="E130" s="186"/>
      <c r="F130" s="186"/>
      <c r="G130" s="186"/>
      <c r="H130" s="186"/>
      <c r="I130" s="186"/>
      <c r="J130" s="186"/>
      <c r="K130" s="186"/>
      <c r="L130" s="186"/>
      <c r="M130" s="60"/>
      <c r="N130" s="60"/>
      <c r="O130" s="60"/>
      <c r="P130" s="18"/>
      <c r="Q130" s="17"/>
      <c r="R130" s="17"/>
      <c r="S130" s="17"/>
      <c r="T130" s="17"/>
      <c r="U130" s="17"/>
      <c r="V130" s="17"/>
      <c r="W130" s="17"/>
      <c r="X130" s="43"/>
      <c r="Y130" s="43"/>
      <c r="Z130" s="47"/>
      <c r="AA130" s="17"/>
      <c r="AB130" s="17"/>
      <c r="AC130" s="17"/>
      <c r="AD130" s="17"/>
      <c r="AE130" s="17"/>
      <c r="AF130" s="17"/>
      <c r="AG130" s="17"/>
      <c r="AH130" s="17"/>
      <c r="AI130" s="17"/>
      <c r="AJ130" s="17"/>
      <c r="AK130" s="17"/>
      <c r="AL130" s="17"/>
    </row>
    <row r="131" spans="1:38" x14ac:dyDescent="0.25">
      <c r="A131" s="17"/>
      <c r="B131" s="186" t="s">
        <v>96</v>
      </c>
      <c r="C131" s="186"/>
      <c r="D131" s="186"/>
      <c r="E131" s="186"/>
      <c r="F131" s="186"/>
      <c r="G131" s="186"/>
      <c r="H131" s="186"/>
      <c r="I131" s="186"/>
      <c r="J131" s="186"/>
      <c r="K131" s="186"/>
      <c r="L131" s="186"/>
      <c r="M131" s="60"/>
      <c r="N131" s="60"/>
      <c r="O131" s="60"/>
      <c r="P131" s="18"/>
      <c r="Q131" s="17"/>
      <c r="R131" s="17"/>
      <c r="S131" s="17"/>
      <c r="T131" s="17"/>
      <c r="U131" s="17"/>
      <c r="V131" s="17"/>
      <c r="W131" s="17"/>
      <c r="X131" s="43"/>
      <c r="Y131" s="43"/>
      <c r="Z131" s="47"/>
      <c r="AA131" s="17"/>
      <c r="AB131" s="17"/>
      <c r="AC131" s="17"/>
      <c r="AD131" s="17"/>
      <c r="AE131" s="17"/>
      <c r="AF131" s="17"/>
      <c r="AG131" s="17"/>
      <c r="AH131" s="17"/>
      <c r="AI131" s="17"/>
      <c r="AJ131" s="17"/>
      <c r="AK131" s="17"/>
      <c r="AL131" s="17"/>
    </row>
    <row r="132" spans="1:38" x14ac:dyDescent="0.25">
      <c r="A132" s="17"/>
      <c r="B132" s="186" t="s">
        <v>154</v>
      </c>
      <c r="C132" s="186"/>
      <c r="D132" s="186"/>
      <c r="E132" s="186"/>
      <c r="F132" s="186"/>
      <c r="G132" s="186"/>
      <c r="H132" s="186"/>
      <c r="I132" s="186"/>
      <c r="J132" s="186"/>
      <c r="K132" s="186"/>
      <c r="L132" s="186"/>
      <c r="M132" s="60"/>
      <c r="N132" s="60"/>
      <c r="O132" s="60"/>
      <c r="P132" s="18"/>
      <c r="Q132" s="17"/>
      <c r="R132" s="17"/>
      <c r="S132" s="17"/>
      <c r="T132" s="17"/>
      <c r="U132" s="17"/>
      <c r="V132" s="17"/>
      <c r="W132" s="17"/>
      <c r="X132" s="43"/>
      <c r="Y132" s="43"/>
      <c r="Z132" s="47"/>
      <c r="AA132" s="17"/>
      <c r="AB132" s="17"/>
      <c r="AC132" s="17"/>
      <c r="AD132" s="17"/>
      <c r="AE132" s="17"/>
      <c r="AF132" s="17"/>
      <c r="AG132" s="17"/>
      <c r="AH132" s="17"/>
      <c r="AI132" s="17"/>
      <c r="AJ132" s="17"/>
      <c r="AK132" s="17"/>
      <c r="AL132" s="17"/>
    </row>
    <row r="133" spans="1:38" x14ac:dyDescent="0.25">
      <c r="A133" s="17"/>
      <c r="B133" s="186" t="s">
        <v>97</v>
      </c>
      <c r="C133" s="186"/>
      <c r="D133" s="186"/>
      <c r="E133" s="186"/>
      <c r="F133" s="186"/>
      <c r="G133" s="186"/>
      <c r="H133" s="186"/>
      <c r="I133" s="186"/>
      <c r="J133" s="186"/>
      <c r="K133" s="186"/>
      <c r="L133" s="186"/>
      <c r="M133" s="60"/>
      <c r="N133" s="60"/>
      <c r="O133" s="60"/>
      <c r="P133" s="18"/>
      <c r="Q133" s="17"/>
      <c r="R133" s="17"/>
      <c r="S133" s="17"/>
      <c r="T133" s="17"/>
      <c r="U133" s="17"/>
      <c r="V133" s="17"/>
      <c r="W133" s="17"/>
      <c r="X133" s="43"/>
      <c r="Y133" s="43"/>
      <c r="Z133" s="47"/>
      <c r="AA133" s="17"/>
      <c r="AB133" s="17"/>
      <c r="AC133" s="17"/>
      <c r="AD133" s="17"/>
      <c r="AE133" s="17"/>
      <c r="AF133" s="17"/>
      <c r="AG133" s="17"/>
      <c r="AH133" s="17"/>
      <c r="AI133" s="17"/>
      <c r="AJ133" s="17"/>
      <c r="AK133" s="17"/>
      <c r="AL133" s="17"/>
    </row>
    <row r="134" spans="1:38" x14ac:dyDescent="0.2">
      <c r="A134" s="17"/>
      <c r="B134" s="154" t="s">
        <v>94</v>
      </c>
      <c r="C134" s="17"/>
      <c r="D134" s="61"/>
      <c r="E134" s="17"/>
      <c r="F134" s="17"/>
      <c r="G134" s="17"/>
      <c r="H134" s="17"/>
      <c r="I134" s="17"/>
      <c r="J134" s="17"/>
      <c r="K134" s="18"/>
      <c r="L134" s="17"/>
      <c r="M134" s="17"/>
      <c r="N134" s="17"/>
      <c r="O134" s="17"/>
      <c r="P134" s="18"/>
      <c r="Q134" s="17"/>
      <c r="R134" s="17"/>
      <c r="S134" s="17"/>
      <c r="T134" s="17"/>
      <c r="U134" s="17"/>
      <c r="V134" s="17"/>
      <c r="W134" s="17"/>
      <c r="X134" s="43"/>
      <c r="Y134" s="43"/>
      <c r="Z134" s="47"/>
      <c r="AA134" s="17"/>
      <c r="AB134" s="17"/>
      <c r="AC134" s="17"/>
      <c r="AD134" s="17"/>
      <c r="AE134" s="17"/>
      <c r="AF134" s="17"/>
      <c r="AG134" s="17"/>
      <c r="AH134" s="17"/>
      <c r="AI134" s="17"/>
      <c r="AJ134" s="17"/>
      <c r="AK134" s="17"/>
      <c r="AL134" s="17"/>
    </row>
    <row r="135" spans="1:38" x14ac:dyDescent="0.2">
      <c r="A135" s="17"/>
      <c r="B135" s="154" t="s">
        <v>93</v>
      </c>
      <c r="C135" s="17"/>
      <c r="D135" s="61"/>
      <c r="E135" s="17"/>
      <c r="F135" s="17"/>
      <c r="G135" s="17"/>
      <c r="H135" s="17"/>
      <c r="I135" s="17"/>
      <c r="J135" s="17"/>
      <c r="K135" s="18"/>
      <c r="L135" s="17"/>
      <c r="M135" s="17"/>
      <c r="N135" s="17"/>
      <c r="O135" s="17"/>
      <c r="P135" s="18"/>
      <c r="Q135" s="17"/>
      <c r="R135" s="17"/>
      <c r="S135" s="17"/>
      <c r="T135" s="17"/>
      <c r="U135" s="17"/>
      <c r="V135" s="17"/>
      <c r="W135" s="17"/>
      <c r="X135" s="17"/>
      <c r="Y135" s="17"/>
      <c r="Z135" s="17"/>
      <c r="AA135" s="17"/>
      <c r="AB135" s="17"/>
      <c r="AC135" s="17"/>
      <c r="AD135" s="17"/>
      <c r="AE135" s="17"/>
      <c r="AF135" s="17"/>
      <c r="AG135" s="17"/>
      <c r="AH135" s="17"/>
      <c r="AI135" s="17"/>
      <c r="AJ135" s="17"/>
      <c r="AK135" s="17"/>
      <c r="AL135" s="17"/>
    </row>
    <row r="136" spans="1:38" x14ac:dyDescent="0.2">
      <c r="A136" s="17"/>
      <c r="B136" s="154" t="s">
        <v>89</v>
      </c>
      <c r="C136" s="17"/>
      <c r="D136" s="61"/>
      <c r="E136" s="17"/>
      <c r="F136" s="17"/>
      <c r="G136" s="17"/>
      <c r="H136" s="17"/>
      <c r="I136" s="17"/>
      <c r="J136" s="17"/>
      <c r="K136" s="18"/>
      <c r="L136" s="17"/>
      <c r="M136" s="17"/>
      <c r="N136" s="17"/>
      <c r="O136" s="17"/>
      <c r="P136" s="18"/>
      <c r="Q136" s="17"/>
      <c r="R136" s="17"/>
      <c r="S136" s="17"/>
      <c r="T136" s="17"/>
      <c r="U136" s="17"/>
      <c r="V136" s="17"/>
      <c r="W136" s="17"/>
      <c r="X136" s="17"/>
      <c r="Y136" s="17"/>
      <c r="Z136" s="17"/>
      <c r="AA136" s="17"/>
      <c r="AB136" s="17"/>
      <c r="AC136" s="17"/>
      <c r="AD136" s="17"/>
      <c r="AE136" s="17"/>
      <c r="AF136" s="17"/>
      <c r="AG136" s="17"/>
      <c r="AH136" s="17"/>
      <c r="AI136" s="17"/>
      <c r="AJ136" s="17"/>
      <c r="AK136" s="17"/>
      <c r="AL136" s="17"/>
    </row>
    <row r="137" spans="1:38" x14ac:dyDescent="0.2">
      <c r="A137" s="17"/>
      <c r="B137" s="154"/>
      <c r="C137" s="17"/>
      <c r="D137" s="61"/>
      <c r="E137" s="17"/>
      <c r="F137" s="17"/>
      <c r="G137" s="17"/>
      <c r="H137" s="17"/>
      <c r="I137" s="17"/>
      <c r="J137" s="17"/>
      <c r="K137" s="18"/>
      <c r="L137" s="17"/>
      <c r="M137" s="17"/>
      <c r="N137" s="17"/>
      <c r="O137" s="17"/>
      <c r="P137" s="18"/>
      <c r="Q137" s="17"/>
      <c r="R137" s="17"/>
      <c r="S137" s="17"/>
      <c r="T137" s="17"/>
      <c r="U137" s="17"/>
      <c r="V137" s="17"/>
      <c r="W137" s="17"/>
      <c r="X137" s="17"/>
      <c r="Y137" s="17"/>
      <c r="Z137" s="17"/>
      <c r="AA137" s="17"/>
      <c r="AB137" s="17"/>
      <c r="AC137" s="17"/>
      <c r="AD137" s="17"/>
      <c r="AE137" s="17"/>
      <c r="AF137" s="17"/>
      <c r="AG137" s="17"/>
      <c r="AH137" s="17"/>
      <c r="AI137" s="17"/>
      <c r="AJ137" s="17"/>
      <c r="AK137" s="17"/>
      <c r="AL137" s="17"/>
    </row>
    <row r="138" spans="1:38" x14ac:dyDescent="0.2">
      <c r="A138" s="17"/>
      <c r="B138" s="154" t="s">
        <v>90</v>
      </c>
      <c r="C138" s="17"/>
      <c r="D138" s="61"/>
      <c r="E138" s="17"/>
      <c r="F138" s="17"/>
      <c r="G138" s="17"/>
      <c r="H138" s="17"/>
      <c r="I138" s="17"/>
      <c r="J138" s="17"/>
      <c r="K138" s="18"/>
      <c r="L138" s="17"/>
      <c r="M138" s="17"/>
      <c r="N138" s="17"/>
      <c r="O138" s="17"/>
      <c r="P138" s="18"/>
      <c r="Q138" s="17"/>
      <c r="R138" s="17"/>
      <c r="S138" s="17"/>
      <c r="T138" s="17"/>
      <c r="U138" s="17"/>
      <c r="V138" s="17"/>
      <c r="W138" s="17"/>
      <c r="X138" s="17"/>
      <c r="Y138" s="17"/>
      <c r="Z138" s="17"/>
      <c r="AA138" s="17"/>
      <c r="AB138" s="17"/>
      <c r="AC138" s="17"/>
      <c r="AD138" s="17"/>
      <c r="AE138" s="17"/>
      <c r="AF138" s="17"/>
      <c r="AG138" s="17"/>
      <c r="AH138" s="17"/>
      <c r="AI138" s="17"/>
      <c r="AJ138" s="17"/>
      <c r="AK138" s="17"/>
      <c r="AL138" s="17"/>
    </row>
    <row r="139" spans="1:38" x14ac:dyDescent="0.2">
      <c r="A139" s="17"/>
      <c r="B139" s="154" t="s">
        <v>91</v>
      </c>
      <c r="C139" s="17"/>
      <c r="D139" s="61"/>
      <c r="E139" s="17"/>
      <c r="F139" s="17"/>
      <c r="G139" s="17"/>
      <c r="H139" s="17"/>
      <c r="I139" s="17"/>
      <c r="J139" s="17"/>
      <c r="K139" s="18"/>
      <c r="L139" s="17"/>
      <c r="M139" s="17"/>
      <c r="N139" s="17"/>
      <c r="O139" s="17"/>
      <c r="P139" s="17"/>
      <c r="Q139" s="17"/>
      <c r="R139" s="17"/>
      <c r="S139" s="17"/>
      <c r="T139" s="17"/>
      <c r="U139" s="17"/>
      <c r="V139" s="17"/>
      <c r="W139" s="17"/>
      <c r="X139" s="17"/>
      <c r="Y139" s="17"/>
      <c r="Z139" s="17"/>
      <c r="AA139" s="17"/>
      <c r="AB139" s="17"/>
      <c r="AC139" s="17"/>
      <c r="AD139" s="17"/>
      <c r="AE139" s="17"/>
      <c r="AF139" s="17"/>
      <c r="AG139" s="17"/>
      <c r="AH139" s="17"/>
      <c r="AI139" s="17"/>
      <c r="AJ139" s="17"/>
      <c r="AK139" s="17"/>
      <c r="AL139" s="17"/>
    </row>
    <row r="140" spans="1:38" x14ac:dyDescent="0.2">
      <c r="A140" s="17"/>
      <c r="B140" s="154" t="s">
        <v>92</v>
      </c>
      <c r="C140" s="17"/>
      <c r="D140" s="61"/>
      <c r="E140" s="17"/>
      <c r="F140" s="17"/>
      <c r="G140" s="17"/>
      <c r="H140" s="17"/>
      <c r="I140" s="17"/>
      <c r="J140" s="17"/>
      <c r="K140" s="18"/>
      <c r="L140" s="17"/>
      <c r="M140" s="17"/>
      <c r="N140" s="17"/>
      <c r="O140" s="17"/>
      <c r="P140" s="17"/>
      <c r="Q140" s="17"/>
      <c r="R140" s="17"/>
      <c r="S140" s="17"/>
      <c r="T140" s="17"/>
      <c r="U140" s="17"/>
      <c r="V140" s="17"/>
      <c r="W140" s="17"/>
      <c r="X140" s="17"/>
      <c r="Y140" s="17"/>
      <c r="Z140" s="17"/>
      <c r="AA140" s="17"/>
      <c r="AB140" s="17"/>
      <c r="AC140" s="17"/>
      <c r="AD140" s="17"/>
      <c r="AE140" s="17"/>
      <c r="AF140" s="17"/>
      <c r="AG140" s="17"/>
      <c r="AH140" s="17"/>
      <c r="AI140" s="17"/>
      <c r="AJ140" s="17"/>
      <c r="AK140" s="17"/>
      <c r="AL140" s="17"/>
    </row>
    <row r="141" spans="1:38" x14ac:dyDescent="0.25">
      <c r="A141" s="17"/>
      <c r="B141" s="17"/>
      <c r="C141" s="17"/>
      <c r="D141" s="17"/>
      <c r="E141" s="17"/>
      <c r="F141" s="17"/>
      <c r="G141" s="17"/>
      <c r="H141" s="17"/>
      <c r="I141" s="17"/>
      <c r="J141" s="17"/>
      <c r="K141" s="18"/>
      <c r="L141" s="17"/>
      <c r="M141" s="17"/>
      <c r="N141" s="17"/>
      <c r="O141" s="17"/>
      <c r="P141" s="17"/>
      <c r="Q141" s="17"/>
      <c r="R141" s="17"/>
      <c r="S141" s="17"/>
      <c r="T141" s="17"/>
      <c r="U141" s="17"/>
      <c r="V141" s="17"/>
      <c r="W141" s="17"/>
      <c r="X141" s="17"/>
      <c r="Y141" s="17"/>
      <c r="Z141" s="17"/>
      <c r="AA141" s="17"/>
      <c r="AB141" s="17"/>
      <c r="AC141" s="17"/>
      <c r="AD141" s="17"/>
      <c r="AE141" s="17"/>
      <c r="AF141" s="17"/>
      <c r="AG141" s="17"/>
      <c r="AH141" s="17"/>
      <c r="AI141" s="17"/>
      <c r="AJ141" s="17"/>
      <c r="AK141" s="17"/>
      <c r="AL141" s="17"/>
    </row>
    <row r="142" spans="1:38" x14ac:dyDescent="0.25">
      <c r="A142" s="17"/>
      <c r="B142" s="17"/>
      <c r="C142" s="17"/>
      <c r="D142" s="17"/>
      <c r="E142" s="17"/>
      <c r="F142" s="17"/>
      <c r="G142" s="17"/>
      <c r="H142" s="17"/>
      <c r="I142" s="17"/>
      <c r="J142" s="17"/>
      <c r="K142" s="18"/>
      <c r="L142" s="17"/>
      <c r="M142" s="17"/>
      <c r="N142" s="17"/>
      <c r="O142" s="17"/>
      <c r="P142" s="17"/>
      <c r="Q142" s="17"/>
      <c r="R142" s="17"/>
      <c r="S142" s="17"/>
      <c r="T142" s="17"/>
      <c r="U142" s="17"/>
      <c r="V142" s="17"/>
      <c r="W142" s="17"/>
      <c r="X142" s="17"/>
      <c r="Y142" s="17"/>
      <c r="Z142" s="17"/>
      <c r="AA142" s="17"/>
      <c r="AB142" s="17"/>
      <c r="AC142" s="17"/>
      <c r="AD142" s="17"/>
      <c r="AE142" s="17"/>
      <c r="AF142" s="17"/>
      <c r="AG142" s="17"/>
      <c r="AH142" s="17"/>
      <c r="AI142" s="17"/>
      <c r="AJ142" s="17"/>
      <c r="AK142" s="17"/>
      <c r="AL142" s="17"/>
    </row>
    <row r="143" spans="1:38" x14ac:dyDescent="0.25">
      <c r="A143" s="17"/>
      <c r="B143" s="17"/>
      <c r="C143" s="17"/>
      <c r="D143" s="17"/>
      <c r="E143" s="17"/>
      <c r="F143" s="17"/>
      <c r="G143" s="17"/>
      <c r="H143" s="17"/>
      <c r="I143" s="17"/>
      <c r="J143" s="17"/>
      <c r="K143" s="18"/>
      <c r="L143" s="17"/>
      <c r="M143" s="17"/>
      <c r="N143" s="17"/>
      <c r="O143" s="17"/>
      <c r="P143" s="17"/>
      <c r="Q143" s="17"/>
      <c r="R143" s="17"/>
      <c r="S143" s="17"/>
      <c r="T143" s="17"/>
      <c r="U143" s="17"/>
      <c r="V143" s="17"/>
      <c r="W143" s="17"/>
      <c r="X143" s="17"/>
      <c r="Y143" s="17"/>
      <c r="Z143" s="17"/>
      <c r="AA143" s="17"/>
      <c r="AB143" s="17"/>
      <c r="AC143" s="17"/>
      <c r="AD143" s="17"/>
      <c r="AE143" s="17"/>
      <c r="AF143" s="17"/>
      <c r="AG143" s="17"/>
      <c r="AH143" s="17"/>
      <c r="AI143" s="17"/>
      <c r="AJ143" s="17"/>
      <c r="AK143" s="17"/>
      <c r="AL143" s="17"/>
    </row>
    <row r="144" spans="1:38" x14ac:dyDescent="0.25">
      <c r="A144" s="17"/>
      <c r="B144" s="17"/>
      <c r="C144" s="17"/>
      <c r="D144" s="17"/>
      <c r="E144" s="17"/>
      <c r="F144" s="17"/>
      <c r="G144" s="17"/>
      <c r="H144" s="17"/>
      <c r="I144" s="17"/>
      <c r="J144" s="17"/>
      <c r="K144" s="18"/>
      <c r="L144" s="17"/>
      <c r="M144" s="17"/>
      <c r="N144" s="17"/>
      <c r="O144" s="17"/>
      <c r="P144" s="17"/>
      <c r="Q144" s="17"/>
      <c r="R144" s="17"/>
      <c r="S144" s="17"/>
      <c r="T144" s="17"/>
      <c r="U144" s="17"/>
      <c r="V144" s="17"/>
      <c r="W144" s="17"/>
      <c r="X144" s="17"/>
      <c r="Y144" s="17"/>
      <c r="Z144" s="17"/>
      <c r="AA144" s="17"/>
      <c r="AB144" s="17"/>
      <c r="AC144" s="17"/>
      <c r="AD144" s="17"/>
      <c r="AE144" s="17"/>
      <c r="AF144" s="17"/>
      <c r="AG144" s="17"/>
      <c r="AH144" s="17"/>
      <c r="AI144" s="17"/>
      <c r="AJ144" s="17"/>
      <c r="AK144" s="17"/>
      <c r="AL144" s="17"/>
    </row>
    <row r="145" spans="1:38" x14ac:dyDescent="0.25">
      <c r="A145" s="17"/>
      <c r="B145" s="17"/>
      <c r="C145" s="17"/>
      <c r="D145" s="17"/>
      <c r="E145" s="17"/>
      <c r="F145" s="17"/>
      <c r="G145" s="17"/>
      <c r="H145" s="17"/>
      <c r="I145" s="17"/>
      <c r="J145" s="17"/>
      <c r="K145" s="18"/>
      <c r="L145" s="17"/>
      <c r="M145" s="17"/>
      <c r="N145" s="17"/>
      <c r="O145" s="18"/>
      <c r="P145" s="17"/>
      <c r="Q145" s="17"/>
      <c r="R145" s="17"/>
      <c r="S145" s="17"/>
      <c r="T145" s="17"/>
      <c r="U145" s="17"/>
      <c r="V145" s="17"/>
      <c r="W145" s="17"/>
      <c r="X145" s="17"/>
      <c r="Y145" s="17"/>
      <c r="Z145" s="17"/>
      <c r="AA145" s="17"/>
      <c r="AB145" s="17"/>
      <c r="AC145" s="17"/>
      <c r="AD145" s="17"/>
      <c r="AE145" s="17"/>
      <c r="AF145" s="17"/>
      <c r="AG145" s="17"/>
      <c r="AH145" s="17"/>
      <c r="AI145" s="17"/>
      <c r="AJ145" s="17"/>
      <c r="AK145" s="17"/>
      <c r="AL145" s="17"/>
    </row>
  </sheetData>
  <mergeCells count="11">
    <mergeCell ref="X1:AI1"/>
    <mergeCell ref="V2:V3"/>
    <mergeCell ref="W2:W3"/>
    <mergeCell ref="X2:AI2"/>
    <mergeCell ref="D106:F106"/>
    <mergeCell ref="B129:L129"/>
    <mergeCell ref="B130:L130"/>
    <mergeCell ref="B131:L131"/>
    <mergeCell ref="B133:L133"/>
    <mergeCell ref="V1:W1"/>
    <mergeCell ref="B132:L132"/>
  </mergeCells>
  <conditionalFormatting sqref="I4:I103">
    <cfRule type="iconSet" priority="10">
      <iconSet iconSet="3Symbols2" showValue="0">
        <cfvo type="percent" val="0"/>
        <cfvo type="percent" val="0.5"/>
        <cfvo type="num" val="1"/>
      </iconSet>
    </cfRule>
  </conditionalFormatting>
  <conditionalFormatting sqref="I5:I103">
    <cfRule type="iconSet" priority="9">
      <iconSet iconSet="3Symbols2" showValue="0">
        <cfvo type="percent" val="0"/>
        <cfvo type="percent" val="0.5"/>
        <cfvo type="num" val="1"/>
      </iconSet>
    </cfRule>
  </conditionalFormatting>
  <conditionalFormatting sqref="X106:AI106">
    <cfRule type="colorScale" priority="5">
      <colorScale>
        <cfvo type="min"/>
        <cfvo type="max"/>
        <color theme="9" tint="0.79998168889431442"/>
        <color theme="9" tint="-0.249977111117893"/>
      </colorScale>
    </cfRule>
  </conditionalFormatting>
  <hyperlinks>
    <hyperlink ref="D131:O131" r:id="rId1" display="Watch Statistical PERT videos on YouTube " xr:uid="{00000000-0004-0000-0400-000000000000}"/>
    <hyperlink ref="B129" r:id="rId2" display="Download more FREE Statistical PERT templates at https://www.statisticalpert.com" xr:uid="{00000000-0004-0000-0400-000001000000}"/>
    <hyperlink ref="B130" r:id="rId3" display="Take a Pluralsight course on Statistical PERT" xr:uid="{00000000-0004-0000-0400-000002000000}"/>
    <hyperlink ref="B131" r:id="rId4" xr:uid="{00000000-0004-0000-0400-000003000000}"/>
    <hyperlink ref="B133" r:id="rId5" xr:uid="{00000000-0004-0000-0400-000004000000}"/>
    <hyperlink ref="B130:L130" r:id="rId6" display="Watch a Pluralsight course on Statistical PERT® Normal Edition" xr:uid="{4CB7DC92-1F94-45A6-BAD8-AFFEAAC1C2B3}"/>
    <hyperlink ref="B132" r:id="rId7" display="Follow Statistical PERT on Twitter to learn when new updates are released" xr:uid="{FD97A4BA-6390-40E4-8C8D-9F5DA285ECF3}"/>
    <hyperlink ref="B132:K132" r:id="rId8" display="Connect with or follow William W. Davis on LinkedIn" xr:uid="{E70F30BE-0DC6-4A3C-B3FE-8C8BC2448A66}"/>
  </hyperlinks>
  <pageMargins left="0.7" right="0.7" top="0.75" bottom="0.75" header="0.3" footer="0.3"/>
  <drawing r:id="rId9"/>
  <legacyDrawing r:id="rId10"/>
  <extLst>
    <ext xmlns:x14="http://schemas.microsoft.com/office/spreadsheetml/2009/9/main" uri="{78C0D931-6437-407d-A8EE-F0AAD7539E65}">
      <x14:conditionalFormattings>
        <x14:conditionalFormatting xmlns:xm="http://schemas.microsoft.com/office/excel/2006/main">
          <x14:cfRule type="expression" priority="8" id="{D4560A41-329C-4FD2-9E4C-D3A39196BE87}">
            <xm:f>IF($D$106=VLookups!$A$33,TRUE,FALSE)</xm:f>
            <x14:dxf>
              <numFmt numFmtId="166" formatCode="&quot;$&quot;#,##0"/>
            </x14:dxf>
          </x14:cfRule>
          <xm:sqref>S4:V104 F109:H113 V106 D104:F104 X4:AI103 D4:F103</xm:sqref>
        </x14:conditionalFormatting>
        <x14:conditionalFormatting xmlns:xm="http://schemas.microsoft.com/office/excel/2006/main">
          <x14:cfRule type="expression" priority="7" id="{AC0F94B1-C6B4-4A89-A820-59C445649730}">
            <xm:f>IF($D$106=VLookups!$A$33,TRUE,FALSE)</xm:f>
            <x14:dxf>
              <numFmt numFmtId="166" formatCode="&quot;$&quot;#,##0"/>
            </x14:dxf>
          </x14:cfRule>
          <xm:sqref>X104:AI104</xm:sqref>
        </x14:conditionalFormatting>
        <x14:conditionalFormatting xmlns:xm="http://schemas.microsoft.com/office/excel/2006/main">
          <x14:cfRule type="expression" priority="6" id="{BD946086-9F16-46ED-B9CA-E9E7F852EFB3}">
            <xm:f>IF($D$106=VLookups!$A$33,TRUE,FALSE)</xm:f>
            <x14:dxf>
              <numFmt numFmtId="166" formatCode="&quot;$&quot;#,##0"/>
            </x14:dxf>
          </x14:cfRule>
          <xm:sqref>X106:AI106</xm:sqref>
        </x14:conditionalFormatting>
        <x14:conditionalFormatting xmlns:xm="http://schemas.microsoft.com/office/excel/2006/main">
          <x14:cfRule type="expression" priority="4" id="{F78A3CC5-A98A-40ED-BF22-FD61B1837679}">
            <xm:f>IF($D$106=VLookups!$A$33,TRUE,FALSE)</xm:f>
            <x14:dxf>
              <numFmt numFmtId="166" formatCode="&quot;$&quot;#,##0"/>
            </x14:dxf>
          </x14:cfRule>
          <xm:sqref>C4:C103</xm:sqref>
        </x14:conditionalFormatting>
        <x14:conditionalFormatting xmlns:xm="http://schemas.microsoft.com/office/excel/2006/main">
          <x14:cfRule type="expression" priority="1" id="{2739DC64-DC50-4EF8-9251-A668E235393C}">
            <xm:f>IF($D$106=VLookups!$A$33,TRUE,FALSE)</xm:f>
            <x14:dxf>
              <numFmt numFmtId="166" formatCode="&quot;$&quot;#,##0"/>
            </x14:dxf>
          </x14:cfRule>
          <xm:sqref>G4:G103</xm:sqref>
        </x14:conditionalFormatting>
      </x14:conditionalFormattings>
    </ext>
    <ext xmlns:x14="http://schemas.microsoft.com/office/spreadsheetml/2009/9/main" uri="{CCE6A557-97BC-4b89-ADB6-D9C93CAAB3DF}">
      <x14:dataValidations xmlns:xm="http://schemas.microsoft.com/office/excel/2006/main" count="5">
        <x14:dataValidation type="list" allowBlank="1" showInputMessage="1" showErrorMessage="1" xr:uid="{00000000-0002-0000-0400-000000000000}">
          <x14:formula1>
            <xm:f>VLookups!$A$33:$A$34</xm:f>
          </x14:formula1>
          <xm:sqref>D106:H106</xm:sqref>
        </x14:dataValidation>
        <x14:dataValidation type="list" allowBlank="1" showInputMessage="1" showErrorMessage="1" xr:uid="{00000000-0002-0000-0400-000001000000}">
          <x14:formula1>
            <xm:f>VLookups!$A$28:$A$29</xm:f>
          </x14:formula1>
          <xm:sqref>V1:W1</xm:sqref>
        </x14:dataValidation>
        <x14:dataValidation type="list" allowBlank="1" showInputMessage="1" showErrorMessage="1" xr:uid="{00000000-0002-0000-0400-000002000000}">
          <x14:formula1>
            <xm:f>VLookups!$B$14:$B$24</xm:f>
          </x14:formula1>
          <xm:sqref>F2:H2 H4:H103</xm:sqref>
        </x14:dataValidation>
        <x14:dataValidation type="list" allowBlank="1" showInputMessage="1" showErrorMessage="1" xr:uid="{00000000-0002-0000-0400-000003000000}">
          <x14:formula1>
            <xm:f>VLookups!$B$1:$B$11</xm:f>
          </x14:formula1>
          <xm:sqref>D2 B4:B103</xm:sqref>
        </x14:dataValidation>
        <x14:dataValidation type="list" allowBlank="1" showInputMessage="1" showErrorMessage="1" xr:uid="{00000000-0002-0000-0400-000004000000}">
          <x14:formula1>
            <xm:f>Confidence!$A$1:$A$10</xm:f>
          </x14:formula1>
          <xm:sqref>O4:O103</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H101"/>
  <sheetViews>
    <sheetView showGridLines="0" workbookViewId="0">
      <pane ySplit="4" topLeftCell="A5" activePane="bottomLeft" state="frozen"/>
      <selection pane="bottomLeft" activeCell="C42" sqref="C42"/>
    </sheetView>
  </sheetViews>
  <sheetFormatPr defaultRowHeight="15" x14ac:dyDescent="0.25"/>
  <cols>
    <col min="1" max="1" width="5.7109375" customWidth="1"/>
    <col min="2" max="4" width="13.7109375" customWidth="1"/>
    <col min="5" max="5" width="4.7109375" customWidth="1"/>
    <col min="6" max="7" width="9.140625" hidden="1" customWidth="1"/>
    <col min="8" max="8" width="22.7109375" customWidth="1"/>
    <col min="9" max="10" width="9.140625" hidden="1" customWidth="1"/>
    <col min="11" max="11" width="26.7109375" customWidth="1"/>
    <col min="12" max="12" width="9.140625" hidden="1" customWidth="1"/>
    <col min="13" max="14" width="0" hidden="1" customWidth="1"/>
    <col min="15" max="16" width="11.7109375" customWidth="1"/>
    <col min="17" max="17" width="12.7109375" hidden="1" customWidth="1"/>
    <col min="18" max="18" width="13.7109375" customWidth="1"/>
    <col min="19" max="19" width="10.7109375" customWidth="1"/>
    <col min="20" max="31" width="13.7109375" customWidth="1"/>
  </cols>
  <sheetData>
    <row r="1" spans="1:34" ht="24" customHeight="1" x14ac:dyDescent="0.25">
      <c r="A1" s="56"/>
      <c r="B1" s="121" t="s">
        <v>128</v>
      </c>
      <c r="C1" s="17"/>
      <c r="D1" s="17"/>
      <c r="E1" s="17"/>
      <c r="F1" s="17"/>
      <c r="G1" s="18"/>
      <c r="H1" s="17"/>
      <c r="I1" s="17"/>
      <c r="J1" s="17"/>
      <c r="K1" s="18"/>
      <c r="L1" s="17"/>
      <c r="M1" s="17"/>
      <c r="N1" s="17"/>
      <c r="O1" s="17"/>
      <c r="P1" s="17"/>
      <c r="Q1" s="17"/>
      <c r="R1" s="192" t="s">
        <v>79</v>
      </c>
      <c r="S1" s="193"/>
      <c r="T1" s="194" t="str">
        <f>VLOOKUP(R1,VLookups!A28:C29,3,FALSE)</f>
        <v>Show the likelihood that the SPERT estimates will be EQUAL TO or GREATER THAN an uncertainty</v>
      </c>
      <c r="U1" s="194"/>
      <c r="V1" s="194"/>
      <c r="W1" s="194"/>
      <c r="X1" s="194"/>
      <c r="Y1" s="194"/>
      <c r="Z1" s="194"/>
      <c r="AA1" s="194"/>
      <c r="AB1" s="194"/>
      <c r="AC1" s="194"/>
      <c r="AD1" s="194"/>
      <c r="AE1" s="194"/>
      <c r="AF1" s="17"/>
      <c r="AG1" s="17"/>
      <c r="AH1" s="17"/>
    </row>
    <row r="2" spans="1:34" ht="15" customHeight="1" x14ac:dyDescent="0.25">
      <c r="A2" s="20"/>
      <c r="B2" s="17"/>
      <c r="C2" s="17"/>
      <c r="D2" s="17"/>
      <c r="E2" s="17"/>
      <c r="F2" s="17"/>
      <c r="G2" s="18"/>
      <c r="H2" s="17"/>
      <c r="I2" s="17"/>
      <c r="J2" s="17"/>
      <c r="K2" s="18"/>
      <c r="L2" s="17"/>
      <c r="M2" s="17"/>
      <c r="N2" s="17"/>
      <c r="O2" s="17"/>
      <c r="P2" s="17"/>
      <c r="Q2" s="17"/>
      <c r="R2" s="197" t="s">
        <v>15</v>
      </c>
      <c r="S2" s="197" t="s">
        <v>71</v>
      </c>
      <c r="T2" s="196" t="s">
        <v>149</v>
      </c>
      <c r="U2" s="196"/>
      <c r="V2" s="196"/>
      <c r="W2" s="196"/>
      <c r="X2" s="196"/>
      <c r="Y2" s="196"/>
      <c r="Z2" s="196"/>
      <c r="AA2" s="196"/>
      <c r="AB2" s="196"/>
      <c r="AC2" s="196"/>
      <c r="AD2" s="196"/>
      <c r="AE2" s="196"/>
      <c r="AF2" s="17"/>
      <c r="AG2" s="17"/>
      <c r="AH2" s="17"/>
    </row>
    <row r="3" spans="1:34" ht="15" customHeight="1" x14ac:dyDescent="0.25">
      <c r="A3" s="91" t="s">
        <v>18</v>
      </c>
      <c r="B3" s="91" t="s">
        <v>30</v>
      </c>
      <c r="C3" s="91" t="s">
        <v>19</v>
      </c>
      <c r="D3" s="91" t="s">
        <v>31</v>
      </c>
      <c r="E3" s="91"/>
      <c r="F3" s="91" t="s">
        <v>9</v>
      </c>
      <c r="G3" s="91" t="s">
        <v>24</v>
      </c>
      <c r="H3" s="91" t="s">
        <v>10</v>
      </c>
      <c r="I3" s="91" t="s">
        <v>13</v>
      </c>
      <c r="J3" s="91" t="s">
        <v>25</v>
      </c>
      <c r="K3" s="91" t="s">
        <v>20</v>
      </c>
      <c r="L3" s="91" t="s">
        <v>14</v>
      </c>
      <c r="M3" s="91" t="s">
        <v>11</v>
      </c>
      <c r="N3" s="92" t="s">
        <v>12</v>
      </c>
      <c r="O3" s="92" t="s">
        <v>34</v>
      </c>
      <c r="P3" s="92" t="s">
        <v>70</v>
      </c>
      <c r="Q3" s="21" t="s">
        <v>33</v>
      </c>
      <c r="R3" s="198"/>
      <c r="S3" s="198"/>
      <c r="T3" s="110">
        <v>0.05</v>
      </c>
      <c r="U3" s="110">
        <v>0.95</v>
      </c>
      <c r="V3" s="110">
        <v>0.1</v>
      </c>
      <c r="W3" s="110">
        <v>0.2</v>
      </c>
      <c r="X3" s="110">
        <v>0.3</v>
      </c>
      <c r="Y3" s="110">
        <v>0.4</v>
      </c>
      <c r="Z3" s="110">
        <v>0.5</v>
      </c>
      <c r="AA3" s="110">
        <v>0.6</v>
      </c>
      <c r="AB3" s="110">
        <v>0.7</v>
      </c>
      <c r="AC3" s="110">
        <v>0.8</v>
      </c>
      <c r="AD3" s="110">
        <v>0.9</v>
      </c>
      <c r="AE3" s="110">
        <v>0.99</v>
      </c>
      <c r="AF3" s="17"/>
      <c r="AG3" s="17"/>
      <c r="AH3" s="17"/>
    </row>
    <row r="4" spans="1:34" s="90" customFormat="1" ht="15" customHeight="1" x14ac:dyDescent="0.25">
      <c r="A4" s="82">
        <v>1</v>
      </c>
      <c r="B4" s="136">
        <v>60</v>
      </c>
      <c r="C4" s="136">
        <v>120</v>
      </c>
      <c r="D4" s="136">
        <v>240</v>
      </c>
      <c r="E4" s="128">
        <f>IF(OR(ISBLANK(C4),ISBLANK(D4),ISBLANK(B4)),"",IF(OR(B4=0,C4=0,D4=0),-1,IF(AND(B4&gt;0,C4&gt;0,D4&gt;0),IF(OR(C4&gt;B4,C4=B4),IF(OR(D4&gt;C4,D4=C4),1,-1),-1))))</f>
        <v>1</v>
      </c>
      <c r="F4" s="84">
        <f>IF(AND(B4&gt;0,C4&gt;0,D4&gt;0),MIN(((C4-B4)/(D4-B4))*100,((D4-C4)/(D4-B4))*100),"")</f>
        <v>33.333333333333329</v>
      </c>
      <c r="G4" s="83" t="str">
        <f>IF(AND(B4&gt;0,C4&gt;0,D4&gt;0),IF((C4-B4)&gt;(D4-C4),"L",IF((C4-B4)=(D4-C4),"EQ","R")),"")</f>
        <v>R</v>
      </c>
      <c r="H4" s="85" t="str">
        <f>IF(F4="","",IF(OR($F4&lt;Skew!$B$1,$F4=Skew!$B$1),IF($F4&gt;Skew!$C$1,Skew!$A$1,IF($F4&gt;Skew!$C$2,Skew!$A$2,IF($F4&gt;Skew!$C$3,Skew!$A$3,IF($F4&gt;Skew!$C$4,Skew!$A$4,IF($F4&gt;Skew!$C$5,Skew!$A$5,IF($F4&gt;Skew!$C$6,Skew!$A$6,IF($F4&gt;Skew!$C$7,Skew!$A$7,IF($F4&gt;Skew!$C$8,Skew!$A$8,IF($F4&gt;Skew!$C$9,Skew!$A$9,IF($F4&gt;Skew!$C$10,Skew!$A$10,IF($F4&gt;Skew!$C$11,Skew!$A$11,IF($F4&gt;Skew!$C$12,Skew!$A$12,IF($F4&gt;Skew!$C$13,Skew!$A$13,IF($F4&gt;Skew!$C$14,Skew!$A$14,Skew!$A$15)
)))))))))))))))</f>
        <v>Slight skew</v>
      </c>
      <c r="I4" s="83">
        <f>IF(F4="","",MATCH(H4,Skew!$A$1:$A$15,0))</f>
        <v>3</v>
      </c>
      <c r="J4" s="83">
        <f>IF(AND(B4&gt;0,C4&gt;0,D4&gt;0),B4+((D4-B4)/2),"")</f>
        <v>150</v>
      </c>
      <c r="K4" s="86" t="s">
        <v>37</v>
      </c>
      <c r="L4" s="83">
        <f>IF(OR(F4="",K4=""),"",MATCH(K4,Confidence!$A$1:$A$10,0))</f>
        <v>6</v>
      </c>
      <c r="M4" s="87">
        <f>IF(OR(F4="",K4=""),"",INDEX(Alpha_Chart,I4,L4))</f>
        <v>2.5</v>
      </c>
      <c r="N4" s="87">
        <f>IF(OR(F4="",K4=""),"",INDEX(Beta_Chart,I4,L4))</f>
        <v>4</v>
      </c>
      <c r="O4" s="120">
        <f>IF(OR(F4="",K4=""),"",IF(G4="R",((D4-B4)*(INDEX(Mean_Ratios,I4,L4)))+B4,((D4-B4)*(1-INDEX(Mean_Ratios,I4,L4)))+B4))</f>
        <v>129.22800000000001</v>
      </c>
      <c r="P4" s="120">
        <f>IF(OR(F4="",K4=""),"",(D4-B4)*INDEX(Standard_Deviation_Ratios,I4,L4))</f>
        <v>31.968</v>
      </c>
      <c r="Q4" s="137">
        <f>IF(OR(F4="",K4=""),"",P4^2)</f>
        <v>1021.953024</v>
      </c>
      <c r="R4" s="138">
        <v>160</v>
      </c>
      <c r="S4" s="88">
        <f>IF(AND(B4&gt;0,C4&gt;0,D4&gt;0,M4&gt;0,N4&gt;0,R4&gt;0,NOT(K4="")),ABS(VLOOKUP($R$1,VLookups!$A$28:$B$29,2,FALSE)-_xlfn.BETA.DIST(R4,IF(G4="L",N4,M4),IF(G4="L",M4,N4),TRUE,B4,D4)),"")</f>
        <v>0.81700226277427157</v>
      </c>
      <c r="T4" s="111">
        <f>IF(OR($M4="",$N4=""),"",_xlfn.BETA.INV(ABS(VLOOKUP($R$1,VLookups!$A$28:$B$29,2,FALSE)-T$3),IF($G4="L",$N4,$M4),IF($G4="L",$M4,$N4),$B4,$D4))</f>
        <v>80.667535547575412</v>
      </c>
      <c r="U4" s="111">
        <f>IF(OR($M4="",$N4=""),"",_xlfn.BETA.INV(ABS(VLOOKUP($R$1,VLookups!$A$28:$B$29,2,FALSE)-U$3),IF($G4="L",$N4,$M4),IF($G4="L",$M4,$N4),$B4,$D4))</f>
        <v>185.53190115519183</v>
      </c>
      <c r="V4" s="112">
        <f>IF(OR($M4="",$N4=""),"",_xlfn.BETA.INV(ABS(VLOOKUP($R$1,VLookups!$A$28:$B$29,2,FALSE)-V$3),IF($G4="L",$N4,$M4),IF($G4="L",$M4,$N4),$B4,$D4))</f>
        <v>88.37844998607369</v>
      </c>
      <c r="W4" s="112">
        <f>IF(OR($M4="",$N4=""),"",_xlfn.BETA.INV(ABS(VLOOKUP($R$1,VLookups!$A$28:$B$29,2,FALSE)-W$3),IF($G4="L",$N4,$M4),IF($G4="L",$M4,$N4),$B4,$D4))</f>
        <v>99.793778379062246</v>
      </c>
      <c r="X4" s="113">
        <f>IF(OR($M4="",$N4=""),"",_xlfn.BETA.INV(ABS(VLOOKUP($R$1,VLookups!$A$28:$B$29,2,FALSE)-X$3),IF($G4="L",$N4,$M4),IF($G4="L",$M4,$N4),$B4,$D4))</f>
        <v>109.32616444218004</v>
      </c>
      <c r="Y4" s="113">
        <f>IF(OR($M4="",$N4=""),"",_xlfn.BETA.INV(ABS(VLOOKUP($R$1,VLookups!$A$28:$B$29,2,FALSE)-Y$3),IF($G4="L",$N4,$M4),IF($G4="L",$M4,$N4),$B4,$D4))</f>
        <v>118.20309786864193</v>
      </c>
      <c r="Z4" s="114">
        <f>IF(OR($M4="",$N4=""),"",_xlfn.BETA.INV(ABS(VLOOKUP($R$1,VLookups!$A$28:$B$29,2,FALSE)-Z$3),IF($G4="L",$N4,$M4),IF($G4="L",$M4,$N4),$B4,$D4))</f>
        <v>126.98383761016913</v>
      </c>
      <c r="AA4" s="114">
        <f>IF(OR($M4="",$N4=""),"",_xlfn.BETA.INV(ABS(VLOOKUP($R$1,VLookups!$A$28:$B$29,2,FALSE)-AA$3),IF($G4="L",$N4,$M4),IF($G4="L",$M4,$N4),$B4,$D4))</f>
        <v>136.09750901724996</v>
      </c>
      <c r="AB4" s="115">
        <f>IF(OR($M4="",$N4=""),"",_xlfn.BETA.INV(ABS(VLOOKUP($R$1,VLookups!$A$28:$B$29,2,FALSE)-AB$3),IF($G4="L",$N4,$M4),IF($G4="L",$M4,$N4),$B4,$D4))</f>
        <v>146.05215784544049</v>
      </c>
      <c r="AC4" s="115">
        <f>IF(OR($M4="",$N4=""),"",_xlfn.BETA.INV(ABS(VLOOKUP($R$1,VLookups!$A$28:$B$29,2,FALSE)-AC$3),IF($G4="L",$N4,$M4),IF($G4="L",$M4,$N4),$B4,$D4))</f>
        <v>157.72555006081433</v>
      </c>
      <c r="AD4" s="116">
        <f>IF(OR($M4="",$N4=""),"",_xlfn.BETA.INV(ABS(VLOOKUP($R$1,VLookups!$A$28:$B$29,2,FALSE)-AD$3),IF($G4="L",$N4,$M4),IF($G4="L",$M4,$N4),$B4,$D4))</f>
        <v>173.43267451739814</v>
      </c>
      <c r="AE4" s="116">
        <f>IF(OR($M4="",$N4=""),"",_xlfn.BETA.INV(ABS(VLOOKUP($R$1,VLookups!$A$28:$B$29,2,FALSE)-AE$3),IF($G4="L",$N4,$M4),IF($G4="L",$M4,$N4),$B4,$D4))</f>
        <v>205.01383420511974</v>
      </c>
      <c r="AF4" s="89"/>
      <c r="AG4" s="89"/>
      <c r="AH4" s="89"/>
    </row>
    <row r="5" spans="1:34" x14ac:dyDescent="0.25">
      <c r="B5" s="57"/>
      <c r="C5" s="57"/>
      <c r="D5" s="57"/>
      <c r="E5" s="57"/>
      <c r="F5" s="57"/>
      <c r="G5" s="57"/>
      <c r="H5" s="57"/>
      <c r="I5" s="57"/>
      <c r="J5" s="57"/>
      <c r="K5" s="57"/>
      <c r="L5" s="57"/>
      <c r="M5" s="57"/>
      <c r="N5" s="57"/>
      <c r="O5" s="57"/>
      <c r="P5" s="57"/>
      <c r="Q5" s="57"/>
      <c r="R5" s="57"/>
      <c r="S5" s="57"/>
      <c r="T5" s="57"/>
      <c r="U5" s="57"/>
      <c r="V5" s="57"/>
      <c r="W5" s="57"/>
      <c r="X5" s="57"/>
      <c r="Y5" s="57"/>
      <c r="Z5" s="57"/>
      <c r="AA5" s="57"/>
      <c r="AB5" s="57"/>
      <c r="AC5" s="57"/>
      <c r="AD5" s="57"/>
      <c r="AE5" s="57"/>
      <c r="AF5" s="17"/>
      <c r="AG5" s="17"/>
      <c r="AH5" s="17"/>
    </row>
    <row r="6" spans="1:34" x14ac:dyDescent="0.25">
      <c r="A6" s="57"/>
      <c r="B6" s="57"/>
      <c r="C6" s="57"/>
      <c r="D6" s="57"/>
      <c r="E6" s="58"/>
      <c r="F6" s="57"/>
      <c r="G6" s="57"/>
      <c r="H6" s="57"/>
      <c r="I6" s="57"/>
      <c r="J6" s="57"/>
      <c r="K6" s="57"/>
      <c r="L6" s="57"/>
      <c r="M6" s="57"/>
      <c r="N6" s="57"/>
      <c r="O6" s="57"/>
      <c r="P6" s="57"/>
      <c r="Q6" s="57"/>
      <c r="R6" s="57"/>
      <c r="S6" s="57"/>
      <c r="T6" s="57"/>
      <c r="U6" s="57"/>
      <c r="V6" s="57"/>
      <c r="W6" s="57"/>
      <c r="X6" s="57"/>
      <c r="Y6" s="57"/>
      <c r="Z6" s="57"/>
      <c r="AA6" s="57"/>
      <c r="AB6" s="57"/>
      <c r="AC6" s="57"/>
      <c r="AD6" s="57"/>
      <c r="AE6" s="57"/>
      <c r="AF6" s="17"/>
      <c r="AG6" s="17"/>
      <c r="AH6" s="17"/>
    </row>
    <row r="7" spans="1:34" x14ac:dyDescent="0.25">
      <c r="A7" s="57"/>
      <c r="B7" s="57"/>
      <c r="C7" s="57"/>
      <c r="D7" s="57"/>
      <c r="E7" s="57"/>
      <c r="F7" s="57"/>
      <c r="K7" s="57"/>
      <c r="L7" s="57"/>
      <c r="M7" s="57"/>
      <c r="N7" s="57"/>
      <c r="O7" s="57"/>
      <c r="P7" s="57"/>
      <c r="Q7" s="57"/>
      <c r="R7" s="57"/>
      <c r="S7" s="57"/>
      <c r="T7" s="57"/>
      <c r="U7" s="57"/>
      <c r="V7" s="57"/>
      <c r="W7" s="57"/>
      <c r="X7" s="57"/>
      <c r="Y7" s="57"/>
      <c r="Z7" s="57"/>
      <c r="AA7" s="57"/>
      <c r="AB7" s="57"/>
      <c r="AC7" s="57"/>
      <c r="AD7" s="57"/>
      <c r="AE7" s="57"/>
      <c r="AF7" s="17"/>
      <c r="AG7" s="17"/>
      <c r="AH7" s="17"/>
    </row>
    <row r="8" spans="1:34" x14ac:dyDescent="0.25">
      <c r="A8" s="57"/>
      <c r="B8" s="57"/>
      <c r="C8" s="57"/>
      <c r="D8" s="57"/>
      <c r="E8" s="57"/>
      <c r="F8" s="57"/>
      <c r="G8" s="57"/>
      <c r="H8" s="57"/>
      <c r="I8" s="57"/>
      <c r="J8" s="57"/>
      <c r="K8" s="57"/>
      <c r="L8" s="57"/>
      <c r="M8" s="57"/>
      <c r="N8" s="57"/>
      <c r="O8" s="57"/>
      <c r="P8" s="57"/>
      <c r="Q8" s="57"/>
      <c r="R8" s="57"/>
      <c r="S8" s="57"/>
      <c r="T8" s="57"/>
      <c r="U8" s="57"/>
      <c r="V8" s="57"/>
      <c r="W8" s="57"/>
      <c r="X8" s="57"/>
      <c r="Y8" s="57"/>
      <c r="Z8" s="57"/>
      <c r="AA8" s="57"/>
      <c r="AB8" s="57"/>
      <c r="AC8" s="57"/>
      <c r="AD8" s="57"/>
      <c r="AE8" s="57"/>
      <c r="AF8" s="17"/>
      <c r="AG8" s="17"/>
      <c r="AH8" s="17"/>
    </row>
    <row r="9" spans="1:34" x14ac:dyDescent="0.25">
      <c r="A9" s="57"/>
      <c r="B9" s="57"/>
      <c r="C9" s="57"/>
      <c r="D9" s="57"/>
      <c r="E9" s="57"/>
      <c r="F9" s="57"/>
      <c r="G9" s="57"/>
      <c r="H9" s="57"/>
      <c r="I9" s="57"/>
      <c r="J9" s="57"/>
      <c r="K9" s="57"/>
      <c r="L9" s="57"/>
      <c r="M9" s="57"/>
      <c r="N9" s="57"/>
      <c r="O9" s="57"/>
      <c r="P9" s="57"/>
      <c r="Q9" s="57"/>
      <c r="R9" s="57"/>
      <c r="S9" s="57"/>
      <c r="T9" s="57"/>
      <c r="U9" s="57"/>
      <c r="V9" s="57"/>
      <c r="W9" s="57"/>
      <c r="X9" s="57"/>
      <c r="Y9" s="57"/>
      <c r="Z9" s="57"/>
      <c r="AA9" s="57"/>
      <c r="AB9" s="57"/>
      <c r="AC9" s="57"/>
      <c r="AD9" s="57"/>
      <c r="AE9" s="57"/>
      <c r="AF9" s="17"/>
      <c r="AG9" s="17"/>
      <c r="AH9" s="17"/>
    </row>
    <row r="10" spans="1:34" x14ac:dyDescent="0.25">
      <c r="A10" s="57"/>
      <c r="B10" s="57"/>
      <c r="C10" s="57"/>
      <c r="D10" s="57"/>
      <c r="E10" s="57"/>
      <c r="F10" s="57"/>
      <c r="G10" s="57"/>
      <c r="H10" s="57"/>
      <c r="I10" s="57"/>
      <c r="J10" s="57"/>
      <c r="K10" s="57"/>
      <c r="L10" s="57"/>
      <c r="M10" s="57"/>
      <c r="N10" s="57"/>
      <c r="O10" s="57"/>
      <c r="P10" s="57"/>
      <c r="Q10" s="57"/>
      <c r="R10" s="57"/>
      <c r="S10" s="57"/>
      <c r="T10" s="57"/>
      <c r="U10" s="57"/>
      <c r="V10" s="57"/>
      <c r="W10" s="57"/>
      <c r="X10" s="57"/>
      <c r="Y10" s="57"/>
      <c r="Z10" s="57"/>
      <c r="AA10" s="57"/>
      <c r="AB10" s="57"/>
      <c r="AC10" s="57"/>
      <c r="AD10" s="57"/>
      <c r="AE10" s="57"/>
      <c r="AF10" s="17"/>
      <c r="AG10" s="17"/>
      <c r="AH10" s="17"/>
    </row>
    <row r="11" spans="1:34" x14ac:dyDescent="0.25">
      <c r="A11" s="57"/>
      <c r="B11" s="57"/>
      <c r="C11" s="57"/>
      <c r="D11" s="57"/>
      <c r="E11" s="57"/>
      <c r="F11" s="57"/>
      <c r="G11" s="57"/>
      <c r="H11" s="57"/>
      <c r="I11" s="57"/>
      <c r="J11" s="57"/>
      <c r="K11" s="57"/>
      <c r="L11" s="57"/>
      <c r="M11" s="57"/>
      <c r="N11" s="57"/>
      <c r="O11" s="57"/>
      <c r="P11" s="57"/>
      <c r="Q11" s="57"/>
      <c r="R11" s="57"/>
      <c r="S11" s="57"/>
      <c r="T11" s="57"/>
      <c r="U11" s="57"/>
      <c r="V11" s="57"/>
      <c r="W11" s="57"/>
      <c r="X11" s="57"/>
      <c r="Y11" s="57"/>
      <c r="Z11" s="57"/>
      <c r="AA11" s="57"/>
      <c r="AB11" s="57"/>
      <c r="AC11" s="57"/>
      <c r="AD11" s="57"/>
      <c r="AE11" s="57"/>
      <c r="AF11" s="17"/>
      <c r="AG11" s="17"/>
      <c r="AH11" s="17"/>
    </row>
    <row r="12" spans="1:34" x14ac:dyDescent="0.25">
      <c r="A12" s="57"/>
      <c r="B12" s="57"/>
      <c r="C12" s="57"/>
      <c r="D12" s="57"/>
      <c r="E12" s="57"/>
      <c r="F12" s="57"/>
      <c r="G12" s="57"/>
      <c r="H12" s="57"/>
      <c r="I12" s="57"/>
      <c r="J12" s="57"/>
      <c r="K12" s="57"/>
      <c r="L12" s="57"/>
      <c r="M12" s="57"/>
      <c r="N12" s="57"/>
      <c r="O12" s="57"/>
      <c r="P12" s="57"/>
      <c r="Q12" s="57"/>
      <c r="R12" s="57"/>
      <c r="S12" s="57"/>
      <c r="T12" s="57"/>
      <c r="U12" s="57"/>
      <c r="V12" s="57"/>
      <c r="W12" s="57"/>
      <c r="X12" s="57"/>
      <c r="Y12" s="57"/>
      <c r="Z12" s="57"/>
      <c r="AA12" s="57"/>
      <c r="AB12" s="57"/>
      <c r="AC12" s="57"/>
      <c r="AD12" s="57"/>
      <c r="AE12" s="57"/>
      <c r="AF12" s="17"/>
      <c r="AG12" s="17"/>
      <c r="AH12" s="17"/>
    </row>
    <row r="13" spans="1:34" x14ac:dyDescent="0.25">
      <c r="A13" s="57"/>
      <c r="B13" s="57"/>
      <c r="C13" s="57"/>
      <c r="D13" s="57"/>
      <c r="E13" s="57"/>
      <c r="F13" s="57"/>
      <c r="G13" s="57"/>
      <c r="H13" s="57"/>
      <c r="I13" s="57"/>
      <c r="J13" s="57"/>
      <c r="K13" s="57"/>
      <c r="L13" s="57"/>
      <c r="M13" s="57"/>
      <c r="N13" s="57"/>
      <c r="O13" s="57"/>
      <c r="P13" s="57"/>
      <c r="Q13" s="57"/>
      <c r="R13" s="57"/>
      <c r="S13" s="57"/>
      <c r="T13" s="57"/>
      <c r="U13" s="57"/>
      <c r="V13" s="57"/>
      <c r="W13" s="57"/>
      <c r="X13" s="57"/>
      <c r="Y13" s="57"/>
      <c r="Z13" s="57"/>
      <c r="AA13" s="57"/>
      <c r="AB13" s="57"/>
      <c r="AC13" s="57"/>
      <c r="AD13" s="57"/>
      <c r="AE13" s="57"/>
      <c r="AF13" s="17"/>
      <c r="AG13" s="17"/>
      <c r="AH13" s="17"/>
    </row>
    <row r="14" spans="1:34" x14ac:dyDescent="0.25">
      <c r="A14" s="57"/>
      <c r="B14" s="57"/>
      <c r="C14" s="57"/>
      <c r="D14" s="57"/>
      <c r="E14" s="57"/>
      <c r="F14" s="57"/>
      <c r="G14" s="57"/>
      <c r="H14" s="57"/>
      <c r="I14" s="57"/>
      <c r="J14" s="57"/>
      <c r="K14" s="57"/>
      <c r="L14" s="57"/>
      <c r="M14" s="57"/>
      <c r="N14" s="57"/>
      <c r="O14" s="57"/>
      <c r="P14" s="57"/>
      <c r="Q14" s="57"/>
      <c r="R14" s="57"/>
      <c r="S14" s="57"/>
      <c r="T14" s="57"/>
      <c r="U14" s="57"/>
      <c r="V14" s="57"/>
      <c r="W14" s="57"/>
      <c r="X14" s="57"/>
      <c r="Y14" s="57"/>
      <c r="Z14" s="57"/>
      <c r="AA14" s="57"/>
      <c r="AB14" s="57"/>
      <c r="AC14" s="57"/>
      <c r="AD14" s="57"/>
      <c r="AE14" s="57"/>
      <c r="AF14" s="17"/>
      <c r="AG14" s="17"/>
      <c r="AH14" s="17"/>
    </row>
    <row r="15" spans="1:34" x14ac:dyDescent="0.25">
      <c r="A15" s="57"/>
      <c r="B15" s="57"/>
      <c r="C15" s="57"/>
      <c r="D15" s="57"/>
      <c r="E15" s="57"/>
      <c r="F15" s="57"/>
      <c r="G15" s="57"/>
      <c r="H15" s="57"/>
      <c r="I15" s="57"/>
      <c r="J15" s="57"/>
      <c r="K15" s="57"/>
      <c r="L15" s="57"/>
      <c r="M15" s="57"/>
      <c r="N15" s="57"/>
      <c r="O15" s="57"/>
      <c r="P15" s="57"/>
      <c r="Q15" s="57"/>
      <c r="R15" s="57"/>
      <c r="S15" s="57"/>
      <c r="T15" s="57"/>
      <c r="U15" s="57"/>
      <c r="V15" s="57"/>
      <c r="W15" s="57"/>
      <c r="X15" s="57"/>
      <c r="Y15" s="57"/>
      <c r="Z15" s="57"/>
      <c r="AA15" s="57"/>
      <c r="AB15" s="57"/>
      <c r="AC15" s="57"/>
      <c r="AD15" s="57"/>
      <c r="AE15" s="57"/>
      <c r="AF15" s="17"/>
      <c r="AG15" s="17"/>
      <c r="AH15" s="17"/>
    </row>
    <row r="16" spans="1:34" x14ac:dyDescent="0.25">
      <c r="A16" s="57"/>
      <c r="B16" s="57"/>
      <c r="C16" s="57"/>
      <c r="D16" s="57"/>
      <c r="E16" s="57"/>
      <c r="F16" s="57"/>
      <c r="G16" s="57"/>
      <c r="H16" s="57"/>
      <c r="I16" s="57"/>
      <c r="J16" s="57"/>
      <c r="K16" s="57"/>
      <c r="L16" s="57"/>
      <c r="M16" s="57"/>
      <c r="N16" s="57"/>
      <c r="O16" s="57"/>
      <c r="P16" s="57"/>
      <c r="Q16" s="57"/>
      <c r="R16" s="57"/>
      <c r="S16" s="57"/>
      <c r="T16" s="57"/>
      <c r="U16" s="57"/>
      <c r="V16" s="57"/>
      <c r="W16" s="57"/>
      <c r="X16" s="57"/>
      <c r="Y16" s="57"/>
      <c r="Z16" s="57"/>
      <c r="AA16" s="57"/>
      <c r="AB16" s="57"/>
      <c r="AC16" s="57"/>
      <c r="AD16" s="57"/>
      <c r="AE16" s="57"/>
      <c r="AF16" s="17"/>
      <c r="AG16" s="17"/>
      <c r="AH16" s="17"/>
    </row>
    <row r="17" spans="1:34" x14ac:dyDescent="0.25">
      <c r="A17" s="57"/>
      <c r="B17" s="57"/>
      <c r="C17" s="57"/>
      <c r="D17" s="57"/>
      <c r="E17" s="57"/>
      <c r="F17" s="57"/>
      <c r="G17" s="57"/>
      <c r="H17" s="57"/>
      <c r="I17" s="57"/>
      <c r="J17" s="57"/>
      <c r="K17" s="57"/>
      <c r="L17" s="57"/>
      <c r="M17" s="57"/>
      <c r="N17" s="57"/>
      <c r="O17" s="57"/>
      <c r="P17" s="57"/>
      <c r="Q17" s="57"/>
      <c r="R17" s="57"/>
      <c r="S17" s="57"/>
      <c r="T17" s="57"/>
      <c r="U17" s="57"/>
      <c r="V17" s="57"/>
      <c r="W17" s="57"/>
      <c r="X17" s="57"/>
      <c r="Y17" s="57"/>
      <c r="Z17" s="57"/>
      <c r="AA17" s="57"/>
      <c r="AB17" s="57"/>
      <c r="AC17" s="57"/>
      <c r="AD17" s="57"/>
      <c r="AE17" s="57"/>
      <c r="AF17" s="17"/>
      <c r="AG17" s="17"/>
      <c r="AH17" s="17"/>
    </row>
    <row r="18" spans="1:34" x14ac:dyDescent="0.25">
      <c r="A18" s="57"/>
      <c r="B18" s="57"/>
      <c r="C18" s="57"/>
      <c r="D18" s="57"/>
      <c r="E18" s="57"/>
      <c r="F18" s="57"/>
      <c r="G18" s="57"/>
      <c r="H18" s="57"/>
      <c r="I18" s="57"/>
      <c r="J18" s="57"/>
      <c r="K18" s="57"/>
      <c r="L18" s="57"/>
      <c r="M18" s="57"/>
      <c r="N18" s="57"/>
      <c r="O18" s="57"/>
      <c r="P18" s="57"/>
      <c r="Q18" s="57"/>
      <c r="R18" s="57"/>
      <c r="S18" s="57"/>
      <c r="T18" s="57"/>
      <c r="U18" s="57"/>
      <c r="V18" s="57"/>
      <c r="W18" s="57"/>
      <c r="X18" s="57"/>
      <c r="Y18" s="57"/>
      <c r="Z18" s="57"/>
      <c r="AA18" s="57"/>
      <c r="AB18" s="57"/>
      <c r="AC18" s="57"/>
      <c r="AD18" s="57"/>
      <c r="AE18" s="57"/>
      <c r="AF18" s="17"/>
      <c r="AG18" s="17"/>
      <c r="AH18" s="17"/>
    </row>
    <row r="19" spans="1:34" x14ac:dyDescent="0.25">
      <c r="A19" s="57"/>
      <c r="B19" s="57"/>
      <c r="C19" s="57"/>
      <c r="D19" s="57"/>
      <c r="E19" s="57"/>
      <c r="F19" s="57"/>
      <c r="G19" s="57"/>
      <c r="H19" s="57"/>
      <c r="I19" s="57"/>
      <c r="J19" s="57"/>
      <c r="K19" s="57"/>
      <c r="L19" s="57"/>
      <c r="M19" s="57"/>
      <c r="N19" s="57"/>
      <c r="O19" s="57"/>
      <c r="P19" s="57"/>
      <c r="Q19" s="57"/>
      <c r="R19" s="57"/>
      <c r="S19" s="57"/>
      <c r="T19" s="57"/>
      <c r="U19" s="57"/>
      <c r="V19" s="57"/>
      <c r="W19" s="57"/>
      <c r="X19" s="57"/>
      <c r="Y19" s="57"/>
      <c r="Z19" s="57"/>
      <c r="AA19" s="57"/>
      <c r="AB19" s="57"/>
      <c r="AC19" s="57"/>
      <c r="AD19" s="57"/>
      <c r="AE19" s="57"/>
      <c r="AF19" s="17"/>
      <c r="AG19" s="17"/>
      <c r="AH19" s="17"/>
    </row>
    <row r="20" spans="1:34" x14ac:dyDescent="0.25">
      <c r="A20" s="57"/>
      <c r="B20" s="57"/>
      <c r="C20" s="57"/>
      <c r="D20" s="57"/>
      <c r="E20" s="57"/>
      <c r="F20" s="57"/>
      <c r="G20" s="57"/>
      <c r="H20" s="57"/>
      <c r="I20" s="57"/>
      <c r="J20" s="57"/>
      <c r="K20" s="57"/>
      <c r="L20" s="57"/>
      <c r="M20" s="57"/>
      <c r="N20" s="57"/>
      <c r="O20" s="57"/>
      <c r="P20" s="57"/>
      <c r="Q20" s="57"/>
      <c r="R20" s="57"/>
      <c r="S20" s="57"/>
      <c r="T20" s="57"/>
      <c r="U20" s="57"/>
      <c r="V20" s="57"/>
      <c r="W20" s="57"/>
      <c r="X20" s="57"/>
      <c r="Y20" s="57"/>
      <c r="Z20" s="57"/>
      <c r="AA20" s="57"/>
      <c r="AB20" s="57"/>
      <c r="AC20" s="57"/>
      <c r="AD20" s="57"/>
      <c r="AE20" s="57"/>
      <c r="AF20" s="17"/>
      <c r="AG20" s="17"/>
      <c r="AH20" s="17"/>
    </row>
    <row r="21" spans="1:34" x14ac:dyDescent="0.25">
      <c r="A21" s="57"/>
      <c r="B21" s="57"/>
      <c r="C21" s="57"/>
      <c r="D21" s="57"/>
      <c r="E21" s="57"/>
      <c r="F21" s="57"/>
      <c r="G21" s="57"/>
      <c r="H21" s="57"/>
      <c r="I21" s="57"/>
      <c r="J21" s="57"/>
      <c r="K21" s="57"/>
      <c r="L21" s="57"/>
      <c r="M21" s="57"/>
      <c r="N21" s="57"/>
      <c r="O21" s="57"/>
      <c r="P21" s="57"/>
      <c r="Q21" s="57"/>
      <c r="R21" s="57"/>
      <c r="S21" s="57"/>
      <c r="T21" s="57"/>
      <c r="U21" s="57"/>
      <c r="V21" s="57"/>
      <c r="W21" s="57"/>
      <c r="X21" s="57"/>
      <c r="Y21" s="57"/>
      <c r="Z21" s="57"/>
      <c r="AA21" s="57"/>
      <c r="AB21" s="57"/>
      <c r="AC21" s="57"/>
      <c r="AD21" s="57"/>
      <c r="AE21" s="57"/>
      <c r="AF21" s="17"/>
      <c r="AG21" s="17"/>
      <c r="AH21" s="17"/>
    </row>
    <row r="22" spans="1:34" x14ac:dyDescent="0.25">
      <c r="A22" s="57"/>
      <c r="B22" s="57"/>
      <c r="C22" s="57"/>
      <c r="D22" s="57"/>
      <c r="E22" s="57"/>
      <c r="F22" s="57"/>
      <c r="G22" s="57"/>
      <c r="H22" s="57"/>
      <c r="I22" s="57"/>
      <c r="J22" s="57"/>
      <c r="K22" s="57"/>
      <c r="L22" s="57"/>
      <c r="M22" s="57"/>
      <c r="N22" s="57"/>
      <c r="O22" s="57"/>
      <c r="P22" s="57"/>
      <c r="Q22" s="57"/>
      <c r="R22" s="57"/>
      <c r="S22" s="57"/>
      <c r="T22" s="57"/>
      <c r="U22" s="57"/>
      <c r="V22" s="57"/>
      <c r="W22" s="57"/>
      <c r="X22" s="57"/>
      <c r="Y22" s="57"/>
      <c r="Z22" s="57"/>
      <c r="AA22" s="57"/>
      <c r="AB22" s="57"/>
      <c r="AC22" s="57"/>
      <c r="AD22" s="57"/>
      <c r="AE22" s="57"/>
      <c r="AF22" s="17"/>
      <c r="AG22" s="17"/>
      <c r="AH22" s="17"/>
    </row>
    <row r="23" spans="1:34" x14ac:dyDescent="0.25">
      <c r="A23" s="57"/>
      <c r="B23" s="57"/>
      <c r="C23" s="57"/>
      <c r="D23" s="57"/>
      <c r="E23" s="57"/>
      <c r="F23" s="57"/>
      <c r="G23" s="57"/>
      <c r="H23" s="57"/>
      <c r="I23" s="57"/>
      <c r="J23" s="57"/>
      <c r="K23" s="57"/>
      <c r="L23" s="57"/>
      <c r="M23" s="57"/>
      <c r="N23" s="57"/>
      <c r="O23" s="57"/>
      <c r="P23" s="57"/>
      <c r="Q23" s="57"/>
      <c r="R23" s="57"/>
      <c r="S23" s="57"/>
      <c r="T23" s="57"/>
      <c r="U23" s="57"/>
      <c r="V23" s="57"/>
      <c r="W23" s="57"/>
      <c r="X23" s="57"/>
      <c r="Y23" s="57"/>
      <c r="Z23" s="57"/>
      <c r="AA23" s="57"/>
      <c r="AB23" s="57"/>
      <c r="AC23" s="57"/>
      <c r="AD23" s="57"/>
      <c r="AE23" s="57"/>
      <c r="AF23" s="17"/>
      <c r="AG23" s="17"/>
      <c r="AH23" s="17"/>
    </row>
    <row r="24" spans="1:34" x14ac:dyDescent="0.25">
      <c r="A24" s="57"/>
      <c r="B24" s="57"/>
      <c r="C24" s="57"/>
      <c r="D24" s="57"/>
      <c r="E24" s="57"/>
      <c r="F24" s="57"/>
      <c r="G24" s="57"/>
      <c r="H24" s="57"/>
      <c r="I24" s="57"/>
      <c r="J24" s="57"/>
      <c r="K24" s="57"/>
      <c r="L24" s="57"/>
      <c r="M24" s="57"/>
      <c r="N24" s="57"/>
      <c r="O24" s="57"/>
      <c r="P24" s="57"/>
      <c r="Q24" s="57"/>
      <c r="R24" s="57"/>
      <c r="S24" s="57"/>
      <c r="T24" s="57"/>
      <c r="U24" s="57"/>
      <c r="V24" s="57"/>
      <c r="W24" s="57"/>
      <c r="X24" s="57"/>
      <c r="Y24" s="57"/>
      <c r="Z24" s="57"/>
      <c r="AA24" s="57"/>
      <c r="AB24" s="57"/>
      <c r="AC24" s="57"/>
      <c r="AD24" s="57"/>
      <c r="AE24" s="57"/>
      <c r="AF24" s="17"/>
      <c r="AG24" s="17"/>
      <c r="AH24" s="17"/>
    </row>
    <row r="25" spans="1:34" x14ac:dyDescent="0.25">
      <c r="A25" s="57"/>
      <c r="B25" s="38" t="str">
        <f>CONCATENATE("Version ",'Change Log'!$B$2," – © 2015-",YEAR('Change Log'!$A$2),", William W. Davis, MSPM, PMP")</f>
        <v>Version 2.0a – © 2015-2019, William W. Davis, MSPM, PMP</v>
      </c>
      <c r="C25" s="57"/>
      <c r="D25" s="57"/>
      <c r="E25" s="38"/>
      <c r="F25" s="17"/>
      <c r="G25" s="17"/>
      <c r="H25" s="17"/>
      <c r="I25" s="17"/>
      <c r="J25" s="18"/>
      <c r="K25" s="17"/>
      <c r="L25" s="57"/>
      <c r="M25" s="57"/>
      <c r="N25" s="57"/>
      <c r="O25" s="57"/>
      <c r="P25" s="57"/>
      <c r="Q25" s="57"/>
      <c r="R25" s="57"/>
      <c r="S25" s="57"/>
      <c r="T25" s="57"/>
      <c r="U25" s="57"/>
      <c r="V25" s="57"/>
      <c r="W25" s="57"/>
      <c r="X25" s="57"/>
      <c r="Y25" s="57"/>
      <c r="Z25" s="57"/>
      <c r="AA25" s="57"/>
      <c r="AB25" s="57"/>
      <c r="AC25" s="57"/>
      <c r="AD25" s="57"/>
      <c r="AE25" s="57"/>
      <c r="AF25" s="17"/>
      <c r="AG25" s="17"/>
      <c r="AH25" s="17"/>
    </row>
    <row r="26" spans="1:34" x14ac:dyDescent="0.25">
      <c r="A26" s="57"/>
      <c r="B26" s="186" t="s">
        <v>142</v>
      </c>
      <c r="C26" s="186"/>
      <c r="D26" s="186"/>
      <c r="E26" s="186"/>
      <c r="F26" s="186"/>
      <c r="G26" s="186"/>
      <c r="H26" s="186"/>
      <c r="I26" s="186"/>
      <c r="J26" s="186"/>
      <c r="K26" s="186"/>
      <c r="L26" s="57"/>
      <c r="M26" s="57"/>
      <c r="N26" s="57"/>
      <c r="O26" s="57"/>
      <c r="P26" s="57"/>
      <c r="Q26" s="57"/>
      <c r="R26" s="57"/>
      <c r="S26" s="57"/>
      <c r="T26" s="57"/>
      <c r="U26" s="57"/>
      <c r="V26" s="57"/>
      <c r="W26" s="57"/>
      <c r="X26" s="57"/>
      <c r="Y26" s="57"/>
      <c r="Z26" s="57"/>
      <c r="AA26" s="57"/>
      <c r="AB26" s="57"/>
      <c r="AC26" s="57"/>
      <c r="AD26" s="57"/>
      <c r="AE26" s="57"/>
      <c r="AF26" s="17"/>
      <c r="AG26" s="17"/>
      <c r="AH26" s="17"/>
    </row>
    <row r="27" spans="1:34" x14ac:dyDescent="0.25">
      <c r="A27" s="57"/>
      <c r="B27" s="186" t="s">
        <v>141</v>
      </c>
      <c r="C27" s="186"/>
      <c r="D27" s="186"/>
      <c r="E27" s="186"/>
      <c r="F27" s="186"/>
      <c r="G27" s="186"/>
      <c r="H27" s="186"/>
      <c r="I27" s="186"/>
      <c r="J27" s="186"/>
      <c r="K27" s="186"/>
      <c r="L27" s="57"/>
      <c r="M27" s="57"/>
      <c r="N27" s="57"/>
      <c r="O27" s="57"/>
      <c r="P27" s="57"/>
      <c r="Q27" s="57"/>
      <c r="R27" s="57"/>
      <c r="S27" s="57"/>
      <c r="T27" s="57"/>
      <c r="U27" s="57"/>
      <c r="V27" s="57"/>
      <c r="W27" s="57"/>
      <c r="X27" s="57"/>
      <c r="Y27" s="57"/>
      <c r="Z27" s="57"/>
      <c r="AA27" s="57"/>
      <c r="AB27" s="57"/>
      <c r="AC27" s="57"/>
      <c r="AD27" s="57"/>
      <c r="AE27" s="57"/>
      <c r="AF27" s="17"/>
      <c r="AG27" s="17"/>
      <c r="AH27" s="17"/>
    </row>
    <row r="28" spans="1:34" x14ac:dyDescent="0.25">
      <c r="A28" s="57"/>
      <c r="B28" s="186" t="s">
        <v>96</v>
      </c>
      <c r="C28" s="186"/>
      <c r="D28" s="186"/>
      <c r="E28" s="186"/>
      <c r="F28" s="186"/>
      <c r="G28" s="186"/>
      <c r="H28" s="186"/>
      <c r="I28" s="186"/>
      <c r="J28" s="186"/>
      <c r="K28" s="186"/>
      <c r="L28" s="57"/>
      <c r="M28" s="57"/>
      <c r="N28" s="57"/>
      <c r="O28" s="57"/>
      <c r="P28" s="57"/>
      <c r="Q28" s="57"/>
      <c r="R28" s="57"/>
      <c r="S28" s="57"/>
      <c r="T28" s="57"/>
      <c r="U28" s="57"/>
      <c r="V28" s="57"/>
      <c r="W28" s="57"/>
      <c r="X28" s="57"/>
      <c r="Y28" s="57"/>
      <c r="Z28" s="57"/>
      <c r="AA28" s="57"/>
      <c r="AB28" s="57"/>
      <c r="AC28" s="57"/>
      <c r="AD28" s="57"/>
      <c r="AE28" s="57"/>
      <c r="AF28" s="17"/>
      <c r="AG28" s="17"/>
      <c r="AH28" s="17"/>
    </row>
    <row r="29" spans="1:34" x14ac:dyDescent="0.25">
      <c r="A29" s="57"/>
      <c r="B29" s="186" t="s">
        <v>154</v>
      </c>
      <c r="C29" s="186"/>
      <c r="D29" s="186"/>
      <c r="E29" s="186"/>
      <c r="F29" s="186"/>
      <c r="G29" s="186"/>
      <c r="H29" s="186"/>
      <c r="I29" s="186"/>
      <c r="J29" s="186"/>
      <c r="K29" s="186"/>
      <c r="L29" s="57"/>
      <c r="M29" s="57"/>
      <c r="N29" s="57"/>
      <c r="O29" s="57"/>
      <c r="P29" s="57"/>
      <c r="Q29" s="57"/>
      <c r="R29" s="57"/>
      <c r="S29" s="57"/>
      <c r="T29" s="57"/>
      <c r="U29" s="57"/>
      <c r="V29" s="57"/>
      <c r="W29" s="57"/>
      <c r="X29" s="57"/>
      <c r="Y29" s="57"/>
      <c r="Z29" s="57"/>
      <c r="AA29" s="57"/>
      <c r="AB29" s="57"/>
      <c r="AC29" s="57"/>
      <c r="AD29" s="57"/>
      <c r="AE29" s="57"/>
      <c r="AF29" s="17"/>
      <c r="AG29" s="17"/>
      <c r="AH29" s="17"/>
    </row>
    <row r="30" spans="1:34" x14ac:dyDescent="0.25">
      <c r="A30" s="57"/>
      <c r="B30" s="186" t="s">
        <v>97</v>
      </c>
      <c r="C30" s="186"/>
      <c r="D30" s="186"/>
      <c r="E30" s="186"/>
      <c r="F30" s="186"/>
      <c r="G30" s="186"/>
      <c r="H30" s="186"/>
      <c r="I30" s="186"/>
      <c r="J30" s="186"/>
      <c r="K30" s="186"/>
      <c r="L30" s="57"/>
      <c r="M30" s="57"/>
      <c r="N30" s="57"/>
      <c r="O30" s="57"/>
      <c r="P30" s="57"/>
      <c r="Q30" s="57"/>
      <c r="R30" s="57"/>
      <c r="S30" s="57"/>
      <c r="T30" s="57"/>
      <c r="U30" s="57"/>
      <c r="V30" s="57"/>
      <c r="W30" s="57"/>
      <c r="X30" s="57"/>
      <c r="Y30" s="57"/>
      <c r="Z30" s="57"/>
      <c r="AA30" s="57"/>
      <c r="AB30" s="57"/>
      <c r="AC30" s="57"/>
      <c r="AD30" s="57"/>
      <c r="AE30" s="57"/>
      <c r="AF30" s="17"/>
      <c r="AG30" s="17"/>
      <c r="AH30" s="17"/>
    </row>
    <row r="31" spans="1:34" x14ac:dyDescent="0.25">
      <c r="A31" s="57"/>
      <c r="B31" s="154" t="s">
        <v>155</v>
      </c>
      <c r="C31" s="139"/>
      <c r="D31" s="139"/>
      <c r="E31" s="139"/>
      <c r="F31" s="139"/>
      <c r="G31" s="139"/>
      <c r="H31" s="139"/>
      <c r="I31" s="139"/>
      <c r="J31" s="139"/>
      <c r="K31" s="139"/>
      <c r="L31" s="57"/>
      <c r="M31" s="57"/>
      <c r="N31" s="57"/>
      <c r="O31" s="57"/>
      <c r="P31" s="57"/>
      <c r="Q31" s="57"/>
      <c r="R31" s="57"/>
      <c r="S31" s="57"/>
      <c r="T31" s="57"/>
      <c r="U31" s="57"/>
      <c r="V31" s="57"/>
      <c r="W31" s="57"/>
      <c r="X31" s="57"/>
      <c r="Y31" s="57"/>
      <c r="Z31" s="57"/>
      <c r="AA31" s="57"/>
      <c r="AB31" s="57"/>
      <c r="AC31" s="57"/>
      <c r="AD31" s="57"/>
      <c r="AE31" s="57"/>
      <c r="AF31" s="17"/>
      <c r="AG31" s="17"/>
      <c r="AH31" s="17"/>
    </row>
    <row r="32" spans="1:34" x14ac:dyDescent="0.25">
      <c r="A32" s="57"/>
      <c r="B32" s="154" t="s">
        <v>93</v>
      </c>
      <c r="C32" s="17"/>
      <c r="D32" s="17"/>
      <c r="E32" s="17"/>
      <c r="F32" s="17"/>
      <c r="G32" s="18"/>
      <c r="H32" s="17"/>
      <c r="I32" s="17"/>
      <c r="J32" s="17"/>
      <c r="K32" s="17"/>
      <c r="L32" s="57"/>
      <c r="M32" s="57"/>
      <c r="N32" s="57"/>
      <c r="O32" s="57"/>
      <c r="P32" s="57"/>
      <c r="Q32" s="57"/>
      <c r="R32" s="57"/>
      <c r="S32" s="57"/>
      <c r="T32" s="57"/>
      <c r="U32" s="57"/>
      <c r="V32" s="57"/>
      <c r="W32" s="57"/>
      <c r="X32" s="57"/>
      <c r="Y32" s="57"/>
      <c r="Z32" s="57"/>
      <c r="AA32" s="57"/>
      <c r="AB32" s="57"/>
      <c r="AC32" s="57"/>
      <c r="AD32" s="57"/>
      <c r="AE32" s="57"/>
      <c r="AF32" s="17"/>
      <c r="AG32" s="17"/>
      <c r="AH32" s="17"/>
    </row>
    <row r="33" spans="1:34" x14ac:dyDescent="0.25">
      <c r="A33" s="57"/>
      <c r="B33" s="154" t="s">
        <v>156</v>
      </c>
      <c r="C33" s="17"/>
      <c r="D33" s="17"/>
      <c r="E33" s="17"/>
      <c r="F33" s="17"/>
      <c r="G33" s="18"/>
      <c r="H33" s="17"/>
      <c r="I33" s="17"/>
      <c r="J33" s="17"/>
      <c r="K33" s="17"/>
      <c r="L33" s="57"/>
      <c r="M33" s="57"/>
      <c r="N33" s="57"/>
      <c r="O33" s="57"/>
      <c r="P33" s="57"/>
      <c r="Q33" s="57"/>
      <c r="R33" s="57"/>
      <c r="S33" s="57"/>
      <c r="T33" s="57"/>
      <c r="U33" s="57"/>
      <c r="V33" s="57"/>
      <c r="W33" s="57"/>
      <c r="X33" s="57"/>
      <c r="Y33" s="57"/>
      <c r="Z33" s="57"/>
      <c r="AA33" s="57"/>
      <c r="AB33" s="57"/>
      <c r="AC33" s="57"/>
      <c r="AD33" s="57"/>
      <c r="AE33" s="57"/>
      <c r="AF33" s="17"/>
      <c r="AG33" s="17"/>
      <c r="AH33" s="17"/>
    </row>
    <row r="34" spans="1:34" x14ac:dyDescent="0.25">
      <c r="A34" s="57"/>
      <c r="B34" s="154" t="s">
        <v>157</v>
      </c>
      <c r="C34" s="17"/>
      <c r="D34" s="17"/>
      <c r="E34" s="17"/>
      <c r="F34" s="17"/>
      <c r="G34" s="18"/>
      <c r="H34" s="17"/>
      <c r="I34" s="17"/>
      <c r="J34" s="17"/>
      <c r="K34" s="17"/>
      <c r="L34" s="57"/>
      <c r="M34" s="57"/>
      <c r="N34" s="57"/>
      <c r="O34" s="57"/>
      <c r="P34" s="57"/>
      <c r="Q34" s="57"/>
      <c r="R34" s="57"/>
      <c r="S34" s="57"/>
      <c r="T34" s="57"/>
      <c r="U34" s="57"/>
      <c r="V34" s="57"/>
      <c r="W34" s="57"/>
      <c r="X34" s="57"/>
      <c r="Y34" s="57"/>
      <c r="Z34" s="57"/>
      <c r="AA34" s="57"/>
      <c r="AB34" s="57"/>
      <c r="AC34" s="57"/>
      <c r="AD34" s="57"/>
      <c r="AE34" s="57"/>
      <c r="AF34" s="17"/>
      <c r="AG34" s="17"/>
      <c r="AH34" s="17"/>
    </row>
    <row r="35" spans="1:34" x14ac:dyDescent="0.25">
      <c r="A35" s="57"/>
      <c r="B35" s="154"/>
      <c r="C35" s="17"/>
      <c r="D35" s="17"/>
      <c r="E35" s="17"/>
      <c r="F35" s="17"/>
      <c r="G35" s="18"/>
      <c r="H35" s="17"/>
      <c r="I35" s="17"/>
      <c r="J35" s="17"/>
      <c r="K35" s="17"/>
      <c r="L35" s="57"/>
      <c r="M35" s="57"/>
      <c r="N35" s="57"/>
      <c r="O35" s="57"/>
      <c r="P35" s="57"/>
      <c r="Q35" s="57"/>
      <c r="R35" s="57"/>
      <c r="S35" s="57"/>
      <c r="T35" s="57"/>
      <c r="U35" s="57"/>
      <c r="V35" s="57"/>
      <c r="W35" s="57"/>
      <c r="X35" s="57"/>
      <c r="Y35" s="57"/>
      <c r="Z35" s="57"/>
      <c r="AA35" s="57"/>
      <c r="AB35" s="57"/>
      <c r="AC35" s="57"/>
      <c r="AD35" s="57"/>
      <c r="AE35" s="57"/>
      <c r="AF35" s="17"/>
      <c r="AG35" s="17"/>
      <c r="AH35" s="17"/>
    </row>
    <row r="36" spans="1:34" x14ac:dyDescent="0.25">
      <c r="A36" s="57"/>
      <c r="B36" s="154" t="s">
        <v>158</v>
      </c>
      <c r="C36" s="17"/>
      <c r="D36" s="17"/>
      <c r="E36" s="17"/>
      <c r="F36" s="17"/>
      <c r="G36" s="18"/>
      <c r="H36" s="17"/>
      <c r="I36" s="17"/>
      <c r="J36" s="17"/>
      <c r="K36" s="17"/>
      <c r="L36" s="57"/>
      <c r="M36" s="57"/>
      <c r="N36" s="57"/>
      <c r="O36" s="57"/>
      <c r="P36" s="57"/>
      <c r="Q36" s="57"/>
      <c r="R36" s="57"/>
      <c r="S36" s="57"/>
      <c r="T36" s="57"/>
      <c r="U36" s="57"/>
      <c r="V36" s="57"/>
      <c r="W36" s="57"/>
      <c r="X36" s="57"/>
      <c r="Y36" s="57"/>
      <c r="Z36" s="57"/>
      <c r="AA36" s="57"/>
      <c r="AB36" s="57"/>
      <c r="AC36" s="57"/>
      <c r="AD36" s="57"/>
      <c r="AE36" s="57"/>
      <c r="AF36" s="17"/>
      <c r="AG36" s="17"/>
      <c r="AH36" s="17"/>
    </row>
    <row r="37" spans="1:34" x14ac:dyDescent="0.25">
      <c r="A37" s="57"/>
      <c r="B37" s="154" t="s">
        <v>91</v>
      </c>
      <c r="C37" s="17"/>
      <c r="D37" s="17"/>
      <c r="E37" s="17"/>
      <c r="F37" s="17"/>
      <c r="G37" s="18"/>
      <c r="H37" s="17"/>
      <c r="I37" s="17"/>
      <c r="J37" s="17"/>
      <c r="K37" s="17"/>
      <c r="L37" s="57"/>
      <c r="M37" s="57"/>
      <c r="N37" s="57"/>
      <c r="O37" s="57"/>
      <c r="P37" s="57"/>
      <c r="Q37" s="57"/>
      <c r="R37" s="57"/>
      <c r="S37" s="57"/>
      <c r="T37" s="57"/>
      <c r="U37" s="57"/>
      <c r="V37" s="57"/>
      <c r="W37" s="57"/>
      <c r="X37" s="57"/>
      <c r="Y37" s="57"/>
      <c r="Z37" s="57"/>
      <c r="AA37" s="57"/>
      <c r="AB37" s="57"/>
      <c r="AC37" s="57"/>
      <c r="AD37" s="57"/>
      <c r="AE37" s="57"/>
      <c r="AF37" s="17"/>
      <c r="AG37" s="17"/>
      <c r="AH37" s="17"/>
    </row>
    <row r="38" spans="1:34" x14ac:dyDescent="0.25">
      <c r="A38" s="57"/>
      <c r="B38" s="154" t="s">
        <v>92</v>
      </c>
      <c r="C38" s="17"/>
      <c r="D38" s="17"/>
      <c r="E38" s="17"/>
      <c r="F38" s="17"/>
      <c r="G38" s="18"/>
      <c r="H38" s="17"/>
      <c r="I38" s="17"/>
      <c r="J38" s="17"/>
      <c r="K38" s="17"/>
      <c r="L38" s="57"/>
      <c r="M38" s="57"/>
      <c r="N38" s="57"/>
      <c r="O38" s="57"/>
      <c r="P38" s="57"/>
      <c r="Q38" s="57"/>
      <c r="R38" s="57"/>
      <c r="S38" s="57"/>
      <c r="T38" s="57"/>
      <c r="U38" s="57"/>
      <c r="V38" s="57"/>
      <c r="W38" s="57"/>
      <c r="X38" s="57"/>
      <c r="Y38" s="57"/>
      <c r="Z38" s="57"/>
      <c r="AA38" s="57"/>
      <c r="AB38" s="57"/>
      <c r="AC38" s="57"/>
      <c r="AD38" s="57"/>
      <c r="AE38" s="57"/>
      <c r="AF38" s="17"/>
      <c r="AG38" s="17"/>
      <c r="AH38" s="17"/>
    </row>
    <row r="39" spans="1:34" x14ac:dyDescent="0.25">
      <c r="A39" s="57"/>
      <c r="B39" s="154"/>
      <c r="C39" s="17"/>
      <c r="D39" s="17"/>
      <c r="E39" s="17"/>
      <c r="F39" s="17"/>
      <c r="G39" s="18"/>
      <c r="H39" s="17"/>
      <c r="I39" s="17"/>
      <c r="J39" s="17"/>
      <c r="K39" s="17"/>
      <c r="L39" s="57"/>
      <c r="M39" s="57"/>
      <c r="N39" s="57"/>
      <c r="O39" s="57"/>
      <c r="P39" s="57"/>
      <c r="Q39" s="57"/>
      <c r="R39" s="57"/>
      <c r="S39" s="57"/>
      <c r="T39" s="57"/>
      <c r="U39" s="57"/>
      <c r="V39" s="57"/>
      <c r="W39" s="57"/>
      <c r="X39" s="57"/>
      <c r="Y39" s="57"/>
      <c r="Z39" s="57"/>
      <c r="AA39" s="57"/>
      <c r="AB39" s="57"/>
      <c r="AC39" s="57"/>
      <c r="AD39" s="57"/>
      <c r="AE39" s="57"/>
      <c r="AF39" s="17"/>
      <c r="AG39" s="17"/>
      <c r="AH39" s="17"/>
    </row>
    <row r="40" spans="1:34" x14ac:dyDescent="0.25">
      <c r="A40" s="57"/>
      <c r="B40" s="70" t="s">
        <v>38</v>
      </c>
      <c r="C40" s="71"/>
      <c r="D40" s="70" t="s">
        <v>39</v>
      </c>
      <c r="E40" s="57"/>
      <c r="F40" s="57"/>
      <c r="G40" s="57"/>
      <c r="H40" s="57"/>
      <c r="I40" s="57"/>
      <c r="J40" s="57"/>
      <c r="K40" s="57"/>
      <c r="L40" s="57"/>
      <c r="M40" s="57"/>
      <c r="N40" s="57"/>
      <c r="O40" s="57"/>
      <c r="P40" s="57"/>
      <c r="Q40" s="57"/>
      <c r="R40" s="57"/>
      <c r="S40" s="57"/>
      <c r="T40" s="57"/>
      <c r="U40" s="57"/>
      <c r="V40" s="57"/>
      <c r="W40" s="57"/>
      <c r="X40" s="57"/>
      <c r="Y40" s="57"/>
      <c r="Z40" s="57"/>
      <c r="AA40" s="57"/>
      <c r="AB40" s="57"/>
      <c r="AC40" s="57"/>
      <c r="AD40" s="57"/>
      <c r="AE40" s="57"/>
      <c r="AF40" s="17"/>
      <c r="AG40" s="17"/>
      <c r="AH40" s="17"/>
    </row>
    <row r="41" spans="1:34" x14ac:dyDescent="0.25">
      <c r="A41" s="57"/>
      <c r="B41" s="81">
        <f>$B$4</f>
        <v>60</v>
      </c>
      <c r="C41" s="72">
        <f t="shared" ref="C41:C72" si="0">IF($G$4="R",_xlfn.BETA.DIST(B41,$M$4,$N$4,FALSE,$B$4,$D$4),_xlfn.BETA.DIST(B41,$N$4,$M$4,FALSE,$B$4,$D$4))</f>
        <v>0</v>
      </c>
      <c r="D41" s="73">
        <f>(D4-B4)/60</f>
        <v>3</v>
      </c>
      <c r="E41" s="57"/>
      <c r="F41" s="57"/>
      <c r="G41" s="57"/>
      <c r="H41" s="57"/>
      <c r="I41" s="57"/>
      <c r="J41" s="57"/>
      <c r="K41" s="57"/>
      <c r="L41" s="57"/>
      <c r="M41" s="57"/>
      <c r="N41" s="57"/>
      <c r="O41" s="57"/>
      <c r="P41" s="57"/>
      <c r="Q41" s="57"/>
      <c r="R41" s="57"/>
      <c r="S41" s="57"/>
      <c r="T41" s="57"/>
      <c r="U41" s="57"/>
      <c r="V41" s="57"/>
      <c r="W41" s="57"/>
      <c r="X41" s="57"/>
      <c r="Y41" s="57"/>
      <c r="Z41" s="57"/>
      <c r="AA41" s="57"/>
      <c r="AB41" s="57"/>
      <c r="AC41" s="57"/>
      <c r="AD41" s="57"/>
      <c r="AE41" s="57"/>
      <c r="AF41" s="17"/>
      <c r="AG41" s="17"/>
      <c r="AH41" s="17"/>
    </row>
    <row r="42" spans="1:34" x14ac:dyDescent="0.25">
      <c r="A42" s="57"/>
      <c r="B42" s="72">
        <f t="shared" ref="B42:B73" si="1">B41+$D$41</f>
        <v>63</v>
      </c>
      <c r="C42" s="72">
        <f t="shared" si="0"/>
        <v>4.1023707690916278E-4</v>
      </c>
      <c r="E42" s="57"/>
      <c r="F42" s="57"/>
      <c r="G42" s="57"/>
      <c r="H42" s="57"/>
      <c r="I42" s="57"/>
      <c r="J42" s="57"/>
      <c r="K42" s="57"/>
      <c r="L42" s="57"/>
      <c r="M42" s="57"/>
      <c r="N42" s="57"/>
      <c r="O42" s="57"/>
      <c r="P42" s="57"/>
      <c r="Q42" s="57"/>
      <c r="R42" s="57"/>
      <c r="S42" s="57"/>
      <c r="T42" s="57"/>
      <c r="U42" s="57"/>
      <c r="V42" s="57"/>
      <c r="W42" s="57"/>
      <c r="X42" s="57"/>
      <c r="Y42" s="57"/>
      <c r="Z42" s="57"/>
      <c r="AA42" s="57"/>
      <c r="AB42" s="57"/>
      <c r="AC42" s="57"/>
      <c r="AD42" s="57"/>
      <c r="AE42" s="57"/>
      <c r="AF42" s="17"/>
      <c r="AG42" s="17"/>
      <c r="AH42" s="17"/>
    </row>
    <row r="43" spans="1:34" x14ac:dyDescent="0.25">
      <c r="A43" s="57"/>
      <c r="B43" s="72">
        <f t="shared" si="1"/>
        <v>66</v>
      </c>
      <c r="C43" s="72">
        <f t="shared" si="0"/>
        <v>1.1023204089875894E-3</v>
      </c>
      <c r="D43" s="57"/>
      <c r="E43" s="57"/>
      <c r="F43" s="57"/>
      <c r="G43" s="57"/>
      <c r="H43" s="57"/>
      <c r="I43" s="57"/>
      <c r="J43" s="57"/>
      <c r="K43" s="57"/>
      <c r="L43" s="57"/>
      <c r="M43" s="57"/>
      <c r="N43" s="57"/>
      <c r="O43" s="57"/>
      <c r="P43" s="57"/>
      <c r="Q43" s="57"/>
      <c r="R43" s="57"/>
      <c r="S43" s="57"/>
      <c r="T43" s="57"/>
      <c r="U43" s="57"/>
      <c r="V43" s="57"/>
      <c r="W43" s="57"/>
      <c r="X43" s="57"/>
      <c r="Y43" s="57"/>
      <c r="Z43" s="57"/>
      <c r="AA43" s="57"/>
      <c r="AB43" s="57"/>
      <c r="AC43" s="57"/>
      <c r="AD43" s="57"/>
      <c r="AE43" s="57"/>
      <c r="AF43" s="17"/>
      <c r="AG43" s="17"/>
      <c r="AH43" s="17"/>
    </row>
    <row r="44" spans="1:34" x14ac:dyDescent="0.25">
      <c r="A44" s="57"/>
      <c r="B44" s="72">
        <f t="shared" si="1"/>
        <v>69</v>
      </c>
      <c r="C44" s="72">
        <f t="shared" si="0"/>
        <v>1.9221413571625517E-3</v>
      </c>
      <c r="D44" s="57"/>
      <c r="E44" s="57"/>
      <c r="F44" s="57"/>
      <c r="G44" s="57"/>
      <c r="H44" s="57"/>
      <c r="I44" s="57"/>
      <c r="J44" s="57"/>
      <c r="K44" s="57"/>
      <c r="L44" s="57"/>
      <c r="M44" s="57"/>
      <c r="N44" s="57"/>
      <c r="O44" s="57"/>
      <c r="P44" s="57"/>
      <c r="Q44" s="57"/>
      <c r="R44" s="57"/>
      <c r="S44" s="57"/>
      <c r="T44" s="57"/>
      <c r="U44" s="57"/>
      <c r="V44" s="57"/>
      <c r="W44" s="57"/>
      <c r="X44" s="57"/>
      <c r="Y44" s="57"/>
      <c r="Z44" s="57"/>
      <c r="AA44" s="57"/>
      <c r="AB44" s="57"/>
      <c r="AC44" s="57"/>
      <c r="AD44" s="57"/>
      <c r="AE44" s="57"/>
      <c r="AF44" s="17"/>
      <c r="AG44" s="17"/>
      <c r="AH44" s="17"/>
    </row>
    <row r="45" spans="1:34" x14ac:dyDescent="0.25">
      <c r="A45" s="57"/>
      <c r="B45" s="72">
        <f t="shared" si="1"/>
        <v>72</v>
      </c>
      <c r="C45" s="72">
        <f t="shared" si="0"/>
        <v>2.8062925420215125E-3</v>
      </c>
      <c r="D45" s="57"/>
      <c r="E45" s="57"/>
      <c r="F45" s="57"/>
      <c r="G45" s="57"/>
      <c r="H45" s="57"/>
      <c r="I45" s="57"/>
      <c r="J45" s="57"/>
      <c r="K45" s="57"/>
      <c r="L45" s="57"/>
      <c r="M45" s="57"/>
      <c r="N45" s="57"/>
      <c r="O45" s="57"/>
      <c r="P45" s="57"/>
      <c r="Q45" s="57"/>
      <c r="R45" s="57"/>
      <c r="S45" s="57"/>
      <c r="T45" s="57"/>
      <c r="U45" s="57"/>
      <c r="V45" s="57"/>
      <c r="W45" s="57"/>
      <c r="X45" s="57"/>
      <c r="Y45" s="57"/>
      <c r="Z45" s="57"/>
      <c r="AA45" s="57"/>
      <c r="AB45" s="57"/>
      <c r="AC45" s="57"/>
      <c r="AD45" s="57"/>
      <c r="AE45" s="57"/>
      <c r="AF45" s="17"/>
      <c r="AG45" s="17"/>
      <c r="AH45" s="17"/>
    </row>
    <row r="46" spans="1:34" x14ac:dyDescent="0.25">
      <c r="A46" s="57"/>
      <c r="B46" s="72">
        <f t="shared" si="1"/>
        <v>75</v>
      </c>
      <c r="C46" s="72">
        <f t="shared" si="0"/>
        <v>3.7155400681004908E-3</v>
      </c>
      <c r="D46" s="57"/>
      <c r="E46" s="57"/>
      <c r="F46" s="57"/>
      <c r="G46" s="57"/>
      <c r="H46" s="57"/>
      <c r="I46" s="57"/>
      <c r="J46" s="57"/>
      <c r="K46" s="57"/>
      <c r="L46" s="57"/>
      <c r="M46" s="57"/>
      <c r="N46" s="57"/>
      <c r="O46" s="57"/>
      <c r="P46" s="57"/>
      <c r="Q46" s="57"/>
      <c r="R46" s="57"/>
      <c r="S46" s="57"/>
      <c r="T46" s="57"/>
      <c r="U46" s="57"/>
      <c r="V46" s="57"/>
      <c r="W46" s="57"/>
      <c r="X46" s="57"/>
      <c r="Y46" s="57"/>
      <c r="Z46" s="57"/>
      <c r="AA46" s="57"/>
      <c r="AB46" s="57"/>
      <c r="AC46" s="57"/>
      <c r="AD46" s="57"/>
      <c r="AE46" s="57"/>
      <c r="AF46" s="17"/>
      <c r="AG46" s="17"/>
      <c r="AH46" s="17"/>
    </row>
    <row r="47" spans="1:34" x14ac:dyDescent="0.25">
      <c r="A47" s="57"/>
      <c r="B47" s="72">
        <f t="shared" si="1"/>
        <v>78</v>
      </c>
      <c r="C47" s="72">
        <f t="shared" si="0"/>
        <v>4.622607601516452E-3</v>
      </c>
      <c r="D47" s="57"/>
      <c r="E47" s="57"/>
      <c r="F47" s="57"/>
      <c r="G47" s="57"/>
      <c r="H47" s="57"/>
      <c r="I47" s="57"/>
      <c r="J47" s="57"/>
      <c r="K47" s="57"/>
      <c r="L47" s="57"/>
      <c r="M47" s="57"/>
      <c r="N47" s="57"/>
      <c r="O47" s="57"/>
      <c r="P47" s="57"/>
      <c r="Q47" s="57"/>
      <c r="R47" s="57"/>
      <c r="S47" s="57"/>
      <c r="T47" s="57"/>
      <c r="U47" s="57"/>
      <c r="V47" s="57"/>
      <c r="W47" s="57"/>
      <c r="X47" s="57"/>
      <c r="Y47" s="57"/>
      <c r="Z47" s="57"/>
      <c r="AA47" s="57"/>
      <c r="AB47" s="57"/>
      <c r="AC47" s="57"/>
      <c r="AD47" s="57"/>
      <c r="AE47" s="57"/>
      <c r="AF47" s="17"/>
      <c r="AG47" s="17"/>
      <c r="AH47" s="17"/>
    </row>
    <row r="48" spans="1:34" x14ac:dyDescent="0.25">
      <c r="A48" s="57"/>
      <c r="B48" s="72">
        <f t="shared" si="1"/>
        <v>81</v>
      </c>
      <c r="C48" s="72">
        <f t="shared" si="0"/>
        <v>5.5074877887493776E-3</v>
      </c>
      <c r="D48" s="57"/>
      <c r="E48" s="57"/>
      <c r="F48" s="57"/>
      <c r="G48" s="57"/>
      <c r="H48" s="57"/>
      <c r="I48" s="57"/>
      <c r="J48" s="57"/>
      <c r="K48" s="57"/>
      <c r="L48" s="57"/>
      <c r="M48" s="57"/>
      <c r="N48" s="57"/>
      <c r="O48" s="57"/>
      <c r="P48" s="57"/>
      <c r="Q48" s="57"/>
      <c r="R48" s="57"/>
      <c r="S48" s="57"/>
      <c r="T48" s="57"/>
      <c r="U48" s="57"/>
      <c r="V48" s="57"/>
      <c r="W48" s="57"/>
      <c r="X48" s="57"/>
      <c r="Y48" s="57"/>
      <c r="Z48" s="57"/>
      <c r="AA48" s="57"/>
      <c r="AB48" s="57"/>
      <c r="AC48" s="57"/>
      <c r="AD48" s="57"/>
      <c r="AE48" s="57"/>
      <c r="AF48" s="17"/>
      <c r="AG48" s="17"/>
      <c r="AH48" s="17"/>
    </row>
    <row r="49" spans="1:34" x14ac:dyDescent="0.25">
      <c r="A49" s="57"/>
      <c r="B49" s="72">
        <f t="shared" si="1"/>
        <v>84</v>
      </c>
      <c r="C49" s="72">
        <f t="shared" si="0"/>
        <v>6.3551219019610051E-3</v>
      </c>
      <c r="D49" s="57"/>
      <c r="E49" s="57"/>
      <c r="F49" s="57"/>
      <c r="G49" s="57"/>
      <c r="H49" s="57"/>
      <c r="I49" s="57"/>
      <c r="J49" s="57"/>
      <c r="K49" s="57"/>
      <c r="L49" s="57"/>
      <c r="M49" s="57"/>
      <c r="N49" s="57"/>
      <c r="O49" s="57"/>
      <c r="P49" s="57"/>
      <c r="Q49" s="57"/>
      <c r="R49" s="57"/>
      <c r="S49" s="57"/>
      <c r="T49" s="57"/>
      <c r="U49" s="57"/>
      <c r="V49" s="57"/>
      <c r="W49" s="57"/>
      <c r="X49" s="57"/>
      <c r="Y49" s="57"/>
      <c r="Z49" s="57"/>
      <c r="AA49" s="57"/>
      <c r="AB49" s="57"/>
      <c r="AC49" s="57"/>
      <c r="AD49" s="57"/>
      <c r="AE49" s="57"/>
      <c r="AF49" s="17"/>
      <c r="AG49" s="17"/>
      <c r="AH49" s="17"/>
    </row>
    <row r="50" spans="1:34" x14ac:dyDescent="0.25">
      <c r="A50" s="57"/>
      <c r="B50" s="72">
        <f t="shared" si="1"/>
        <v>87</v>
      </c>
      <c r="C50" s="72">
        <f t="shared" si="0"/>
        <v>7.1540696916680318E-3</v>
      </c>
      <c r="D50" s="57"/>
      <c r="E50" s="57"/>
      <c r="F50" s="57"/>
      <c r="G50" s="57"/>
      <c r="H50" s="57"/>
      <c r="I50" s="57"/>
      <c r="J50" s="57"/>
      <c r="K50" s="57"/>
      <c r="L50" s="57"/>
      <c r="M50" s="57"/>
      <c r="N50" s="57"/>
      <c r="O50" s="57"/>
      <c r="P50" s="57"/>
      <c r="Q50" s="57"/>
      <c r="R50" s="57"/>
      <c r="S50" s="57"/>
      <c r="T50" s="57"/>
      <c r="U50" s="57"/>
      <c r="V50" s="57"/>
      <c r="W50" s="57"/>
      <c r="X50" s="57"/>
      <c r="Y50" s="57"/>
      <c r="Z50" s="57"/>
      <c r="AA50" s="57"/>
      <c r="AB50" s="57"/>
      <c r="AC50" s="57"/>
      <c r="AD50" s="57"/>
      <c r="AE50" s="57"/>
      <c r="AF50" s="17"/>
      <c r="AG50" s="17"/>
      <c r="AH50" s="17"/>
    </row>
    <row r="51" spans="1:34" x14ac:dyDescent="0.25">
      <c r="A51" s="57"/>
      <c r="B51" s="72">
        <f t="shared" si="1"/>
        <v>90</v>
      </c>
      <c r="C51" s="72">
        <f t="shared" si="0"/>
        <v>7.8956681530403736E-3</v>
      </c>
      <c r="D51" s="57"/>
      <c r="E51" s="57"/>
      <c r="F51" s="57"/>
      <c r="G51" s="57"/>
      <c r="H51" s="57"/>
      <c r="I51" s="57"/>
      <c r="J51" s="57"/>
      <c r="K51" s="57"/>
      <c r="L51" s="57"/>
      <c r="M51" s="57"/>
      <c r="N51" s="57"/>
      <c r="O51" s="57"/>
      <c r="P51" s="57"/>
      <c r="Q51" s="57"/>
      <c r="R51" s="57"/>
      <c r="S51" s="57"/>
      <c r="T51" s="57"/>
      <c r="U51" s="57"/>
      <c r="V51" s="57"/>
      <c r="W51" s="57"/>
      <c r="X51" s="57"/>
      <c r="Y51" s="57"/>
      <c r="Z51" s="57"/>
      <c r="AA51" s="57"/>
      <c r="AB51" s="57"/>
      <c r="AC51" s="57"/>
      <c r="AD51" s="57"/>
      <c r="AE51" s="57"/>
      <c r="AF51" s="17"/>
      <c r="AG51" s="17"/>
      <c r="AH51" s="17"/>
    </row>
    <row r="52" spans="1:34" x14ac:dyDescent="0.25">
      <c r="A52" s="57"/>
      <c r="B52" s="72">
        <f t="shared" si="1"/>
        <v>93</v>
      </c>
      <c r="C52" s="72">
        <f t="shared" si="0"/>
        <v>8.5734603145718562E-3</v>
      </c>
      <c r="D52" s="57"/>
      <c r="E52" s="57"/>
      <c r="F52" s="57"/>
      <c r="G52" s="57"/>
      <c r="H52" s="57"/>
      <c r="I52" s="57"/>
      <c r="J52" s="57"/>
      <c r="K52" s="57"/>
      <c r="L52" s="57"/>
      <c r="M52" s="57"/>
      <c r="N52" s="57"/>
      <c r="O52" s="57"/>
      <c r="P52" s="57"/>
      <c r="Q52" s="57"/>
      <c r="R52" s="57"/>
      <c r="S52" s="57"/>
      <c r="T52" s="57"/>
      <c r="U52" s="57"/>
      <c r="V52" s="57"/>
      <c r="W52" s="57"/>
      <c r="X52" s="57"/>
      <c r="Y52" s="57"/>
      <c r="Z52" s="57"/>
      <c r="AA52" s="57"/>
      <c r="AB52" s="57"/>
      <c r="AC52" s="57"/>
      <c r="AD52" s="57"/>
      <c r="AE52" s="57"/>
      <c r="AF52" s="17"/>
      <c r="AG52" s="17"/>
      <c r="AH52" s="17"/>
    </row>
    <row r="53" spans="1:34" x14ac:dyDescent="0.25">
      <c r="A53" s="57"/>
      <c r="B53" s="72">
        <f t="shared" si="1"/>
        <v>96</v>
      </c>
      <c r="C53" s="72">
        <f t="shared" si="0"/>
        <v>9.1827858275991409E-3</v>
      </c>
      <c r="D53" s="57"/>
      <c r="E53" s="57"/>
      <c r="F53" s="57"/>
      <c r="G53" s="57"/>
      <c r="H53" s="57"/>
      <c r="I53" s="57"/>
      <c r="J53" s="57"/>
      <c r="K53" s="57"/>
      <c r="L53" s="57"/>
      <c r="M53" s="57"/>
      <c r="N53" s="57"/>
      <c r="O53" s="57"/>
      <c r="P53" s="57"/>
      <c r="Q53" s="57"/>
      <c r="R53" s="57"/>
      <c r="S53" s="57"/>
      <c r="T53" s="57"/>
      <c r="U53" s="57"/>
      <c r="V53" s="57"/>
      <c r="W53" s="57"/>
      <c r="X53" s="57"/>
      <c r="Y53" s="57"/>
      <c r="Z53" s="57"/>
      <c r="AA53" s="57"/>
      <c r="AB53" s="57"/>
      <c r="AC53" s="57"/>
      <c r="AD53" s="57"/>
      <c r="AE53" s="57"/>
      <c r="AF53" s="17"/>
      <c r="AG53" s="17"/>
      <c r="AH53" s="17"/>
    </row>
    <row r="54" spans="1:34" x14ac:dyDescent="0.25">
      <c r="A54" s="57"/>
      <c r="B54" s="72">
        <f t="shared" si="1"/>
        <v>99</v>
      </c>
      <c r="C54" s="72">
        <f t="shared" si="0"/>
        <v>9.7204747470735781E-3</v>
      </c>
      <c r="D54" s="57"/>
      <c r="E54" s="57"/>
      <c r="F54" s="57"/>
      <c r="G54" s="57"/>
      <c r="H54" s="57"/>
      <c r="I54" s="57"/>
      <c r="J54" s="57"/>
      <c r="K54" s="57"/>
      <c r="L54" s="57"/>
      <c r="M54" s="57"/>
      <c r="N54" s="57"/>
      <c r="O54" s="57"/>
      <c r="P54" s="57"/>
      <c r="Q54" s="57"/>
      <c r="R54" s="57"/>
      <c r="S54" s="57"/>
      <c r="T54" s="57"/>
      <c r="U54" s="57"/>
      <c r="V54" s="57"/>
      <c r="W54" s="57"/>
      <c r="X54" s="57"/>
      <c r="Y54" s="57"/>
      <c r="Z54" s="57"/>
      <c r="AA54" s="57"/>
      <c r="AB54" s="57"/>
      <c r="AC54" s="57"/>
      <c r="AD54" s="57"/>
      <c r="AE54" s="57"/>
      <c r="AF54" s="17"/>
      <c r="AG54" s="17"/>
      <c r="AH54" s="17"/>
    </row>
    <row r="55" spans="1:34" x14ac:dyDescent="0.25">
      <c r="A55" s="57"/>
      <c r="B55" s="72">
        <f t="shared" si="1"/>
        <v>102</v>
      </c>
      <c r="C55" s="72">
        <f t="shared" si="0"/>
        <v>1.0184610456255154E-2</v>
      </c>
      <c r="D55" s="57"/>
      <c r="E55" s="57"/>
      <c r="F55" s="57"/>
      <c r="G55" s="57"/>
      <c r="H55" s="57"/>
      <c r="I55" s="57"/>
      <c r="J55" s="57"/>
      <c r="K55" s="57"/>
      <c r="L55" s="57"/>
      <c r="M55" s="57"/>
      <c r="N55" s="57"/>
      <c r="O55" s="57"/>
      <c r="P55" s="57"/>
      <c r="Q55" s="57"/>
      <c r="R55" s="57"/>
      <c r="S55" s="57"/>
      <c r="T55" s="57"/>
      <c r="U55" s="57"/>
      <c r="V55" s="57"/>
      <c r="W55" s="57"/>
      <c r="X55" s="57"/>
      <c r="Y55" s="57"/>
      <c r="Z55" s="57"/>
      <c r="AA55" s="57"/>
      <c r="AB55" s="57"/>
      <c r="AC55" s="57"/>
      <c r="AD55" s="57"/>
      <c r="AE55" s="57"/>
      <c r="AF55" s="17"/>
      <c r="AG55" s="17"/>
      <c r="AH55" s="17"/>
    </row>
    <row r="56" spans="1:34" x14ac:dyDescent="0.25">
      <c r="A56" s="57"/>
      <c r="B56" s="72">
        <f t="shared" si="1"/>
        <v>105</v>
      </c>
      <c r="C56" s="72">
        <f t="shared" si="0"/>
        <v>1.0574340820312505E-2</v>
      </c>
      <c r="D56" s="57"/>
      <c r="E56" s="57"/>
      <c r="F56" s="57"/>
      <c r="G56" s="57"/>
      <c r="H56" s="57"/>
      <c r="I56" s="57"/>
      <c r="J56" s="57"/>
      <c r="K56" s="57"/>
      <c r="L56" s="57"/>
      <c r="M56" s="57"/>
      <c r="N56" s="57"/>
      <c r="O56" s="57"/>
      <c r="P56" s="57"/>
      <c r="Q56" s="57"/>
      <c r="R56" s="57"/>
      <c r="S56" s="57"/>
      <c r="T56" s="57"/>
      <c r="U56" s="57"/>
      <c r="V56" s="57"/>
      <c r="W56" s="57"/>
      <c r="X56" s="57"/>
      <c r="Y56" s="57"/>
      <c r="Z56" s="57"/>
      <c r="AA56" s="57"/>
      <c r="AB56" s="57"/>
      <c r="AC56" s="57"/>
      <c r="AD56" s="57"/>
      <c r="AE56" s="57"/>
      <c r="AF56" s="17"/>
      <c r="AG56" s="17"/>
      <c r="AH56" s="17"/>
    </row>
    <row r="57" spans="1:34" x14ac:dyDescent="0.25">
      <c r="A57" s="57"/>
      <c r="B57" s="72">
        <f t="shared" si="1"/>
        <v>108</v>
      </c>
      <c r="C57" s="72">
        <f t="shared" si="0"/>
        <v>1.0889724120789019E-2</v>
      </c>
      <c r="D57" s="57"/>
      <c r="E57" s="57"/>
      <c r="F57" s="57"/>
      <c r="G57" s="57"/>
      <c r="H57" s="57"/>
      <c r="I57" s="57"/>
      <c r="J57" s="57"/>
      <c r="K57" s="57"/>
      <c r="L57" s="57"/>
      <c r="M57" s="57"/>
      <c r="N57" s="57"/>
      <c r="O57" s="57"/>
      <c r="P57" s="57"/>
      <c r="Q57" s="57"/>
      <c r="R57" s="57"/>
      <c r="S57" s="57"/>
      <c r="T57" s="57"/>
      <c r="U57" s="57"/>
      <c r="V57" s="57"/>
      <c r="W57" s="57"/>
      <c r="X57" s="57"/>
      <c r="Y57" s="57"/>
      <c r="Z57" s="57"/>
      <c r="AA57" s="57"/>
      <c r="AB57" s="57"/>
      <c r="AC57" s="57"/>
      <c r="AD57" s="57"/>
      <c r="AE57" s="57"/>
      <c r="AF57" s="17"/>
      <c r="AG57" s="17"/>
      <c r="AH57" s="17"/>
    </row>
    <row r="58" spans="1:34" x14ac:dyDescent="0.25">
      <c r="A58" s="57"/>
      <c r="B58" s="72">
        <f t="shared" si="1"/>
        <v>111</v>
      </c>
      <c r="C58" s="72">
        <f t="shared" si="0"/>
        <v>1.1131600788591446E-2</v>
      </c>
      <c r="D58" s="57"/>
      <c r="E58" s="57"/>
      <c r="F58" s="57"/>
      <c r="G58" s="57"/>
      <c r="H58" s="57"/>
      <c r="I58" s="57"/>
      <c r="J58" s="57"/>
      <c r="K58" s="57"/>
      <c r="L58" s="57"/>
      <c r="M58" s="57"/>
      <c r="N58" s="57"/>
      <c r="O58" s="57"/>
      <c r="P58" s="57"/>
      <c r="Q58" s="57"/>
      <c r="R58" s="57"/>
      <c r="S58" s="57"/>
      <c r="T58" s="57"/>
      <c r="U58" s="57"/>
      <c r="V58" s="57"/>
      <c r="W58" s="57"/>
      <c r="X58" s="57"/>
      <c r="Y58" s="57"/>
      <c r="Z58" s="57"/>
      <c r="AA58" s="57"/>
      <c r="AB58" s="57"/>
      <c r="AC58" s="57"/>
      <c r="AD58" s="57"/>
      <c r="AE58" s="57"/>
      <c r="AF58" s="17"/>
      <c r="AG58" s="17"/>
      <c r="AH58" s="17"/>
    </row>
    <row r="59" spans="1:34" x14ac:dyDescent="0.25">
      <c r="A59" s="57"/>
      <c r="B59" s="72">
        <f t="shared" si="1"/>
        <v>114</v>
      </c>
      <c r="C59" s="72">
        <f t="shared" si="0"/>
        <v>1.1301484739272616E-2</v>
      </c>
      <c r="D59" s="57"/>
      <c r="E59" s="57"/>
      <c r="F59" s="57"/>
      <c r="G59" s="57"/>
      <c r="H59" s="57"/>
      <c r="I59" s="57"/>
      <c r="J59" s="57"/>
      <c r="K59" s="57"/>
      <c r="L59" s="57"/>
      <c r="M59" s="57"/>
      <c r="N59" s="57"/>
      <c r="O59" s="57"/>
      <c r="P59" s="57"/>
      <c r="Q59" s="57"/>
      <c r="R59" s="57"/>
      <c r="S59" s="57"/>
      <c r="T59" s="57"/>
      <c r="U59" s="57"/>
      <c r="V59" s="57"/>
      <c r="W59" s="57"/>
      <c r="X59" s="57"/>
      <c r="Y59" s="57"/>
      <c r="Z59" s="57"/>
      <c r="AA59" s="57"/>
      <c r="AB59" s="57"/>
      <c r="AC59" s="57"/>
      <c r="AD59" s="57"/>
      <c r="AE59" s="57"/>
      <c r="AF59" s="17"/>
      <c r="AG59" s="17"/>
      <c r="AH59" s="17"/>
    </row>
    <row r="60" spans="1:34" x14ac:dyDescent="0.25">
      <c r="A60" s="57"/>
      <c r="B60" s="72">
        <f t="shared" si="1"/>
        <v>117</v>
      </c>
      <c r="C60" s="72">
        <f t="shared" si="0"/>
        <v>1.1401469916260216E-2</v>
      </c>
      <c r="D60" s="57"/>
      <c r="E60" s="57"/>
      <c r="F60" s="57"/>
      <c r="G60" s="57"/>
      <c r="H60" s="57"/>
      <c r="I60" s="57"/>
      <c r="J60" s="57"/>
      <c r="K60" s="57"/>
      <c r="L60" s="57"/>
      <c r="M60" s="57"/>
      <c r="N60" s="57"/>
      <c r="O60" s="57"/>
      <c r="P60" s="57"/>
      <c r="Q60" s="57"/>
      <c r="R60" s="57"/>
      <c r="S60" s="57"/>
      <c r="T60" s="57"/>
      <c r="U60" s="57"/>
      <c r="V60" s="57"/>
      <c r="W60" s="57"/>
      <c r="X60" s="57"/>
      <c r="Y60" s="57"/>
      <c r="Z60" s="57"/>
      <c r="AA60" s="57"/>
      <c r="AB60" s="57"/>
      <c r="AC60" s="57"/>
      <c r="AD60" s="57"/>
      <c r="AE60" s="57"/>
      <c r="AF60" s="17"/>
      <c r="AG60" s="17"/>
      <c r="AH60" s="17"/>
    </row>
    <row r="61" spans="1:34" x14ac:dyDescent="0.25">
      <c r="A61" s="57"/>
      <c r="B61" s="72">
        <f t="shared" si="1"/>
        <v>120</v>
      </c>
      <c r="C61" s="72">
        <f t="shared" si="0"/>
        <v>1.1434148849691668E-2</v>
      </c>
      <c r="D61" s="57"/>
      <c r="E61" s="57"/>
      <c r="F61" s="57"/>
      <c r="G61" s="57"/>
      <c r="H61" s="57"/>
      <c r="I61" s="57"/>
      <c r="J61" s="57"/>
      <c r="K61" s="57"/>
      <c r="L61" s="57"/>
      <c r="M61" s="57"/>
      <c r="N61" s="57"/>
      <c r="O61" s="57"/>
      <c r="P61" s="57"/>
      <c r="Q61" s="57"/>
      <c r="R61" s="57"/>
      <c r="S61" s="57"/>
      <c r="T61" s="57"/>
      <c r="U61" s="57"/>
      <c r="V61" s="57"/>
      <c r="W61" s="57"/>
      <c r="X61" s="57"/>
      <c r="Y61" s="57"/>
      <c r="Z61" s="57"/>
      <c r="AA61" s="57"/>
      <c r="AB61" s="57"/>
      <c r="AC61" s="57"/>
      <c r="AD61" s="57"/>
      <c r="AE61" s="57"/>
      <c r="AF61" s="17"/>
      <c r="AG61" s="17"/>
      <c r="AH61" s="17"/>
    </row>
    <row r="62" spans="1:34" x14ac:dyDescent="0.25">
      <c r="A62" s="57"/>
      <c r="B62" s="72">
        <f t="shared" si="1"/>
        <v>123</v>
      </c>
      <c r="C62" s="72">
        <f t="shared" si="0"/>
        <v>1.1402540862288828E-2</v>
      </c>
      <c r="D62" s="57"/>
      <c r="E62" s="57"/>
      <c r="F62" s="57"/>
      <c r="G62" s="57"/>
      <c r="H62" s="57"/>
      <c r="I62" s="57"/>
      <c r="J62" s="57"/>
      <c r="K62" s="57"/>
      <c r="L62" s="57"/>
      <c r="M62" s="57"/>
      <c r="N62" s="57"/>
      <c r="O62" s="57"/>
      <c r="P62" s="57"/>
      <c r="Q62" s="57"/>
      <c r="R62" s="57"/>
      <c r="S62" s="57"/>
      <c r="T62" s="57"/>
      <c r="U62" s="57"/>
      <c r="V62" s="57"/>
      <c r="W62" s="57"/>
      <c r="X62" s="57"/>
      <c r="Y62" s="57"/>
      <c r="Z62" s="57"/>
      <c r="AA62" s="57"/>
      <c r="AB62" s="57"/>
      <c r="AC62" s="57"/>
      <c r="AD62" s="57"/>
      <c r="AE62" s="57"/>
      <c r="AF62" s="17"/>
      <c r="AG62" s="17"/>
      <c r="AH62" s="17"/>
    </row>
    <row r="63" spans="1:34" x14ac:dyDescent="0.25">
      <c r="A63" s="57"/>
      <c r="B63" s="72">
        <f t="shared" si="1"/>
        <v>126</v>
      </c>
      <c r="C63" s="72">
        <f t="shared" si="0"/>
        <v>1.1310028131819208E-2</v>
      </c>
      <c r="D63" s="57"/>
      <c r="E63" s="57"/>
      <c r="F63" s="57"/>
      <c r="G63" s="57"/>
      <c r="H63" s="57"/>
      <c r="I63" s="57"/>
      <c r="J63" s="57"/>
      <c r="K63" s="57"/>
      <c r="L63" s="57"/>
      <c r="M63" s="57"/>
      <c r="N63" s="57"/>
      <c r="O63" s="57"/>
      <c r="P63" s="57"/>
      <c r="Q63" s="57"/>
      <c r="R63" s="57"/>
      <c r="S63" s="57"/>
      <c r="T63" s="57"/>
      <c r="U63" s="57"/>
      <c r="V63" s="57"/>
      <c r="W63" s="57"/>
      <c r="X63" s="57"/>
      <c r="Y63" s="57"/>
      <c r="Z63" s="57"/>
      <c r="AA63" s="57"/>
      <c r="AB63" s="57"/>
      <c r="AC63" s="57"/>
      <c r="AD63" s="57"/>
      <c r="AE63" s="57"/>
      <c r="AF63" s="17"/>
      <c r="AG63" s="17"/>
      <c r="AH63" s="17"/>
    </row>
    <row r="64" spans="1:34" x14ac:dyDescent="0.25">
      <c r="A64" s="57"/>
      <c r="B64" s="72">
        <f t="shared" si="1"/>
        <v>129</v>
      </c>
      <c r="C64" s="72">
        <f t="shared" si="0"/>
        <v>1.1160298234024974E-2</v>
      </c>
      <c r="D64" s="57"/>
      <c r="E64" s="57"/>
      <c r="F64" s="57"/>
      <c r="G64" s="57"/>
      <c r="H64" s="57"/>
      <c r="I64" s="57"/>
      <c r="J64" s="57"/>
      <c r="K64" s="57"/>
      <c r="L64" s="57"/>
      <c r="M64" s="57"/>
      <c r="N64" s="57"/>
      <c r="O64" s="57"/>
      <c r="P64" s="57"/>
      <c r="Q64" s="57"/>
      <c r="R64" s="57"/>
      <c r="S64" s="57"/>
      <c r="T64" s="57"/>
      <c r="U64" s="57"/>
      <c r="V64" s="57"/>
      <c r="W64" s="57"/>
      <c r="X64" s="57"/>
      <c r="Y64" s="57"/>
      <c r="Z64" s="57"/>
      <c r="AA64" s="57"/>
      <c r="AB64" s="57"/>
      <c r="AC64" s="57"/>
      <c r="AD64" s="57"/>
      <c r="AE64" s="57"/>
      <c r="AF64" s="17"/>
      <c r="AG64" s="17"/>
      <c r="AH64" s="17"/>
    </row>
    <row r="65" spans="1:34" x14ac:dyDescent="0.25">
      <c r="A65" s="57"/>
      <c r="B65" s="72">
        <f t="shared" si="1"/>
        <v>132</v>
      </c>
      <c r="C65" s="72">
        <f t="shared" si="0"/>
        <v>1.0957292092483438E-2</v>
      </c>
      <c r="D65" s="57"/>
      <c r="E65" s="57"/>
      <c r="F65" s="57"/>
      <c r="G65" s="57"/>
      <c r="H65" s="57"/>
      <c r="I65" s="57"/>
      <c r="J65" s="57"/>
      <c r="K65" s="57"/>
      <c r="L65" s="57"/>
      <c r="M65" s="57"/>
      <c r="N65" s="57"/>
      <c r="O65" s="57"/>
      <c r="P65" s="57"/>
      <c r="Q65" s="57"/>
      <c r="R65" s="57"/>
      <c r="S65" s="57"/>
      <c r="T65" s="57"/>
      <c r="U65" s="57"/>
      <c r="V65" s="57"/>
      <c r="W65" s="57"/>
      <c r="X65" s="57"/>
      <c r="Y65" s="57"/>
      <c r="Z65" s="57"/>
      <c r="AA65" s="57"/>
      <c r="AB65" s="57"/>
      <c r="AC65" s="57"/>
      <c r="AD65" s="57"/>
      <c r="AE65" s="57"/>
      <c r="AF65" s="17"/>
      <c r="AG65" s="17"/>
      <c r="AH65" s="17"/>
    </row>
    <row r="66" spans="1:34" x14ac:dyDescent="0.25">
      <c r="A66" s="57"/>
      <c r="B66" s="72">
        <f t="shared" si="1"/>
        <v>135</v>
      </c>
      <c r="C66" s="72">
        <f t="shared" si="0"/>
        <v>1.0705156486593294E-2</v>
      </c>
      <c r="D66" s="57"/>
      <c r="E66" s="57"/>
      <c r="F66" s="57"/>
      <c r="G66" s="57"/>
      <c r="H66" s="57"/>
      <c r="I66" s="57"/>
      <c r="J66" s="57"/>
      <c r="K66" s="57"/>
      <c r="L66" s="57"/>
      <c r="M66" s="57"/>
      <c r="N66" s="57"/>
      <c r="O66" s="57"/>
      <c r="P66" s="57"/>
      <c r="Q66" s="57"/>
      <c r="R66" s="57"/>
      <c r="S66" s="57"/>
      <c r="T66" s="57"/>
      <c r="U66" s="57"/>
      <c r="V66" s="57"/>
      <c r="W66" s="57"/>
      <c r="X66" s="57"/>
      <c r="Y66" s="57"/>
      <c r="Z66" s="57"/>
      <c r="AA66" s="57"/>
      <c r="AB66" s="57"/>
      <c r="AC66" s="57"/>
      <c r="AD66" s="57"/>
      <c r="AE66" s="57"/>
      <c r="AF66" s="17"/>
      <c r="AG66" s="17"/>
      <c r="AH66" s="17"/>
    </row>
    <row r="67" spans="1:34" x14ac:dyDescent="0.25">
      <c r="A67" s="57"/>
      <c r="B67" s="72">
        <f t="shared" si="1"/>
        <v>138</v>
      </c>
      <c r="C67" s="72">
        <f t="shared" si="0"/>
        <v>1.0408200438352461E-2</v>
      </c>
      <c r="D67" s="57"/>
      <c r="E67" s="57"/>
      <c r="F67" s="57"/>
      <c r="G67" s="57"/>
      <c r="H67" s="57"/>
      <c r="I67" s="57"/>
      <c r="J67" s="57"/>
      <c r="K67" s="57"/>
      <c r="L67" s="57"/>
      <c r="M67" s="57"/>
      <c r="N67" s="57"/>
      <c r="O67" s="57"/>
      <c r="P67" s="57"/>
      <c r="Q67" s="57"/>
      <c r="R67" s="57"/>
      <c r="S67" s="57"/>
      <c r="T67" s="57"/>
      <c r="U67" s="57"/>
      <c r="V67" s="57"/>
      <c r="W67" s="57"/>
      <c r="X67" s="57"/>
      <c r="Y67" s="57"/>
      <c r="Z67" s="57"/>
      <c r="AA67" s="57"/>
      <c r="AB67" s="57"/>
      <c r="AC67" s="57"/>
      <c r="AD67" s="57"/>
      <c r="AE67" s="57"/>
      <c r="AF67" s="17"/>
      <c r="AG67" s="17"/>
      <c r="AH67" s="17"/>
    </row>
    <row r="68" spans="1:34" x14ac:dyDescent="0.25">
      <c r="A68" s="57"/>
      <c r="B68" s="72">
        <f t="shared" si="1"/>
        <v>141</v>
      </c>
      <c r="C68" s="72">
        <f t="shared" si="0"/>
        <v>1.0070854928174753E-2</v>
      </c>
      <c r="D68" s="57"/>
      <c r="E68" s="57"/>
      <c r="F68" s="57"/>
      <c r="G68" s="57"/>
      <c r="H68" s="57"/>
      <c r="I68" s="57"/>
      <c r="J68" s="57"/>
      <c r="K68" s="57"/>
      <c r="L68" s="57"/>
      <c r="M68" s="57"/>
      <c r="N68" s="57"/>
      <c r="O68" s="57"/>
      <c r="P68" s="57"/>
      <c r="Q68" s="57"/>
      <c r="R68" s="57"/>
      <c r="S68" s="57"/>
      <c r="T68" s="57"/>
      <c r="U68" s="57"/>
      <c r="V68" s="57"/>
      <c r="W68" s="57"/>
      <c r="X68" s="57"/>
      <c r="Y68" s="57"/>
      <c r="Z68" s="57"/>
      <c r="AA68" s="57"/>
      <c r="AB68" s="57"/>
      <c r="AC68" s="57"/>
      <c r="AD68" s="57"/>
      <c r="AE68" s="57"/>
      <c r="AF68" s="17"/>
      <c r="AG68" s="17"/>
      <c r="AH68" s="17"/>
    </row>
    <row r="69" spans="1:34" x14ac:dyDescent="0.25">
      <c r="A69" s="57"/>
      <c r="B69" s="72">
        <f t="shared" si="1"/>
        <v>144</v>
      </c>
      <c r="C69" s="72">
        <f t="shared" si="0"/>
        <v>9.6976354903303835E-3</v>
      </c>
      <c r="D69" s="57"/>
      <c r="E69" s="57"/>
      <c r="F69" s="57"/>
      <c r="G69" s="57"/>
      <c r="H69" s="57"/>
      <c r="I69" s="57"/>
      <c r="J69" s="57"/>
      <c r="K69" s="57"/>
      <c r="L69" s="57"/>
      <c r="M69" s="57"/>
      <c r="N69" s="57"/>
      <c r="O69" s="57"/>
      <c r="P69" s="57"/>
      <c r="Q69" s="57"/>
      <c r="R69" s="57"/>
      <c r="S69" s="57"/>
      <c r="T69" s="57"/>
      <c r="U69" s="57"/>
      <c r="V69" s="57"/>
      <c r="W69" s="57"/>
      <c r="X69" s="57"/>
      <c r="Y69" s="57"/>
      <c r="Z69" s="57"/>
      <c r="AA69" s="57"/>
      <c r="AB69" s="57"/>
      <c r="AC69" s="57"/>
      <c r="AD69" s="57"/>
      <c r="AE69" s="57"/>
      <c r="AF69" s="17"/>
      <c r="AG69" s="17"/>
      <c r="AH69" s="17"/>
    </row>
    <row r="70" spans="1:34" x14ac:dyDescent="0.25">
      <c r="A70" s="57"/>
      <c r="B70" s="72">
        <f t="shared" si="1"/>
        <v>147</v>
      </c>
      <c r="C70" s="72">
        <f t="shared" si="0"/>
        <v>9.2931073171927722E-3</v>
      </c>
      <c r="D70" s="17"/>
      <c r="E70" s="17"/>
      <c r="F70" s="17"/>
      <c r="G70" s="17"/>
      <c r="H70" s="17"/>
      <c r="I70" s="17"/>
      <c r="J70" s="17"/>
      <c r="K70" s="17"/>
      <c r="L70" s="17"/>
      <c r="M70" s="17"/>
      <c r="N70" s="17"/>
      <c r="O70" s="17"/>
      <c r="P70" s="17"/>
      <c r="Q70" s="17"/>
      <c r="R70" s="17"/>
      <c r="S70" s="17"/>
      <c r="T70" s="17"/>
      <c r="U70" s="17"/>
      <c r="V70" s="17"/>
      <c r="W70" s="17"/>
      <c r="X70" s="17"/>
      <c r="Y70" s="17"/>
      <c r="Z70" s="17"/>
      <c r="AA70" s="17"/>
      <c r="AB70" s="17"/>
      <c r="AC70" s="17"/>
      <c r="AD70" s="17"/>
      <c r="AE70" s="17"/>
      <c r="AF70" s="17"/>
      <c r="AG70" s="17"/>
      <c r="AH70" s="17"/>
    </row>
    <row r="71" spans="1:34" x14ac:dyDescent="0.25">
      <c r="A71" s="57"/>
      <c r="B71" s="72">
        <f t="shared" si="1"/>
        <v>150</v>
      </c>
      <c r="C71" s="72">
        <f t="shared" si="0"/>
        <v>8.8618525636985964E-3</v>
      </c>
      <c r="D71" s="17"/>
      <c r="E71" s="17"/>
      <c r="F71" s="17"/>
      <c r="G71" s="17"/>
      <c r="H71" s="17"/>
      <c r="I71" s="17"/>
      <c r="J71" s="17"/>
      <c r="K71" s="17"/>
      <c r="L71" s="17"/>
      <c r="M71" s="17"/>
      <c r="N71" s="17"/>
      <c r="O71" s="17"/>
      <c r="P71" s="17"/>
      <c r="Q71" s="17"/>
      <c r="R71" s="17"/>
      <c r="S71" s="17"/>
      <c r="T71" s="17"/>
      <c r="U71" s="17"/>
      <c r="V71" s="17"/>
      <c r="W71" s="17"/>
      <c r="X71" s="17"/>
      <c r="Y71" s="17"/>
      <c r="Z71" s="17"/>
      <c r="AA71" s="17"/>
      <c r="AB71" s="17"/>
      <c r="AC71" s="17"/>
      <c r="AD71" s="17"/>
      <c r="AE71" s="17"/>
      <c r="AF71" s="17"/>
      <c r="AG71" s="17"/>
      <c r="AH71" s="17"/>
    </row>
    <row r="72" spans="1:34" x14ac:dyDescent="0.25">
      <c r="A72" s="57"/>
      <c r="B72" s="72">
        <f t="shared" si="1"/>
        <v>153</v>
      </c>
      <c r="C72" s="72">
        <f t="shared" si="0"/>
        <v>8.4084395931755661E-3</v>
      </c>
      <c r="D72" s="17"/>
      <c r="E72" s="17"/>
      <c r="F72" s="17"/>
      <c r="G72" s="17"/>
      <c r="H72" s="17"/>
      <c r="I72" s="17"/>
      <c r="J72" s="17"/>
      <c r="K72" s="17"/>
      <c r="L72" s="17"/>
      <c r="M72" s="17"/>
      <c r="N72" s="17"/>
      <c r="O72" s="17"/>
      <c r="P72" s="17"/>
      <c r="Q72" s="17"/>
      <c r="R72" s="17"/>
      <c r="S72" s="17"/>
      <c r="T72" s="17"/>
      <c r="U72" s="17"/>
      <c r="V72" s="17"/>
      <c r="W72" s="17"/>
      <c r="X72" s="17"/>
      <c r="Y72" s="17"/>
      <c r="Z72" s="17"/>
      <c r="AA72" s="17"/>
      <c r="AB72" s="17"/>
      <c r="AC72" s="17"/>
      <c r="AD72" s="17"/>
      <c r="AE72" s="17"/>
      <c r="AF72" s="17"/>
      <c r="AG72" s="17"/>
      <c r="AH72" s="17"/>
    </row>
    <row r="73" spans="1:34" x14ac:dyDescent="0.25">
      <c r="A73" s="57"/>
      <c r="B73" s="72">
        <f t="shared" si="1"/>
        <v>156</v>
      </c>
      <c r="C73" s="72">
        <f t="shared" ref="C73:C101" si="2">IF($G$4="R",_xlfn.BETA.DIST(B73,$M$4,$N$4,FALSE,$B$4,$D$4),_xlfn.BETA.DIST(B73,$N$4,$M$4,FALSE,$B$4,$D$4))</f>
        <v>7.9373939458265829E-3</v>
      </c>
      <c r="D73" s="57"/>
      <c r="E73" s="57"/>
      <c r="F73" s="57"/>
      <c r="G73" s="57"/>
      <c r="H73" s="57"/>
      <c r="I73" s="57"/>
      <c r="J73" s="57"/>
      <c r="K73" s="57"/>
      <c r="L73" s="57"/>
      <c r="M73" s="57"/>
      <c r="N73" s="57"/>
      <c r="O73" s="57"/>
      <c r="P73" s="57"/>
      <c r="Q73" s="57"/>
      <c r="R73" s="57"/>
      <c r="S73" s="57"/>
      <c r="T73" s="57"/>
      <c r="U73" s="57"/>
      <c r="V73" s="57"/>
      <c r="W73" s="57"/>
      <c r="X73" s="57"/>
      <c r="Y73" s="57"/>
      <c r="Z73" s="57"/>
      <c r="AA73" s="57"/>
      <c r="AB73" s="57"/>
      <c r="AC73" s="57"/>
      <c r="AD73" s="57"/>
      <c r="AE73" s="57"/>
      <c r="AF73" s="17"/>
      <c r="AG73" s="17"/>
      <c r="AH73" s="17"/>
    </row>
    <row r="74" spans="1:34" x14ac:dyDescent="0.25">
      <c r="A74" s="57"/>
      <c r="B74" s="72">
        <f t="shared" ref="B74:B100" si="3">B73+$D$41</f>
        <v>159</v>
      </c>
      <c r="C74" s="72">
        <f t="shared" si="2"/>
        <v>7.4531708438111167E-3</v>
      </c>
      <c r="D74" s="57"/>
      <c r="E74" s="57"/>
      <c r="F74" s="57"/>
      <c r="G74" s="57"/>
      <c r="H74" s="57"/>
      <c r="I74" s="57"/>
      <c r="J74" s="57"/>
      <c r="K74" s="57"/>
      <c r="L74" s="57"/>
      <c r="M74" s="57"/>
      <c r="N74" s="57"/>
      <c r="O74" s="57"/>
      <c r="P74" s="57"/>
      <c r="Q74" s="57"/>
      <c r="R74" s="57"/>
      <c r="S74" s="57"/>
      <c r="T74" s="57"/>
      <c r="U74" s="57"/>
      <c r="V74" s="57"/>
      <c r="W74" s="57"/>
      <c r="X74" s="57"/>
      <c r="Y74" s="57"/>
      <c r="Z74" s="57"/>
      <c r="AA74" s="57"/>
      <c r="AB74" s="57"/>
      <c r="AC74" s="57"/>
      <c r="AD74" s="57"/>
      <c r="AE74" s="57"/>
      <c r="AF74" s="57"/>
      <c r="AG74" s="57"/>
      <c r="AH74" s="57"/>
    </row>
    <row r="75" spans="1:34" x14ac:dyDescent="0.25">
      <c r="B75" s="72">
        <f t="shared" si="3"/>
        <v>162</v>
      </c>
      <c r="C75" s="72">
        <f t="shared" si="2"/>
        <v>6.960129073638196E-3</v>
      </c>
    </row>
    <row r="76" spans="1:34" x14ac:dyDescent="0.25">
      <c r="B76" s="72">
        <f t="shared" si="3"/>
        <v>165</v>
      </c>
      <c r="C76" s="72">
        <f t="shared" si="2"/>
        <v>6.4625061086992161E-3</v>
      </c>
    </row>
    <row r="77" spans="1:34" x14ac:dyDescent="0.25">
      <c r="B77" s="72">
        <f t="shared" si="3"/>
        <v>168</v>
      </c>
      <c r="C77" s="72">
        <f t="shared" si="2"/>
        <v>5.9643943531594266E-3</v>
      </c>
    </row>
    <row r="78" spans="1:34" x14ac:dyDescent="0.25">
      <c r="B78" s="72">
        <f t="shared" si="3"/>
        <v>171</v>
      </c>
      <c r="C78" s="72">
        <f t="shared" si="2"/>
        <v>5.4697184038184476E-3</v>
      </c>
    </row>
    <row r="79" spans="1:34" x14ac:dyDescent="0.25">
      <c r="B79" s="72">
        <f t="shared" si="3"/>
        <v>174</v>
      </c>
      <c r="C79" s="72">
        <f t="shared" si="2"/>
        <v>4.9822132395099857E-3</v>
      </c>
    </row>
    <row r="80" spans="1:34" x14ac:dyDescent="0.25">
      <c r="B80" s="72">
        <f t="shared" si="3"/>
        <v>177</v>
      </c>
      <c r="C80" s="72">
        <f t="shared" si="2"/>
        <v>4.5054032585840975E-3</v>
      </c>
    </row>
    <row r="81" spans="2:3" x14ac:dyDescent="0.25">
      <c r="B81" s="72">
        <f t="shared" si="3"/>
        <v>180</v>
      </c>
      <c r="C81" s="72">
        <f t="shared" si="2"/>
        <v>4.0425820943566703E-3</v>
      </c>
    </row>
    <row r="82" spans="2:3" x14ac:dyDescent="0.25">
      <c r="B82" s="72">
        <f t="shared" si="3"/>
        <v>183</v>
      </c>
      <c r="C82" s="72">
        <f t="shared" si="2"/>
        <v>3.5967931464021205E-3</v>
      </c>
    </row>
    <row r="83" spans="2:3" x14ac:dyDescent="0.25">
      <c r="B83" s="72">
        <f t="shared" si="3"/>
        <v>186</v>
      </c>
      <c r="C83" s="72">
        <f t="shared" si="2"/>
        <v>3.1708107724350027E-3</v>
      </c>
    </row>
    <row r="84" spans="2:3" x14ac:dyDescent="0.25">
      <c r="B84" s="72">
        <f t="shared" si="3"/>
        <v>189</v>
      </c>
      <c r="C84" s="72">
        <f t="shared" si="2"/>
        <v>2.7671220914574309E-3</v>
      </c>
    </row>
    <row r="85" spans="2:3" x14ac:dyDescent="0.25">
      <c r="B85" s="72">
        <f t="shared" si="3"/>
        <v>192</v>
      </c>
      <c r="C85" s="72">
        <f t="shared" si="2"/>
        <v>2.3879093539927298E-3</v>
      </c>
    </row>
    <row r="86" spans="2:3" x14ac:dyDescent="0.25">
      <c r="B86" s="72">
        <f t="shared" si="3"/>
        <v>195</v>
      </c>
      <c r="C86" s="72">
        <f t="shared" si="2"/>
        <v>2.0350328397034248E-3</v>
      </c>
    </row>
    <row r="87" spans="2:3" x14ac:dyDescent="0.25">
      <c r="B87" s="72">
        <f t="shared" si="3"/>
        <v>198</v>
      </c>
      <c r="C87" s="72">
        <f t="shared" si="2"/>
        <v>1.7100142466054155E-3</v>
      </c>
    </row>
    <row r="88" spans="2:3" x14ac:dyDescent="0.25">
      <c r="B88" s="72">
        <f t="shared" si="3"/>
        <v>201</v>
      </c>
      <c r="C88" s="72">
        <f t="shared" si="2"/>
        <v>1.414020539522853E-3</v>
      </c>
    </row>
    <row r="89" spans="2:3" x14ac:dyDescent="0.25">
      <c r="B89" s="72">
        <f t="shared" si="3"/>
        <v>204</v>
      </c>
      <c r="C89" s="72">
        <f t="shared" si="2"/>
        <v>1.1478482284498917E-3</v>
      </c>
    </row>
    <row r="90" spans="2:3" x14ac:dyDescent="0.25">
      <c r="B90" s="72">
        <f t="shared" si="3"/>
        <v>207</v>
      </c>
      <c r="C90" s="72">
        <f t="shared" si="2"/>
        <v>9.1190805015396313E-4</v>
      </c>
    </row>
    <row r="91" spans="2:3" x14ac:dyDescent="0.25">
      <c r="B91" s="72">
        <f t="shared" si="3"/>
        <v>210</v>
      </c>
      <c r="C91" s="72">
        <f t="shared" si="2"/>
        <v>7.0621002871913881E-4</v>
      </c>
    </row>
    <row r="92" spans="2:3" x14ac:dyDescent="0.25">
      <c r="B92" s="72">
        <f t="shared" si="3"/>
        <v>213</v>
      </c>
      <c r="C92" s="72">
        <f t="shared" si="2"/>
        <v>5.3034889282894363E-4</v>
      </c>
    </row>
    <row r="93" spans="2:3" x14ac:dyDescent="0.25">
      <c r="B93" s="72">
        <f t="shared" si="3"/>
        <v>216</v>
      </c>
      <c r="C93" s="72">
        <f t="shared" si="2"/>
        <v>3.8348982945988233E-4</v>
      </c>
    </row>
    <row r="94" spans="2:3" x14ac:dyDescent="0.25">
      <c r="B94" s="72">
        <f t="shared" si="3"/>
        <v>219</v>
      </c>
      <c r="C94" s="72">
        <f t="shared" si="2"/>
        <v>2.643545553299326E-4</v>
      </c>
    </row>
    <row r="95" spans="2:3" x14ac:dyDescent="0.25">
      <c r="B95" s="72">
        <f t="shared" si="3"/>
        <v>222</v>
      </c>
      <c r="C95" s="72">
        <f t="shared" si="2"/>
        <v>1.7120768894505369E-4</v>
      </c>
    </row>
    <row r="96" spans="2:3" x14ac:dyDescent="0.25">
      <c r="B96" s="72">
        <f t="shared" si="3"/>
        <v>225</v>
      </c>
      <c r="C96" s="72">
        <f t="shared" si="2"/>
        <v>1.0184340743323051E-4</v>
      </c>
    </row>
    <row r="97" spans="2:3" x14ac:dyDescent="0.25">
      <c r="B97" s="72">
        <f t="shared" si="3"/>
        <v>228</v>
      </c>
      <c r="C97" s="72">
        <f t="shared" si="2"/>
        <v>5.3572373567874525E-5</v>
      </c>
    </row>
    <row r="98" spans="2:3" x14ac:dyDescent="0.25">
      <c r="B98" s="72">
        <f t="shared" si="3"/>
        <v>231</v>
      </c>
      <c r="C98" s="72">
        <f t="shared" si="2"/>
        <v>2.3208919476652923E-5</v>
      </c>
    </row>
    <row r="99" spans="2:3" x14ac:dyDescent="0.25">
      <c r="B99" s="72">
        <f t="shared" si="3"/>
        <v>234</v>
      </c>
      <c r="C99" s="72">
        <f t="shared" si="2"/>
        <v>7.058474521600557E-6</v>
      </c>
    </row>
    <row r="100" spans="2:3" x14ac:dyDescent="0.25">
      <c r="B100" s="72">
        <f t="shared" si="3"/>
        <v>237</v>
      </c>
      <c r="C100" s="72">
        <f t="shared" si="2"/>
        <v>9.0522573367391529E-7</v>
      </c>
    </row>
    <row r="101" spans="2:3" x14ac:dyDescent="0.25">
      <c r="B101" s="81">
        <f>$D$4</f>
        <v>240</v>
      </c>
      <c r="C101" s="72">
        <f t="shared" si="2"/>
        <v>0</v>
      </c>
    </row>
  </sheetData>
  <mergeCells count="10">
    <mergeCell ref="T1:AE1"/>
    <mergeCell ref="T2:AE2"/>
    <mergeCell ref="R2:R3"/>
    <mergeCell ref="S2:S3"/>
    <mergeCell ref="R1:S1"/>
    <mergeCell ref="B30:K30"/>
    <mergeCell ref="B26:K26"/>
    <mergeCell ref="B27:K27"/>
    <mergeCell ref="B28:K28"/>
    <mergeCell ref="B29:K29"/>
  </mergeCells>
  <conditionalFormatting sqref="E4">
    <cfRule type="iconSet" priority="3">
      <iconSet iconSet="3Symbols2" showValue="0">
        <cfvo type="percent" val="0"/>
        <cfvo type="num" val="0"/>
        <cfvo type="num" val="1"/>
      </iconSet>
    </cfRule>
  </conditionalFormatting>
  <conditionalFormatting sqref="T4:AE4">
    <cfRule type="colorScale" priority="1">
      <colorScale>
        <cfvo type="min"/>
        <cfvo type="max"/>
        <color theme="9" tint="0.79998168889431442"/>
        <color theme="9" tint="-0.249977111117893"/>
      </colorScale>
    </cfRule>
  </conditionalFormatting>
  <hyperlinks>
    <hyperlink ref="B28:K28" r:id="rId1" display="Watch Statistical PERT videos on YouTube " xr:uid="{80785219-61CA-4CB3-BC8A-4AFA3A38BCF1}"/>
    <hyperlink ref="B29" r:id="rId2" display="Follow Statistical PERT on Twitter to learn when new updates are released" xr:uid="{1769132D-5D97-4E30-AE2C-20E120176CE7}"/>
    <hyperlink ref="B28" r:id="rId3" xr:uid="{E4CA1D0F-9630-4C19-8895-23CF065FDDB7}"/>
    <hyperlink ref="B27" r:id="rId4" display="Take a Pluralsight course on Statistical PERT" xr:uid="{78307D22-C7D1-40F1-8CB8-0AC90887A740}"/>
    <hyperlink ref="B26" r:id="rId5" display="Download more FREE Statistical PERT templates at https://www.statisticalpert.com" xr:uid="{3F7DA1D2-0548-47CB-81E7-FB835C4FE6DA}"/>
    <hyperlink ref="B30:K30" r:id="rId6" display="Follow Statistical PERT on Twitter to learn when new updates are released" xr:uid="{053DEA50-82DE-4239-B31B-A7D2D3085F70}"/>
    <hyperlink ref="B29:K29" r:id="rId7" display="Connect with or follow William W. Davis on LinkedIn" xr:uid="{F434E8DC-3547-4C55-9190-7FFFA3259300}"/>
    <hyperlink ref="B27:K27" r:id="rId8" display="Watch a Pluralsight course on Statistical PERT® Normal Edition" xr:uid="{BF824BD1-503C-4DEF-A8A4-F78AA6E14DBA}"/>
  </hyperlinks>
  <pageMargins left="0.7" right="0.7" top="0.75" bottom="0.75" header="0.3" footer="0.3"/>
  <pageSetup orientation="portrait" r:id="rId9"/>
  <drawing r:id="rId10"/>
  <legacyDrawing r:id="rId11"/>
  <extLst>
    <ext xmlns:x14="http://schemas.microsoft.com/office/spreadsheetml/2009/9/main" uri="{78C0D931-6437-407d-A8EE-F0AAD7539E65}">
      <x14:conditionalFormattings>
        <x14:conditionalFormatting xmlns:xm="http://schemas.microsoft.com/office/excel/2006/main">
          <x14:cfRule type="expression" priority="2" id="{CDE0BC15-F2F8-4770-89AF-75EF76E9D786}">
            <xm:f>IF($B$111=VLookups!$A$33,TRUE,FALSE)</xm:f>
            <x14:dxf>
              <numFmt numFmtId="166" formatCode="&quot;$&quot;#,##0"/>
            </x14:dxf>
          </x14:cfRule>
          <xm:sqref>T4:AE4</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00000000-0002-0000-0500-000000000000}">
          <x14:formula1>
            <xm:f>Confidence!$A$1:$A$10</xm:f>
          </x14:formula1>
          <xm:sqref>K4</xm:sqref>
        </x14:dataValidation>
        <x14:dataValidation type="list" allowBlank="1" showInputMessage="1" showErrorMessage="1" xr:uid="{00000000-0002-0000-0500-000001000000}">
          <x14:formula1>
            <xm:f>VLookups!$A$28:$A$29</xm:f>
          </x14:formula1>
          <xm:sqref>R1:S1</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J30"/>
  <sheetViews>
    <sheetView showGridLines="0" workbookViewId="0">
      <selection activeCell="A16" sqref="A16"/>
    </sheetView>
  </sheetViews>
  <sheetFormatPr defaultRowHeight="15" x14ac:dyDescent="0.25"/>
  <cols>
    <col min="1" max="1" width="25.7109375" customWidth="1"/>
  </cols>
  <sheetData>
    <row r="1" spans="1:3" x14ac:dyDescent="0.25">
      <c r="A1" s="9" t="s">
        <v>5</v>
      </c>
      <c r="B1" s="2">
        <v>50</v>
      </c>
      <c r="C1" s="2">
        <v>45.833500000000001</v>
      </c>
    </row>
    <row r="2" spans="1:3" x14ac:dyDescent="0.25">
      <c r="A2" s="9" t="s">
        <v>40</v>
      </c>
      <c r="B2" s="2">
        <v>45.833500000000001</v>
      </c>
      <c r="C2" s="2">
        <v>37.500500000000002</v>
      </c>
    </row>
    <row r="3" spans="1:3" x14ac:dyDescent="0.25">
      <c r="A3" s="9" t="s">
        <v>6</v>
      </c>
      <c r="B3" s="2">
        <v>37.500500000000002</v>
      </c>
      <c r="C3" s="2">
        <v>31.250500000000002</v>
      </c>
    </row>
    <row r="4" spans="1:3" x14ac:dyDescent="0.25">
      <c r="A4" s="9" t="s">
        <v>41</v>
      </c>
      <c r="B4" s="2">
        <v>31.250500000000002</v>
      </c>
      <c r="C4" s="2">
        <v>27.083500000000001</v>
      </c>
    </row>
    <row r="5" spans="1:3" x14ac:dyDescent="0.25">
      <c r="A5" s="9" t="s">
        <v>42</v>
      </c>
      <c r="B5" s="2">
        <v>27.083500000000001</v>
      </c>
      <c r="C5" s="2">
        <v>23.75</v>
      </c>
    </row>
    <row r="6" spans="1:3" x14ac:dyDescent="0.25">
      <c r="A6" s="9" t="s">
        <v>43</v>
      </c>
      <c r="B6" s="2">
        <v>23.75</v>
      </c>
      <c r="C6" s="2">
        <v>21.25</v>
      </c>
    </row>
    <row r="7" spans="1:3" x14ac:dyDescent="0.25">
      <c r="A7" s="9" t="s">
        <v>44</v>
      </c>
      <c r="B7" s="2">
        <v>21.25</v>
      </c>
      <c r="C7" s="2">
        <v>19.16675</v>
      </c>
    </row>
    <row r="8" spans="1:3" x14ac:dyDescent="0.25">
      <c r="A8" s="9" t="s">
        <v>45</v>
      </c>
      <c r="B8" s="2">
        <v>19.16675</v>
      </c>
      <c r="C8" s="2">
        <v>17.500250000000001</v>
      </c>
    </row>
    <row r="9" spans="1:3" x14ac:dyDescent="0.25">
      <c r="A9" s="9" t="s">
        <v>46</v>
      </c>
      <c r="B9" s="2">
        <v>17.500250000000001</v>
      </c>
      <c r="C9" s="2">
        <v>15.625250000000001</v>
      </c>
    </row>
    <row r="10" spans="1:3" x14ac:dyDescent="0.25">
      <c r="A10" s="9" t="s">
        <v>47</v>
      </c>
      <c r="B10" s="2">
        <v>15.625250000000001</v>
      </c>
      <c r="C10" s="2">
        <v>13.54175</v>
      </c>
    </row>
    <row r="11" spans="1:3" x14ac:dyDescent="0.25">
      <c r="A11" s="9" t="s">
        <v>7</v>
      </c>
      <c r="B11" s="2">
        <v>13.54175</v>
      </c>
      <c r="C11" s="2">
        <v>11.875</v>
      </c>
    </row>
    <row r="12" spans="1:3" x14ac:dyDescent="0.25">
      <c r="A12" s="9" t="s">
        <v>48</v>
      </c>
      <c r="B12" s="2">
        <v>11.875</v>
      </c>
      <c r="C12" s="2">
        <v>10.625</v>
      </c>
    </row>
    <row r="13" spans="1:3" x14ac:dyDescent="0.25">
      <c r="A13" s="9" t="s">
        <v>49</v>
      </c>
      <c r="B13" s="2">
        <v>10.625</v>
      </c>
      <c r="C13" s="2">
        <v>8</v>
      </c>
    </row>
    <row r="14" spans="1:3" x14ac:dyDescent="0.25">
      <c r="A14" s="9" t="s">
        <v>57</v>
      </c>
      <c r="B14" s="2">
        <v>8</v>
      </c>
      <c r="C14" s="2">
        <v>4</v>
      </c>
    </row>
    <row r="15" spans="1:3" x14ac:dyDescent="0.25">
      <c r="A15" s="9" t="s">
        <v>32</v>
      </c>
      <c r="B15" s="2">
        <v>4</v>
      </c>
      <c r="C15" s="2">
        <v>0</v>
      </c>
    </row>
    <row r="17" spans="1:10" x14ac:dyDescent="0.25">
      <c r="A17" s="183" t="str">
        <f>CONCATENATE("Version ",'Change Log'!$B$2," – © 2015-",YEAR('Change Log'!$A$2),", William W. Davis, MSPM, PMP")</f>
        <v>Version 2.0a – © 2015-2019, William W. Davis, MSPM, PMP</v>
      </c>
    </row>
    <row r="18" spans="1:10" x14ac:dyDescent="0.25">
      <c r="A18" s="199" t="s">
        <v>142</v>
      </c>
      <c r="B18" s="199"/>
      <c r="C18" s="199"/>
      <c r="D18" s="199"/>
      <c r="E18" s="199"/>
      <c r="F18" s="199"/>
      <c r="G18" s="199"/>
      <c r="H18" s="199"/>
      <c r="I18" s="199"/>
      <c r="J18" s="199"/>
    </row>
    <row r="19" spans="1:10" x14ac:dyDescent="0.25">
      <c r="A19" s="199" t="s">
        <v>141</v>
      </c>
      <c r="B19" s="199"/>
      <c r="C19" s="199"/>
      <c r="D19" s="199"/>
      <c r="E19" s="199"/>
      <c r="F19" s="199"/>
      <c r="G19" s="199"/>
      <c r="H19" s="199"/>
      <c r="I19" s="199"/>
      <c r="J19" s="199"/>
    </row>
    <row r="20" spans="1:10" x14ac:dyDescent="0.25">
      <c r="A20" s="199" t="s">
        <v>96</v>
      </c>
      <c r="B20" s="199"/>
      <c r="C20" s="199"/>
      <c r="D20" s="199"/>
      <c r="E20" s="199"/>
      <c r="F20" s="199"/>
      <c r="G20" s="199"/>
      <c r="H20" s="199"/>
      <c r="I20" s="199"/>
      <c r="J20" s="199"/>
    </row>
    <row r="21" spans="1:10" x14ac:dyDescent="0.25">
      <c r="A21" s="199" t="s">
        <v>154</v>
      </c>
      <c r="B21" s="199"/>
      <c r="C21" s="199"/>
      <c r="D21" s="199"/>
      <c r="E21" s="199"/>
      <c r="F21" s="199"/>
      <c r="G21" s="199"/>
      <c r="H21" s="199"/>
      <c r="I21" s="199"/>
      <c r="J21" s="199"/>
    </row>
    <row r="22" spans="1:10" x14ac:dyDescent="0.25">
      <c r="A22" s="199" t="s">
        <v>97</v>
      </c>
      <c r="B22" s="199"/>
      <c r="C22" s="199"/>
      <c r="D22" s="199"/>
      <c r="E22" s="199"/>
      <c r="F22" s="199"/>
      <c r="G22" s="199"/>
      <c r="H22" s="199"/>
      <c r="I22" s="199"/>
      <c r="J22" s="199"/>
    </row>
    <row r="23" spans="1:10" x14ac:dyDescent="0.25">
      <c r="A23" s="185" t="s">
        <v>155</v>
      </c>
      <c r="B23" s="139"/>
      <c r="C23" s="139"/>
      <c r="D23" s="139"/>
      <c r="E23" s="139"/>
      <c r="F23" s="139"/>
      <c r="G23" s="139"/>
      <c r="H23" s="139"/>
      <c r="I23" s="139"/>
      <c r="J23" s="139"/>
    </row>
    <row r="24" spans="1:10" x14ac:dyDescent="0.25">
      <c r="A24" s="185" t="s">
        <v>93</v>
      </c>
      <c r="B24" s="17"/>
      <c r="C24" s="17"/>
      <c r="D24" s="17"/>
      <c r="E24" s="17"/>
      <c r="F24" s="18"/>
      <c r="G24" s="17"/>
      <c r="H24" s="17"/>
      <c r="I24" s="17"/>
      <c r="J24" s="17"/>
    </row>
    <row r="25" spans="1:10" x14ac:dyDescent="0.25">
      <c r="A25" s="185" t="s">
        <v>156</v>
      </c>
      <c r="B25" s="17"/>
      <c r="C25" s="17"/>
      <c r="D25" s="17"/>
      <c r="E25" s="17"/>
      <c r="F25" s="18"/>
      <c r="G25" s="17"/>
      <c r="H25" s="17"/>
      <c r="I25" s="17"/>
      <c r="J25" s="17"/>
    </row>
    <row r="26" spans="1:10" x14ac:dyDescent="0.25">
      <c r="A26" s="185" t="s">
        <v>157</v>
      </c>
      <c r="B26" s="17"/>
      <c r="C26" s="17"/>
      <c r="D26" s="17"/>
      <c r="E26" s="17"/>
      <c r="F26" s="18"/>
      <c r="G26" s="17"/>
      <c r="H26" s="17"/>
      <c r="I26" s="17"/>
      <c r="J26" s="17"/>
    </row>
    <row r="27" spans="1:10" x14ac:dyDescent="0.25">
      <c r="A27" s="185"/>
      <c r="B27" s="17"/>
      <c r="C27" s="17"/>
      <c r="D27" s="17"/>
      <c r="E27" s="17"/>
      <c r="F27" s="18"/>
      <c r="G27" s="17"/>
      <c r="H27" s="17"/>
      <c r="I27" s="17"/>
      <c r="J27" s="17"/>
    </row>
    <row r="28" spans="1:10" x14ac:dyDescent="0.25">
      <c r="A28" s="185" t="s">
        <v>158</v>
      </c>
      <c r="B28" s="17"/>
      <c r="C28" s="17"/>
      <c r="D28" s="17"/>
      <c r="E28" s="17"/>
      <c r="F28" s="18"/>
      <c r="G28" s="17"/>
      <c r="H28" s="17"/>
      <c r="I28" s="17"/>
      <c r="J28" s="17"/>
    </row>
    <row r="29" spans="1:10" x14ac:dyDescent="0.25">
      <c r="A29" s="185" t="s">
        <v>91</v>
      </c>
      <c r="B29" s="17"/>
      <c r="C29" s="17"/>
      <c r="D29" s="17"/>
      <c r="E29" s="17"/>
      <c r="F29" s="18"/>
      <c r="G29" s="17"/>
      <c r="H29" s="17"/>
      <c r="I29" s="17"/>
      <c r="J29" s="17"/>
    </row>
    <row r="30" spans="1:10" x14ac:dyDescent="0.25">
      <c r="A30" s="185" t="s">
        <v>92</v>
      </c>
      <c r="B30" s="17"/>
      <c r="C30" s="17"/>
      <c r="D30" s="17"/>
      <c r="E30" s="17"/>
      <c r="F30" s="18"/>
      <c r="G30" s="17"/>
      <c r="H30" s="17"/>
      <c r="I30" s="17"/>
      <c r="J30" s="17"/>
    </row>
  </sheetData>
  <mergeCells count="5">
    <mergeCell ref="A18:J18"/>
    <mergeCell ref="A19:J19"/>
    <mergeCell ref="A20:J20"/>
    <mergeCell ref="A21:J21"/>
    <mergeCell ref="A22:J22"/>
  </mergeCells>
  <hyperlinks>
    <hyperlink ref="A20:J20" r:id="rId1" display="Watch Statistical PERT videos on YouTube " xr:uid="{EA84AD9D-587E-4713-BF46-3E401E5AC73E}"/>
    <hyperlink ref="A21" r:id="rId2" display="Follow Statistical PERT on Twitter to learn when new updates are released" xr:uid="{C1D82528-E9A4-4F45-8C4B-97D2A11438F0}"/>
    <hyperlink ref="A20" r:id="rId3" xr:uid="{D46520BA-4ABC-4754-AA35-FC821A393C08}"/>
    <hyperlink ref="A19" r:id="rId4" display="Take a Pluralsight course on Statistical PERT" xr:uid="{44F64A2A-74F8-4F8B-8331-8E7446EBC943}"/>
    <hyperlink ref="A18" r:id="rId5" display="Download more FREE Statistical PERT templates at https://www.statisticalpert.com" xr:uid="{6183492E-2744-454F-952C-141BA672B4D4}"/>
    <hyperlink ref="A22:J22" r:id="rId6" display="Follow Statistical PERT on Twitter to learn when new updates are released" xr:uid="{C66380F6-016D-437A-BE60-20053EB49C57}"/>
    <hyperlink ref="A21:J21" r:id="rId7" display="Connect with or follow William W. Davis on LinkedIn" xr:uid="{62D1FAA1-DD33-4168-8721-501E2C77C386}"/>
    <hyperlink ref="A19:J19" r:id="rId8" display="Watch a Pluralsight course on Statistical PERT® Normal Edition" xr:uid="{82493662-216C-4F2A-B086-C973E2F87846}"/>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J25"/>
  <sheetViews>
    <sheetView showGridLines="0" workbookViewId="0">
      <selection activeCell="A11" sqref="A11"/>
    </sheetView>
  </sheetViews>
  <sheetFormatPr defaultRowHeight="15" x14ac:dyDescent="0.25"/>
  <cols>
    <col min="1" max="1" width="26.28515625" customWidth="1"/>
    <col min="2" max="2" width="17.5703125" customWidth="1"/>
    <col min="3" max="3" width="23.42578125" customWidth="1"/>
    <col min="4" max="4" width="9.28515625" customWidth="1"/>
  </cols>
  <sheetData>
    <row r="1" spans="1:10" x14ac:dyDescent="0.25">
      <c r="A1" s="1" t="s">
        <v>50</v>
      </c>
      <c r="D1" s="16"/>
    </row>
    <row r="2" spans="1:10" x14ac:dyDescent="0.25">
      <c r="A2" s="1" t="s">
        <v>55</v>
      </c>
      <c r="D2" s="16"/>
    </row>
    <row r="3" spans="1:10" x14ac:dyDescent="0.25">
      <c r="A3" s="1" t="s">
        <v>51</v>
      </c>
      <c r="D3" s="16"/>
    </row>
    <row r="4" spans="1:10" x14ac:dyDescent="0.25">
      <c r="A4" s="1" t="s">
        <v>26</v>
      </c>
      <c r="D4" s="16"/>
    </row>
    <row r="5" spans="1:10" x14ac:dyDescent="0.25">
      <c r="A5" s="1" t="s">
        <v>27</v>
      </c>
    </row>
    <row r="6" spans="1:10" x14ac:dyDescent="0.25">
      <c r="A6" s="1" t="s">
        <v>37</v>
      </c>
    </row>
    <row r="7" spans="1:10" x14ac:dyDescent="0.25">
      <c r="A7" s="1" t="s">
        <v>29</v>
      </c>
    </row>
    <row r="8" spans="1:10" x14ac:dyDescent="0.25">
      <c r="A8" s="1" t="s">
        <v>28</v>
      </c>
    </row>
    <row r="9" spans="1:10" x14ac:dyDescent="0.25">
      <c r="A9" s="1" t="s">
        <v>54</v>
      </c>
    </row>
    <row r="10" spans="1:10" x14ac:dyDescent="0.25">
      <c r="A10" s="1" t="s">
        <v>35</v>
      </c>
    </row>
    <row r="12" spans="1:10" x14ac:dyDescent="0.25">
      <c r="A12" s="183" t="str">
        <f>CONCATENATE("Version ",'Change Log'!$B$2," – © 2015-",YEAR('Change Log'!$A$2),", William W. Davis, MSPM, PMP")</f>
        <v>Version 2.0a – © 2015-2019, William W. Davis, MSPM, PMP</v>
      </c>
    </row>
    <row r="13" spans="1:10" x14ac:dyDescent="0.25">
      <c r="A13" s="199" t="s">
        <v>142</v>
      </c>
      <c r="B13" s="199"/>
      <c r="C13" s="199"/>
      <c r="D13" s="199"/>
      <c r="E13" s="199"/>
      <c r="F13" s="199"/>
      <c r="G13" s="199"/>
      <c r="H13" s="199"/>
      <c r="I13" s="199"/>
      <c r="J13" s="199"/>
    </row>
    <row r="14" spans="1:10" x14ac:dyDescent="0.25">
      <c r="A14" s="199" t="s">
        <v>141</v>
      </c>
      <c r="B14" s="199"/>
      <c r="C14" s="199"/>
      <c r="D14" s="199"/>
      <c r="E14" s="199"/>
      <c r="F14" s="199"/>
      <c r="G14" s="199"/>
      <c r="H14" s="199"/>
      <c r="I14" s="199"/>
      <c r="J14" s="199"/>
    </row>
    <row r="15" spans="1:10" x14ac:dyDescent="0.25">
      <c r="A15" s="199" t="s">
        <v>96</v>
      </c>
      <c r="B15" s="199"/>
      <c r="C15" s="199"/>
      <c r="D15" s="199"/>
      <c r="E15" s="199"/>
      <c r="F15" s="199"/>
      <c r="G15" s="199"/>
      <c r="H15" s="199"/>
      <c r="I15" s="199"/>
      <c r="J15" s="199"/>
    </row>
    <row r="16" spans="1:10" x14ac:dyDescent="0.25">
      <c r="A16" s="199" t="s">
        <v>154</v>
      </c>
      <c r="B16" s="199"/>
      <c r="C16" s="199"/>
      <c r="D16" s="199"/>
      <c r="E16" s="199"/>
      <c r="F16" s="199"/>
      <c r="G16" s="199"/>
      <c r="H16" s="199"/>
      <c r="I16" s="199"/>
      <c r="J16" s="199"/>
    </row>
    <row r="17" spans="1:10" x14ac:dyDescent="0.25">
      <c r="A17" s="199" t="s">
        <v>97</v>
      </c>
      <c r="B17" s="199"/>
      <c r="C17" s="199"/>
      <c r="D17" s="199"/>
      <c r="E17" s="199"/>
      <c r="F17" s="199"/>
      <c r="G17" s="199"/>
      <c r="H17" s="199"/>
      <c r="I17" s="199"/>
      <c r="J17" s="199"/>
    </row>
    <row r="18" spans="1:10" x14ac:dyDescent="0.25">
      <c r="A18" s="185" t="s">
        <v>155</v>
      </c>
      <c r="B18" s="139"/>
      <c r="C18" s="139"/>
      <c r="D18" s="139"/>
      <c r="E18" s="139"/>
      <c r="F18" s="139"/>
      <c r="G18" s="139"/>
      <c r="H18" s="139"/>
      <c r="I18" s="139"/>
      <c r="J18" s="139"/>
    </row>
    <row r="19" spans="1:10" x14ac:dyDescent="0.25">
      <c r="A19" s="185" t="s">
        <v>93</v>
      </c>
      <c r="B19" s="17"/>
      <c r="C19" s="17"/>
      <c r="D19" s="17"/>
      <c r="E19" s="17"/>
      <c r="F19" s="18"/>
      <c r="G19" s="17"/>
      <c r="H19" s="17"/>
      <c r="I19" s="17"/>
      <c r="J19" s="17"/>
    </row>
    <row r="20" spans="1:10" x14ac:dyDescent="0.25">
      <c r="A20" s="185" t="s">
        <v>156</v>
      </c>
      <c r="B20" s="17"/>
      <c r="C20" s="17"/>
      <c r="D20" s="17"/>
      <c r="E20" s="17"/>
      <c r="F20" s="18"/>
      <c r="G20" s="17"/>
      <c r="H20" s="17"/>
      <c r="I20" s="17"/>
      <c r="J20" s="17"/>
    </row>
    <row r="21" spans="1:10" x14ac:dyDescent="0.25">
      <c r="A21" s="185" t="s">
        <v>157</v>
      </c>
      <c r="B21" s="17"/>
      <c r="C21" s="17"/>
      <c r="D21" s="17"/>
      <c r="E21" s="17"/>
      <c r="F21" s="18"/>
      <c r="G21" s="17"/>
      <c r="H21" s="17"/>
      <c r="I21" s="17"/>
      <c r="J21" s="17"/>
    </row>
    <row r="22" spans="1:10" x14ac:dyDescent="0.25">
      <c r="A22" s="185"/>
      <c r="B22" s="17"/>
      <c r="C22" s="17"/>
      <c r="D22" s="17"/>
      <c r="E22" s="17"/>
      <c r="F22" s="18"/>
      <c r="G22" s="17"/>
      <c r="H22" s="17"/>
      <c r="I22" s="17"/>
      <c r="J22" s="17"/>
    </row>
    <row r="23" spans="1:10" x14ac:dyDescent="0.25">
      <c r="A23" s="185" t="s">
        <v>158</v>
      </c>
      <c r="B23" s="17"/>
      <c r="C23" s="17"/>
      <c r="D23" s="17"/>
      <c r="E23" s="17"/>
      <c r="F23" s="18"/>
      <c r="G23" s="17"/>
      <c r="H23" s="17"/>
      <c r="I23" s="17"/>
      <c r="J23" s="17"/>
    </row>
    <row r="24" spans="1:10" x14ac:dyDescent="0.25">
      <c r="A24" s="185" t="s">
        <v>91</v>
      </c>
      <c r="B24" s="17"/>
      <c r="C24" s="17"/>
      <c r="D24" s="17"/>
      <c r="E24" s="17"/>
      <c r="F24" s="18"/>
      <c r="G24" s="17"/>
      <c r="H24" s="17"/>
      <c r="I24" s="17"/>
      <c r="J24" s="17"/>
    </row>
    <row r="25" spans="1:10" x14ac:dyDescent="0.25">
      <c r="A25" s="185" t="s">
        <v>92</v>
      </c>
      <c r="B25" s="17"/>
      <c r="C25" s="17"/>
      <c r="D25" s="17"/>
      <c r="E25" s="17"/>
      <c r="F25" s="18"/>
      <c r="G25" s="17"/>
      <c r="H25" s="17"/>
      <c r="I25" s="17"/>
      <c r="J25" s="17"/>
    </row>
  </sheetData>
  <mergeCells count="5">
    <mergeCell ref="A13:J13"/>
    <mergeCell ref="A14:J14"/>
    <mergeCell ref="A15:J15"/>
    <mergeCell ref="A16:J16"/>
    <mergeCell ref="A17:J17"/>
  </mergeCells>
  <hyperlinks>
    <hyperlink ref="A15:J15" r:id="rId1" display="Watch Statistical PERT videos on YouTube " xr:uid="{D556CCB2-0406-46CD-8926-BF97CC6C52AC}"/>
    <hyperlink ref="A16" r:id="rId2" display="Follow Statistical PERT on Twitter to learn when new updates are released" xr:uid="{CB0BFCA8-BA22-4C2F-B9A3-434372D13E0F}"/>
    <hyperlink ref="A15" r:id="rId3" xr:uid="{254DD76E-2303-4FD3-8E6E-EF30E33D9BB9}"/>
    <hyperlink ref="A14" r:id="rId4" display="Take a Pluralsight course on Statistical PERT" xr:uid="{EDB2F722-63E6-48D0-BF27-A5AB2908C74D}"/>
    <hyperlink ref="A13" r:id="rId5" display="Download more FREE Statistical PERT templates at https://www.statisticalpert.com" xr:uid="{ECEDBF16-7A84-4976-BCC9-A27C6850E695}"/>
    <hyperlink ref="A17:J17" r:id="rId6" display="Follow Statistical PERT on Twitter to learn when new updates are released" xr:uid="{90F41F01-80AD-49A3-8ADB-4A7C20238692}"/>
    <hyperlink ref="A16:J16" r:id="rId7" display="Connect with or follow William W. Davis on LinkedIn" xr:uid="{6D8D2FAC-5F65-4AEE-B28F-81A80BD5DC34}"/>
    <hyperlink ref="A14:J14" r:id="rId8" display="Watch a Pluralsight course on Statistical PERT® Normal Edition" xr:uid="{5948903D-AF7B-49F5-8F64-6EC6F58502D6}"/>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L49"/>
  <sheetViews>
    <sheetView showGridLines="0" workbookViewId="0">
      <selection activeCell="A18" sqref="A18"/>
    </sheetView>
  </sheetViews>
  <sheetFormatPr defaultRowHeight="15" x14ac:dyDescent="0.25"/>
  <cols>
    <col min="1" max="1" width="10.5703125" customWidth="1"/>
    <col min="2" max="2" width="25.5703125" customWidth="1"/>
    <col min="3" max="12" width="13.85546875" customWidth="1"/>
  </cols>
  <sheetData>
    <row r="1" spans="1:12" x14ac:dyDescent="0.25">
      <c r="A1" s="8" t="s">
        <v>8</v>
      </c>
      <c r="B1" s="6"/>
      <c r="C1" s="5" t="s">
        <v>50</v>
      </c>
      <c r="D1" s="5" t="s">
        <v>56</v>
      </c>
      <c r="E1" s="5" t="s">
        <v>52</v>
      </c>
      <c r="F1" s="5" t="s">
        <v>4</v>
      </c>
      <c r="G1" s="5" t="s">
        <v>3</v>
      </c>
      <c r="H1" s="5" t="s">
        <v>36</v>
      </c>
      <c r="I1" s="5" t="s">
        <v>2</v>
      </c>
      <c r="J1" s="5" t="s">
        <v>1</v>
      </c>
      <c r="K1" s="5" t="s">
        <v>53</v>
      </c>
      <c r="L1" s="5" t="s">
        <v>35</v>
      </c>
    </row>
    <row r="2" spans="1:12" x14ac:dyDescent="0.25">
      <c r="B2" s="9" t="s">
        <v>5</v>
      </c>
      <c r="C2" s="53">
        <v>25</v>
      </c>
      <c r="D2" s="53">
        <v>15</v>
      </c>
      <c r="E2" s="53">
        <v>10</v>
      </c>
      <c r="F2" s="53">
        <v>7</v>
      </c>
      <c r="G2" s="42">
        <v>5</v>
      </c>
      <c r="H2" s="6">
        <v>4</v>
      </c>
      <c r="I2" s="6">
        <v>3</v>
      </c>
      <c r="J2" s="6">
        <v>2</v>
      </c>
      <c r="K2" s="6">
        <v>1.5</v>
      </c>
      <c r="L2" s="6">
        <v>1.25</v>
      </c>
    </row>
    <row r="3" spans="1:12" x14ac:dyDescent="0.25">
      <c r="B3" s="9" t="s">
        <v>40</v>
      </c>
      <c r="C3" s="52">
        <f t="shared" ref="C3:K3" si="0">AVERAGE(C2,C4)</f>
        <v>19</v>
      </c>
      <c r="D3" s="52">
        <f t="shared" si="0"/>
        <v>11.5</v>
      </c>
      <c r="E3" s="52">
        <f t="shared" si="0"/>
        <v>7.75</v>
      </c>
      <c r="F3" s="52">
        <f t="shared" si="0"/>
        <v>5.5</v>
      </c>
      <c r="G3" s="52">
        <f t="shared" si="0"/>
        <v>4</v>
      </c>
      <c r="H3" s="52">
        <f t="shared" si="0"/>
        <v>3.25</v>
      </c>
      <c r="I3" s="52">
        <f t="shared" si="0"/>
        <v>2.5</v>
      </c>
      <c r="J3" s="52">
        <f t="shared" si="0"/>
        <v>1.75</v>
      </c>
      <c r="K3" s="52">
        <f t="shared" si="0"/>
        <v>1.375</v>
      </c>
      <c r="L3" s="52">
        <f>AVERAGE(L2,L4)</f>
        <v>1.1875</v>
      </c>
    </row>
    <row r="4" spans="1:12" x14ac:dyDescent="0.25">
      <c r="B4" s="9" t="s">
        <v>6</v>
      </c>
      <c r="C4" s="53">
        <v>13</v>
      </c>
      <c r="D4" s="53">
        <v>8</v>
      </c>
      <c r="E4" s="53">
        <v>5.5</v>
      </c>
      <c r="F4" s="53">
        <v>4</v>
      </c>
      <c r="G4" s="42">
        <v>3</v>
      </c>
      <c r="H4" s="6">
        <v>2.5</v>
      </c>
      <c r="I4" s="6">
        <v>2</v>
      </c>
      <c r="J4" s="6">
        <v>1.5</v>
      </c>
      <c r="K4" s="6">
        <v>1.25</v>
      </c>
      <c r="L4" s="6">
        <v>1.125</v>
      </c>
    </row>
    <row r="5" spans="1:12" x14ac:dyDescent="0.25">
      <c r="B5" s="9" t="s">
        <v>41</v>
      </c>
      <c r="C5" s="52">
        <f t="shared" ref="C5:L5" si="1">AVERAGE(C4,C6)</f>
        <v>11</v>
      </c>
      <c r="D5" s="52">
        <f t="shared" si="1"/>
        <v>6.835</v>
      </c>
      <c r="E5" s="52">
        <f t="shared" si="1"/>
        <v>4.75</v>
      </c>
      <c r="F5" s="52">
        <f t="shared" si="1"/>
        <v>3.5</v>
      </c>
      <c r="G5" s="52">
        <f t="shared" si="1"/>
        <v>2.6749999999999998</v>
      </c>
      <c r="H5" s="52">
        <f t="shared" si="1"/>
        <v>2.25</v>
      </c>
      <c r="I5" s="52">
        <f t="shared" si="1"/>
        <v>1.835</v>
      </c>
      <c r="J5" s="52">
        <f t="shared" si="1"/>
        <v>1.415</v>
      </c>
      <c r="K5" s="52">
        <f t="shared" si="1"/>
        <v>1.21</v>
      </c>
      <c r="L5" s="52">
        <f t="shared" si="1"/>
        <v>1.1040000000000001</v>
      </c>
    </row>
    <row r="6" spans="1:12" x14ac:dyDescent="0.25">
      <c r="B6" s="9" t="s">
        <v>42</v>
      </c>
      <c r="C6" s="53">
        <v>9</v>
      </c>
      <c r="D6" s="53">
        <v>5.67</v>
      </c>
      <c r="E6" s="53">
        <v>4</v>
      </c>
      <c r="F6" s="53">
        <v>3</v>
      </c>
      <c r="G6" s="42">
        <v>2.35</v>
      </c>
      <c r="H6" s="6">
        <v>2</v>
      </c>
      <c r="I6" s="6">
        <v>1.67</v>
      </c>
      <c r="J6" s="6">
        <v>1.33</v>
      </c>
      <c r="K6" s="6">
        <v>1.17</v>
      </c>
      <c r="L6" s="6">
        <v>1.083</v>
      </c>
    </row>
    <row r="7" spans="1:12" x14ac:dyDescent="0.25">
      <c r="B7" s="9" t="s">
        <v>43</v>
      </c>
      <c r="C7" s="52">
        <f t="shared" ref="C7:L7" si="2">AVERAGE(C6,C8)</f>
        <v>8</v>
      </c>
      <c r="D7" s="52">
        <f t="shared" si="2"/>
        <v>5.085</v>
      </c>
      <c r="E7" s="52">
        <f t="shared" si="2"/>
        <v>3.625</v>
      </c>
      <c r="F7" s="52">
        <f t="shared" si="2"/>
        <v>2.75</v>
      </c>
      <c r="G7" s="52">
        <f t="shared" si="2"/>
        <v>2.1749999999999998</v>
      </c>
      <c r="H7" s="52">
        <f t="shared" si="2"/>
        <v>1.875</v>
      </c>
      <c r="I7" s="52">
        <f t="shared" si="2"/>
        <v>1.585</v>
      </c>
      <c r="J7" s="52">
        <f t="shared" si="2"/>
        <v>1.29</v>
      </c>
      <c r="K7" s="52">
        <f t="shared" si="2"/>
        <v>1.1475</v>
      </c>
      <c r="L7" s="52">
        <f t="shared" si="2"/>
        <v>1.0727500000000001</v>
      </c>
    </row>
    <row r="8" spans="1:12" x14ac:dyDescent="0.25">
      <c r="B8" s="9" t="s">
        <v>44</v>
      </c>
      <c r="C8" s="53">
        <v>7</v>
      </c>
      <c r="D8" s="53">
        <v>4.5</v>
      </c>
      <c r="E8" s="53">
        <v>3.25</v>
      </c>
      <c r="F8" s="53">
        <v>2.5</v>
      </c>
      <c r="G8" s="42">
        <v>2</v>
      </c>
      <c r="H8" s="6">
        <v>1.75</v>
      </c>
      <c r="I8" s="6">
        <v>1.5</v>
      </c>
      <c r="J8" s="6">
        <v>1.25</v>
      </c>
      <c r="K8" s="6">
        <v>1.125</v>
      </c>
      <c r="L8" s="6">
        <v>1.0625</v>
      </c>
    </row>
    <row r="9" spans="1:12" x14ac:dyDescent="0.25">
      <c r="B9" s="9" t="s">
        <v>45</v>
      </c>
      <c r="C9" s="52">
        <f t="shared" ref="C9:L9" si="3">AVERAGE(C8,C10)</f>
        <v>6.4</v>
      </c>
      <c r="D9" s="52">
        <f t="shared" si="3"/>
        <v>4.1500000000000004</v>
      </c>
      <c r="E9" s="52">
        <f t="shared" si="3"/>
        <v>3.0249999999999999</v>
      </c>
      <c r="F9" s="52">
        <f t="shared" si="3"/>
        <v>2.35</v>
      </c>
      <c r="G9" s="52">
        <f t="shared" si="3"/>
        <v>1.9</v>
      </c>
      <c r="H9" s="52">
        <f t="shared" si="3"/>
        <v>1.675</v>
      </c>
      <c r="I9" s="52">
        <f t="shared" si="3"/>
        <v>1.45</v>
      </c>
      <c r="J9" s="52">
        <f t="shared" si="3"/>
        <v>1.2250000000000001</v>
      </c>
      <c r="K9" s="52">
        <f t="shared" si="3"/>
        <v>1.1125</v>
      </c>
      <c r="L9" s="52">
        <f t="shared" si="3"/>
        <v>1.0562499999999999</v>
      </c>
    </row>
    <row r="10" spans="1:12" x14ac:dyDescent="0.25">
      <c r="B10" s="9" t="s">
        <v>46</v>
      </c>
      <c r="C10" s="53">
        <v>5.8</v>
      </c>
      <c r="D10" s="53">
        <v>3.8</v>
      </c>
      <c r="E10" s="53">
        <v>2.8</v>
      </c>
      <c r="F10" s="53">
        <v>2.2000000000000002</v>
      </c>
      <c r="G10" s="42">
        <v>1.8</v>
      </c>
      <c r="H10" s="6">
        <v>1.6</v>
      </c>
      <c r="I10" s="6">
        <v>1.4</v>
      </c>
      <c r="J10" s="6">
        <v>1.2</v>
      </c>
      <c r="K10" s="6">
        <v>1.1000000000000001</v>
      </c>
      <c r="L10" s="6">
        <v>1.05</v>
      </c>
    </row>
    <row r="11" spans="1:12" x14ac:dyDescent="0.25">
      <c r="B11" s="9" t="s">
        <v>47</v>
      </c>
      <c r="C11" s="52">
        <f t="shared" ref="C11:L11" si="4">AVERAGE(C10,C12)</f>
        <v>5.1150000000000002</v>
      </c>
      <c r="D11" s="52">
        <f t="shared" si="4"/>
        <v>3.4</v>
      </c>
      <c r="E11" s="52">
        <f t="shared" si="4"/>
        <v>2.5425</v>
      </c>
      <c r="F11" s="52">
        <f t="shared" si="4"/>
        <v>2.0285000000000002</v>
      </c>
      <c r="G11" s="52">
        <f t="shared" si="4"/>
        <v>1.6875</v>
      </c>
      <c r="H11" s="52">
        <f t="shared" si="4"/>
        <v>1.5125000000000002</v>
      </c>
      <c r="I11" s="52">
        <f t="shared" si="4"/>
        <v>1.3424999999999998</v>
      </c>
      <c r="J11" s="52">
        <f t="shared" si="4"/>
        <v>1.1724999999999999</v>
      </c>
      <c r="K11" s="52">
        <f t="shared" si="4"/>
        <v>1.085</v>
      </c>
      <c r="L11" s="52">
        <f t="shared" si="4"/>
        <v>1.0425</v>
      </c>
    </row>
    <row r="12" spans="1:12" x14ac:dyDescent="0.25">
      <c r="B12" s="9" t="s">
        <v>7</v>
      </c>
      <c r="C12" s="53">
        <v>4.43</v>
      </c>
      <c r="D12" s="53">
        <v>3</v>
      </c>
      <c r="E12" s="53">
        <v>2.2850000000000001</v>
      </c>
      <c r="F12" s="53">
        <v>1.857</v>
      </c>
      <c r="G12" s="42">
        <v>1.575</v>
      </c>
      <c r="H12" s="6">
        <v>1.425</v>
      </c>
      <c r="I12" s="6">
        <v>1.2849999999999999</v>
      </c>
      <c r="J12" s="6">
        <v>1.145</v>
      </c>
      <c r="K12" s="6">
        <v>1.07</v>
      </c>
      <c r="L12" s="6">
        <v>1.0349999999999999</v>
      </c>
    </row>
    <row r="13" spans="1:12" x14ac:dyDescent="0.25">
      <c r="B13" s="9" t="s">
        <v>48</v>
      </c>
      <c r="C13" s="52">
        <f t="shared" ref="C13:L15" si="5">AVERAGE(C12,C14)</f>
        <v>4.05</v>
      </c>
      <c r="D13" s="52">
        <f t="shared" si="5"/>
        <v>2.7800000000000002</v>
      </c>
      <c r="E13" s="52">
        <f t="shared" si="5"/>
        <v>2.1425000000000001</v>
      </c>
      <c r="F13" s="52">
        <f t="shared" si="5"/>
        <v>1.762</v>
      </c>
      <c r="G13" s="52">
        <f t="shared" si="5"/>
        <v>1.5125</v>
      </c>
      <c r="H13" s="52">
        <f t="shared" si="5"/>
        <v>1.375</v>
      </c>
      <c r="I13" s="52">
        <f t="shared" si="5"/>
        <v>1.2549999999999999</v>
      </c>
      <c r="J13" s="52">
        <f t="shared" si="5"/>
        <v>1.1274999999999999</v>
      </c>
      <c r="K13" s="52">
        <f t="shared" si="5"/>
        <v>1.0625</v>
      </c>
      <c r="L13" s="52">
        <f t="shared" si="5"/>
        <v>1.0299999999999998</v>
      </c>
    </row>
    <row r="14" spans="1:12" x14ac:dyDescent="0.25">
      <c r="B14" s="9" t="s">
        <v>49</v>
      </c>
      <c r="C14" s="53">
        <v>3.67</v>
      </c>
      <c r="D14" s="53">
        <v>2.56</v>
      </c>
      <c r="E14" s="53">
        <v>2</v>
      </c>
      <c r="F14" s="53">
        <v>1.667</v>
      </c>
      <c r="G14" s="42">
        <v>1.45</v>
      </c>
      <c r="H14" s="6">
        <v>1.325</v>
      </c>
      <c r="I14" s="6">
        <v>1.2250000000000001</v>
      </c>
      <c r="J14" s="6">
        <v>1.1100000000000001</v>
      </c>
      <c r="K14" s="6">
        <v>1.0549999999999999</v>
      </c>
      <c r="L14" s="6">
        <v>1.0249999999999999</v>
      </c>
    </row>
    <row r="15" spans="1:12" x14ac:dyDescent="0.25">
      <c r="B15" s="9" t="s">
        <v>57</v>
      </c>
      <c r="C15" s="52">
        <f t="shared" si="5"/>
        <v>2.335</v>
      </c>
      <c r="D15" s="52">
        <f t="shared" si="5"/>
        <v>1.78</v>
      </c>
      <c r="E15" s="52">
        <f t="shared" si="5"/>
        <v>1.5</v>
      </c>
      <c r="F15" s="52">
        <f t="shared" si="5"/>
        <v>1.3334999999999999</v>
      </c>
      <c r="G15" s="52">
        <f t="shared" si="5"/>
        <v>1.2250000000000001</v>
      </c>
      <c r="H15" s="52">
        <f t="shared" si="5"/>
        <v>1.1625000000000001</v>
      </c>
      <c r="I15" s="52">
        <f t="shared" si="5"/>
        <v>1.1125</v>
      </c>
      <c r="J15" s="52">
        <f t="shared" si="5"/>
        <v>1.0550000000000002</v>
      </c>
      <c r="K15" s="52">
        <f t="shared" si="5"/>
        <v>1.0274999999999999</v>
      </c>
      <c r="L15" s="52">
        <f t="shared" si="5"/>
        <v>1.0125</v>
      </c>
    </row>
    <row r="16" spans="1:12" x14ac:dyDescent="0.25">
      <c r="B16" s="9" t="s">
        <v>32</v>
      </c>
      <c r="C16" s="6">
        <v>1</v>
      </c>
      <c r="D16" s="6">
        <v>1</v>
      </c>
      <c r="E16" s="6">
        <v>1</v>
      </c>
      <c r="F16" s="6">
        <v>1</v>
      </c>
      <c r="G16" s="6">
        <v>1</v>
      </c>
      <c r="H16" s="6">
        <v>1</v>
      </c>
      <c r="I16" s="6">
        <v>1</v>
      </c>
      <c r="J16" s="6">
        <v>1</v>
      </c>
      <c r="K16" s="6">
        <v>1</v>
      </c>
      <c r="L16" s="6">
        <v>1</v>
      </c>
    </row>
    <row r="19" spans="1:12" x14ac:dyDescent="0.25">
      <c r="A19" s="7" t="s">
        <v>0</v>
      </c>
      <c r="B19" s="3"/>
      <c r="C19" s="4" t="s">
        <v>50</v>
      </c>
      <c r="D19" s="4" t="s">
        <v>56</v>
      </c>
      <c r="E19" s="4" t="s">
        <v>52</v>
      </c>
      <c r="F19" s="4" t="s">
        <v>4</v>
      </c>
      <c r="G19" s="4" t="s">
        <v>3</v>
      </c>
      <c r="H19" s="4" t="s">
        <v>36</v>
      </c>
      <c r="I19" s="4" t="s">
        <v>2</v>
      </c>
      <c r="J19" s="4" t="s">
        <v>1</v>
      </c>
      <c r="K19" s="4" t="s">
        <v>53</v>
      </c>
      <c r="L19" s="4" t="s">
        <v>35</v>
      </c>
    </row>
    <row r="20" spans="1:12" x14ac:dyDescent="0.25">
      <c r="B20" s="3" t="s">
        <v>5</v>
      </c>
      <c r="C20" s="3">
        <v>25</v>
      </c>
      <c r="D20" s="3">
        <v>15</v>
      </c>
      <c r="E20" s="3">
        <v>10</v>
      </c>
      <c r="F20" s="3">
        <v>7</v>
      </c>
      <c r="G20" s="3">
        <v>5</v>
      </c>
      <c r="H20" s="3">
        <v>4</v>
      </c>
      <c r="I20" s="3">
        <v>3</v>
      </c>
      <c r="J20" s="3">
        <v>2</v>
      </c>
      <c r="K20" s="3">
        <v>1.5</v>
      </c>
      <c r="L20" s="3">
        <v>1.25</v>
      </c>
    </row>
    <row r="21" spans="1:12" x14ac:dyDescent="0.25">
      <c r="B21" s="3" t="s">
        <v>40</v>
      </c>
      <c r="C21" s="3">
        <v>25</v>
      </c>
      <c r="D21" s="3">
        <v>15</v>
      </c>
      <c r="E21" s="3">
        <v>10</v>
      </c>
      <c r="F21" s="3">
        <v>7</v>
      </c>
      <c r="G21" s="3">
        <v>5</v>
      </c>
      <c r="H21" s="3">
        <v>4</v>
      </c>
      <c r="I21" s="3">
        <v>3</v>
      </c>
      <c r="J21" s="3">
        <v>2</v>
      </c>
      <c r="K21" s="3">
        <v>1.5</v>
      </c>
      <c r="L21" s="3">
        <v>1.25</v>
      </c>
    </row>
    <row r="22" spans="1:12" x14ac:dyDescent="0.25">
      <c r="B22" s="3" t="s">
        <v>6</v>
      </c>
      <c r="C22" s="3">
        <v>25</v>
      </c>
      <c r="D22" s="3">
        <v>15</v>
      </c>
      <c r="E22" s="3">
        <v>10</v>
      </c>
      <c r="F22" s="3">
        <v>7</v>
      </c>
      <c r="G22" s="3">
        <v>5</v>
      </c>
      <c r="H22" s="3">
        <v>4</v>
      </c>
      <c r="I22" s="3">
        <v>3</v>
      </c>
      <c r="J22" s="3">
        <v>2</v>
      </c>
      <c r="K22" s="3">
        <v>1.5</v>
      </c>
      <c r="L22" s="3">
        <v>1.25</v>
      </c>
    </row>
    <row r="23" spans="1:12" x14ac:dyDescent="0.25">
      <c r="B23" s="3" t="s">
        <v>41</v>
      </c>
      <c r="C23" s="3">
        <v>25</v>
      </c>
      <c r="D23" s="3">
        <v>15</v>
      </c>
      <c r="E23" s="3">
        <v>10</v>
      </c>
      <c r="F23" s="3">
        <v>7</v>
      </c>
      <c r="G23" s="3">
        <v>5</v>
      </c>
      <c r="H23" s="3">
        <v>4</v>
      </c>
      <c r="I23" s="3">
        <v>3</v>
      </c>
      <c r="J23" s="3">
        <v>2</v>
      </c>
      <c r="K23" s="3">
        <v>1.5</v>
      </c>
      <c r="L23" s="3">
        <v>1.25</v>
      </c>
    </row>
    <row r="24" spans="1:12" x14ac:dyDescent="0.25">
      <c r="B24" s="3" t="s">
        <v>42</v>
      </c>
      <c r="C24" s="3">
        <v>25</v>
      </c>
      <c r="D24" s="3">
        <v>15</v>
      </c>
      <c r="E24" s="3">
        <v>10</v>
      </c>
      <c r="F24" s="3">
        <v>7</v>
      </c>
      <c r="G24" s="3">
        <v>5</v>
      </c>
      <c r="H24" s="3">
        <v>4</v>
      </c>
      <c r="I24" s="3">
        <v>3</v>
      </c>
      <c r="J24" s="3">
        <v>2</v>
      </c>
      <c r="K24" s="3">
        <v>1.5</v>
      </c>
      <c r="L24" s="3">
        <v>1.25</v>
      </c>
    </row>
    <row r="25" spans="1:12" x14ac:dyDescent="0.25">
      <c r="B25" s="3" t="s">
        <v>43</v>
      </c>
      <c r="C25" s="3">
        <v>25</v>
      </c>
      <c r="D25" s="3">
        <v>15</v>
      </c>
      <c r="E25" s="3">
        <v>10</v>
      </c>
      <c r="F25" s="3">
        <v>7</v>
      </c>
      <c r="G25" s="3">
        <v>5</v>
      </c>
      <c r="H25" s="3">
        <v>4</v>
      </c>
      <c r="I25" s="3">
        <v>3</v>
      </c>
      <c r="J25" s="3">
        <v>2</v>
      </c>
      <c r="K25" s="3">
        <v>1.5</v>
      </c>
      <c r="L25" s="3">
        <v>1.25</v>
      </c>
    </row>
    <row r="26" spans="1:12" x14ac:dyDescent="0.25">
      <c r="B26" s="3" t="s">
        <v>44</v>
      </c>
      <c r="C26" s="3">
        <v>25</v>
      </c>
      <c r="D26" s="3">
        <v>15</v>
      </c>
      <c r="E26" s="3">
        <v>10</v>
      </c>
      <c r="F26" s="3">
        <v>7</v>
      </c>
      <c r="G26" s="3">
        <v>5</v>
      </c>
      <c r="H26" s="3">
        <v>4</v>
      </c>
      <c r="I26" s="3">
        <v>3</v>
      </c>
      <c r="J26" s="3">
        <v>2</v>
      </c>
      <c r="K26" s="3">
        <v>1.5</v>
      </c>
      <c r="L26" s="3">
        <v>1.25</v>
      </c>
    </row>
    <row r="27" spans="1:12" x14ac:dyDescent="0.25">
      <c r="B27" s="3" t="s">
        <v>45</v>
      </c>
      <c r="C27" s="3">
        <v>25</v>
      </c>
      <c r="D27" s="3">
        <v>15</v>
      </c>
      <c r="E27" s="3">
        <v>10</v>
      </c>
      <c r="F27" s="3">
        <v>7</v>
      </c>
      <c r="G27" s="3">
        <v>5</v>
      </c>
      <c r="H27" s="3">
        <v>4</v>
      </c>
      <c r="I27" s="3">
        <v>3</v>
      </c>
      <c r="J27" s="3">
        <v>2</v>
      </c>
      <c r="K27" s="3">
        <v>1.5</v>
      </c>
      <c r="L27" s="3">
        <v>1.25</v>
      </c>
    </row>
    <row r="28" spans="1:12" x14ac:dyDescent="0.25">
      <c r="B28" s="3" t="s">
        <v>46</v>
      </c>
      <c r="C28" s="3">
        <v>25</v>
      </c>
      <c r="D28" s="3">
        <v>15</v>
      </c>
      <c r="E28" s="3">
        <v>10</v>
      </c>
      <c r="F28" s="3">
        <v>7</v>
      </c>
      <c r="G28" s="3">
        <v>5</v>
      </c>
      <c r="H28" s="3">
        <v>4</v>
      </c>
      <c r="I28" s="3">
        <v>3</v>
      </c>
      <c r="J28" s="3">
        <v>2</v>
      </c>
      <c r="K28" s="3">
        <v>1.5</v>
      </c>
      <c r="L28" s="3">
        <v>1.25</v>
      </c>
    </row>
    <row r="29" spans="1:12" x14ac:dyDescent="0.25">
      <c r="B29" s="3" t="s">
        <v>47</v>
      </c>
      <c r="C29" s="3">
        <v>25</v>
      </c>
      <c r="D29" s="3">
        <v>15</v>
      </c>
      <c r="E29" s="3">
        <v>10</v>
      </c>
      <c r="F29" s="3">
        <v>7</v>
      </c>
      <c r="G29" s="3">
        <v>5</v>
      </c>
      <c r="H29" s="3">
        <v>4</v>
      </c>
      <c r="I29" s="3">
        <v>3</v>
      </c>
      <c r="J29" s="3">
        <v>2</v>
      </c>
      <c r="K29" s="3">
        <v>1.5</v>
      </c>
      <c r="L29" s="3">
        <v>1.25</v>
      </c>
    </row>
    <row r="30" spans="1:12" x14ac:dyDescent="0.25">
      <c r="B30" s="3" t="s">
        <v>7</v>
      </c>
      <c r="C30" s="3">
        <v>25</v>
      </c>
      <c r="D30" s="3">
        <v>15</v>
      </c>
      <c r="E30" s="3">
        <v>10</v>
      </c>
      <c r="F30" s="3">
        <v>7</v>
      </c>
      <c r="G30" s="3">
        <v>5</v>
      </c>
      <c r="H30" s="3">
        <v>4</v>
      </c>
      <c r="I30" s="3">
        <v>3</v>
      </c>
      <c r="J30" s="3">
        <v>2</v>
      </c>
      <c r="K30" s="3">
        <v>1.5</v>
      </c>
      <c r="L30" s="3">
        <v>1.25</v>
      </c>
    </row>
    <row r="31" spans="1:12" x14ac:dyDescent="0.25">
      <c r="B31" s="3" t="s">
        <v>48</v>
      </c>
      <c r="C31" s="3">
        <v>25</v>
      </c>
      <c r="D31" s="3">
        <v>15</v>
      </c>
      <c r="E31" s="3">
        <v>10</v>
      </c>
      <c r="F31" s="3">
        <v>7</v>
      </c>
      <c r="G31" s="3">
        <v>5</v>
      </c>
      <c r="H31" s="3">
        <v>4</v>
      </c>
      <c r="I31" s="3">
        <v>3</v>
      </c>
      <c r="J31" s="3">
        <v>2</v>
      </c>
      <c r="K31" s="3">
        <v>1.5</v>
      </c>
      <c r="L31" s="3">
        <v>1.25</v>
      </c>
    </row>
    <row r="32" spans="1:12" x14ac:dyDescent="0.25">
      <c r="B32" s="3" t="s">
        <v>49</v>
      </c>
      <c r="C32" s="3">
        <v>25</v>
      </c>
      <c r="D32" s="3">
        <v>15</v>
      </c>
      <c r="E32" s="3">
        <v>10</v>
      </c>
      <c r="F32" s="3">
        <v>7</v>
      </c>
      <c r="G32" s="3">
        <v>5</v>
      </c>
      <c r="H32" s="3">
        <v>4</v>
      </c>
      <c r="I32" s="3">
        <v>3</v>
      </c>
      <c r="J32" s="3">
        <v>2</v>
      </c>
      <c r="K32" s="3">
        <v>1.5</v>
      </c>
      <c r="L32" s="3">
        <v>1.25</v>
      </c>
    </row>
    <row r="33" spans="1:12" x14ac:dyDescent="0.25">
      <c r="B33" s="3" t="s">
        <v>57</v>
      </c>
      <c r="C33" s="3">
        <v>25</v>
      </c>
      <c r="D33" s="3">
        <v>15</v>
      </c>
      <c r="E33" s="3">
        <v>10</v>
      </c>
      <c r="F33" s="3">
        <v>7</v>
      </c>
      <c r="G33" s="3">
        <v>5</v>
      </c>
      <c r="H33" s="3">
        <v>4</v>
      </c>
      <c r="I33" s="3">
        <v>3</v>
      </c>
      <c r="J33" s="3">
        <v>2</v>
      </c>
      <c r="K33" s="3">
        <v>1.5</v>
      </c>
      <c r="L33" s="3">
        <v>1.25</v>
      </c>
    </row>
    <row r="34" spans="1:12" x14ac:dyDescent="0.25">
      <c r="B34" s="3" t="s">
        <v>32</v>
      </c>
      <c r="C34" s="3">
        <v>25</v>
      </c>
      <c r="D34" s="3">
        <v>15</v>
      </c>
      <c r="E34" s="3">
        <v>10</v>
      </c>
      <c r="F34" s="3">
        <v>7</v>
      </c>
      <c r="G34" s="3">
        <v>5</v>
      </c>
      <c r="H34" s="3">
        <v>4</v>
      </c>
      <c r="I34" s="3">
        <v>3</v>
      </c>
      <c r="J34" s="3">
        <v>2</v>
      </c>
      <c r="K34" s="3">
        <v>1.5</v>
      </c>
      <c r="L34" s="3">
        <v>1.25</v>
      </c>
    </row>
    <row r="36" spans="1:12" x14ac:dyDescent="0.25">
      <c r="A36" s="183" t="str">
        <f>CONCATENATE("Version ",'Change Log'!$B$2," – © 2015-",YEAR('Change Log'!$A$2),", William W. Davis, MSPM, PMP")</f>
        <v>Version 2.0a – © 2015-2019, William W. Davis, MSPM, PMP</v>
      </c>
    </row>
    <row r="37" spans="1:12" x14ac:dyDescent="0.25">
      <c r="A37" s="199" t="s">
        <v>142</v>
      </c>
      <c r="B37" s="199"/>
      <c r="C37" s="199"/>
      <c r="D37" s="199"/>
      <c r="E37" s="199"/>
      <c r="F37" s="199"/>
      <c r="G37" s="199"/>
      <c r="H37" s="199"/>
      <c r="I37" s="199"/>
      <c r="J37" s="199"/>
    </row>
    <row r="38" spans="1:12" x14ac:dyDescent="0.25">
      <c r="A38" s="199" t="s">
        <v>141</v>
      </c>
      <c r="B38" s="199"/>
      <c r="C38" s="199"/>
      <c r="D38" s="199"/>
      <c r="E38" s="199"/>
      <c r="F38" s="199"/>
      <c r="G38" s="199"/>
      <c r="H38" s="199"/>
      <c r="I38" s="199"/>
      <c r="J38" s="199"/>
    </row>
    <row r="39" spans="1:12" x14ac:dyDescent="0.25">
      <c r="A39" s="199" t="s">
        <v>96</v>
      </c>
      <c r="B39" s="199"/>
      <c r="C39" s="199"/>
      <c r="D39" s="199"/>
      <c r="E39" s="199"/>
      <c r="F39" s="199"/>
      <c r="G39" s="199"/>
      <c r="H39" s="199"/>
      <c r="I39" s="199"/>
      <c r="J39" s="199"/>
    </row>
    <row r="40" spans="1:12" x14ac:dyDescent="0.25">
      <c r="A40" s="199" t="s">
        <v>154</v>
      </c>
      <c r="B40" s="199"/>
      <c r="C40" s="199"/>
      <c r="D40" s="199"/>
      <c r="E40" s="199"/>
      <c r="F40" s="199"/>
      <c r="G40" s="199"/>
      <c r="H40" s="199"/>
      <c r="I40" s="199"/>
      <c r="J40" s="199"/>
    </row>
    <row r="41" spans="1:12" x14ac:dyDescent="0.25">
      <c r="A41" s="199" t="s">
        <v>97</v>
      </c>
      <c r="B41" s="199"/>
      <c r="C41" s="199"/>
      <c r="D41" s="199"/>
      <c r="E41" s="199"/>
      <c r="F41" s="199"/>
      <c r="G41" s="199"/>
      <c r="H41" s="199"/>
      <c r="I41" s="199"/>
      <c r="J41" s="199"/>
    </row>
    <row r="42" spans="1:12" x14ac:dyDescent="0.25">
      <c r="A42" s="185" t="s">
        <v>155</v>
      </c>
      <c r="B42" s="139"/>
      <c r="C42" s="139"/>
      <c r="D42" s="139"/>
      <c r="E42" s="139"/>
      <c r="F42" s="139"/>
      <c r="G42" s="139"/>
      <c r="H42" s="139"/>
      <c r="I42" s="139"/>
      <c r="J42" s="139"/>
    </row>
    <row r="43" spans="1:12" x14ac:dyDescent="0.25">
      <c r="A43" s="185" t="s">
        <v>93</v>
      </c>
      <c r="B43" s="17"/>
      <c r="C43" s="17"/>
      <c r="D43" s="17"/>
      <c r="E43" s="17"/>
      <c r="F43" s="18"/>
      <c r="G43" s="17"/>
      <c r="H43" s="17"/>
      <c r="I43" s="17"/>
      <c r="J43" s="17"/>
    </row>
    <row r="44" spans="1:12" x14ac:dyDescent="0.25">
      <c r="A44" s="185" t="s">
        <v>156</v>
      </c>
      <c r="B44" s="17"/>
      <c r="C44" s="17"/>
      <c r="D44" s="17"/>
      <c r="E44" s="17"/>
      <c r="F44" s="18"/>
      <c r="G44" s="17"/>
      <c r="H44" s="17"/>
      <c r="I44" s="17"/>
      <c r="J44" s="17"/>
    </row>
    <row r="45" spans="1:12" x14ac:dyDescent="0.25">
      <c r="A45" s="185" t="s">
        <v>157</v>
      </c>
      <c r="B45" s="17"/>
      <c r="C45" s="17"/>
      <c r="D45" s="17"/>
      <c r="E45" s="17"/>
      <c r="F45" s="18"/>
      <c r="G45" s="17"/>
      <c r="H45" s="17"/>
      <c r="I45" s="17"/>
      <c r="J45" s="17"/>
    </row>
    <row r="46" spans="1:12" x14ac:dyDescent="0.25">
      <c r="A46" s="185"/>
      <c r="B46" s="17"/>
      <c r="C46" s="17"/>
      <c r="D46" s="17"/>
      <c r="E46" s="17"/>
      <c r="F46" s="18"/>
      <c r="G46" s="17"/>
      <c r="H46" s="17"/>
      <c r="I46" s="17"/>
      <c r="J46" s="17"/>
    </row>
    <row r="47" spans="1:12" x14ac:dyDescent="0.25">
      <c r="A47" s="185" t="s">
        <v>158</v>
      </c>
      <c r="B47" s="17"/>
      <c r="C47" s="17"/>
      <c r="D47" s="17"/>
      <c r="E47" s="17"/>
      <c r="F47" s="18"/>
      <c r="G47" s="17"/>
      <c r="H47" s="17"/>
      <c r="I47" s="17"/>
      <c r="J47" s="17"/>
    </row>
    <row r="48" spans="1:12" x14ac:dyDescent="0.25">
      <c r="A48" s="185" t="s">
        <v>91</v>
      </c>
      <c r="B48" s="17"/>
      <c r="C48" s="17"/>
      <c r="D48" s="17"/>
      <c r="E48" s="17"/>
      <c r="F48" s="18"/>
      <c r="G48" s="17"/>
      <c r="H48" s="17"/>
      <c r="I48" s="17"/>
      <c r="J48" s="17"/>
    </row>
    <row r="49" spans="1:10" x14ac:dyDescent="0.25">
      <c r="A49" s="185" t="s">
        <v>92</v>
      </c>
      <c r="B49" s="17"/>
      <c r="C49" s="17"/>
      <c r="D49" s="17"/>
      <c r="E49" s="17"/>
      <c r="F49" s="18"/>
      <c r="G49" s="17"/>
      <c r="H49" s="17"/>
      <c r="I49" s="17"/>
      <c r="J49" s="17"/>
    </row>
  </sheetData>
  <mergeCells count="5">
    <mergeCell ref="A37:J37"/>
    <mergeCell ref="A38:J38"/>
    <mergeCell ref="A39:J39"/>
    <mergeCell ref="A40:J40"/>
    <mergeCell ref="A41:J41"/>
  </mergeCells>
  <hyperlinks>
    <hyperlink ref="A39:J39" r:id="rId1" display="Watch Statistical PERT videos on YouTube " xr:uid="{8F852142-8A52-4504-8B8A-F9EF893DF34A}"/>
    <hyperlink ref="A40" r:id="rId2" display="Follow Statistical PERT on Twitter to learn when new updates are released" xr:uid="{B8E4979F-7642-45AF-B1AE-6B140A5B578D}"/>
    <hyperlink ref="A39" r:id="rId3" xr:uid="{59EE005D-90AC-462B-916E-0399005B33B6}"/>
    <hyperlink ref="A38" r:id="rId4" display="Take a Pluralsight course on Statistical PERT" xr:uid="{1A420819-4F94-440F-8B73-4F1542B52974}"/>
    <hyperlink ref="A37" r:id="rId5" display="Download more FREE Statistical PERT templates at https://www.statisticalpert.com" xr:uid="{CE83376E-F133-4100-8838-8FC2C9EFF602}"/>
    <hyperlink ref="A41:J41" r:id="rId6" display="Follow Statistical PERT on Twitter to learn when new updates are released" xr:uid="{8E3371D5-4937-4D50-81E9-01AF2E0F59DD}"/>
    <hyperlink ref="A40:J40" r:id="rId7" display="Connect with or follow William W. Davis on LinkedIn" xr:uid="{C6127CEA-EC64-4DFB-AFA9-B2A640BBFF3A}"/>
    <hyperlink ref="A38:J38" r:id="rId8" display="Watch a Pluralsight course on Statistical PERT® Normal Edition" xr:uid="{D1F40C23-0CF2-47C7-ADBD-3E188F9757E8}"/>
  </hyperlinks>
  <pageMargins left="0.7" right="0.7" top="0.75" bottom="0.75" header="0.3" footer="0.3"/>
  <pageSetup orientation="portrait" r:id="rId9"/>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4</vt:i4>
      </vt:variant>
    </vt:vector>
  </HeadingPairs>
  <TitlesOfParts>
    <vt:vector size="18" baseType="lpstr">
      <vt:lpstr>Welcome!</vt:lpstr>
      <vt:lpstr>SPERT® Beta for Beginners</vt:lpstr>
      <vt:lpstr>SPERT® Beta (1-Point entry)</vt:lpstr>
      <vt:lpstr>SPERT® Beta (3-Point entry)</vt:lpstr>
      <vt:lpstr>SPERT® Beta (Mixed entry)</vt:lpstr>
      <vt:lpstr>SPERT® Beta - Charts</vt:lpstr>
      <vt:lpstr>Skew</vt:lpstr>
      <vt:lpstr>Confidence</vt:lpstr>
      <vt:lpstr>Alpha-Beta</vt:lpstr>
      <vt:lpstr>Standard Deviation Ratios</vt:lpstr>
      <vt:lpstr>Mean Ratios</vt:lpstr>
      <vt:lpstr>VLookups</vt:lpstr>
      <vt:lpstr>Change Log</vt:lpstr>
      <vt:lpstr>GNU GPL</vt:lpstr>
      <vt:lpstr>Alpha_Chart</vt:lpstr>
      <vt:lpstr>Beta_Chart</vt:lpstr>
      <vt:lpstr>Mean_Ratios</vt:lpstr>
      <vt:lpstr>Standard_Deviation_Ratios</vt:lpstr>
    </vt:vector>
  </TitlesOfParts>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William Davis</dc:creator>
  <cp:lastModifiedBy>William Davis</cp:lastModifiedBy>
  <dcterms:created xsi:type="dcterms:W3CDTF">2015-09-24T02:35:01Z</dcterms:created>
  <dcterms:modified xsi:type="dcterms:W3CDTF">2019-06-26T03:53:51Z</dcterms:modified>
</cp:coreProperties>
</file>