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98A33F0B-9691-4CF8-B4B7-9774EFAB0FAF}"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<sst xmlns="http://schemas.openxmlformats.org/spreadsheetml/2006/main" count="1198" uniqueCount="754">
  <si>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</si>
  <si>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</si>
  <si>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</si>
  <si>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</si>
  <si>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</si>
  <si>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</si>
  <si>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</si>
  <si>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</si>
  <si>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</si>
  <si>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</si>
  <si>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</si>
  <si>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</si>
  <si>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</si>
  <si>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</si>
  <si>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</si>
  <si>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</si>
  <si>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</si>
  <si>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</si>
  <si>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</si>
  <si>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</si>
  <si>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</si>
  <si>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</si>
  <si>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</si>
  <si>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</si>
  <si>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</si>
  <si>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</si>
  <si>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</si>
  <si>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</si>
  <si>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</si>
  <si>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</si>
  <si>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</si>
  <si>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</si>
  <si>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</si>
  <si>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</si>
  <si>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</si>
  <si>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</si>
  <si>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</si>
  <si>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</si>
  <si>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</si>
  <si>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</si>
  <si>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</si>
  <si>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</si>
  <si>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</si>
  <si>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</si>
  <si>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</si>
  <si>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</si>
  <si>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</si>
  <si>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</si>
  <si>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</si>
  <si>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</si>
  <si>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</si>
  <si>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</si>
  <si>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</si>
  <si>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</si>
  <si>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</si>
  <si>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</si>
  <si>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</si>
  <si>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</si>
  <si>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</si>
  <si>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</si>
  <si>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</si>
  <si>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</si>
  <si>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</si>
  <si>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</si>
  <si>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</si>
  <si>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</si>
  <si>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</si>
  <si>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</si>
  <si>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</si>
  <si>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</si>
  <si>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</si>
  <si>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</si>
  <si>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</si>
  <si>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</si>
  <si>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</si>
  <si>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</si>
  <si>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</si>
  <si>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</si>
  <si>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</si>
  <si>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</si>
  <si>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</si>
  <si>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</si>
  <si>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</si>
  <si>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</si>
  <si>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</si>
  <si>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</si>
  <si>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</si>
  <si>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</si>
  <si>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</si>
  <si>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</si>
  <si>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</si>
  <si>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</si>
  <si>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</si>
  <si>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</si>
  <si>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</si>
  <si>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</si>
  <si>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</si>
  <si>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</si>
  <si>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</si>
  <si>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</si>
  <si>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</si>
  <si>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</si>
  <si>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</si>
  <si>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</si>
  <si>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</si>
  <si>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</si>
  <si>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</si>
  <si>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</si>
  <si>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</si>
  <si>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</si>
  <si>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</si>
  <si>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</si>
  <si>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</si>
  <si>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</si>
  <si>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</si>
  <si>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</si>
  <si>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</si>
  <si>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</si>
  <si>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</si>
  <si>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</si>
  <si>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</si>
  <si>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</si>
  <si>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</si>
  <si>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</si>
  <si>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</si>
  <si>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</si>
  <si>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</si>
  <si>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</si>
  <si>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</si>
  <si>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</si>
  <si>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</si>
  <si>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</si>
  <si>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</si>
  <si>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</si>
  <si>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</si>
  <si>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</si>
  <si>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</si>
  <si>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</si>
  <si>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</si>
  <si>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</si>
  <si>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</si>
  <si>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</si>
  <si>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</si>
  <si>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</si>
  <si>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</si>
  <si>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</si>
  <si>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</si>
  <si>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</si>
  <si>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</si>
  <si>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</si>
  <si>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</si>
  <si>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</si>
  <si>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</si>
  <si>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</si>
  <si>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</si>
  <si>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</si>
  <si>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</si>
  <si>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</si>
  <si>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</si>
  <si>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</si>
  <si>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</si>
  <si>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</si>
  <si>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</si>
  <si>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</si>
  <si>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</si>
  <si>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</si>
  <si>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</si>
  <si>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</si>
  <si>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</si>
  <si>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</si>
  <si>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</si>
  <si>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</si>
  <si>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</si>
  <si>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</si>
  <si>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</si>
  <si>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</si>
  <si>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</si>
  <si>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</si>
  <si>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</si>
  <si>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</si>
  <si>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</si>
  <si>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</si>
  <si>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</si>
  <si>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</si>
  <si>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</si>
  <si>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</si>
  <si>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</si>
  <si>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</si>
  <si>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</si>
  <si>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</si>
  <si>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</si>
  <si>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</si>
  <si>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</si>
  <si>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</si>
  <si>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</si>
  <si>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</si>
  <si>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</si>
  <si>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</si>
  <si>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</si>
  <si>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</si>
  <si>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</si>
  <si>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</si>
  <si>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</si>
  <si>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</si>
  <si>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</si>
  <si>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</si>
  <si>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</si>
  <si>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</si>
  <si>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</si>
  <si>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</si>
  <si>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</si>
  <si>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</si>
  <si>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</si>
  <si>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</si>
  <si>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</si>
  <si>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</si>
  <si>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</si>
  <si>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</si>
  <si>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</si>
  <si>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</si>
  <si>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</si>
  <si>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</si>
  <si>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</si>
  <si>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</si>
  <si>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</si>
  <si>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</si>
  <si>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</si>
  <si>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</si>
  <si>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</si>
  <si>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</si>
  <si>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</si>
  <si>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</si>
  <si>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</si>
  <si>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</si>
  <si>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</si>
  <si>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</si>
  <si>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</si>
  <si>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</si>
  <si>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</si>
  <si>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</si>
  <si>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</si>
  <si>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</si>
  <si>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</si>
  <si>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</si>
  <si>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</si>
  <si>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</si>
  <si>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</si>
  <si>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</si>
  <si>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</si>
  <si>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</si>
  <si>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</si>
  <si>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</si>
  <si>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</si>
  <si>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</si>
  <si>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</si>
  <si>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</si>
  <si>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</si>
  <si>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</si>
  <si>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</si>
  <si>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</si>
  <si>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</si>
  <si>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</si>
  <si>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</si>
  <si>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</si>
  <si>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</si>
  <si>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</si>
  <si>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</si>
  <si>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</si>
  <si>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</si>
  <si>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</si>
  <si>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</si>
  <si>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</si>
  <si>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</si>
  <si>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</si>
  <si>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</si>
  <si>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</si>
  <si>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</si>
  <si>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</si>
  <si>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</si>
  <si>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</si>
  <si>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</si>
  <si>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</si>
  <si>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</si>
  <si>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</si>
  <si>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</si>
  <si>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</si>
  <si>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</si>
  <si>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</si>
  <si>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</si>
  <si>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</si>
  <si>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</si>
  <si>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</si>
  <si>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</si>
  <si>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</si>
  <si>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</si>
  <si>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</si>
  <si>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</si>
  <si>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</si>
  <si>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</si>
  <si>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</si>
  <si>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</si>
  <si>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</si>
  <si>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</si>
  <si>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</si>
  <si>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</si>
  <si>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</si>
  <si>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</si>
  <si>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</si>
  <si>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</si>
  <si>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</si>
  <si>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</si>
  <si>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</si>
  <si>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</si>
  <si>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</si>
  <si>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</si>
  <si>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</si>
  <si>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</si>
  <si>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</si>
  <si>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</si>
  <si>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</si>
  <si>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</si>
  <si>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</si>
  <si>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</si>
  <si>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</si>
  <si>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</si>
  <si>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</si>
  <si>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</si>
  <si>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</si>
  <si>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</si>
  <si>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</si>
  <si>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</si>
  <si>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</si>
  <si>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</si>
  <si>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</si>
  <si>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</si>
  <si>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</si>
  <si>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</si>
  <si>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</si>
  <si>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</si>
  <si>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</si>
  <si>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</si>
  <si>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</si>
  <si>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</si>
  <si>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</si>
  <si>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</si>
  <si>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</si>
  <si>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</si>
  <si>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</si>
  <si>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</si>
  <si>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</si>
  <si>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</si>
  <si>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</si>
  <si>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</si>
  <si>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</si>
  <si>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</si>
  <si>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</si>
  <si>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</si>
  <si>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</si>
  <si>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</si>
  <si>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</si>
  <si>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</si>
  <si>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</si>
  <si>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</si>
  <si>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</si>
  <si>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</si>
  <si>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</si>
  <si>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</si>
  <si>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</si>
  <si>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</si>
  <si>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</si>
  <si>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</si>
  <si>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</si>
  <si>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</si>
  <si>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</si>
  <si>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</si>
  <si>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</si>
  <si>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</si>
  <si>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</si>
  <si>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</si>
  <si>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</si>
  <si>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</si>
  <si>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</si>
  <si>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</si>
  <si>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</si>
  <si>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</si>
  <si>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</si>
  <si>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</si>
  <si>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</si>
  <si>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</si>
  <si>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</si>
  <si>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</si>
  <si>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</si>
  <si>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</si>
  <si>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</si>
  <si>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</si>
  <si>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</si>
  <si>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</si>
  <si>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</si>
  <si>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</si>
  <si>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</si>
  <si>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</si>
  <si>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</si>
  <si>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</si>
  <si>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</si>
  <si>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</si>
  <si>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</si>
  <si>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</si>
  <si>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</si>
  <si>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</si>
  <si>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</si>
  <si>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</si>
  <si>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</si>
  <si>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</si>
  <si>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</si>
  <si>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</si>
  <si>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</si>
  <si>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</si>
  <si>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</si>
  <si>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</si>
  <si>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</si>
  <si>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</si>
  <si>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</si>
  <si>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</si>
  <si>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</si>
  <si>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</si>
  <si>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</si>
  <si>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</si>
  <si>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</si>
  <si>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</si>
  <si>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</si>
  <si>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</si>
  <si>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</si>
  <si>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</si>
  <si>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</si>
  <si>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</si>
  <si>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</si>
  <si>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</si>
  <si>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</si>
  <si>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</si>
  <si>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</si>
  <si>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</si>
  <si>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</si>
  <si>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</si>
  <si>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</si>
  <si>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</si>
  <si>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</si>
  <si>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</si>
  <si>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</si>
  <si>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</si>
  <si>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</si>
  <si>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</si>
  <si>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</si>
  <si>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</si>
  <si>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</si>
  <si>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</si>
  <si>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</si>
  <si>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</si>
  <si>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</si>
  <si>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</si>
  <si>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</si>
  <si>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</si>
  <si>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</si>
  <si>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</si>
  <si>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</si>
  <si>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</si>
  <si>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</si>
  <si>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</si>
  <si>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</si>
  <si>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</si>
  <si>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</si>
  <si>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</si>
  <si>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</si>
  <si>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</si>
  <si>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</si>
  <si>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</si>
  <si>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</si>
  <si>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</si>
  <si>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</si>
  <si>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</si>
  <si>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</si>
  <si>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</si>
  <si>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</si>
  <si>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</si>
  <si>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</si>
  <si>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</si>
  <si>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</si>
  <si>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</si>
  <si>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</si>
  <si>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</si>
  <si>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</si>
  <si>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</si>
  <si>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</si>
  <si>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</si>
  <si>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</si>
  <si>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</si>
  <si>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</si>
  <si>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</si>
  <si>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</si>
  <si>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</si>
  <si>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</si>
  <si>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</si>
  <si>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</si>
  <si>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</si>
  <si>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</si>
  <si>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</si>
  <si>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</si>
  <si>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</si>
  <si>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</si>
  <si>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</si>
  <si>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</si>
  <si>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</si>
  <si>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</si>
  <si>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</si>
  <si>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</si>
  <si>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</si>
  <si>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</si>
  <si>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</si>
  <si>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</si>
  <si>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</si>
  <si>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</si>
  <si>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</si>
  <si>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</si>
  <si>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</si>
  <si>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</si>
  <si>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</si>
  <si>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</si>
  <si>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</si>
  <si>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</si>
  <si>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</si>
  <si>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</si>
  <si>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</si>
  <si>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</si>
  <si>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</si>
  <si>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</si>
  <si>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</si>
  <si>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</si>
  <si>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</si>
  <si>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</si>
  <si>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</si>
  <si>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</si>
  <si>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</si>
  <si>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</si>
  <si>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</si>
  <si>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</si>
  <si>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</si>
  <si>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</si>
  <si>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</si>
  <si>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</si>
  <si>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</si>
  <si>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</si>
  <si>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</si>
  <si>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</si>
  <si>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</si>
  <si>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</si>
  <si>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</si>
  <si>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</si>
  <si>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</si>
  <si>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</si>
  <si>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</si>
  <si>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</si>
  <si>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</si>
  <si>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</si>
  <si>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</si>
  <si>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</si>
  <si>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</si>
  <si>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</si>
  <si>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</si>
  <si>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</si>
  <si>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</si>
  <si>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</si>
  <si>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</si>
  <si>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</si>
  <si>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</si>
  <si>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</si>
  <si>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</si>
  <si>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</si>
  <si>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</si>
  <si>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</si>
  <si>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</si>
  <si>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</si>
  <si>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</si>
  <si>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</si>
  <si>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</si>
  <si>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</si>
  <si>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</si>
  <si>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</si>
  <si>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</si>
  <si>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</si>
  <si>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</si>
  <si>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</si>
  <si>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</si>
  <si>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</si>
  <si>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</si>
  <si>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</si>
  <si>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</si>
  <si>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</si>
  <si>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</si>
  <si>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</si>
  <si>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</si>
  <si>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</si>
  <si>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</si>
  <si>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</si>
  <si>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</si>
  <si>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</si>
  <si>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</si>
  <si>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</si>
  <si>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</si>
  <si>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</si>
  <si>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</si>
  <si>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</si>
  <si>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</si>
  <si>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</si>
  <si>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</si>
  <si>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</si>
  <si>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</si>
  <si>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</si>
  <si>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</si>
  <si>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</si>
  <si>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</si>
  <si>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</si>
  <si>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</si>
  <si>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</si>
  <si>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</si>
  <si>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</si>
  <si>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</si>
  <si>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</si>
  <si>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</si>
  <si>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</si>
  <si>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</si>
  <si>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</si>
  <si>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</si>
  <si>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</si>
  <si>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</si>
  <si>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</si>
  <si>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</si>
  <si>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</si>
  <si>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</si>
  <si>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</si>
  <si>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</si>
  <si>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</si>
  <si>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</si>
  <si>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</si>
  <si>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</si>
  <si>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</si>
  <si>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</si>
  <si>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</si>
  <si>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</si>
  <si>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</si>
  <si>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</si>
  <si>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</si>
  <si>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</si>
  <si>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</si>
  <si>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</si>
  <si>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</si>
  <si>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</si>
  <si>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</si>
  <si>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</si>
  <si>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</si>
  <si>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</si>
  <si>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</si>
  <si>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</si>
  <si>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</si>
  <si>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</si>
  <si>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</si>
  <si>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</si>
  <si>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</si>
  <si>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</si>
  <si>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</si>
  <si>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</si>
  <si>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</si>
  <si>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</si>
  <si>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</si>
  <si>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</si>
  <si>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</si>
  <si>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</si>
  <si>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</si>
  <si>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</si>
  <si>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</si>
  <si>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</si>
  <si>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</si>
  <si>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</si>
  <si>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</si>
  <si>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</si>
  <si>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</si>
  <si>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</si>
  <si>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</si>
  <si>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</si>
  <si>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</si>
  <si>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</si>
  <si>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</si>
  <si>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</si>
  <si>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</si>
  <si>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</si>
  <si>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</si>
  <si>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</si>
  <si>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</si>
  <si>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</si>
  <si>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</si>
  <si>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</si>
  <si>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</si>
  <si>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</si>
  <si>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</si>
  <si>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</si>
  <si>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</si>
  <si>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</si>
  <si>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</si>
  <si>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</si>
  <si>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</si>
  <si>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</si>
  <si>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</si>
  <si>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</si>
  <si>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</si>
  <si>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</si>
  <si>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</si>
  <si>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</si>
  <si>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</si>
  <si>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</si>
  <si>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</si>
  <si>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</si>
  <si>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</si>
  <si>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</si>
  <si>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</si>
  <si>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</si>
  <si>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</si>
  <si>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</si>
  <si>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</si>
  <si>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</si>
  <si>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</si>
  <si>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</si>
  <si>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</si>
  <si>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</si>
  <si>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</si>
  <si>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t>So, we will complete the Product Backlog or next release on</t>
  </si>
  <si>
    <t>week sprints</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</si>
  <si>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</si>
  <si>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</si>
  <si>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</si>
  <si>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</si>
  <si>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</si>
  <si>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</si>
  <si>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</si>
  <si>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</si>
  <si>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</si>
  <si>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</si>
  <si>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extra days (working or non-working)</t>
  </si>
  <si>
    <t>which includes both working + non-working days</t>
  </si>
  <si>
    <t>or earlier, with</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</si>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</sst>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73" formatCode="0.0"/>
  </numFmts>
  <fonts count="85"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7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76" fillId="7" borderId="1" xfId="0" applyFont="1" applyFill="1" applyBorder="1" applyAlignment="1">
      <alignment horizontal="center" vertical="center"/>
    </xf>
    <xf numFmtId="0" fontId="29" fillId="7" borderId="1" xfId="0" applyFont="1" applyFill="1" applyBorder="1" applyAlignment="1">
      <alignment horizontal="center" vertical="center"/>
    </xf>
    <xf numFmtId="14" fontId="32" fillId="7" borderId="1" xfId="0" applyNumberFormat="1" applyFont="1" applyFill="1" applyBorder="1" applyAlignment="1">
      <alignment horizontal="center" vertical="center"/>
    </xf>
    <xf numFmtId="0" fontId="32" fillId="7" borderId="1" xfId="0" applyFont="1" applyFill="1" applyBorder="1" applyAlignment="1">
      <alignment horizontal="center" vertical="center"/>
    </xf>
    <xf numFmtId="3" fontId="31" fillId="7" borderId="1" xfId="0" applyNumberFormat="1" applyFont="1" applyFill="1" applyBorder="1" applyAlignment="1">
      <alignment horizontal="center" vertical="center"/>
    </xf>
    <xf numFmtId="9" fontId="31" fillId="7" borderId="1" xfId="0" applyNumberFormat="1" applyFont="1" applyFill="1" applyBorder="1" applyAlignment="1">
      <alignment horizontal="center" vertical="center"/>
    </xf>
    <xf numFmtId="0" fontId="81" fillId="35" borderId="1" xfId="0" applyFont="1" applyFill="1" applyBorder="1" applyAlignment="1">
      <alignment horizontal="center" vertical="center"/>
    </xf>
    <xf numFmtId="3" fontId="11" fillId="35" borderId="1" xfId="0" applyNumberFormat="1" applyFont="1" applyFill="1" applyBorder="1" applyAlignment="1">
      <alignment horizontal="center" vertical="center"/>
    </xf>
    <xf numFmtId="37" fontId="11" fillId="35" borderId="1" xfId="2" applyNumberFormat="1" applyFont="1" applyFill="1" applyBorder="1" applyAlignment="1">
      <alignment horizontal="center"/>
    </xf>
    <xf numFmtId="173" fontId="11" fillId="35" borderId="1" xfId="0" applyNumberFormat="1" applyFont="1" applyFill="1" applyBorder="1" applyAlignment="1">
      <alignment horizontal="center" vertical="center"/>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14" fontId="7" fillId="16"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52" fillId="36" borderId="0" xfId="0" applyFont="1" applyFill="1" applyAlignment="1">
      <alignment vertical="center"/>
    </xf>
    <xf numFmtId="0" fontId="1" fillId="30" borderId="11" xfId="0" applyFont="1" applyFill="1" applyBorder="1" applyAlignment="1">
      <alignment horizontal="center"/>
    </xf>
  </cellXfs>
  <cellStyles count="4">
    <cellStyle name="Currency" xfId="2" builtinId="4"/>
    <cellStyle name="Hyperlink" xfId="1" builtinId="8"/>
    <cellStyle name="Normal" xfId="0" builtinId="0"/>
    <cellStyle name="Percent" xfId="3" builtinId="5"/>
  </cellStyles>
  <dxfs count="18">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2.0k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30" t="s">
        <v>125</v>
      </c>
      <c r="B9" s="230"/>
      <c r="C9" s="230"/>
      <c r="D9" s="230"/>
      <c r="E9" s="230"/>
      <c r="F9" s="17"/>
      <c r="G9" s="18"/>
      <c r="H9" s="84" t="s">
        <v>10</v>
      </c>
      <c r="I9" s="17"/>
      <c r="J9" s="17"/>
      <c r="K9" s="17"/>
      <c r="L9" s="17"/>
      <c r="M9" s="17"/>
      <c r="N9" s="234" t="s">
        <v>104</v>
      </c>
      <c r="O9" s="234"/>
      <c r="P9" s="234"/>
      <c r="Q9" s="234"/>
      <c r="R9" s="234"/>
      <c r="S9" s="234"/>
      <c r="T9" s="234"/>
      <c r="U9" s="234"/>
      <c r="V9" s="234"/>
      <c r="W9" s="234"/>
      <c r="X9" s="234"/>
      <c r="Y9" s="151"/>
      <c r="Z9" s="151"/>
      <c r="AA9" s="151"/>
      <c r="AB9" s="151"/>
      <c r="AC9" s="151"/>
      <c r="AD9" s="151"/>
      <c r="AE9" s="151"/>
      <c r="AF9" s="151"/>
      <c r="AG9" s="151"/>
      <c r="AH9" s="151"/>
      <c r="AI9" s="151"/>
      <c r="AJ9" s="151"/>
      <c r="AK9" s="151"/>
      <c r="AL9" s="151"/>
    </row>
    <row r="10" spans="1:38" x14ac:dyDescent="0.25">
      <c r="A10" s="230"/>
      <c r="B10" s="230"/>
      <c r="C10" s="230"/>
      <c r="D10" s="230"/>
      <c r="E10" s="230"/>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34"/>
      <c r="O10" s="234"/>
      <c r="P10" s="234"/>
      <c r="Q10" s="234"/>
      <c r="R10" s="234"/>
      <c r="S10" s="234"/>
      <c r="T10" s="234"/>
      <c r="U10" s="234"/>
      <c r="V10" s="234"/>
      <c r="W10" s="234"/>
      <c r="X10" s="234"/>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40" t="s">
        <v>680</v>
      </c>
      <c r="B15" s="240"/>
      <c r="C15" s="240"/>
      <c r="D15" s="240"/>
      <c r="E15" s="240"/>
      <c r="F15" s="240"/>
      <c r="G15" s="240"/>
      <c r="H15" s="240"/>
      <c r="I15" s="240"/>
      <c r="J15" s="240"/>
      <c r="K15" s="240"/>
      <c r="L15" s="240"/>
      <c r="M15" s="240"/>
      <c r="N15" s="241"/>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40"/>
      <c r="B16" s="240"/>
      <c r="C16" s="240"/>
      <c r="D16" s="240"/>
      <c r="E16" s="240"/>
      <c r="F16" s="240"/>
      <c r="G16" s="240"/>
      <c r="H16" s="240"/>
      <c r="I16" s="240"/>
      <c r="J16" s="240"/>
      <c r="K16" s="240"/>
      <c r="L16" s="240"/>
      <c r="M16" s="240"/>
      <c r="N16" s="241"/>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35" t="s">
        <v>77</v>
      </c>
      <c r="W21" s="236"/>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8" t="s">
        <v>15</v>
      </c>
      <c r="W23" s="238"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8"/>
      <c r="W24" s="238"/>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37" t="str">
        <f>VLOOKUP(V21,VLookups!A28:C29,3,FALSE)</f>
        <v>Show the likelihood that the SPERT estimates will be EQUAL TO or GREATER THAN an uncertainty</v>
      </c>
      <c r="Y28" s="237"/>
      <c r="Z28" s="237"/>
      <c r="AA28" s="237"/>
      <c r="AB28" s="237"/>
      <c r="AC28" s="237"/>
      <c r="AD28" s="237"/>
      <c r="AE28" s="237"/>
      <c r="AF28" s="237"/>
      <c r="AG28" s="237"/>
      <c r="AH28" s="237"/>
      <c r="AI28" s="237"/>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39" t="s">
        <v>144</v>
      </c>
      <c r="Y29" s="239"/>
      <c r="Z29" s="239"/>
      <c r="AA29" s="239"/>
      <c r="AB29" s="239"/>
      <c r="AC29" s="239"/>
      <c r="AD29" s="239"/>
      <c r="AE29" s="239"/>
      <c r="AF29" s="239"/>
      <c r="AG29" s="239"/>
      <c r="AH29" s="239"/>
      <c r="AI29" s="239"/>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31" t="s">
        <v>83</v>
      </c>
      <c r="C34" s="232"/>
      <c r="D34" s="233"/>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2.0k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9" t="s">
        <v>137</v>
      </c>
      <c r="C47" s="229"/>
      <c r="D47" s="229"/>
      <c r="E47" s="229"/>
      <c r="F47" s="229"/>
      <c r="G47" s="229"/>
      <c r="H47" s="229"/>
      <c r="I47" s="229"/>
      <c r="J47" s="229"/>
      <c r="K47" s="229"/>
      <c r="L47" s="229"/>
      <c r="M47" s="229"/>
      <c r="N47" s="22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9" t="s">
        <v>136</v>
      </c>
      <c r="C48" s="229"/>
      <c r="D48" s="229"/>
      <c r="E48" s="229"/>
      <c r="F48" s="229"/>
      <c r="G48" s="229"/>
      <c r="H48" s="229"/>
      <c r="I48" s="229"/>
      <c r="J48" s="229"/>
      <c r="K48" s="229"/>
      <c r="L48" s="229"/>
      <c r="M48" s="229"/>
      <c r="N48" s="22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9" t="s">
        <v>91</v>
      </c>
      <c r="C49" s="229"/>
      <c r="D49" s="229"/>
      <c r="E49" s="229"/>
      <c r="F49" s="229"/>
      <c r="G49" s="229"/>
      <c r="H49" s="229"/>
      <c r="I49" s="229"/>
      <c r="J49" s="229"/>
      <c r="K49" s="229"/>
      <c r="L49" s="229"/>
      <c r="M49" s="229"/>
      <c r="N49" s="22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9" t="s">
        <v>149</v>
      </c>
      <c r="C50" s="229"/>
      <c r="D50" s="229"/>
      <c r="E50" s="229"/>
      <c r="F50" s="229"/>
      <c r="G50" s="229"/>
      <c r="H50" s="229"/>
      <c r="I50" s="229"/>
      <c r="J50" s="229"/>
      <c r="K50" s="229"/>
      <c r="L50" s="229"/>
      <c r="M50" s="229"/>
      <c r="N50" s="22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9" t="s">
        <v>92</v>
      </c>
      <c r="C51" s="229"/>
      <c r="D51" s="229"/>
      <c r="E51" s="229"/>
      <c r="F51" s="229"/>
      <c r="G51" s="229"/>
      <c r="H51" s="229"/>
      <c r="I51" s="229"/>
      <c r="J51" s="229"/>
      <c r="K51" s="229"/>
      <c r="L51" s="229"/>
      <c r="M51" s="229"/>
      <c r="N51" s="22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35" t="s">
        <v>77</v>
      </c>
      <c r="T1" s="236"/>
      <c r="U1" s="242" t="str">
        <f>VLOOKUP(S1,VLookups!A28:C29,3,FALSE)</f>
        <v>Show the likelihood that the SPERT estimates will be EQUAL TO or GREATER THAN an uncertainty</v>
      </c>
      <c r="V1" s="242"/>
      <c r="W1" s="242"/>
      <c r="X1" s="242"/>
      <c r="Y1" s="242"/>
      <c r="Z1" s="242"/>
      <c r="AA1" s="242"/>
      <c r="AB1" s="242"/>
      <c r="AC1" s="242"/>
      <c r="AD1" s="242"/>
      <c r="AE1" s="242"/>
      <c r="AF1" s="24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38" t="s">
        <v>15</v>
      </c>
      <c r="T2" s="238" t="s">
        <v>96</v>
      </c>
      <c r="U2" s="239" t="s">
        <v>144</v>
      </c>
      <c r="V2" s="239"/>
      <c r="W2" s="239"/>
      <c r="X2" s="239"/>
      <c r="Y2" s="239"/>
      <c r="Z2" s="239"/>
      <c r="AA2" s="239"/>
      <c r="AB2" s="239"/>
      <c r="AC2" s="239"/>
      <c r="AD2" s="239"/>
      <c r="AE2" s="239"/>
      <c r="AF2" s="239"/>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38"/>
      <c r="T3" s="238"/>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31" t="s">
        <v>83</v>
      </c>
      <c r="C106" s="232"/>
      <c r="D106" s="233"/>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2.0k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29" t="s">
        <v>137</v>
      </c>
      <c r="C149" s="229"/>
      <c r="D149" s="229"/>
      <c r="E149" s="229"/>
      <c r="F149" s="229"/>
      <c r="G149" s="229"/>
      <c r="H149" s="229"/>
      <c r="I149" s="229"/>
      <c r="J149" s="229"/>
      <c r="K149" s="22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29" t="s">
        <v>136</v>
      </c>
      <c r="C150" s="229"/>
      <c r="D150" s="229"/>
      <c r="E150" s="229"/>
      <c r="F150" s="229"/>
      <c r="G150" s="229"/>
      <c r="H150" s="229"/>
      <c r="I150" s="229"/>
      <c r="J150" s="229"/>
      <c r="K150" s="22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29" t="s">
        <v>91</v>
      </c>
      <c r="C151" s="229"/>
      <c r="D151" s="229"/>
      <c r="E151" s="229"/>
      <c r="F151" s="229"/>
      <c r="G151" s="229"/>
      <c r="H151" s="229"/>
      <c r="I151" s="229"/>
      <c r="J151" s="229"/>
      <c r="K151" s="22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29" t="s">
        <v>149</v>
      </c>
      <c r="C152" s="229"/>
      <c r="D152" s="229"/>
      <c r="E152" s="229"/>
      <c r="F152" s="229"/>
      <c r="G152" s="229"/>
      <c r="H152" s="229"/>
      <c r="I152" s="229"/>
      <c r="J152" s="229"/>
      <c r="K152" s="22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29" t="s">
        <v>92</v>
      </c>
      <c r="C153" s="229"/>
      <c r="D153" s="229"/>
      <c r="E153" s="229"/>
      <c r="F153" s="229"/>
      <c r="G153" s="229"/>
      <c r="H153" s="229"/>
      <c r="I153" s="229"/>
      <c r="J153" s="229"/>
      <c r="K153" s="22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35" t="s">
        <v>77</v>
      </c>
      <c r="T1" s="236"/>
      <c r="U1" s="242" t="str">
        <f>VLOOKUP(S1,VLookups!A28:C29,3,FALSE)</f>
        <v>Show the likelihood that the SPERT estimates will be EQUAL TO or GREATER THAN an uncertainty</v>
      </c>
      <c r="V1" s="242"/>
      <c r="W1" s="242"/>
      <c r="X1" s="242"/>
      <c r="Y1" s="242"/>
      <c r="Z1" s="242"/>
      <c r="AA1" s="242"/>
      <c r="AB1" s="242"/>
      <c r="AC1" s="242"/>
      <c r="AD1" s="242"/>
      <c r="AE1" s="242"/>
      <c r="AF1" s="24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38" t="s">
        <v>15</v>
      </c>
      <c r="T2" s="238" t="s">
        <v>96</v>
      </c>
      <c r="U2" s="239" t="s">
        <v>144</v>
      </c>
      <c r="V2" s="239"/>
      <c r="W2" s="239"/>
      <c r="X2" s="239"/>
      <c r="Y2" s="239"/>
      <c r="Z2" s="239"/>
      <c r="AA2" s="239"/>
      <c r="AB2" s="239"/>
      <c r="AC2" s="239"/>
      <c r="AD2" s="239"/>
      <c r="AE2" s="239"/>
      <c r="AF2" s="239"/>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38"/>
      <c r="T3" s="238"/>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31" t="s">
        <v>83</v>
      </c>
      <c r="C106" s="232"/>
      <c r="D106" s="233"/>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2.0k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9" t="s">
        <v>137</v>
      </c>
      <c r="C150" s="229"/>
      <c r="D150" s="229"/>
      <c r="E150" s="229"/>
      <c r="F150" s="229"/>
      <c r="G150" s="229"/>
      <c r="H150" s="229"/>
      <c r="I150" s="229"/>
      <c r="J150" s="229"/>
      <c r="K150" s="22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9" t="s">
        <v>136</v>
      </c>
      <c r="C151" s="229"/>
      <c r="D151" s="229"/>
      <c r="E151" s="229"/>
      <c r="F151" s="229"/>
      <c r="G151" s="229"/>
      <c r="H151" s="229"/>
      <c r="I151" s="229"/>
      <c r="J151" s="229"/>
      <c r="K151" s="22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9" t="s">
        <v>91</v>
      </c>
      <c r="C152" s="229"/>
      <c r="D152" s="229"/>
      <c r="E152" s="229"/>
      <c r="F152" s="229"/>
      <c r="G152" s="229"/>
      <c r="H152" s="229"/>
      <c r="I152" s="229"/>
      <c r="J152" s="229"/>
      <c r="K152" s="22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9" t="s">
        <v>149</v>
      </c>
      <c r="C153" s="229"/>
      <c r="D153" s="229"/>
      <c r="E153" s="229"/>
      <c r="F153" s="229"/>
      <c r="G153" s="229"/>
      <c r="H153" s="229"/>
      <c r="I153" s="229"/>
      <c r="J153" s="229"/>
      <c r="K153" s="22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9" t="s">
        <v>92</v>
      </c>
      <c r="C154" s="229"/>
      <c r="D154" s="229"/>
      <c r="E154" s="229"/>
      <c r="F154" s="229"/>
      <c r="G154" s="229"/>
      <c r="H154" s="229"/>
      <c r="I154" s="229"/>
      <c r="J154" s="229"/>
      <c r="K154" s="22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7"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35" t="s">
        <v>77</v>
      </c>
      <c r="X1" s="236"/>
      <c r="Y1" s="242" t="str">
        <f>VLOOKUP(W1,VLookups!A28:C29,3,FALSE)</f>
        <v>Show the likelihood that the SPERT estimates will be EQUAL TO or GREATER THAN an uncertainty</v>
      </c>
      <c r="Z1" s="242"/>
      <c r="AA1" s="242"/>
      <c r="AB1" s="242"/>
      <c r="AC1" s="242"/>
      <c r="AD1" s="242"/>
      <c r="AE1" s="242"/>
      <c r="AF1" s="242"/>
      <c r="AG1" s="242"/>
      <c r="AH1" s="242"/>
      <c r="AI1" s="242"/>
      <c r="AJ1" s="242"/>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38" t="s">
        <v>15</v>
      </c>
      <c r="X2" s="243" t="s">
        <v>96</v>
      </c>
      <c r="Y2" s="239" t="s">
        <v>144</v>
      </c>
      <c r="Z2" s="239"/>
      <c r="AA2" s="239"/>
      <c r="AB2" s="239"/>
      <c r="AC2" s="239"/>
      <c r="AD2" s="239"/>
      <c r="AE2" s="239"/>
      <c r="AF2" s="239"/>
      <c r="AG2" s="239"/>
      <c r="AH2" s="239"/>
      <c r="AI2" s="239"/>
      <c r="AJ2" s="239"/>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38"/>
      <c r="X3" s="243"/>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31" t="s">
        <v>83</v>
      </c>
      <c r="E106" s="232"/>
      <c r="F106" s="233"/>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4"/>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5"/>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5"/>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5"/>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5"/>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5"/>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5"/>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6"/>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2.0k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29" t="s">
        <v>137</v>
      </c>
      <c r="C150" s="229"/>
      <c r="D150" s="229"/>
      <c r="E150" s="229"/>
      <c r="F150" s="229"/>
      <c r="G150" s="229"/>
      <c r="H150" s="229"/>
      <c r="I150" s="229"/>
      <c r="J150" s="229"/>
      <c r="K150" s="229"/>
      <c r="L150" s="229"/>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29" t="s">
        <v>136</v>
      </c>
      <c r="C151" s="229"/>
      <c r="D151" s="229"/>
      <c r="E151" s="229"/>
      <c r="F151" s="229"/>
      <c r="G151" s="229"/>
      <c r="H151" s="229"/>
      <c r="I151" s="229"/>
      <c r="J151" s="229"/>
      <c r="K151" s="229"/>
      <c r="L151" s="229"/>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29" t="s">
        <v>91</v>
      </c>
      <c r="C152" s="229"/>
      <c r="D152" s="229"/>
      <c r="E152" s="229"/>
      <c r="F152" s="229"/>
      <c r="G152" s="229"/>
      <c r="H152" s="229"/>
      <c r="I152" s="229"/>
      <c r="J152" s="229"/>
      <c r="K152" s="229"/>
      <c r="L152" s="229"/>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29" t="s">
        <v>149</v>
      </c>
      <c r="C153" s="229"/>
      <c r="D153" s="229"/>
      <c r="E153" s="229"/>
      <c r="F153" s="229"/>
      <c r="G153" s="229"/>
      <c r="H153" s="229"/>
      <c r="I153" s="229"/>
      <c r="J153" s="229"/>
      <c r="K153" s="229"/>
      <c r="L153" s="229"/>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29" t="s">
        <v>92</v>
      </c>
      <c r="C154" s="229"/>
      <c r="D154" s="229"/>
      <c r="E154" s="229"/>
      <c r="F154" s="229"/>
      <c r="G154" s="229"/>
      <c r="H154" s="229"/>
      <c r="I154" s="229"/>
      <c r="J154" s="229"/>
      <c r="K154" s="229"/>
      <c r="L154" s="229"/>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35" t="s">
        <v>77</v>
      </c>
      <c r="S1" s="236"/>
      <c r="T1" s="242" t="str">
        <f>VLOOKUP(R1,VLookups!A28:C29,3,FALSE)</f>
        <v>Show the likelihood that the SPERT estimates will be EQUAL TO or GREATER THAN an uncertainty</v>
      </c>
      <c r="U1" s="242"/>
      <c r="V1" s="242"/>
      <c r="W1" s="242"/>
      <c r="X1" s="242"/>
      <c r="Y1" s="242"/>
      <c r="Z1" s="242"/>
      <c r="AA1" s="242"/>
      <c r="AB1" s="242"/>
      <c r="AC1" s="242"/>
      <c r="AD1" s="242"/>
      <c r="AE1" s="242"/>
      <c r="AF1" s="17"/>
      <c r="AG1" s="17"/>
      <c r="AH1" s="17"/>
    </row>
    <row r="2" spans="1:437" ht="15" customHeight="1" x14ac:dyDescent="0.25">
      <c r="A2" s="20"/>
      <c r="B2" s="17"/>
      <c r="C2" s="17"/>
      <c r="D2" s="17"/>
      <c r="E2" s="17"/>
      <c r="F2" s="17"/>
      <c r="G2" s="18"/>
      <c r="H2" s="17"/>
      <c r="I2" s="17"/>
      <c r="J2" s="17"/>
      <c r="K2" s="18"/>
      <c r="L2" s="17"/>
      <c r="M2" s="17"/>
      <c r="N2" s="17"/>
      <c r="O2" s="17"/>
      <c r="P2" s="17"/>
      <c r="Q2" s="17"/>
      <c r="R2" s="244" t="s">
        <v>15</v>
      </c>
      <c r="S2" s="244" t="s">
        <v>69</v>
      </c>
      <c r="T2" s="239" t="s">
        <v>144</v>
      </c>
      <c r="U2" s="239"/>
      <c r="V2" s="239"/>
      <c r="W2" s="239"/>
      <c r="X2" s="239"/>
      <c r="Y2" s="239"/>
      <c r="Z2" s="239"/>
      <c r="AA2" s="239"/>
      <c r="AB2" s="239"/>
      <c r="AC2" s="239"/>
      <c r="AD2" s="239"/>
      <c r="AE2" s="239"/>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45"/>
      <c r="S3" s="245"/>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2.0k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29" t="s">
        <v>137</v>
      </c>
      <c r="C26" s="229"/>
      <c r="D26" s="229"/>
      <c r="E26" s="229"/>
      <c r="F26" s="229"/>
      <c r="G26" s="229"/>
      <c r="H26" s="229"/>
      <c r="I26" s="229"/>
      <c r="J26" s="229"/>
      <c r="K26" s="22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29" t="s">
        <v>136</v>
      </c>
      <c r="C27" s="229"/>
      <c r="D27" s="229"/>
      <c r="E27" s="229"/>
      <c r="F27" s="229"/>
      <c r="G27" s="229"/>
      <c r="H27" s="229"/>
      <c r="I27" s="229"/>
      <c r="J27" s="229"/>
      <c r="K27" s="22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29" t="s">
        <v>91</v>
      </c>
      <c r="C28" s="229"/>
      <c r="D28" s="229"/>
      <c r="E28" s="229"/>
      <c r="F28" s="229"/>
      <c r="G28" s="229"/>
      <c r="H28" s="229"/>
      <c r="I28" s="229"/>
      <c r="J28" s="229"/>
      <c r="K28" s="22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29" t="s">
        <v>149</v>
      </c>
      <c r="C29" s="229"/>
      <c r="D29" s="229"/>
      <c r="E29" s="229"/>
      <c r="F29" s="229"/>
      <c r="G29" s="229"/>
      <c r="H29" s="229"/>
      <c r="I29" s="229"/>
      <c r="J29" s="229"/>
      <c r="K29" s="22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29" t="s">
        <v>92</v>
      </c>
      <c r="C30" s="229"/>
      <c r="D30" s="229"/>
      <c r="E30" s="229"/>
      <c r="F30" s="229"/>
      <c r="G30" s="229"/>
      <c r="H30" s="229"/>
      <c r="I30" s="229"/>
      <c r="J30" s="229"/>
      <c r="K30" s="22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workbookViewId="0">
      <selection activeCell="C3" sqref="C3"/>
    </sheetView>
  </sheetViews>
  <sheetFormatPr defaultColWidth="8.7109375" defaultRowHeight="15" x14ac:dyDescent="0.25"/>
  <cols>
    <col min="1" max="1" width="5.7109375" style="19" customWidth="1"/>
    <col min="2" max="2" width="53.140625" style="19" customWidth="1"/>
    <col min="3" max="3" width="22.1406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2" t="s">
        <v>751</v>
      </c>
      <c r="D1" s="272"/>
      <c r="E1" s="272"/>
      <c r="F1" s="272"/>
      <c r="G1" s="272"/>
      <c r="H1" s="272"/>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51"/>
      <c r="C2" s="273" t="s">
        <v>752</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5" customHeight="1" x14ac:dyDescent="0.25">
      <c r="A3" s="20"/>
      <c r="B3" s="251" t="s">
        <v>717</v>
      </c>
      <c r="C3" s="258">
        <v>43654</v>
      </c>
      <c r="D3" s="17"/>
      <c r="E3" s="17"/>
      <c r="F3" s="17"/>
      <c r="G3" s="18"/>
      <c r="H3" s="17"/>
      <c r="I3" s="17"/>
      <c r="J3" s="17"/>
      <c r="K3" s="17"/>
      <c r="L3" s="17"/>
      <c r="M3" s="17"/>
      <c r="N3" s="18"/>
      <c r="O3" s="18"/>
      <c r="P3" s="17"/>
      <c r="Q3" s="17"/>
      <c r="R3" s="17"/>
      <c r="S3" s="220"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5" customHeight="1" x14ac:dyDescent="0.25">
      <c r="A4" s="20"/>
      <c r="B4" s="251" t="s">
        <v>718</v>
      </c>
      <c r="C4" s="259">
        <v>2</v>
      </c>
      <c r="D4" s="253" t="s">
        <v>733</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5" customHeight="1" x14ac:dyDescent="0.25">
      <c r="A5" s="20"/>
      <c r="B5" s="251" t="s">
        <v>719</v>
      </c>
      <c r="C5" s="260">
        <v>40</v>
      </c>
      <c r="D5" s="253" t="s">
        <v>734</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51" t="s">
        <v>720</v>
      </c>
      <c r="C6" s="256" t="s">
        <v>52</v>
      </c>
      <c r="D6" s="253" t="s">
        <v>735</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5" customHeight="1" x14ac:dyDescent="0.25">
      <c r="A7" s="20"/>
      <c r="B7" s="251" t="s">
        <v>721</v>
      </c>
      <c r="C7" s="260">
        <v>10</v>
      </c>
      <c r="D7" s="253" t="s">
        <v>736</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5" customHeight="1" x14ac:dyDescent="0.25">
      <c r="A8" s="20"/>
      <c r="B8" s="251" t="s">
        <v>722</v>
      </c>
      <c r="C8" s="260">
        <v>70</v>
      </c>
      <c r="D8" s="253" t="s">
        <v>737</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51"/>
      <c r="C9" s="119">
        <f>IF(OR(ISBLANK(C5),ISBLANK(C8),ISBLANK(C7)),"",IF(OR(C7=0,C5=0,C8=0),-1,IF(AND(C7&gt;0,C5&gt;0,C8&gt;0),IF(OR(C5&gt;C7,C5=C7),IF(OR(C8&gt;C5,C8=C5),1,-1),-1))))</f>
        <v>1</v>
      </c>
      <c r="D9" s="253"/>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5" customHeight="1" x14ac:dyDescent="0.25">
      <c r="A10" s="20"/>
      <c r="B10" s="251" t="s">
        <v>723</v>
      </c>
      <c r="C10" s="260">
        <v>255</v>
      </c>
      <c r="D10" s="253" t="s">
        <v>738</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5" customHeight="1" x14ac:dyDescent="0.25">
      <c r="A11" s="20"/>
      <c r="B11" s="251" t="s">
        <v>724</v>
      </c>
      <c r="C11" s="261">
        <v>0.8</v>
      </c>
      <c r="D11" s="253" t="s">
        <v>739</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51"/>
      <c r="C12" s="25"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53"/>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51" t="s">
        <v>747</v>
      </c>
      <c r="C13" s="267">
        <f>IF(OR(C14="",C6=""),"",IF(C15="R",((C8-C7)*(INDEX(Mean_Ratios,C16,C18)))+C7,((C8-C7)*(1-INDEX(Mean_Ratios,C16,C18)))+C7))</f>
        <v>40</v>
      </c>
      <c r="D13" s="253"/>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51"/>
      <c r="C14" s="269">
        <f>IF(AND(C7&gt;0,C5&gt;0,C8&gt;0),MIN(((C5-C7)/(C8-C7))*100,((C8-C5)/(C8-C7))*100),"")</f>
        <v>50</v>
      </c>
      <c r="D14" s="253"/>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51"/>
      <c r="C15" s="269" t="str">
        <f>IF(AND(C7&gt;0,C5&gt;0,C8&gt;0),IF((C5-C7)&gt;(C8-C5),"L",IF((C5-C7)=(C8-C5),"EQ","R")),"")</f>
        <v>EQ</v>
      </c>
      <c r="D15" s="253"/>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51"/>
      <c r="C16" s="269">
        <f>IF(C14="","",MATCH(C12,Skew!$A$1:$A$15,0))</f>
        <v>1</v>
      </c>
      <c r="D16" s="253"/>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51"/>
      <c r="C17" s="269">
        <f>IF(AND(C7&gt;0,C5&gt;0,C8&gt;0),C7+((C8-C7)/2),"")</f>
        <v>40</v>
      </c>
      <c r="D17" s="253"/>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51"/>
      <c r="C18" s="269">
        <f>IF(OR(C14="",C6=""),"",MATCH(C6,Confidence!$A$1:$A$10,0))</f>
        <v>9</v>
      </c>
      <c r="D18" s="253"/>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51" t="s">
        <v>748</v>
      </c>
      <c r="C19" s="27">
        <f>IF(OR(C14="",C6=""),"",INDEX(Alpha_Chart,C16,C18))</f>
        <v>1.5</v>
      </c>
      <c r="D19" s="253"/>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51" t="s">
        <v>749</v>
      </c>
      <c r="C20" s="27">
        <f>IF(OR(C14="",C6=""),"",INDEX(Beta_Chart,C16,C18))</f>
        <v>1.5</v>
      </c>
      <c r="D20" s="253"/>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51"/>
      <c r="C21" s="270" t="s">
        <v>79</v>
      </c>
      <c r="D21" s="253"/>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51"/>
      <c r="C22" s="271" t="s">
        <v>83</v>
      </c>
      <c r="D22" s="253"/>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52" t="s">
        <v>750</v>
      </c>
      <c r="C23" s="186"/>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51" t="s">
        <v>725</v>
      </c>
      <c r="C24" s="262">
        <f>IF(OR(ISBLANK(C5),ISBLANK(C7),ISBLANK(C8)),"",((C8+(4*C5)+C7)/6))</f>
        <v>40</v>
      </c>
      <c r="D24" s="253" t="s">
        <v>740</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51" t="s">
        <v>726</v>
      </c>
      <c r="C25" s="263">
        <f>IF(OR(C14="",C6=""),"",(C8-C7)*INDEX(Standard_Deviation_Ratios,C16,C18))</f>
        <v>15</v>
      </c>
      <c r="D25" s="254"/>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51" t="s">
        <v>727</v>
      </c>
      <c r="C26" s="264">
        <f>IF(OR($C19="",$C20=""),"",_xlfn.BETA.INV(ABS(VLOOKUP($C$21,VLookups!$A$28:$B$29,2,FALSE)-C$11),IF($C15="L",$C20,$C19),IF($C15="L",$C19,$C20),$C7,$C8))</f>
        <v>25.244145017088698</v>
      </c>
      <c r="D26" s="253" t="s">
        <v>741</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51" t="s">
        <v>728</v>
      </c>
      <c r="C27" s="265">
        <f>IF(OR(C10="",C26=""),"",C10/C26)</f>
        <v>10.101352207705235</v>
      </c>
      <c r="D27" s="253" t="s">
        <v>742</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51" t="s">
        <v>729</v>
      </c>
      <c r="C28" s="266">
        <f>IF(OR(C4="",C27=""),"",C4*ROUND(C27+0.3,0))</f>
        <v>20</v>
      </c>
      <c r="D28" s="253" t="s">
        <v>743</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5" customHeight="1" x14ac:dyDescent="0.25">
      <c r="A29" s="20"/>
      <c r="B29" s="251" t="s">
        <v>730</v>
      </c>
      <c r="C29" s="257"/>
      <c r="D29" s="253" t="s">
        <v>744</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51" t="s">
        <v>731</v>
      </c>
      <c r="C30" s="266">
        <f>IF(C28="","",C28*7+C29)</f>
        <v>140</v>
      </c>
      <c r="D30" s="255" t="s">
        <v>745</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5" customHeight="1" x14ac:dyDescent="0.25">
      <c r="A31" s="20"/>
      <c r="B31" s="251" t="s">
        <v>732</v>
      </c>
      <c r="C31" s="268">
        <f>IF(OR(C3="",C30=""),"",C3+C30)</f>
        <v>43794</v>
      </c>
      <c r="D31" s="253" t="s">
        <v>746</v>
      </c>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2.0k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29" t="s">
        <v>137</v>
      </c>
      <c r="C35" s="229"/>
      <c r="D35" s="229"/>
      <c r="E35" s="229"/>
      <c r="F35" s="229"/>
      <c r="G35" s="229"/>
      <c r="H35" s="229"/>
      <c r="I35" s="229"/>
      <c r="J35" s="229"/>
      <c r="K35" s="229"/>
      <c r="L35" s="229"/>
      <c r="M35" s="229"/>
      <c r="N35" s="229"/>
      <c r="O35" s="228"/>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29" t="s">
        <v>136</v>
      </c>
      <c r="C36" s="229"/>
      <c r="D36" s="229"/>
      <c r="E36" s="229"/>
      <c r="F36" s="229"/>
      <c r="G36" s="229"/>
      <c r="H36" s="229"/>
      <c r="I36" s="229"/>
      <c r="J36" s="229"/>
      <c r="K36" s="229"/>
      <c r="L36" s="229"/>
      <c r="M36" s="229"/>
      <c r="N36" s="229"/>
      <c r="O36" s="228"/>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29" t="s">
        <v>91</v>
      </c>
      <c r="C37" s="229"/>
      <c r="D37" s="229"/>
      <c r="E37" s="229"/>
      <c r="F37" s="229"/>
      <c r="G37" s="229"/>
      <c r="H37" s="229"/>
      <c r="I37" s="229"/>
      <c r="J37" s="229"/>
      <c r="K37" s="229"/>
      <c r="L37" s="229"/>
      <c r="M37" s="229"/>
      <c r="N37" s="229"/>
      <c r="O37" s="228"/>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29" t="s">
        <v>149</v>
      </c>
      <c r="C38" s="229"/>
      <c r="D38" s="229"/>
      <c r="E38" s="229"/>
      <c r="F38" s="229"/>
      <c r="G38" s="229"/>
      <c r="H38" s="229"/>
      <c r="I38" s="229"/>
      <c r="J38" s="229"/>
      <c r="K38" s="229"/>
      <c r="L38" s="229"/>
      <c r="M38" s="229"/>
      <c r="N38" s="229"/>
      <c r="O38" s="228"/>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29" t="s">
        <v>92</v>
      </c>
      <c r="C39" s="229"/>
      <c r="D39" s="229"/>
      <c r="E39" s="229"/>
      <c r="F39" s="229"/>
      <c r="G39" s="229"/>
      <c r="H39" s="229"/>
      <c r="I39" s="229"/>
      <c r="J39" s="229"/>
      <c r="K39" s="229"/>
      <c r="L39" s="229"/>
      <c r="M39" s="229"/>
      <c r="N39" s="229"/>
      <c r="O39" s="228"/>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8"/>
      <c r="D40" s="228"/>
      <c r="E40" s="228"/>
      <c r="F40" s="228"/>
      <c r="G40" s="228"/>
      <c r="H40" s="228"/>
      <c r="I40" s="228"/>
      <c r="J40" s="228"/>
      <c r="K40" s="228"/>
      <c r="L40" s="228"/>
      <c r="M40" s="228"/>
      <c r="N40" s="228"/>
      <c r="O40" s="228"/>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708</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709</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710</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675</v>
      </c>
      <c r="C51" s="189">
        <f>IF(AND(C7&gt;0,C5&gt;0,C8&gt;0),ABS(C7-C8)/100,"")</f>
        <v>0.6</v>
      </c>
      <c r="D51" s="190" t="s">
        <v>676</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1.7326451194067636E-4</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IF($C$15="R",_xlfn.BETA.DIST(B54,$C$19,$C$20,FALSE,$C$7,$C$8),_xlfn.BETA.DIST(B54,$C$20,$C$19,FALSE,$C$7,$C$8))</f>
        <v>4.2228578381294634E-3</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0">IF(ISNONTEXT($C$51),B54+$C$51,"")</f>
        <v>11.2</v>
      </c>
      <c r="C55" s="69">
        <f>IF($C$15="R",_xlfn.BETA.DIST(B55,$C$19,$C$20,FALSE,$C$7,$C$8),_xlfn.BETA.DIST(B55,$C$20,$C$19,FALSE,$C$7,$C$8))</f>
        <v>5.9417845420974271E-3</v>
      </c>
    </row>
    <row r="56" spans="1:38" hidden="1" x14ac:dyDescent="0.25">
      <c r="A56" s="187"/>
      <c r="B56" s="191">
        <f t="shared" si="0"/>
        <v>11.799999999999999</v>
      </c>
      <c r="C56" s="69">
        <f>IF($C$15="R",_xlfn.BETA.DIST(B56,$C$19,$C$20,FALSE,$C$7,$C$8),_xlfn.BETA.DIST(B56,$C$20,$C$19,FALSE,$C$7,$C$8))</f>
        <v>7.2399465240407263E-3</v>
      </c>
    </row>
    <row r="57" spans="1:38" hidden="1" x14ac:dyDescent="0.25">
      <c r="A57" s="187"/>
      <c r="B57" s="191">
        <f t="shared" si="0"/>
        <v>12.399999999999999</v>
      </c>
      <c r="C57" s="69">
        <f>IF($C$15="R",_xlfn.BETA.DIST(B57,$C$19,$C$20,FALSE,$C$7,$C$8),_xlfn.BETA.DIST(B57,$C$20,$C$19,FALSE,$C$7,$C$8))</f>
        <v>8.3167658798258791E-3</v>
      </c>
    </row>
    <row r="58" spans="1:38" hidden="1" x14ac:dyDescent="0.25">
      <c r="A58" s="187"/>
      <c r="B58" s="191">
        <f t="shared" si="0"/>
        <v>12.999999999999998</v>
      </c>
      <c r="C58" s="69">
        <f>IF($C$15="R",_xlfn.BETA.DIST(B58,$C$19,$C$20,FALSE,$C$7,$C$8),_xlfn.BETA.DIST(B58,$C$20,$C$19,FALSE,$C$7,$C$8))</f>
        <v>9.2498708440338466E-3</v>
      </c>
    </row>
    <row r="59" spans="1:38" hidden="1" x14ac:dyDescent="0.25">
      <c r="A59" s="187"/>
      <c r="B59" s="191">
        <f t="shared" si="0"/>
        <v>13.599999999999998</v>
      </c>
      <c r="C59" s="69">
        <f>IF($C$15="R",_xlfn.BETA.DIST(B59,$C$19,$C$20,FALSE,$C$7,$C$8),_xlfn.BETA.DIST(B59,$C$20,$C$19,FALSE,$C$7,$C$8))</f>
        <v>1.0079254608619826E-2</v>
      </c>
    </row>
    <row r="60" spans="1:38" hidden="1" x14ac:dyDescent="0.25">
      <c r="A60" s="187"/>
      <c r="B60" s="191">
        <f t="shared" si="0"/>
        <v>14.199999999999998</v>
      </c>
      <c r="C60" s="69">
        <f>IF($C$15="R",_xlfn.BETA.DIST(B60,$C$19,$C$20,FALSE,$C$7,$C$8),_xlfn.BETA.DIST(B60,$C$20,$C$19,FALSE,$C$7,$C$8))</f>
        <v>1.0828775701900268E-2</v>
      </c>
    </row>
    <row r="61" spans="1:38" hidden="1" x14ac:dyDescent="0.25">
      <c r="A61"/>
      <c r="B61" s="191">
        <f t="shared" si="0"/>
        <v>14.799999999999997</v>
      </c>
      <c r="C61" s="69">
        <f>IF($C$15="R",_xlfn.BETA.DIST(B61,$C$19,$C$20,FALSE,$C$7,$C$8),_xlfn.BETA.DIST(B61,$C$20,$C$19,FALSE,$C$7,$C$8))</f>
        <v>1.1514040986610746E-2</v>
      </c>
    </row>
    <row r="62" spans="1:38" hidden="1" x14ac:dyDescent="0.25">
      <c r="A62"/>
      <c r="B62" s="191">
        <f t="shared" si="0"/>
        <v>15.399999999999997</v>
      </c>
      <c r="C62" s="69">
        <f>IF($C$15="R",_xlfn.BETA.DIST(B62,$C$19,$C$20,FALSE,$C$7,$C$8),_xlfn.BETA.DIST(B62,$C$20,$C$19,FALSE,$C$7,$C$8))</f>
        <v>1.2145931145171367E-2</v>
      </c>
    </row>
    <row r="63" spans="1:38" hidden="1" x14ac:dyDescent="0.25">
      <c r="A63"/>
      <c r="B63" s="191">
        <f t="shared" si="0"/>
        <v>15.999999999999996</v>
      </c>
      <c r="C63" s="69">
        <f>IF($C$15="R",_xlfn.BETA.DIST(B63,$C$19,$C$20,FALSE,$C$7,$C$8),_xlfn.BETA.DIST(B63,$C$20,$C$19,FALSE,$C$7,$C$8))</f>
        <v>1.2732395447351628E-2</v>
      </c>
    </row>
    <row r="64" spans="1:38" hidden="1" x14ac:dyDescent="0.25">
      <c r="A64"/>
      <c r="B64" s="191">
        <f t="shared" si="0"/>
        <v>16.599999999999998</v>
      </c>
      <c r="C64" s="69">
        <f>IF($C$15="R",_xlfn.BETA.DIST(B64,$C$19,$C$20,FALSE,$C$7,$C$8),_xlfn.BETA.DIST(B64,$C$20,$C$19,FALSE,$C$7,$C$8))</f>
        <v>1.3279453722756903E-2</v>
      </c>
    </row>
    <row r="65" spans="1:3" hidden="1" x14ac:dyDescent="0.25">
      <c r="A65"/>
      <c r="B65" s="191">
        <f t="shared" si="0"/>
        <v>17.2</v>
      </c>
      <c r="C65" s="69">
        <f>IF($C$15="R",_xlfn.BETA.DIST(B65,$C$19,$C$20,FALSE,$C$7,$C$8),_xlfn.BETA.DIST(B65,$C$20,$C$19,FALSE,$C$7,$C$8))</f>
        <v>1.3791795946306229E-2</v>
      </c>
    </row>
    <row r="66" spans="1:3" hidden="1" x14ac:dyDescent="0.25">
      <c r="A66"/>
      <c r="B66" s="191">
        <f t="shared" si="0"/>
        <v>17.8</v>
      </c>
      <c r="C66" s="69">
        <f>IF($C$15="R",_xlfn.BETA.DIST(B66,$C$19,$C$20,FALSE,$C$7,$C$8),_xlfn.BETA.DIST(B66,$C$20,$C$19,FALSE,$C$7,$C$8))</f>
        <v>1.4273161057623523E-2</v>
      </c>
    </row>
    <row r="67" spans="1:3" hidden="1" x14ac:dyDescent="0.25">
      <c r="A67"/>
      <c r="B67" s="191">
        <f t="shared" si="0"/>
        <v>18.400000000000002</v>
      </c>
      <c r="C67" s="69">
        <f>IF($C$15="R",_xlfn.BETA.DIST(B67,$C$19,$C$20,FALSE,$C$7,$C$8),_xlfn.BETA.DIST(B67,$C$20,$C$19,FALSE,$C$7,$C$8))</f>
        <v>1.4726586998750846E-2</v>
      </c>
    </row>
    <row r="68" spans="1:3" hidden="1" x14ac:dyDescent="0.25">
      <c r="A68"/>
      <c r="B68" s="191">
        <f t="shared" si="0"/>
        <v>19.000000000000004</v>
      </c>
      <c r="C68" s="69">
        <f>IF($C$15="R",_xlfn.BETA.DIST(B68,$C$19,$C$20,FALSE,$C$7,$C$8),_xlfn.BETA.DIST(B68,$C$20,$C$19,FALSE,$C$7,$C$8))</f>
        <v>1.5154581801861085E-2</v>
      </c>
    </row>
    <row r="69" spans="1:3" hidden="1" x14ac:dyDescent="0.25">
      <c r="A69"/>
      <c r="B69" s="191">
        <f t="shared" si="0"/>
        <v>19.600000000000005</v>
      </c>
      <c r="C69" s="69">
        <f>IF($C$15="R",_xlfn.BETA.DIST(B69,$C$19,$C$20,FALSE,$C$7,$C$8),_xlfn.BETA.DIST(B69,$C$20,$C$19,FALSE,$C$7,$C$8))</f>
        <v>1.5559244244159999E-2</v>
      </c>
    </row>
    <row r="70" spans="1:3" hidden="1" x14ac:dyDescent="0.25">
      <c r="A70"/>
      <c r="B70" s="191">
        <f t="shared" si="0"/>
        <v>20.200000000000006</v>
      </c>
      <c r="C70" s="69">
        <f>IF($C$15="R",_xlfn.BETA.DIST(B70,$C$19,$C$20,FALSE,$C$7,$C$8),_xlfn.BETA.DIST(B70,$C$20,$C$19,FALSE,$C$7,$C$8))</f>
        <v>1.5942351150697875E-2</v>
      </c>
    </row>
    <row r="71" spans="1:3" hidden="1" x14ac:dyDescent="0.25">
      <c r="A71"/>
      <c r="B71" s="191">
        <f t="shared" si="0"/>
        <v>20.800000000000008</v>
      </c>
      <c r="C71" s="69">
        <f>IF($C$15="R",_xlfn.BETA.DIST(B71,$C$19,$C$20,FALSE,$C$7,$C$8),_xlfn.BETA.DIST(B71,$C$20,$C$19,FALSE,$C$7,$C$8))</f>
        <v>1.630542197790338E-2</v>
      </c>
    </row>
    <row r="72" spans="1:3" hidden="1" x14ac:dyDescent="0.25">
      <c r="A72"/>
      <c r="B72" s="191">
        <f t="shared" si="0"/>
        <v>21.400000000000009</v>
      </c>
      <c r="C72" s="69">
        <f>IF($C$15="R",_xlfn.BETA.DIST(B72,$C$19,$C$20,FALSE,$C$7,$C$8),_xlfn.BETA.DIST(B72,$C$20,$C$19,FALSE,$C$7,$C$8))</f>
        <v>1.6649767519260939E-2</v>
      </c>
    </row>
    <row r="73" spans="1:3" hidden="1" x14ac:dyDescent="0.25">
      <c r="A73"/>
      <c r="B73" s="191">
        <f t="shared" si="0"/>
        <v>22.000000000000011</v>
      </c>
      <c r="C73" s="69">
        <f>IF($C$15="R",_xlfn.BETA.DIST(B73,$C$19,$C$20,FALSE,$C$7,$C$8),_xlfn.BETA.DIST(B73,$C$20,$C$19,FALSE,$C$7,$C$8))</f>
        <v>1.6976527263135519E-2</v>
      </c>
    </row>
    <row r="74" spans="1:3" hidden="1" x14ac:dyDescent="0.25">
      <c r="A74"/>
      <c r="B74" s="191">
        <f t="shared" si="0"/>
        <v>22.600000000000012</v>
      </c>
      <c r="C74" s="69">
        <f>IF($C$15="R",_xlfn.BETA.DIST(B74,$C$19,$C$20,FALSE,$C$7,$C$8),_xlfn.BETA.DIST(B74,$C$20,$C$19,FALSE,$C$7,$C$8))</f>
        <v>1.7286698478574079E-2</v>
      </c>
    </row>
    <row r="75" spans="1:3" hidden="1" x14ac:dyDescent="0.25">
      <c r="A75"/>
      <c r="B75" s="191">
        <f t="shared" si="0"/>
        <v>23.200000000000014</v>
      </c>
      <c r="C75" s="69">
        <f>IF($C$15="R",_xlfn.BETA.DIST(B75,$C$19,$C$20,FALSE,$C$7,$C$8),_xlfn.BETA.DIST(B75,$C$20,$C$19,FALSE,$C$7,$C$8))</f>
        <v>1.758115916442634E-2</v>
      </c>
    </row>
    <row r="76" spans="1:3" hidden="1" x14ac:dyDescent="0.25">
      <c r="A76"/>
      <c r="B76" s="191">
        <f t="shared" si="0"/>
        <v>23.800000000000015</v>
      </c>
      <c r="C76" s="69">
        <f>IF($C$15="R",_xlfn.BETA.DIST(B76,$C$19,$C$20,FALSE,$C$7,$C$8),_xlfn.BETA.DIST(B76,$C$20,$C$19,FALSE,$C$7,$C$8))</f>
        <v>1.7860686373800259E-2</v>
      </c>
    </row>
    <row r="77" spans="1:3" hidden="1" x14ac:dyDescent="0.25">
      <c r="A77"/>
      <c r="B77" s="191">
        <f t="shared" si="0"/>
        <v>24.400000000000016</v>
      </c>
      <c r="C77" s="69">
        <f>IF($C$15="R",_xlfn.BETA.DIST(B77,$C$19,$C$20,FALSE,$C$7,$C$8),_xlfn.BETA.DIST(B77,$C$20,$C$19,FALSE,$C$7,$C$8))</f>
        <v>1.8125971003624085E-2</v>
      </c>
    </row>
    <row r="78" spans="1:3" hidden="1" x14ac:dyDescent="0.25">
      <c r="A78"/>
      <c r="B78" s="191">
        <f t="shared" si="0"/>
        <v>25.000000000000018</v>
      </c>
      <c r="C78" s="69">
        <f>IF($C$15="R",_xlfn.BETA.DIST(B78,$C$19,$C$20,FALSE,$C$7,$C$8),_xlfn.BETA.DIST(B78,$C$20,$C$19,FALSE,$C$7,$C$8))</f>
        <v>1.8377629847393086E-2</v>
      </c>
    </row>
    <row r="79" spans="1:3" hidden="1" x14ac:dyDescent="0.25">
      <c r="A79"/>
      <c r="B79" s="191">
        <f t="shared" si="0"/>
        <v>25.600000000000019</v>
      </c>
      <c r="C79" s="69">
        <f>IF($C$15="R",_xlfn.BETA.DIST(B79,$C$19,$C$20,FALSE,$C$7,$C$8),_xlfn.BETA.DIST(B79,$C$20,$C$19,FALSE,$C$7,$C$8))</f>
        <v>1.8616215504069836E-2</v>
      </c>
    </row>
    <row r="80" spans="1:3" hidden="1" x14ac:dyDescent="0.25">
      <c r="A80"/>
      <c r="B80" s="191">
        <f t="shared" si="0"/>
        <v>26.200000000000021</v>
      </c>
      <c r="C80" s="69">
        <f>IF($C$15="R",_xlfn.BETA.DIST(B80,$C$19,$C$20,FALSE,$C$7,$C$8),_xlfn.BETA.DIST(B80,$C$20,$C$19,FALSE,$C$7,$C$8))</f>
        <v>1.8842224589542291E-2</v>
      </c>
    </row>
    <row r="81" spans="1:3" hidden="1" x14ac:dyDescent="0.25">
      <c r="A81"/>
      <c r="B81" s="191">
        <f t="shared" si="0"/>
        <v>26.800000000000022</v>
      </c>
      <c r="C81" s="69">
        <f>IF($C$15="R",_xlfn.BETA.DIST(B81,$C$19,$C$20,FALSE,$C$7,$C$8),_xlfn.BETA.DIST(B81,$C$20,$C$19,FALSE,$C$7,$C$8))</f>
        <v>1.9056104590764063E-2</v>
      </c>
    </row>
    <row r="82" spans="1:3" hidden="1" x14ac:dyDescent="0.25">
      <c r="A82"/>
      <c r="B82" s="191">
        <f t="shared" si="0"/>
        <v>27.400000000000023</v>
      </c>
      <c r="C82" s="69">
        <f>IF($C$15="R",_xlfn.BETA.DIST(B82,$C$19,$C$20,FALSE,$C$7,$C$8),_xlfn.BETA.DIST(B82,$C$20,$C$19,FALSE,$C$7,$C$8))</f>
        <v>1.9258259624590466E-2</v>
      </c>
    </row>
    <row r="83" spans="1:3" hidden="1" x14ac:dyDescent="0.25">
      <c r="A83"/>
      <c r="B83" s="191">
        <f t="shared" si="0"/>
        <v>28.000000000000025</v>
      </c>
      <c r="C83" s="69">
        <f>IF($C$15="R",_xlfn.BETA.DIST(B83,$C$19,$C$20,FALSE,$C$7,$C$8),_xlfn.BETA.DIST(B83,$C$20,$C$19,FALSE,$C$7,$C$8))</f>
        <v>1.9449055305200004E-2</v>
      </c>
    </row>
    <row r="84" spans="1:3" hidden="1" x14ac:dyDescent="0.25">
      <c r="A84"/>
      <c r="B84" s="191">
        <f t="shared" si="0"/>
        <v>28.600000000000026</v>
      </c>
      <c r="C84" s="69">
        <f>IF($C$15="R",_xlfn.BETA.DIST(B84,$C$19,$C$20,FALSE,$C$7,$C$8),_xlfn.BETA.DIST(B84,$C$20,$C$19,FALSE,$C$7,$C$8))</f>
        <v>1.9628822880242473E-2</v>
      </c>
    </row>
    <row r="85" spans="1:3" hidden="1" x14ac:dyDescent="0.25">
      <c r="A85"/>
      <c r="B85" s="191">
        <f t="shared" si="0"/>
        <v>29.200000000000028</v>
      </c>
      <c r="C85" s="69">
        <f>IF($C$15="R",_xlfn.BETA.DIST(B85,$C$19,$C$20,FALSE,$C$7,$C$8),_xlfn.BETA.DIST(B85,$C$20,$C$19,FALSE,$C$7,$C$8))</f>
        <v>1.979786276257459E-2</v>
      </c>
    </row>
    <row r="86" spans="1:3" hidden="1" x14ac:dyDescent="0.25">
      <c r="A86"/>
      <c r="B86" s="191">
        <f t="shared" si="0"/>
        <v>29.800000000000029</v>
      </c>
      <c r="C86" s="69">
        <f>IF($C$15="R",_xlfn.BETA.DIST(B86,$C$19,$C$20,FALSE,$C$7,$C$8),_xlfn.BETA.DIST(B86,$C$20,$C$19,FALSE,$C$7,$C$8))</f>
        <v>1.9956447558875542E-2</v>
      </c>
    </row>
    <row r="87" spans="1:3" hidden="1" x14ac:dyDescent="0.25">
      <c r="A87"/>
      <c r="B87" s="191">
        <f t="shared" si="0"/>
        <v>30.400000000000031</v>
      </c>
      <c r="C87" s="69">
        <f>IF($C$15="R",_xlfn.BETA.DIST(B87,$C$19,$C$20,FALSE,$C$7,$C$8),_xlfn.BETA.DIST(B87,$C$20,$C$19,FALSE,$C$7,$C$8))</f>
        <v>2.0104824676608516E-2</v>
      </c>
    </row>
    <row r="88" spans="1:3" hidden="1" x14ac:dyDescent="0.25">
      <c r="A88"/>
      <c r="B88" s="191">
        <f t="shared" si="0"/>
        <v>31.000000000000032</v>
      </c>
      <c r="C88" s="69">
        <f>IF($C$15="R",_xlfn.BETA.DIST(B88,$C$19,$C$20,FALSE,$C$7,$C$8),_xlfn.BETA.DIST(B88,$C$20,$C$19,FALSE,$C$7,$C$8))</f>
        <v>2.0243218575285622E-2</v>
      </c>
    </row>
    <row r="89" spans="1:3" hidden="1" x14ac:dyDescent="0.25">
      <c r="A89"/>
      <c r="B89" s="191">
        <f t="shared" si="0"/>
        <v>31.600000000000033</v>
      </c>
      <c r="C89" s="69">
        <f>IF($C$15="R",_xlfn.BETA.DIST(B89,$C$19,$C$20,FALSE,$C$7,$C$8),_xlfn.BETA.DIST(B89,$C$20,$C$19,FALSE,$C$7,$C$8))</f>
        <v>2.0371832715762619E-2</v>
      </c>
    </row>
    <row r="90" spans="1:3" hidden="1" x14ac:dyDescent="0.25">
      <c r="A90"/>
      <c r="B90" s="191">
        <f t="shared" si="0"/>
        <v>32.200000000000031</v>
      </c>
      <c r="C90" s="69">
        <f>IF($C$15="R",_xlfn.BETA.DIST(B90,$C$19,$C$20,FALSE,$C$7,$C$8),_xlfn.BETA.DIST(B90,$C$20,$C$19,FALSE,$C$7,$C$8))</f>
        <v>2.0490851251567084E-2</v>
      </c>
    </row>
    <row r="91" spans="1:3" hidden="1" x14ac:dyDescent="0.25">
      <c r="A91"/>
      <c r="B91" s="191">
        <f t="shared" si="0"/>
        <v>32.800000000000033</v>
      </c>
      <c r="C91" s="69">
        <f>IF($C$15="R",_xlfn.BETA.DIST(B91,$C$19,$C$20,FALSE,$C$7,$C$8),_xlfn.BETA.DIST(B91,$C$20,$C$19,FALSE,$C$7,$C$8))</f>
        <v>2.0600440498476862E-2</v>
      </c>
    </row>
    <row r="92" spans="1:3" hidden="1" x14ac:dyDescent="0.25">
      <c r="A92"/>
      <c r="B92" s="191">
        <f t="shared" si="0"/>
        <v>33.400000000000034</v>
      </c>
      <c r="C92" s="69">
        <f>IF($C$15="R",_xlfn.BETA.DIST(B92,$C$19,$C$20,FALSE,$C$7,$C$8),_xlfn.BETA.DIST(B92,$C$20,$C$19,FALSE,$C$7,$C$8))</f>
        <v>2.0700750212282834E-2</v>
      </c>
    </row>
    <row r="93" spans="1:3" hidden="1" x14ac:dyDescent="0.25">
      <c r="A93"/>
      <c r="B93" s="191">
        <f t="shared" si="0"/>
        <v>34.000000000000036</v>
      </c>
      <c r="C93" s="69">
        <f>IF($C$15="R",_xlfn.BETA.DIST(B93,$C$19,$C$20,FALSE,$C$7,$C$8),_xlfn.BETA.DIST(B93,$C$20,$C$19,FALSE,$C$7,$C$8))</f>
        <v>2.079191469956471E-2</v>
      </c>
    </row>
    <row r="94" spans="1:3" hidden="1" x14ac:dyDescent="0.25">
      <c r="A94"/>
      <c r="B94" s="191">
        <f t="shared" si="0"/>
        <v>34.600000000000037</v>
      </c>
      <c r="C94" s="69">
        <f>IF($C$15="R",_xlfn.BETA.DIST(B94,$C$19,$C$20,FALSE,$C$7,$C$8),_xlfn.BETA.DIST(B94,$C$20,$C$19,FALSE,$C$7,$C$8))</f>
        <v>2.087405378212932E-2</v>
      </c>
    </row>
    <row r="95" spans="1:3" hidden="1" x14ac:dyDescent="0.25">
      <c r="A95"/>
      <c r="B95" s="191">
        <f t="shared" si="0"/>
        <v>35.200000000000038</v>
      </c>
      <c r="C95" s="69">
        <f>IF($C$15="R",_xlfn.BETA.DIST(B95,$C$19,$C$20,FALSE,$C$7,$C$8),_xlfn.BETA.DIST(B95,$C$20,$C$19,FALSE,$C$7,$C$8))</f>
        <v>2.094727363231513E-2</v>
      </c>
    </row>
    <row r="96" spans="1:3" hidden="1" x14ac:dyDescent="0.25">
      <c r="A96"/>
      <c r="B96" s="191">
        <f t="shared" si="0"/>
        <v>35.80000000000004</v>
      </c>
      <c r="C96" s="69">
        <f>IF($C$15="R",_xlfn.BETA.DIST(B96,$C$19,$C$20,FALSE,$C$7,$C$8),_xlfn.BETA.DIST(B96,$C$20,$C$19,FALSE,$C$7,$C$8))</f>
        <v>2.1011667493503392E-2</v>
      </c>
    </row>
    <row r="97" spans="1:3" hidden="1" x14ac:dyDescent="0.25">
      <c r="A97"/>
      <c r="B97" s="191">
        <f t="shared" si="0"/>
        <v>36.400000000000041</v>
      </c>
      <c r="C97" s="69">
        <f>IF($C$15="R",_xlfn.BETA.DIST(B97,$C$19,$C$20,FALSE,$C$7,$C$8),_xlfn.BETA.DIST(B97,$C$20,$C$19,FALSE,$C$7,$C$8))</f>
        <v>2.1067316297777805E-2</v>
      </c>
    </row>
    <row r="98" spans="1:3" hidden="1" x14ac:dyDescent="0.25">
      <c r="A98"/>
      <c r="B98" s="191">
        <f t="shared" si="0"/>
        <v>37.000000000000043</v>
      </c>
      <c r="C98" s="69">
        <f>IF($C$15="R",_xlfn.BETA.DIST(B98,$C$19,$C$20,FALSE,$C$7,$C$8),_xlfn.BETA.DIST(B98,$C$20,$C$19,FALSE,$C$7,$C$8))</f>
        <v>2.1114289190647333E-2</v>
      </c>
    </row>
    <row r="99" spans="1:3" hidden="1" x14ac:dyDescent="0.25">
      <c r="A99"/>
      <c r="B99" s="191">
        <f t="shared" si="0"/>
        <v>37.600000000000044</v>
      </c>
      <c r="C99" s="69">
        <f>IF($C$15="R",_xlfn.BETA.DIST(B99,$C$19,$C$20,FALSE,$C$7,$C$8),_xlfn.BETA.DIST(B99,$C$20,$C$19,FALSE,$C$7,$C$8))</f>
        <v>2.115264397101611E-2</v>
      </c>
    </row>
    <row r="100" spans="1:3" hidden="1" x14ac:dyDescent="0.25">
      <c r="A100"/>
      <c r="B100" s="191">
        <f t="shared" si="0"/>
        <v>38.200000000000045</v>
      </c>
      <c r="C100" s="69">
        <f>IF($C$15="R",_xlfn.BETA.DIST(B100,$C$19,$C$20,FALSE,$C$7,$C$8),_xlfn.BETA.DIST(B100,$C$20,$C$19,FALSE,$C$7,$C$8))</f>
        <v>2.1182427453090607E-2</v>
      </c>
    </row>
    <row r="101" spans="1:3" hidden="1" x14ac:dyDescent="0.25">
      <c r="A101"/>
      <c r="B101" s="191">
        <f t="shared" si="0"/>
        <v>38.800000000000047</v>
      </c>
      <c r="C101" s="69">
        <f>IF($C$15="R",_xlfn.BETA.DIST(B101,$C$19,$C$20,FALSE,$C$7,$C$8),_xlfn.BETA.DIST(B101,$C$20,$C$19,FALSE,$C$7,$C$8))</f>
        <v>2.1203675755607422E-2</v>
      </c>
    </row>
    <row r="102" spans="1:3" hidden="1" x14ac:dyDescent="0.25">
      <c r="A102"/>
      <c r="B102" s="191">
        <f t="shared" si="0"/>
        <v>39.400000000000048</v>
      </c>
      <c r="C102" s="69">
        <f>IF($C$15="R",_xlfn.BETA.DIST(B102,$C$19,$C$20,FALSE,$C$7,$C$8),_xlfn.BETA.DIST(B102,$C$20,$C$19,FALSE,$C$7,$C$8))</f>
        <v>2.1216414522605521E-2</v>
      </c>
    </row>
    <row r="103" spans="1:3" hidden="1" x14ac:dyDescent="0.25">
      <c r="A103"/>
      <c r="B103" s="191">
        <f t="shared" si="0"/>
        <v>40.00000000000005</v>
      </c>
      <c r="C103" s="69">
        <f>IF($C$15="R",_xlfn.BETA.DIST(B103,$C$19,$C$20,FALSE,$C$7,$C$8),_xlfn.BETA.DIST(B103,$C$20,$C$19,FALSE,$C$7,$C$8))</f>
        <v>2.1220659078919388E-2</v>
      </c>
    </row>
    <row r="104" spans="1:3" hidden="1" x14ac:dyDescent="0.25">
      <c r="A104"/>
      <c r="B104" s="191">
        <f t="shared" si="0"/>
        <v>40.600000000000051</v>
      </c>
      <c r="C104" s="69">
        <f>IF($C$15="R",_xlfn.BETA.DIST(B104,$C$19,$C$20,FALSE,$C$7,$C$8),_xlfn.BETA.DIST(B104,$C$20,$C$19,FALSE,$C$7,$C$8))</f>
        <v>2.1216414522605517E-2</v>
      </c>
    </row>
    <row r="105" spans="1:3" hidden="1" x14ac:dyDescent="0.25">
      <c r="A105"/>
      <c r="B105" s="191">
        <f t="shared" si="0"/>
        <v>41.200000000000053</v>
      </c>
      <c r="C105" s="69">
        <f>IF($C$15="R",_xlfn.BETA.DIST(B105,$C$19,$C$20,FALSE,$C$7,$C$8),_xlfn.BETA.DIST(B105,$C$20,$C$19,FALSE,$C$7,$C$8))</f>
        <v>2.1203675755607419E-2</v>
      </c>
    </row>
    <row r="106" spans="1:3" hidden="1" x14ac:dyDescent="0.25">
      <c r="A106"/>
      <c r="B106" s="191">
        <f t="shared" si="0"/>
        <v>41.800000000000054</v>
      </c>
      <c r="C106" s="69">
        <f>IF($C$15="R",_xlfn.BETA.DIST(B106,$C$19,$C$20,FALSE,$C$7,$C$8),_xlfn.BETA.DIST(B106,$C$20,$C$19,FALSE,$C$7,$C$8))</f>
        <v>2.11824274530906E-2</v>
      </c>
    </row>
    <row r="107" spans="1:3" hidden="1" x14ac:dyDescent="0.25">
      <c r="A107"/>
      <c r="B107" s="191">
        <f t="shared" si="0"/>
        <v>42.400000000000055</v>
      </c>
      <c r="C107" s="69">
        <f>IF($C$15="R",_xlfn.BETA.DIST(B107,$C$19,$C$20,FALSE,$C$7,$C$8),_xlfn.BETA.DIST(B107,$C$20,$C$19,FALSE,$C$7,$C$8))</f>
        <v>2.1152643971016103E-2</v>
      </c>
    </row>
    <row r="108" spans="1:3" hidden="1" x14ac:dyDescent="0.25">
      <c r="A108"/>
      <c r="B108" s="191">
        <f t="shared" si="0"/>
        <v>43.000000000000057</v>
      </c>
      <c r="C108" s="69">
        <f>IF($C$15="R",_xlfn.BETA.DIST(B108,$C$19,$C$20,FALSE,$C$7,$C$8),_xlfn.BETA.DIST(B108,$C$20,$C$19,FALSE,$C$7,$C$8))</f>
        <v>2.1114289190647326E-2</v>
      </c>
    </row>
    <row r="109" spans="1:3" hidden="1" x14ac:dyDescent="0.25">
      <c r="A109"/>
      <c r="B109" s="191">
        <f t="shared" si="0"/>
        <v>43.600000000000058</v>
      </c>
      <c r="C109" s="69">
        <f>IF($C$15="R",_xlfn.BETA.DIST(B109,$C$19,$C$20,FALSE,$C$7,$C$8),_xlfn.BETA.DIST(B109,$C$20,$C$19,FALSE,$C$7,$C$8))</f>
        <v>2.1067316297777798E-2</v>
      </c>
    </row>
    <row r="110" spans="1:3" hidden="1" x14ac:dyDescent="0.25">
      <c r="A110"/>
      <c r="B110" s="191">
        <f t="shared" si="0"/>
        <v>44.20000000000006</v>
      </c>
      <c r="C110" s="69">
        <f>IF($C$15="R",_xlfn.BETA.DIST(B110,$C$19,$C$20,FALSE,$C$7,$C$8),_xlfn.BETA.DIST(B110,$C$20,$C$19,FALSE,$C$7,$C$8))</f>
        <v>2.1011667493503378E-2</v>
      </c>
    </row>
    <row r="111" spans="1:3" hidden="1" x14ac:dyDescent="0.25">
      <c r="A111"/>
      <c r="B111" s="191">
        <f t="shared" si="0"/>
        <v>44.800000000000061</v>
      </c>
      <c r="C111" s="69">
        <f>IF($C$15="R",_xlfn.BETA.DIST(B111,$C$19,$C$20,FALSE,$C$7,$C$8),_xlfn.BETA.DIST(B111,$C$20,$C$19,FALSE,$C$7,$C$8))</f>
        <v>2.0947273632315119E-2</v>
      </c>
    </row>
    <row r="112" spans="1:3" hidden="1" x14ac:dyDescent="0.25">
      <c r="A112"/>
      <c r="B112" s="191">
        <f t="shared" si="0"/>
        <v>45.400000000000063</v>
      </c>
      <c r="C112" s="69">
        <f>IF($C$15="R",_xlfn.BETA.DIST(B112,$C$19,$C$20,FALSE,$C$7,$C$8),_xlfn.BETA.DIST(B112,$C$20,$C$19,FALSE,$C$7,$C$8))</f>
        <v>2.0874053782129306E-2</v>
      </c>
    </row>
    <row r="113" spans="1:3" hidden="1" x14ac:dyDescent="0.25">
      <c r="A113"/>
      <c r="B113" s="191">
        <f t="shared" si="0"/>
        <v>46.000000000000064</v>
      </c>
      <c r="C113" s="69">
        <f>IF($C$15="R",_xlfn.BETA.DIST(B113,$C$19,$C$20,FALSE,$C$7,$C$8),_xlfn.BETA.DIST(B113,$C$20,$C$19,FALSE,$C$7,$C$8))</f>
        <v>2.0791914699564696E-2</v>
      </c>
    </row>
    <row r="114" spans="1:3" hidden="1" x14ac:dyDescent="0.25">
      <c r="A114"/>
      <c r="B114" s="191">
        <f t="shared" si="0"/>
        <v>46.600000000000065</v>
      </c>
      <c r="C114" s="69">
        <f>IF($C$15="R",_xlfn.BETA.DIST(B114,$C$19,$C$20,FALSE,$C$7,$C$8),_xlfn.BETA.DIST(B114,$C$20,$C$19,FALSE,$C$7,$C$8))</f>
        <v>2.0700750212282817E-2</v>
      </c>
    </row>
    <row r="115" spans="1:3" hidden="1" x14ac:dyDescent="0.25">
      <c r="A115"/>
      <c r="B115" s="191">
        <f t="shared" si="0"/>
        <v>47.200000000000067</v>
      </c>
      <c r="C115" s="69">
        <f>IF($C$15="R",_xlfn.BETA.DIST(B115,$C$19,$C$20,FALSE,$C$7,$C$8),_xlfn.BETA.DIST(B115,$C$20,$C$19,FALSE,$C$7,$C$8))</f>
        <v>2.0600440498476844E-2</v>
      </c>
    </row>
    <row r="116" spans="1:3" hidden="1" x14ac:dyDescent="0.25">
      <c r="A116"/>
      <c r="B116" s="191">
        <f t="shared" si="0"/>
        <v>47.800000000000068</v>
      </c>
      <c r="C116" s="69">
        <f>IF($C$15="R",_xlfn.BETA.DIST(B116,$C$19,$C$20,FALSE,$C$7,$C$8),_xlfn.BETA.DIST(B116,$C$20,$C$19,FALSE,$C$7,$C$8))</f>
        <v>2.0490851251567067E-2</v>
      </c>
    </row>
    <row r="117" spans="1:3" hidden="1" x14ac:dyDescent="0.25">
      <c r="A117"/>
      <c r="B117" s="191">
        <f t="shared" si="0"/>
        <v>48.40000000000007</v>
      </c>
      <c r="C117" s="69">
        <f>IF($C$15="R",_xlfn.BETA.DIST(B117,$C$19,$C$20,FALSE,$C$7,$C$8),_xlfn.BETA.DIST(B117,$C$20,$C$19,FALSE,$C$7,$C$8))</f>
        <v>2.0371832715762598E-2</v>
      </c>
    </row>
    <row r="118" spans="1:3" hidden="1" x14ac:dyDescent="0.25">
      <c r="A118"/>
      <c r="B118" s="191">
        <f t="shared" si="0"/>
        <v>49.000000000000071</v>
      </c>
      <c r="C118" s="69">
        <f>IF($C$15="R",_xlfn.BETA.DIST(B118,$C$19,$C$20,FALSE,$C$7,$C$8),_xlfn.BETA.DIST(B118,$C$20,$C$19,FALSE,$C$7,$C$8))</f>
        <v>2.0243218575285604E-2</v>
      </c>
    </row>
    <row r="119" spans="1:3" hidden="1" x14ac:dyDescent="0.25">
      <c r="A119"/>
      <c r="B119" s="191">
        <f t="shared" ref="B119:B153" si="1">IF(ISNONTEXT($C$51),B118+$C$51,"")</f>
        <v>49.600000000000072</v>
      </c>
      <c r="C119" s="69">
        <f>IF($C$15="R",_xlfn.BETA.DIST(B119,$C$19,$C$20,FALSE,$C$7,$C$8),_xlfn.BETA.DIST(B119,$C$20,$C$19,FALSE,$C$7,$C$8))</f>
        <v>2.0104824676608492E-2</v>
      </c>
    </row>
    <row r="120" spans="1:3" hidden="1" x14ac:dyDescent="0.25">
      <c r="A120"/>
      <c r="B120" s="191">
        <f t="shared" si="1"/>
        <v>50.200000000000074</v>
      </c>
      <c r="C120" s="69">
        <f>IF($C$15="R",_xlfn.BETA.DIST(B120,$C$19,$C$20,FALSE,$C$7,$C$8),_xlfn.BETA.DIST(B120,$C$20,$C$19,FALSE,$C$7,$C$8))</f>
        <v>1.9956447558875514E-2</v>
      </c>
    </row>
    <row r="121" spans="1:3" hidden="1" x14ac:dyDescent="0.25">
      <c r="A121"/>
      <c r="B121" s="191">
        <f t="shared" si="1"/>
        <v>50.800000000000075</v>
      </c>
      <c r="C121" s="69">
        <f>IF($C$15="R",_xlfn.BETA.DIST(B121,$C$19,$C$20,FALSE,$C$7,$C$8),_xlfn.BETA.DIST(B121,$C$20,$C$19,FALSE,$C$7,$C$8))</f>
        <v>1.9797862762574562E-2</v>
      </c>
    </row>
    <row r="122" spans="1:3" hidden="1" x14ac:dyDescent="0.25">
      <c r="A122"/>
      <c r="B122" s="191">
        <f t="shared" si="1"/>
        <v>51.400000000000077</v>
      </c>
      <c r="C122" s="69">
        <f>IF($C$15="R",_xlfn.BETA.DIST(B122,$C$19,$C$20,FALSE,$C$7,$C$8),_xlfn.BETA.DIST(B122,$C$20,$C$19,FALSE,$C$7,$C$8))</f>
        <v>1.9628822880242442E-2</v>
      </c>
    </row>
    <row r="123" spans="1:3" hidden="1" x14ac:dyDescent="0.25">
      <c r="A123"/>
      <c r="B123" s="191">
        <f t="shared" si="1"/>
        <v>52.000000000000078</v>
      </c>
      <c r="C123" s="69">
        <f>IF($C$15="R",_xlfn.BETA.DIST(B123,$C$19,$C$20,FALSE,$C$7,$C$8),_xlfn.BETA.DIST(B123,$C$20,$C$19,FALSE,$C$7,$C$8))</f>
        <v>1.9449055305199969E-2</v>
      </c>
    </row>
    <row r="124" spans="1:3" hidden="1" x14ac:dyDescent="0.25">
      <c r="A124"/>
      <c r="B124" s="191">
        <f t="shared" si="1"/>
        <v>52.60000000000008</v>
      </c>
      <c r="C124" s="69">
        <f>IF($C$15="R",_xlfn.BETA.DIST(B124,$C$19,$C$20,FALSE,$C$7,$C$8),_xlfn.BETA.DIST(B124,$C$20,$C$19,FALSE,$C$7,$C$8))</f>
        <v>1.9258259624590431E-2</v>
      </c>
    </row>
    <row r="125" spans="1:3" hidden="1" x14ac:dyDescent="0.25">
      <c r="A125"/>
      <c r="B125" s="191">
        <f t="shared" si="1"/>
        <v>53.200000000000081</v>
      </c>
      <c r="C125" s="69">
        <f>IF($C$15="R",_xlfn.BETA.DIST(B125,$C$19,$C$20,FALSE,$C$7,$C$8),_xlfn.BETA.DIST(B125,$C$20,$C$19,FALSE,$C$7,$C$8))</f>
        <v>1.9056104590764025E-2</v>
      </c>
    </row>
    <row r="126" spans="1:3" hidden="1" x14ac:dyDescent="0.25">
      <c r="A126"/>
      <c r="B126" s="191">
        <f t="shared" si="1"/>
        <v>53.800000000000082</v>
      </c>
      <c r="C126" s="69">
        <f>IF($C$15="R",_xlfn.BETA.DIST(B126,$C$19,$C$20,FALSE,$C$7,$C$8),_xlfn.BETA.DIST(B126,$C$20,$C$19,FALSE,$C$7,$C$8))</f>
        <v>1.8842224589542253E-2</v>
      </c>
    </row>
    <row r="127" spans="1:3" hidden="1" x14ac:dyDescent="0.25">
      <c r="A127"/>
      <c r="B127" s="191">
        <f t="shared" si="1"/>
        <v>54.400000000000084</v>
      </c>
      <c r="C127" s="69">
        <f>IF($C$15="R",_xlfn.BETA.DIST(B127,$C$19,$C$20,FALSE,$C$7,$C$8),_xlfn.BETA.DIST(B127,$C$20,$C$19,FALSE,$C$7,$C$8))</f>
        <v>1.8616215504069795E-2</v>
      </c>
    </row>
    <row r="128" spans="1:3" hidden="1" x14ac:dyDescent="0.25">
      <c r="A128"/>
      <c r="B128" s="191">
        <f t="shared" si="1"/>
        <v>55.000000000000085</v>
      </c>
      <c r="C128" s="69">
        <f>IF($C$15="R",_xlfn.BETA.DIST(B128,$C$19,$C$20,FALSE,$C$7,$C$8),_xlfn.BETA.DIST(B128,$C$20,$C$19,FALSE,$C$7,$C$8))</f>
        <v>1.8377629847393044E-2</v>
      </c>
    </row>
    <row r="129" spans="1:3" hidden="1" x14ac:dyDescent="0.25">
      <c r="A129"/>
      <c r="B129" s="191">
        <f t="shared" si="1"/>
        <v>55.600000000000087</v>
      </c>
      <c r="C129" s="69">
        <f>IF($C$15="R",_xlfn.BETA.DIST(B129,$C$19,$C$20,FALSE,$C$7,$C$8),_xlfn.BETA.DIST(B129,$C$20,$C$19,FALSE,$C$7,$C$8))</f>
        <v>1.8125971003624043E-2</v>
      </c>
    </row>
    <row r="130" spans="1:3" hidden="1" x14ac:dyDescent="0.25">
      <c r="A130"/>
      <c r="B130" s="191">
        <f t="shared" si="1"/>
        <v>56.200000000000088</v>
      </c>
      <c r="C130" s="69">
        <f>IF($C$15="R",_xlfn.BETA.DIST(B130,$C$19,$C$20,FALSE,$C$7,$C$8),_xlfn.BETA.DIST(B130,$C$20,$C$19,FALSE,$C$7,$C$8))</f>
        <v>1.7860686373800214E-2</v>
      </c>
    </row>
    <row r="131" spans="1:3" hidden="1" x14ac:dyDescent="0.25">
      <c r="A131"/>
      <c r="B131" s="191">
        <f t="shared" si="1"/>
        <v>56.80000000000009</v>
      </c>
      <c r="C131" s="69">
        <f>IF($C$15="R",_xlfn.BETA.DIST(B131,$C$19,$C$20,FALSE,$C$7,$C$8),_xlfn.BETA.DIST(B131,$C$20,$C$19,FALSE,$C$7,$C$8))</f>
        <v>1.7581159164426288E-2</v>
      </c>
    </row>
    <row r="132" spans="1:3" hidden="1" x14ac:dyDescent="0.25">
      <c r="A132"/>
      <c r="B132" s="191">
        <f t="shared" si="1"/>
        <v>57.400000000000091</v>
      </c>
      <c r="C132" s="69">
        <f>IF($C$15="R",_xlfn.BETA.DIST(B132,$C$19,$C$20,FALSE,$C$7,$C$8),_xlfn.BETA.DIST(B132,$C$20,$C$19,FALSE,$C$7,$C$8))</f>
        <v>1.7286698478574024E-2</v>
      </c>
    </row>
    <row r="133" spans="1:3" hidden="1" x14ac:dyDescent="0.25">
      <c r="A133"/>
      <c r="B133" s="191">
        <f t="shared" si="1"/>
        <v>58.000000000000092</v>
      </c>
      <c r="C133" s="69">
        <f>IF($C$15="R",_xlfn.BETA.DIST(B133,$C$19,$C$20,FALSE,$C$7,$C$8),_xlfn.BETA.DIST(B133,$C$20,$C$19,FALSE,$C$7,$C$8))</f>
        <v>1.6976527263135463E-2</v>
      </c>
    </row>
    <row r="134" spans="1:3" hidden="1" x14ac:dyDescent="0.25">
      <c r="A134"/>
      <c r="B134" s="191">
        <f t="shared" si="1"/>
        <v>58.600000000000094</v>
      </c>
      <c r="C134" s="69">
        <f>IF($C$15="R",_xlfn.BETA.DIST(B134,$C$19,$C$20,FALSE,$C$7,$C$8),_xlfn.BETA.DIST(B134,$C$20,$C$19,FALSE,$C$7,$C$8))</f>
        <v>1.664976751926088E-2</v>
      </c>
    </row>
    <row r="135" spans="1:3" hidden="1" x14ac:dyDescent="0.25">
      <c r="A135"/>
      <c r="B135" s="191">
        <f t="shared" si="1"/>
        <v>59.200000000000095</v>
      </c>
      <c r="C135" s="69">
        <f>IF($C$15="R",_xlfn.BETA.DIST(B135,$C$19,$C$20,FALSE,$C$7,$C$8),_xlfn.BETA.DIST(B135,$C$20,$C$19,FALSE,$C$7,$C$8))</f>
        <v>1.6305421977903321E-2</v>
      </c>
    </row>
    <row r="136" spans="1:3" hidden="1" x14ac:dyDescent="0.25">
      <c r="A136"/>
      <c r="B136" s="191">
        <f t="shared" si="1"/>
        <v>59.800000000000097</v>
      </c>
      <c r="C136" s="69">
        <f>IF($C$15="R",_xlfn.BETA.DIST(B136,$C$19,$C$20,FALSE,$C$7,$C$8),_xlfn.BETA.DIST(B136,$C$20,$C$19,FALSE,$C$7,$C$8))</f>
        <v>1.5942351150697812E-2</v>
      </c>
    </row>
    <row r="137" spans="1:3" hidden="1" x14ac:dyDescent="0.25">
      <c r="A137"/>
      <c r="B137" s="191">
        <f t="shared" si="1"/>
        <v>60.400000000000098</v>
      </c>
      <c r="C137" s="69">
        <f>IF($C$15="R",_xlfn.BETA.DIST(B137,$C$19,$C$20,FALSE,$C$7,$C$8),_xlfn.BETA.DIST(B137,$C$20,$C$19,FALSE,$C$7,$C$8))</f>
        <v>1.555924424415993E-2</v>
      </c>
    </row>
    <row r="138" spans="1:3" hidden="1" x14ac:dyDescent="0.25">
      <c r="A138"/>
      <c r="B138" s="191">
        <f t="shared" si="1"/>
        <v>61.000000000000099</v>
      </c>
      <c r="C138" s="69">
        <f>IF($C$15="R",_xlfn.BETA.DIST(B138,$C$19,$C$20,FALSE,$C$7,$C$8),_xlfn.BETA.DIST(B138,$C$20,$C$19,FALSE,$C$7,$C$8))</f>
        <v>1.5154581801861015E-2</v>
      </c>
    </row>
    <row r="139" spans="1:3" hidden="1" x14ac:dyDescent="0.25">
      <c r="A139"/>
      <c r="B139" s="191">
        <f t="shared" si="1"/>
        <v>61.600000000000101</v>
      </c>
      <c r="C139" s="69">
        <f>IF($C$15="R",_xlfn.BETA.DIST(B139,$C$19,$C$20,FALSE,$C$7,$C$8),_xlfn.BETA.DIST(B139,$C$20,$C$19,FALSE,$C$7,$C$8))</f>
        <v>1.4726586998750771E-2</v>
      </c>
    </row>
    <row r="140" spans="1:3" hidden="1" x14ac:dyDescent="0.25">
      <c r="A140"/>
      <c r="B140" s="191">
        <f t="shared" si="1"/>
        <v>62.200000000000102</v>
      </c>
      <c r="C140" s="69">
        <f>IF($C$15="R",_xlfn.BETA.DIST(B140,$C$19,$C$20,FALSE,$C$7,$C$8),_xlfn.BETA.DIST(B140,$C$20,$C$19,FALSE,$C$7,$C$8))</f>
        <v>1.4273161057623445E-2</v>
      </c>
    </row>
    <row r="141" spans="1:3" hidden="1" x14ac:dyDescent="0.25">
      <c r="A141"/>
      <c r="B141" s="191">
        <f t="shared" si="1"/>
        <v>62.800000000000104</v>
      </c>
      <c r="C141" s="69">
        <f>IF($C$15="R",_xlfn.BETA.DIST(B141,$C$19,$C$20,FALSE,$C$7,$C$8),_xlfn.BETA.DIST(B141,$C$20,$C$19,FALSE,$C$7,$C$8))</f>
        <v>1.3791795946306142E-2</v>
      </c>
    </row>
    <row r="142" spans="1:3" hidden="1" x14ac:dyDescent="0.25">
      <c r="A142"/>
      <c r="B142" s="191">
        <f t="shared" si="1"/>
        <v>63.400000000000105</v>
      </c>
      <c r="C142" s="69">
        <f>IF($C$15="R",_xlfn.BETA.DIST(B142,$C$19,$C$20,FALSE,$C$7,$C$8),_xlfn.BETA.DIST(B142,$C$20,$C$19,FALSE,$C$7,$C$8))</f>
        <v>1.3279453722756813E-2</v>
      </c>
    </row>
    <row r="143" spans="1:3" hidden="1" x14ac:dyDescent="0.25">
      <c r="A143"/>
      <c r="B143" s="191">
        <f t="shared" si="1"/>
        <v>64.000000000000099</v>
      </c>
      <c r="C143" s="69">
        <f>IF($C$15="R",_xlfn.BETA.DIST(B143,$C$19,$C$20,FALSE,$C$7,$C$8),_xlfn.BETA.DIST(B143,$C$20,$C$19,FALSE,$C$7,$C$8))</f>
        <v>1.2732395447351537E-2</v>
      </c>
    </row>
    <row r="144" spans="1:3" hidden="1" x14ac:dyDescent="0.25">
      <c r="A144"/>
      <c r="B144" s="191">
        <f t="shared" si="1"/>
        <v>64.600000000000094</v>
      </c>
      <c r="C144" s="69">
        <f>IF($C$15="R",_xlfn.BETA.DIST(B144,$C$19,$C$20,FALSE,$C$7,$C$8),_xlfn.BETA.DIST(B144,$C$20,$C$19,FALSE,$C$7,$C$8))</f>
        <v>1.2145931145171275E-2</v>
      </c>
    </row>
    <row r="145" spans="1:4" hidden="1" x14ac:dyDescent="0.25">
      <c r="A145"/>
      <c r="B145" s="191">
        <f t="shared" si="1"/>
        <v>65.200000000000088</v>
      </c>
      <c r="C145" s="69">
        <f>IF($C$15="R",_xlfn.BETA.DIST(B145,$C$19,$C$20,FALSE,$C$7,$C$8),_xlfn.BETA.DIST(B145,$C$20,$C$19,FALSE,$C$7,$C$8))</f>
        <v>1.1514040986610656E-2</v>
      </c>
    </row>
    <row r="146" spans="1:4" hidden="1" x14ac:dyDescent="0.25">
      <c r="A146"/>
      <c r="B146" s="191">
        <f t="shared" si="1"/>
        <v>65.800000000000082</v>
      </c>
      <c r="C146" s="69">
        <f>IF($C$15="R",_xlfn.BETA.DIST(B146,$C$19,$C$20,FALSE,$C$7,$C$8),_xlfn.BETA.DIST(B146,$C$20,$C$19,FALSE,$C$7,$C$8))</f>
        <v>1.082877570190017E-2</v>
      </c>
    </row>
    <row r="147" spans="1:4" hidden="1" x14ac:dyDescent="0.25">
      <c r="A147"/>
      <c r="B147" s="191">
        <f t="shared" si="1"/>
        <v>66.400000000000077</v>
      </c>
      <c r="C147" s="69">
        <f>IF($C$15="R",_xlfn.BETA.DIST(B147,$C$19,$C$20,FALSE,$C$7,$C$8),_xlfn.BETA.DIST(B147,$C$20,$C$19,FALSE,$C$7,$C$8))</f>
        <v>1.0079254608619729E-2</v>
      </c>
    </row>
    <row r="148" spans="1:4" hidden="1" x14ac:dyDescent="0.25">
      <c r="A148"/>
      <c r="B148" s="191">
        <f t="shared" si="1"/>
        <v>67.000000000000071</v>
      </c>
      <c r="C148" s="69">
        <f>IF($C$15="R",_xlfn.BETA.DIST(B148,$C$19,$C$20,FALSE,$C$7,$C$8),_xlfn.BETA.DIST(B148,$C$20,$C$19,FALSE,$C$7,$C$8))</f>
        <v>9.2498708440337512E-3</v>
      </c>
    </row>
    <row r="149" spans="1:4" hidden="1" x14ac:dyDescent="0.25">
      <c r="A149"/>
      <c r="B149" s="191">
        <f t="shared" si="1"/>
        <v>67.600000000000065</v>
      </c>
      <c r="C149" s="69">
        <f>IF($C$15="R",_xlfn.BETA.DIST(B149,$C$19,$C$20,FALSE,$C$7,$C$8),_xlfn.BETA.DIST(B149,$C$20,$C$19,FALSE,$C$7,$C$8))</f>
        <v>8.3167658798257767E-3</v>
      </c>
    </row>
    <row r="150" spans="1:4" hidden="1" x14ac:dyDescent="0.25">
      <c r="A150"/>
      <c r="B150" s="191">
        <f t="shared" si="1"/>
        <v>68.20000000000006</v>
      </c>
      <c r="C150" s="69">
        <f>IF($C$15="R",_xlfn.BETA.DIST(B150,$C$19,$C$20,FALSE,$C$7,$C$8),_xlfn.BETA.DIST(B150,$C$20,$C$19,FALSE,$C$7,$C$8))</f>
        <v>7.2399465240406162E-3</v>
      </c>
    </row>
    <row r="151" spans="1:4" hidden="1" x14ac:dyDescent="0.25">
      <c r="A151"/>
      <c r="B151" s="191">
        <f t="shared" si="1"/>
        <v>68.800000000000054</v>
      </c>
      <c r="C151" s="69">
        <f>IF($C$15="R",_xlfn.BETA.DIST(B151,$C$19,$C$20,FALSE,$C$7,$C$8),_xlfn.BETA.DIST(B151,$C$20,$C$19,FALSE,$C$7,$C$8))</f>
        <v>5.9417845420973022E-3</v>
      </c>
    </row>
    <row r="152" spans="1:4" hidden="1" x14ac:dyDescent="0.25">
      <c r="A152"/>
      <c r="B152" s="191">
        <f t="shared" si="1"/>
        <v>69.400000000000048</v>
      </c>
      <c r="C152" s="69">
        <f>IF($C$15="R",_xlfn.BETA.DIST(B152,$C$19,$C$20,FALSE,$C$7,$C$8),_xlfn.BETA.DIST(B152,$C$20,$C$19,FALSE,$C$7,$C$8))</f>
        <v>4.2228578381293038E-3</v>
      </c>
    </row>
    <row r="153" spans="1:4" hidden="1" x14ac:dyDescent="0.25">
      <c r="A153"/>
      <c r="B153" s="191">
        <f t="shared" si="1"/>
        <v>70.000000000000043</v>
      </c>
      <c r="C153" s="206">
        <f>IF($C$15="R",_xlfn.BETA.DIST(B153-0.001,$C$19,$C$20,FALSE,$C$7,$C$8),_xlfn.BETA.DIST(B153-0.001,$C$20,$C$19,FALSE,$C$7,$C$8))</f>
        <v>1.7326451193725231E-4</v>
      </c>
      <c r="D153" s="17"/>
    </row>
    <row r="154" spans="1:4" x14ac:dyDescent="0.25">
      <c r="A154"/>
      <c r="B154" s="192" t="s">
        <v>681</v>
      </c>
      <c r="C154"/>
    </row>
  </sheetData>
  <mergeCells count="5">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7"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2.0k – © 2015-2019, William W. Davis, MSPM, PMP</v>
      </c>
    </row>
    <row r="18" spans="1:10" x14ac:dyDescent="0.25">
      <c r="A18" s="246" t="s">
        <v>137</v>
      </c>
      <c r="B18" s="246"/>
      <c r="C18" s="246"/>
      <c r="D18" s="246"/>
      <c r="E18" s="246"/>
      <c r="F18" s="246"/>
      <c r="G18" s="246"/>
      <c r="H18" s="246"/>
      <c r="I18" s="246"/>
      <c r="J18" s="246"/>
    </row>
    <row r="19" spans="1:10" x14ac:dyDescent="0.25">
      <c r="A19" s="246" t="s">
        <v>136</v>
      </c>
      <c r="B19" s="246"/>
      <c r="C19" s="246"/>
      <c r="D19" s="246"/>
      <c r="E19" s="246"/>
      <c r="F19" s="246"/>
      <c r="G19" s="246"/>
      <c r="H19" s="246"/>
      <c r="I19" s="246"/>
      <c r="J19" s="246"/>
    </row>
    <row r="20" spans="1:10" x14ac:dyDescent="0.25">
      <c r="A20" s="246" t="s">
        <v>91</v>
      </c>
      <c r="B20" s="246"/>
      <c r="C20" s="246"/>
      <c r="D20" s="246"/>
      <c r="E20" s="246"/>
      <c r="F20" s="246"/>
      <c r="G20" s="246"/>
      <c r="H20" s="246"/>
      <c r="I20" s="246"/>
      <c r="J20" s="246"/>
    </row>
    <row r="21" spans="1:10" x14ac:dyDescent="0.25">
      <c r="A21" s="246" t="s">
        <v>149</v>
      </c>
      <c r="B21" s="246"/>
      <c r="C21" s="246"/>
      <c r="D21" s="246"/>
      <c r="E21" s="246"/>
      <c r="F21" s="246"/>
      <c r="G21" s="246"/>
      <c r="H21" s="246"/>
      <c r="I21" s="246"/>
      <c r="J21" s="246"/>
    </row>
    <row r="22" spans="1:10" x14ac:dyDescent="0.25">
      <c r="A22" s="246" t="s">
        <v>92</v>
      </c>
      <c r="B22" s="246"/>
      <c r="C22" s="246"/>
      <c r="D22" s="246"/>
      <c r="E22" s="246"/>
      <c r="F22" s="246"/>
      <c r="G22" s="246"/>
      <c r="H22" s="246"/>
      <c r="I22" s="246"/>
      <c r="J22" s="246"/>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2.0k – © 2015-2019, William W. Davis, MSPM, PMP</v>
      </c>
    </row>
    <row r="13" spans="1:10" x14ac:dyDescent="0.25">
      <c r="A13" s="246" t="s">
        <v>137</v>
      </c>
      <c r="B13" s="246"/>
      <c r="C13" s="246"/>
      <c r="D13" s="246"/>
      <c r="E13" s="246"/>
      <c r="F13" s="246"/>
      <c r="G13" s="246"/>
      <c r="H13" s="246"/>
      <c r="I13" s="246"/>
      <c r="J13" s="246"/>
    </row>
    <row r="14" spans="1:10" x14ac:dyDescent="0.25">
      <c r="A14" s="246" t="s">
        <v>136</v>
      </c>
      <c r="B14" s="246"/>
      <c r="C14" s="246"/>
      <c r="D14" s="246"/>
      <c r="E14" s="246"/>
      <c r="F14" s="246"/>
      <c r="G14" s="246"/>
      <c r="H14" s="246"/>
      <c r="I14" s="246"/>
      <c r="J14" s="246"/>
    </row>
    <row r="15" spans="1:10" x14ac:dyDescent="0.25">
      <c r="A15" s="246" t="s">
        <v>91</v>
      </c>
      <c r="B15" s="246"/>
      <c r="C15" s="246"/>
      <c r="D15" s="246"/>
      <c r="E15" s="246"/>
      <c r="F15" s="246"/>
      <c r="G15" s="246"/>
      <c r="H15" s="246"/>
      <c r="I15" s="246"/>
      <c r="J15" s="246"/>
    </row>
    <row r="16" spans="1:10" x14ac:dyDescent="0.25">
      <c r="A16" s="246" t="s">
        <v>149</v>
      </c>
      <c r="B16" s="246"/>
      <c r="C16" s="246"/>
      <c r="D16" s="246"/>
      <c r="E16" s="246"/>
      <c r="F16" s="246"/>
      <c r="G16" s="246"/>
      <c r="H16" s="246"/>
      <c r="I16" s="246"/>
      <c r="J16" s="246"/>
    </row>
    <row r="17" spans="1:10" x14ac:dyDescent="0.25">
      <c r="A17" s="246" t="s">
        <v>92</v>
      </c>
      <c r="B17" s="246"/>
      <c r="C17" s="246"/>
      <c r="D17" s="246"/>
      <c r="E17" s="246"/>
      <c r="F17" s="246"/>
      <c r="G17" s="246"/>
      <c r="H17" s="246"/>
      <c r="I17" s="246"/>
      <c r="J17" s="246"/>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2.0k – © 2015-2019, William W. Davis, MSPM, PMP</v>
      </c>
    </row>
    <row r="37" spans="1:12" x14ac:dyDescent="0.25">
      <c r="A37" s="246" t="s">
        <v>137</v>
      </c>
      <c r="B37" s="246"/>
      <c r="C37" s="246"/>
      <c r="D37" s="246"/>
      <c r="E37" s="246"/>
      <c r="F37" s="246"/>
      <c r="G37" s="246"/>
      <c r="H37" s="246"/>
      <c r="I37" s="246"/>
      <c r="J37" s="246"/>
    </row>
    <row r="38" spans="1:12" x14ac:dyDescent="0.25">
      <c r="A38" s="246" t="s">
        <v>136</v>
      </c>
      <c r="B38" s="246"/>
      <c r="C38" s="246"/>
      <c r="D38" s="246"/>
      <c r="E38" s="246"/>
      <c r="F38" s="246"/>
      <c r="G38" s="246"/>
      <c r="H38" s="246"/>
      <c r="I38" s="246"/>
      <c r="J38" s="246"/>
    </row>
    <row r="39" spans="1:12" x14ac:dyDescent="0.25">
      <c r="A39" s="246" t="s">
        <v>91</v>
      </c>
      <c r="B39" s="246"/>
      <c r="C39" s="246"/>
      <c r="D39" s="246"/>
      <c r="E39" s="246"/>
      <c r="F39" s="246"/>
      <c r="G39" s="246"/>
      <c r="H39" s="246"/>
      <c r="I39" s="246"/>
      <c r="J39" s="246"/>
    </row>
    <row r="40" spans="1:12" x14ac:dyDescent="0.25">
      <c r="A40" s="246" t="s">
        <v>149</v>
      </c>
      <c r="B40" s="246"/>
      <c r="C40" s="246"/>
      <c r="D40" s="246"/>
      <c r="E40" s="246"/>
      <c r="F40" s="246"/>
      <c r="G40" s="246"/>
      <c r="H40" s="246"/>
      <c r="I40" s="246"/>
      <c r="J40" s="246"/>
    </row>
    <row r="41" spans="1:12" x14ac:dyDescent="0.25">
      <c r="A41" s="246" t="s">
        <v>92</v>
      </c>
      <c r="B41" s="246"/>
      <c r="C41" s="246"/>
      <c r="D41" s="246"/>
      <c r="E41" s="246"/>
      <c r="F41" s="246"/>
      <c r="G41" s="246"/>
      <c r="H41" s="246"/>
      <c r="I41" s="246"/>
      <c r="J41" s="246"/>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2.0k – © 2015-2019, William W. Davis, MSPM, PMP</v>
      </c>
      <c r="B18" s="53"/>
      <c r="C18" s="53"/>
      <c r="D18" s="53"/>
      <c r="E18" s="53"/>
      <c r="F18" s="53"/>
      <c r="G18" s="53"/>
      <c r="H18" s="53"/>
      <c r="I18" s="53"/>
      <c r="J18" s="53"/>
      <c r="K18" s="53"/>
    </row>
    <row r="19" spans="1:11" x14ac:dyDescent="0.25">
      <c r="A19" s="246" t="s">
        <v>137</v>
      </c>
      <c r="B19" s="246"/>
      <c r="C19" s="246"/>
      <c r="D19" s="246"/>
      <c r="E19" s="246"/>
      <c r="F19" s="246"/>
      <c r="G19" s="246"/>
      <c r="H19" s="246"/>
      <c r="I19" s="246"/>
      <c r="J19" s="246"/>
    </row>
    <row r="20" spans="1:11" x14ac:dyDescent="0.25">
      <c r="A20" s="246" t="s">
        <v>136</v>
      </c>
      <c r="B20" s="246"/>
      <c r="C20" s="246"/>
      <c r="D20" s="246"/>
      <c r="E20" s="246"/>
      <c r="F20" s="246"/>
      <c r="G20" s="246"/>
      <c r="H20" s="246"/>
      <c r="I20" s="246"/>
      <c r="J20" s="246"/>
    </row>
    <row r="21" spans="1:11" x14ac:dyDescent="0.25">
      <c r="A21" s="246" t="s">
        <v>91</v>
      </c>
      <c r="B21" s="246"/>
      <c r="C21" s="246"/>
      <c r="D21" s="246"/>
      <c r="E21" s="246"/>
      <c r="F21" s="246"/>
      <c r="G21" s="246"/>
      <c r="H21" s="246"/>
      <c r="I21" s="246"/>
      <c r="J21" s="246"/>
    </row>
    <row r="22" spans="1:11" x14ac:dyDescent="0.25">
      <c r="A22" s="246" t="s">
        <v>149</v>
      </c>
      <c r="B22" s="246"/>
      <c r="C22" s="246"/>
      <c r="D22" s="246"/>
      <c r="E22" s="246"/>
      <c r="F22" s="246"/>
      <c r="G22" s="246"/>
      <c r="H22" s="246"/>
      <c r="I22" s="246"/>
      <c r="J22" s="246"/>
    </row>
    <row r="23" spans="1:11" x14ac:dyDescent="0.25">
      <c r="A23" s="246" t="s">
        <v>92</v>
      </c>
      <c r="B23" s="246"/>
      <c r="C23" s="246"/>
      <c r="D23" s="246"/>
      <c r="E23" s="246"/>
      <c r="F23" s="246"/>
      <c r="G23" s="246"/>
      <c r="H23" s="246"/>
      <c r="I23" s="246"/>
      <c r="J23" s="246"/>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2.0k – © 2015-2019, William W. Davis, MSPM, PMP</v>
      </c>
    </row>
    <row r="19" spans="1:10" x14ac:dyDescent="0.25">
      <c r="A19" s="246" t="s">
        <v>137</v>
      </c>
      <c r="B19" s="246"/>
      <c r="C19" s="246"/>
      <c r="D19" s="246"/>
      <c r="E19" s="246"/>
      <c r="F19" s="246"/>
      <c r="G19" s="246"/>
      <c r="H19" s="246"/>
      <c r="I19" s="246"/>
      <c r="J19" s="246"/>
    </row>
    <row r="20" spans="1:10" x14ac:dyDescent="0.25">
      <c r="A20" s="246" t="s">
        <v>136</v>
      </c>
      <c r="B20" s="246"/>
      <c r="C20" s="246"/>
      <c r="D20" s="246"/>
      <c r="E20" s="246"/>
      <c r="F20" s="246"/>
      <c r="G20" s="246"/>
      <c r="H20" s="246"/>
      <c r="I20" s="246"/>
      <c r="J20" s="246"/>
    </row>
    <row r="21" spans="1:10" x14ac:dyDescent="0.25">
      <c r="A21" s="246" t="s">
        <v>91</v>
      </c>
      <c r="B21" s="246"/>
      <c r="C21" s="246"/>
      <c r="D21" s="246"/>
      <c r="E21" s="246"/>
      <c r="F21" s="246"/>
      <c r="G21" s="246"/>
      <c r="H21" s="246"/>
      <c r="I21" s="246"/>
      <c r="J21" s="246"/>
    </row>
    <row r="22" spans="1:10" x14ac:dyDescent="0.25">
      <c r="A22" s="246" t="s">
        <v>149</v>
      </c>
      <c r="B22" s="246"/>
      <c r="C22" s="246"/>
      <c r="D22" s="246"/>
      <c r="E22" s="246"/>
      <c r="F22" s="246"/>
      <c r="G22" s="246"/>
      <c r="H22" s="246"/>
      <c r="I22" s="246"/>
      <c r="J22" s="246"/>
    </row>
    <row r="23" spans="1:10" x14ac:dyDescent="0.25">
      <c r="A23" s="246" t="s">
        <v>92</v>
      </c>
      <c r="B23" s="246"/>
      <c r="C23" s="246"/>
      <c r="D23" s="246"/>
      <c r="E23" s="246"/>
      <c r="F23" s="246"/>
      <c r="G23" s="246"/>
      <c r="H23" s="246"/>
      <c r="I23" s="246"/>
      <c r="J23" s="246"/>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47" t="s">
        <v>141</v>
      </c>
      <c r="B1" s="94">
        <v>-0.05</v>
      </c>
    </row>
    <row r="2" spans="1:2" x14ac:dyDescent="0.25">
      <c r="A2" s="248"/>
      <c r="B2" s="94">
        <v>-0.1</v>
      </c>
    </row>
    <row r="3" spans="1:2" x14ac:dyDescent="0.25">
      <c r="A3" s="248"/>
      <c r="B3" s="94">
        <v>-0.15</v>
      </c>
    </row>
    <row r="4" spans="1:2" x14ac:dyDescent="0.25">
      <c r="A4" s="248"/>
      <c r="B4" s="94">
        <v>-0.2</v>
      </c>
    </row>
    <row r="5" spans="1:2" x14ac:dyDescent="0.25">
      <c r="A5" s="248"/>
      <c r="B5" s="94">
        <v>-0.25</v>
      </c>
    </row>
    <row r="6" spans="1:2" x14ac:dyDescent="0.25">
      <c r="A6" s="248"/>
      <c r="B6" s="94">
        <v>-0.3</v>
      </c>
    </row>
    <row r="7" spans="1:2" x14ac:dyDescent="0.25">
      <c r="A7" s="248"/>
      <c r="B7" s="94">
        <v>-0.35</v>
      </c>
    </row>
    <row r="8" spans="1:2" x14ac:dyDescent="0.25">
      <c r="A8" s="248"/>
      <c r="B8" s="94">
        <v>-0.4</v>
      </c>
    </row>
    <row r="9" spans="1:2" x14ac:dyDescent="0.25">
      <c r="A9" s="248"/>
      <c r="B9" s="94">
        <v>-0.5</v>
      </c>
    </row>
    <row r="10" spans="1:2" x14ac:dyDescent="0.25">
      <c r="A10" s="248"/>
      <c r="B10" s="94">
        <v>-0.6</v>
      </c>
    </row>
    <row r="11" spans="1:2" x14ac:dyDescent="0.25">
      <c r="A11" s="249"/>
      <c r="B11" s="94">
        <v>-0.7</v>
      </c>
    </row>
    <row r="12" spans="1:2" x14ac:dyDescent="0.25">
      <c r="B12" s="95"/>
    </row>
    <row r="14" spans="1:2" x14ac:dyDescent="0.25">
      <c r="A14" s="250" t="s">
        <v>142</v>
      </c>
      <c r="B14" s="94">
        <v>0.1</v>
      </c>
    </row>
    <row r="15" spans="1:2" x14ac:dyDescent="0.25">
      <c r="A15" s="250"/>
      <c r="B15" s="94">
        <v>0.2</v>
      </c>
    </row>
    <row r="16" spans="1:2" x14ac:dyDescent="0.25">
      <c r="A16" s="250"/>
      <c r="B16" s="94">
        <v>0.3</v>
      </c>
    </row>
    <row r="17" spans="1:11" x14ac:dyDescent="0.25">
      <c r="A17" s="250"/>
      <c r="B17" s="94">
        <v>0.4</v>
      </c>
    </row>
    <row r="18" spans="1:11" x14ac:dyDescent="0.25">
      <c r="A18" s="250"/>
      <c r="B18" s="94">
        <v>0.5</v>
      </c>
    </row>
    <row r="19" spans="1:11" x14ac:dyDescent="0.25">
      <c r="A19" s="250"/>
      <c r="B19" s="94">
        <v>0.75</v>
      </c>
    </row>
    <row r="20" spans="1:11" x14ac:dyDescent="0.25">
      <c r="A20" s="250"/>
      <c r="B20" s="94">
        <v>1</v>
      </c>
    </row>
    <row r="21" spans="1:11" x14ac:dyDescent="0.25">
      <c r="A21" s="250"/>
      <c r="B21" s="94">
        <v>1.25</v>
      </c>
    </row>
    <row r="22" spans="1:11" x14ac:dyDescent="0.25">
      <c r="A22" s="250"/>
      <c r="B22" s="94">
        <v>1.5</v>
      </c>
    </row>
    <row r="23" spans="1:11" x14ac:dyDescent="0.25">
      <c r="A23" s="250"/>
      <c r="B23" s="94">
        <v>1.75</v>
      </c>
    </row>
    <row r="24" spans="1:11" x14ac:dyDescent="0.25">
      <c r="A24" s="250"/>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2.0k – © 2015-2019, William W. Davis, MSPM, PMP</v>
      </c>
    </row>
    <row r="37" spans="1:10" x14ac:dyDescent="0.25">
      <c r="A37" s="246" t="s">
        <v>137</v>
      </c>
      <c r="B37" s="246"/>
      <c r="C37" s="246"/>
      <c r="D37" s="246"/>
      <c r="E37" s="246"/>
      <c r="F37" s="246"/>
      <c r="G37" s="246"/>
      <c r="H37" s="246"/>
      <c r="I37" s="246"/>
      <c r="J37" s="246"/>
    </row>
    <row r="38" spans="1:10" x14ac:dyDescent="0.25">
      <c r="A38" s="246" t="s">
        <v>136</v>
      </c>
      <c r="B38" s="246"/>
      <c r="C38" s="246"/>
      <c r="D38" s="246"/>
      <c r="E38" s="246"/>
      <c r="F38" s="246"/>
      <c r="G38" s="246"/>
      <c r="H38" s="246"/>
      <c r="I38" s="246"/>
      <c r="J38" s="246"/>
    </row>
    <row r="39" spans="1:10" x14ac:dyDescent="0.25">
      <c r="A39" s="246" t="s">
        <v>91</v>
      </c>
      <c r="B39" s="246"/>
      <c r="C39" s="246"/>
      <c r="D39" s="246"/>
      <c r="E39" s="246"/>
      <c r="F39" s="246"/>
      <c r="G39" s="246"/>
      <c r="H39" s="246"/>
      <c r="I39" s="246"/>
      <c r="J39" s="246"/>
    </row>
    <row r="40" spans="1:10" x14ac:dyDescent="0.25">
      <c r="A40" s="246" t="s">
        <v>149</v>
      </c>
      <c r="B40" s="246"/>
      <c r="C40" s="246"/>
      <c r="D40" s="246"/>
      <c r="E40" s="246"/>
      <c r="F40" s="246"/>
      <c r="G40" s="246"/>
      <c r="H40" s="246"/>
      <c r="I40" s="246"/>
      <c r="J40" s="246"/>
    </row>
    <row r="41" spans="1:10" x14ac:dyDescent="0.25">
      <c r="A41" s="246" t="s">
        <v>92</v>
      </c>
      <c r="B41" s="246"/>
      <c r="C41" s="246"/>
      <c r="D41" s="246"/>
      <c r="E41" s="246"/>
      <c r="F41" s="246"/>
      <c r="G41" s="246"/>
      <c r="H41" s="246"/>
      <c r="I41" s="246"/>
      <c r="J41" s="246"/>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5"/>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716</v>
      </c>
      <c r="C2" s="185" t="s">
        <v>753</v>
      </c>
    </row>
    <row r="3" spans="1:3" x14ac:dyDescent="0.25">
      <c r="A3" s="183">
        <v>43647</v>
      </c>
      <c r="B3" s="184" t="s">
        <v>714</v>
      </c>
      <c r="C3" s="185" t="s">
        <v>715</v>
      </c>
    </row>
    <row r="4" spans="1:3" x14ac:dyDescent="0.25">
      <c r="A4" s="183">
        <v>43646</v>
      </c>
      <c r="B4" s="184" t="s">
        <v>711</v>
      </c>
      <c r="C4" s="185" t="s">
        <v>713</v>
      </c>
    </row>
    <row r="5" spans="1:3" x14ac:dyDescent="0.25">
      <c r="A5" s="183">
        <v>43645</v>
      </c>
      <c r="B5" s="184" t="s">
        <v>707</v>
      </c>
      <c r="C5" s="185" t="s">
        <v>712</v>
      </c>
    </row>
    <row r="6" spans="1:3" x14ac:dyDescent="0.25">
      <c r="A6" s="183">
        <v>43645</v>
      </c>
      <c r="B6" s="184" t="s">
        <v>705</v>
      </c>
      <c r="C6" s="185" t="s">
        <v>706</v>
      </c>
    </row>
    <row r="7" spans="1:3" x14ac:dyDescent="0.25">
      <c r="A7" s="183">
        <v>43645</v>
      </c>
      <c r="B7" s="184" t="s">
        <v>703</v>
      </c>
      <c r="C7" s="185" t="s">
        <v>704</v>
      </c>
    </row>
    <row r="8" spans="1:3" x14ac:dyDescent="0.25">
      <c r="A8" s="183">
        <v>43645</v>
      </c>
      <c r="B8" s="184" t="s">
        <v>702</v>
      </c>
      <c r="C8" s="185" t="s">
        <v>701</v>
      </c>
    </row>
    <row r="9" spans="1:3" x14ac:dyDescent="0.25">
      <c r="A9" s="183">
        <v>43644</v>
      </c>
      <c r="B9" s="184" t="s">
        <v>688</v>
      </c>
      <c r="C9" s="185" t="s">
        <v>697</v>
      </c>
    </row>
    <row r="10" spans="1:3" x14ac:dyDescent="0.25">
      <c r="A10" s="183">
        <v>43643</v>
      </c>
      <c r="B10" s="184" t="s">
        <v>686</v>
      </c>
      <c r="C10" s="185" t="s">
        <v>698</v>
      </c>
    </row>
    <row r="11" spans="1:3" x14ac:dyDescent="0.25">
      <c r="A11" s="183">
        <v>43642</v>
      </c>
      <c r="B11" s="184" t="s">
        <v>685</v>
      </c>
      <c r="C11" s="185" t="s">
        <v>699</v>
      </c>
    </row>
    <row r="12" spans="1:3" x14ac:dyDescent="0.25">
      <c r="A12" s="183">
        <v>43641</v>
      </c>
      <c r="B12" s="184" t="s">
        <v>161</v>
      </c>
      <c r="C12" s="185" t="s">
        <v>700</v>
      </c>
    </row>
    <row r="13" spans="1:3" x14ac:dyDescent="0.25">
      <c r="A13" s="173">
        <v>43543</v>
      </c>
      <c r="B13" s="174" t="s">
        <v>147</v>
      </c>
      <c r="C13" s="41" t="s">
        <v>148</v>
      </c>
    </row>
    <row r="14" spans="1:3" x14ac:dyDescent="0.25">
      <c r="A14" s="173">
        <v>43365</v>
      </c>
      <c r="B14" s="174" t="s">
        <v>145</v>
      </c>
      <c r="C14" s="41" t="s">
        <v>146</v>
      </c>
    </row>
    <row r="15" spans="1:3" x14ac:dyDescent="0.25">
      <c r="A15" s="173">
        <v>42795</v>
      </c>
      <c r="B15" s="174" t="s">
        <v>139</v>
      </c>
      <c r="C15"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2019-07-07T18:18:54Z</dcterms:modified>
</cp:coreProperties>
</file>