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SPYDER\William\My Documents\Statistical PERT\Cherry Blossom Forecasting\"/>
    </mc:Choice>
  </mc:AlternateContent>
  <xr:revisionPtr revIDLastSave="0" documentId="13_ncr:1_{DDE8165A-061D-486F-8EE3-930CBF6AF8E8}" xr6:coauthVersionLast="47" xr6:coauthVersionMax="47" xr10:uidLastSave="{00000000-0000-0000-0000-000000000000}"/>
  <bookViews>
    <workbookView xWindow="-90" yWindow="-90" windowWidth="19380" windowHeight="10380" xr2:uid="{00000000-000D-0000-FFFF-FFFF00000000}"/>
  </bookViews>
  <sheets>
    <sheet name="Welcome!" sheetId="12" r:id="rId1"/>
    <sheet name="README for Version 0" sheetId="26" r:id="rId2"/>
    <sheet name="Super Simple SPERT®" sheetId="18" r:id="rId3"/>
    <sheet name="SPERT® 1921-2021" sheetId="19" r:id="rId4"/>
    <sheet name="SPERT® 1972-2021" sheetId="30" r:id="rId5"/>
    <sheet name="SPERT® 1997-2021" sheetId="31" r:id="rId6"/>
    <sheet name="1921-2021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31" l="1"/>
  <c r="B14" i="31"/>
  <c r="D12" i="31"/>
  <c r="B11" i="31"/>
  <c r="D10" i="31"/>
  <c r="G7" i="31"/>
  <c r="D9" i="31" s="1"/>
  <c r="M5" i="31"/>
  <c r="D5" i="31"/>
  <c r="C5" i="31"/>
  <c r="B5" i="31"/>
  <c r="V4" i="31"/>
  <c r="K4" i="31"/>
  <c r="G4" i="31"/>
  <c r="T4" i="31" s="1"/>
  <c r="T5" i="31" s="1"/>
  <c r="F4" i="31"/>
  <c r="E4" i="31"/>
  <c r="Q1" i="31"/>
  <c r="B28" i="30"/>
  <c r="B14" i="30"/>
  <c r="B11" i="30"/>
  <c r="G7" i="30"/>
  <c r="M5" i="30"/>
  <c r="D5" i="30"/>
  <c r="C5" i="30"/>
  <c r="B5" i="30"/>
  <c r="V4" i="30"/>
  <c r="K4" i="30"/>
  <c r="N4" i="30" s="1"/>
  <c r="G4" i="30"/>
  <c r="G5" i="30" s="1"/>
  <c r="F4" i="30"/>
  <c r="E4" i="30"/>
  <c r="Q1" i="30"/>
  <c r="Q1" i="19"/>
  <c r="B22" i="26"/>
  <c r="C7" i="18"/>
  <c r="C8" i="18" s="1"/>
  <c r="C10" i="18" s="1"/>
  <c r="C13" i="18"/>
  <c r="C12" i="18"/>
  <c r="C11" i="18"/>
  <c r="E39" i="5"/>
  <c r="D39" i="5"/>
  <c r="C39" i="5"/>
  <c r="B39" i="5"/>
  <c r="E38" i="5"/>
  <c r="D38" i="5"/>
  <c r="C38" i="5"/>
  <c r="B38" i="5"/>
  <c r="E37" i="5"/>
  <c r="D37" i="5"/>
  <c r="C37" i="5"/>
  <c r="B37" i="5"/>
  <c r="A114" i="27"/>
  <c r="D111"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S9" i="27"/>
  <c r="T9" i="27" s="1"/>
  <c r="O9" i="27"/>
  <c r="P9" i="27" s="1"/>
  <c r="K9" i="27"/>
  <c r="L9" i="27" s="1"/>
  <c r="S8" i="27"/>
  <c r="T8" i="27" s="1"/>
  <c r="O8" i="27"/>
  <c r="P8" i="27" s="1"/>
  <c r="K8" i="27"/>
  <c r="L8" i="27" s="1"/>
  <c r="S7" i="27"/>
  <c r="O7" i="27"/>
  <c r="L7" i="27"/>
  <c r="K7" i="27"/>
  <c r="S6" i="27"/>
  <c r="T7" i="27" s="1"/>
  <c r="O6" i="27"/>
  <c r="P7" i="27" s="1"/>
  <c r="K6" i="27"/>
  <c r="DS4" i="31" l="1"/>
  <c r="DR4" i="31" s="1"/>
  <c r="L4" i="30"/>
  <c r="L5" i="30" s="1"/>
  <c r="J5" i="30" s="1"/>
  <c r="O4" i="30"/>
  <c r="O5" i="30" s="1"/>
  <c r="Q4" i="30"/>
  <c r="Q5" i="30" s="1"/>
  <c r="S4" i="30"/>
  <c r="S5" i="30" s="1"/>
  <c r="T4" i="30"/>
  <c r="T5" i="30" s="1"/>
  <c r="L4" i="31"/>
  <c r="L5" i="31" s="1"/>
  <c r="J5" i="31"/>
  <c r="G5" i="31"/>
  <c r="O4" i="31"/>
  <c r="O5" i="31" s="1"/>
  <c r="P4" i="31"/>
  <c r="P5" i="31" s="1"/>
  <c r="N4" i="31"/>
  <c r="Q4" i="31"/>
  <c r="Q5" i="31" s="1"/>
  <c r="R4" i="31"/>
  <c r="R5" i="31" s="1"/>
  <c r="S4" i="31"/>
  <c r="S5" i="31" s="1"/>
  <c r="D13" i="31"/>
  <c r="D10" i="30"/>
  <c r="D13" i="30"/>
  <c r="D12" i="30"/>
  <c r="D9" i="30"/>
  <c r="DS4" i="30"/>
  <c r="P4" i="30"/>
  <c r="P5" i="30" s="1"/>
  <c r="R4" i="30"/>
  <c r="R5" i="30" s="1"/>
  <c r="C16" i="18"/>
  <c r="C9" i="18"/>
  <c r="C19" i="18"/>
  <c r="LL4" i="31" l="1"/>
  <c r="LL10" i="31" s="1"/>
  <c r="LL9" i="31"/>
  <c r="LK4" i="31"/>
  <c r="LK10" i="31" s="1"/>
  <c r="DQ4" i="31"/>
  <c r="LJ9" i="31" s="1"/>
  <c r="DT4" i="31"/>
  <c r="LJ10" i="31"/>
  <c r="LJ4" i="31"/>
  <c r="LJ8" i="31" s="1"/>
  <c r="LJ11" i="31" s="1"/>
  <c r="LK9" i="31"/>
  <c r="DP4" i="31"/>
  <c r="R7" i="30"/>
  <c r="D17" i="30"/>
  <c r="N7" i="30"/>
  <c r="D23" i="30"/>
  <c r="O7" i="30"/>
  <c r="D25" i="30"/>
  <c r="D24" i="30"/>
  <c r="S7" i="30"/>
  <c r="D18" i="30"/>
  <c r="Q7" i="30"/>
  <c r="N5" i="30"/>
  <c r="T7" i="30"/>
  <c r="P7" i="30"/>
  <c r="LM8" i="31"/>
  <c r="LM10" i="31"/>
  <c r="D25" i="31"/>
  <c r="D24" i="31"/>
  <c r="S7" i="31"/>
  <c r="D23" i="31"/>
  <c r="R7" i="31"/>
  <c r="N5" i="31"/>
  <c r="D18" i="31"/>
  <c r="D17" i="31"/>
  <c r="O7" i="31"/>
  <c r="P7" i="31"/>
  <c r="N7" i="31"/>
  <c r="T7" i="31"/>
  <c r="Q7" i="31"/>
  <c r="LL8" i="30"/>
  <c r="LL4" i="30"/>
  <c r="LL10" i="30" s="1"/>
  <c r="DT4" i="30"/>
  <c r="DR4" i="30"/>
  <c r="C23" i="18"/>
  <c r="D23" i="18" s="1"/>
  <c r="C22" i="18"/>
  <c r="B22" i="18" s="1"/>
  <c r="B14" i="19"/>
  <c r="V4" i="19"/>
  <c r="LL8" i="31" l="1"/>
  <c r="LL11" i="31" s="1"/>
  <c r="LK8" i="31"/>
  <c r="LK11" i="31" s="1"/>
  <c r="DU4" i="31"/>
  <c r="LM4" i="31"/>
  <c r="LM9" i="31" s="1"/>
  <c r="LM11" i="31" s="1"/>
  <c r="LI9" i="31"/>
  <c r="DO4" i="31"/>
  <c r="LI4" i="31"/>
  <c r="LI10" i="31" s="1"/>
  <c r="D19" i="30"/>
  <c r="LL9" i="30"/>
  <c r="LL11" i="30" s="1"/>
  <c r="D19" i="31"/>
  <c r="LK10" i="30"/>
  <c r="LK8" i="30"/>
  <c r="DQ4" i="30"/>
  <c r="LK4" i="30"/>
  <c r="LK9" i="30" s="1"/>
  <c r="LM8" i="30"/>
  <c r="LM9" i="30"/>
  <c r="LM4" i="30"/>
  <c r="LM10" i="30" s="1"/>
  <c r="DU4" i="30"/>
  <c r="B23" i="18"/>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I8" i="31" l="1"/>
  <c r="LI11" i="31" s="1"/>
  <c r="LN4" i="31"/>
  <c r="LN9" i="31" s="1"/>
  <c r="LN10" i="31"/>
  <c r="DV4" i="31"/>
  <c r="LN8" i="31"/>
  <c r="DN4" i="31"/>
  <c r="LH4" i="31"/>
  <c r="LH10" i="31" s="1"/>
  <c r="LH9" i="31"/>
  <c r="LH8" i="31"/>
  <c r="LM11" i="30"/>
  <c r="LN8" i="30"/>
  <c r="LN9" i="30"/>
  <c r="DV4" i="30"/>
  <c r="LN4" i="30"/>
  <c r="LN10" i="30" s="1"/>
  <c r="LJ8" i="30"/>
  <c r="DP4" i="30"/>
  <c r="LJ4" i="30"/>
  <c r="LJ10" i="30" s="1"/>
  <c r="LK11" i="30"/>
  <c r="D13" i="19"/>
  <c r="D12" i="19"/>
  <c r="D9" i="19"/>
  <c r="D10" i="19"/>
  <c r="LN11" i="31" l="1"/>
  <c r="LO10" i="31"/>
  <c r="LO4" i="31"/>
  <c r="LO9" i="31" s="1"/>
  <c r="DW4" i="31"/>
  <c r="LO8" i="31"/>
  <c r="LH11" i="31"/>
  <c r="LG4" i="31"/>
  <c r="LG9" i="31"/>
  <c r="DM4" i="31"/>
  <c r="LG8" i="31"/>
  <c r="LG11" i="31" s="1"/>
  <c r="LG10" i="31"/>
  <c r="LJ9" i="30"/>
  <c r="LJ11" i="30"/>
  <c r="LI8" i="30"/>
  <c r="DO4" i="30"/>
  <c r="LI4" i="30"/>
  <c r="LI10" i="30" s="1"/>
  <c r="LO8" i="30"/>
  <c r="LO9" i="30"/>
  <c r="DW4" i="30"/>
  <c r="LO4" i="30"/>
  <c r="LO10" i="30" s="1"/>
  <c r="LN11" i="30"/>
  <c r="K4" i="19"/>
  <c r="LP8" i="31" l="1"/>
  <c r="LP9" i="31"/>
  <c r="DX4" i="31"/>
  <c r="LP4" i="31"/>
  <c r="LP10" i="31" s="1"/>
  <c r="LO11" i="31"/>
  <c r="LF9" i="31"/>
  <c r="LF10" i="31"/>
  <c r="LF4" i="31"/>
  <c r="LF8" i="31" s="1"/>
  <c r="LF11" i="31" s="1"/>
  <c r="DL4" i="31"/>
  <c r="LI9" i="30"/>
  <c r="LI11" i="30" s="1"/>
  <c r="LP9" i="30"/>
  <c r="LP8" i="30"/>
  <c r="LP4" i="30"/>
  <c r="LP10" i="30" s="1"/>
  <c r="DX4" i="30"/>
  <c r="LO11" i="30"/>
  <c r="LH8" i="30"/>
  <c r="LH10" i="30"/>
  <c r="DN4" i="30"/>
  <c r="LH4" i="30"/>
  <c r="LH9" i="30" s="1"/>
  <c r="B28" i="19"/>
  <c r="M5" i="19"/>
  <c r="D5" i="19"/>
  <c r="C5" i="19"/>
  <c r="B5" i="19"/>
  <c r="L4" i="19"/>
  <c r="L5" i="19" s="1"/>
  <c r="J5" i="19" s="1"/>
  <c r="G4" i="19"/>
  <c r="G5" i="19" s="1"/>
  <c r="F4" i="19"/>
  <c r="E4" i="19"/>
  <c r="C14" i="18"/>
  <c r="C53" i="18"/>
  <c r="B75" i="18" s="1"/>
  <c r="B36" i="18"/>
  <c r="C15" i="18"/>
  <c r="A42" i="5"/>
  <c r="B28" i="12"/>
  <c r="B18" i="5"/>
  <c r="B17" i="5"/>
  <c r="B23" i="5"/>
  <c r="B22" i="5"/>
  <c r="LQ4" i="31" l="1"/>
  <c r="LQ10" i="31" s="1"/>
  <c r="LQ8" i="31"/>
  <c r="DY4" i="31"/>
  <c r="LP11" i="31"/>
  <c r="LE9" i="31"/>
  <c r="LE10" i="31"/>
  <c r="DK4" i="31"/>
  <c r="LE4" i="31"/>
  <c r="LE8" i="31" s="1"/>
  <c r="LE11" i="31" s="1"/>
  <c r="LG9" i="30"/>
  <c r="LG8" i="30"/>
  <c r="DM4" i="30"/>
  <c r="LG4" i="30"/>
  <c r="LG10" i="30" s="1"/>
  <c r="LQ9" i="30"/>
  <c r="DY4" i="30"/>
  <c r="LQ8" i="30"/>
  <c r="LQ4" i="30"/>
  <c r="LQ10" i="30" s="1"/>
  <c r="LH11" i="30"/>
  <c r="LP11" i="30"/>
  <c r="N4" i="19"/>
  <c r="S4" i="19"/>
  <c r="S5" i="19" s="1"/>
  <c r="P4" i="19"/>
  <c r="P5" i="19" s="1"/>
  <c r="Q4" i="19"/>
  <c r="Q5" i="19" s="1"/>
  <c r="O4" i="19"/>
  <c r="O5" i="19" s="1"/>
  <c r="C25" i="18"/>
  <c r="T4" i="19"/>
  <c r="T5" i="19" s="1"/>
  <c r="R4" i="19"/>
  <c r="R5" i="19" s="1"/>
  <c r="B76" i="18"/>
  <c r="C75" i="18"/>
  <c r="B74" i="18"/>
  <c r="D25" i="19"/>
  <c r="N7" i="19"/>
  <c r="R7" i="19"/>
  <c r="D17" i="19"/>
  <c r="Q7" i="19"/>
  <c r="O7" i="19"/>
  <c r="T7" i="19"/>
  <c r="N5" i="19"/>
  <c r="D23" i="19"/>
  <c r="S7" i="19"/>
  <c r="D24" i="19"/>
  <c r="D18" i="19"/>
  <c r="P7" i="19"/>
  <c r="LQ9" i="31" l="1"/>
  <c r="LQ11" i="31" s="1"/>
  <c r="DZ4" i="31"/>
  <c r="LR9" i="31"/>
  <c r="LR4" i="31"/>
  <c r="LR10" i="31" s="1"/>
  <c r="LR8" i="31"/>
  <c r="DJ4" i="31"/>
  <c r="LD4" i="31"/>
  <c r="LD9" i="31" s="1"/>
  <c r="LD10" i="31"/>
  <c r="LF8" i="30"/>
  <c r="DL4" i="30"/>
  <c r="LF4" i="30"/>
  <c r="LF10" i="30" s="1"/>
  <c r="LG11" i="30"/>
  <c r="LR8" i="30"/>
  <c r="LR9" i="30"/>
  <c r="DZ4" i="30"/>
  <c r="LR4" i="30"/>
  <c r="LR10" i="30" s="1"/>
  <c r="LQ11" i="30"/>
  <c r="D19" i="19"/>
  <c r="D22" i="18"/>
  <c r="B25" i="18"/>
  <c r="D25" i="18"/>
  <c r="C74" i="18"/>
  <c r="B73" i="18"/>
  <c r="C76" i="18"/>
  <c r="B77" i="18"/>
  <c r="LR11" i="31" l="1"/>
  <c r="LD8" i="31"/>
  <c r="LD11" i="31" s="1"/>
  <c r="LS4" i="31"/>
  <c r="LS10" i="31" s="1"/>
  <c r="EA4" i="31"/>
  <c r="LS8" i="31"/>
  <c r="LC4" i="31"/>
  <c r="LC10" i="31"/>
  <c r="DI4" i="31"/>
  <c r="LC9" i="31"/>
  <c r="LC8" i="31"/>
  <c r="LF9" i="30"/>
  <c r="LF11" i="30" s="1"/>
  <c r="LS4" i="30"/>
  <c r="LS10" i="30" s="1"/>
  <c r="LS9" i="30"/>
  <c r="LS8" i="30"/>
  <c r="EA4" i="30"/>
  <c r="LE10" i="30"/>
  <c r="LE8" i="30"/>
  <c r="DK4" i="30"/>
  <c r="LE4" i="30"/>
  <c r="LE9" i="30" s="1"/>
  <c r="LR11" i="30"/>
  <c r="C77" i="18"/>
  <c r="B78" i="18"/>
  <c r="C73" i="18"/>
  <c r="B72" i="18"/>
  <c r="LS9" i="31" l="1"/>
  <c r="LS11" i="31" s="1"/>
  <c r="LC11" i="31"/>
  <c r="LT8" i="31"/>
  <c r="LT4" i="31"/>
  <c r="LT10" i="31" s="1"/>
  <c r="EB4" i="31"/>
  <c r="LB4" i="31"/>
  <c r="LB9" i="31" s="1"/>
  <c r="LB8" i="31"/>
  <c r="DH4" i="31"/>
  <c r="LB10" i="31"/>
  <c r="LE11" i="30"/>
  <c r="LS11" i="30"/>
  <c r="LD10" i="30"/>
  <c r="DJ4" i="30"/>
  <c r="LD8" i="30"/>
  <c r="LD4" i="30"/>
  <c r="LD9" i="30" s="1"/>
  <c r="LT8" i="30"/>
  <c r="LT9" i="30"/>
  <c r="EB4" i="30"/>
  <c r="LT4" i="30"/>
  <c r="LT10" i="30" s="1"/>
  <c r="C78" i="18"/>
  <c r="B79" i="18"/>
  <c r="B71" i="18"/>
  <c r="C72" i="18"/>
  <c r="LB11" i="31" l="1"/>
  <c r="LU8" i="31"/>
  <c r="LU4" i="31"/>
  <c r="LU10" i="31" s="1"/>
  <c r="EC4" i="31"/>
  <c r="LU9" i="31"/>
  <c r="LT9" i="31"/>
  <c r="LT11" i="31" s="1"/>
  <c r="DG4" i="31"/>
  <c r="LA10" i="31"/>
  <c r="LA4" i="31"/>
  <c r="LA9" i="31" s="1"/>
  <c r="LU8" i="30"/>
  <c r="LU9" i="30"/>
  <c r="LU4" i="30"/>
  <c r="LU10" i="30" s="1"/>
  <c r="EC4" i="30"/>
  <c r="LD11" i="30"/>
  <c r="LC9" i="30"/>
  <c r="LC10" i="30"/>
  <c r="DI4" i="30"/>
  <c r="LC4" i="30"/>
  <c r="LC8" i="30" s="1"/>
  <c r="LC11" i="30" s="1"/>
  <c r="LT11" i="30"/>
  <c r="C71" i="18"/>
  <c r="B70" i="18"/>
  <c r="B80" i="18"/>
  <c r="C79" i="18"/>
  <c r="LV8" i="31" l="1"/>
  <c r="LV9" i="31"/>
  <c r="ED4" i="31"/>
  <c r="LV4" i="31"/>
  <c r="LV10" i="31" s="1"/>
  <c r="LA8" i="31"/>
  <c r="LA11" i="31" s="1"/>
  <c r="LU11" i="31"/>
  <c r="DF4" i="31"/>
  <c r="KZ4" i="31"/>
  <c r="KZ9" i="31" s="1"/>
  <c r="KZ10" i="31"/>
  <c r="LB8" i="30"/>
  <c r="LB11" i="30" s="1"/>
  <c r="LB10" i="30"/>
  <c r="DH4" i="30"/>
  <c r="LB9" i="30"/>
  <c r="LB4" i="30"/>
  <c r="LV9" i="30"/>
  <c r="LV8" i="30"/>
  <c r="LV4" i="30"/>
  <c r="LV10" i="30" s="1"/>
  <c r="ED4" i="30"/>
  <c r="LU11" i="30"/>
  <c r="B81" i="18"/>
  <c r="C80" i="18"/>
  <c r="B69" i="18"/>
  <c r="C70" i="18"/>
  <c r="LV11" i="31" l="1"/>
  <c r="LW4" i="31"/>
  <c r="LW10" i="31" s="1"/>
  <c r="LW9" i="31"/>
  <c r="EE4" i="31"/>
  <c r="LW8" i="31"/>
  <c r="KZ8" i="31"/>
  <c r="KZ11" i="31" s="1"/>
  <c r="DE4" i="31"/>
  <c r="KY10" i="31"/>
  <c r="KY4" i="31"/>
  <c r="KY9" i="31" s="1"/>
  <c r="LW10" i="30"/>
  <c r="LW9" i="30"/>
  <c r="LW8" i="30"/>
  <c r="LW4" i="30"/>
  <c r="EE4" i="30"/>
  <c r="LA10" i="30"/>
  <c r="LA9" i="30"/>
  <c r="LA4" i="30"/>
  <c r="LA8" i="30" s="1"/>
  <c r="DG4" i="30"/>
  <c r="LV11" i="30"/>
  <c r="B82" i="18"/>
  <c r="C81" i="18"/>
  <c r="B68" i="18"/>
  <c r="C69" i="18"/>
  <c r="KY8" i="31" l="1"/>
  <c r="KY11" i="31" s="1"/>
  <c r="LW11" i="31"/>
  <c r="LX9" i="31"/>
  <c r="EF4" i="31"/>
  <c r="LX4" i="31"/>
  <c r="LX10" i="31" s="1"/>
  <c r="LX8" i="31"/>
  <c r="LX11" i="31" s="1"/>
  <c r="KX10" i="31"/>
  <c r="KX4" i="31"/>
  <c r="KX9" i="31" s="1"/>
  <c r="DD4" i="31"/>
  <c r="KZ10" i="30"/>
  <c r="KZ4" i="30"/>
  <c r="KZ9" i="30" s="1"/>
  <c r="DF4" i="30"/>
  <c r="LW11" i="30"/>
  <c r="LA11" i="30"/>
  <c r="LX9" i="30"/>
  <c r="EF4" i="30"/>
  <c r="LX8" i="30"/>
  <c r="LX4" i="30"/>
  <c r="LX10" i="30" s="1"/>
  <c r="B83" i="18"/>
  <c r="C82" i="18"/>
  <c r="B67" i="18"/>
  <c r="C68" i="18"/>
  <c r="LY4" i="31" l="1"/>
  <c r="LY10" i="31" s="1"/>
  <c r="LY8" i="31"/>
  <c r="EG4" i="31"/>
  <c r="LY9" i="31"/>
  <c r="DC4" i="31"/>
  <c r="KW4" i="31"/>
  <c r="KW9" i="31" s="1"/>
  <c r="KW10" i="31"/>
  <c r="KX8" i="31"/>
  <c r="KX11" i="31" s="1"/>
  <c r="KZ8" i="30"/>
  <c r="KZ11" i="30" s="1"/>
  <c r="LX11" i="30"/>
  <c r="LY8" i="30"/>
  <c r="LY9" i="30"/>
  <c r="LY4" i="30"/>
  <c r="LY10" i="30" s="1"/>
  <c r="EG4" i="30"/>
  <c r="KY10" i="30"/>
  <c r="KY9" i="30"/>
  <c r="KY4" i="30"/>
  <c r="KY8" i="30"/>
  <c r="DE4" i="30"/>
  <c r="B66" i="18"/>
  <c r="C67" i="18"/>
  <c r="B84" i="18"/>
  <c r="C83" i="18"/>
  <c r="LZ8" i="31" l="1"/>
  <c r="EH4" i="31"/>
  <c r="LZ4" i="31"/>
  <c r="LZ10" i="31" s="1"/>
  <c r="LZ9" i="31"/>
  <c r="LY11" i="31"/>
  <c r="KW8" i="31"/>
  <c r="KW11" i="31" s="1"/>
  <c r="KV9" i="31"/>
  <c r="KV4" i="31"/>
  <c r="KV8" i="31" s="1"/>
  <c r="KV11" i="31" s="1"/>
  <c r="KV10" i="31"/>
  <c r="DB4" i="31"/>
  <c r="KX9" i="30"/>
  <c r="KX10" i="30"/>
  <c r="DD4" i="30"/>
  <c r="KX4" i="30"/>
  <c r="KX8" i="30" s="1"/>
  <c r="LZ8" i="30"/>
  <c r="LZ9" i="30"/>
  <c r="EH4" i="30"/>
  <c r="LZ4" i="30"/>
  <c r="LZ10" i="30" s="1"/>
  <c r="KY11" i="30"/>
  <c r="LY11" i="30"/>
  <c r="B85" i="18"/>
  <c r="C84" i="18"/>
  <c r="B65" i="18"/>
  <c r="C66" i="18"/>
  <c r="EI4" i="31" l="1"/>
  <c r="MA8" i="31"/>
  <c r="MA9" i="31"/>
  <c r="MA4" i="31"/>
  <c r="MA10" i="31" s="1"/>
  <c r="LZ11" i="31"/>
  <c r="KU4" i="31"/>
  <c r="KU8" i="31" s="1"/>
  <c r="KU10" i="31"/>
  <c r="DA4" i="31"/>
  <c r="KU9" i="31"/>
  <c r="MA8" i="30"/>
  <c r="MA9" i="30"/>
  <c r="EI4" i="30"/>
  <c r="MA4" i="30"/>
  <c r="MA10" i="30" s="1"/>
  <c r="LZ11" i="30"/>
  <c r="KW10" i="30"/>
  <c r="KW4" i="30"/>
  <c r="KW9" i="30" s="1"/>
  <c r="DC4" i="30"/>
  <c r="KX11" i="30"/>
  <c r="C65" i="18"/>
  <c r="B64" i="18"/>
  <c r="C85" i="18"/>
  <c r="B86" i="18"/>
  <c r="MA11" i="31" l="1"/>
  <c r="EJ4" i="31"/>
  <c r="MB4" i="31"/>
  <c r="MB10" i="31" s="1"/>
  <c r="MB9" i="31"/>
  <c r="MB8" i="31"/>
  <c r="CZ4" i="31"/>
  <c r="KT4" i="31"/>
  <c r="KT8" i="31" s="1"/>
  <c r="KT9" i="31"/>
  <c r="KT10" i="31"/>
  <c r="KU11" i="31"/>
  <c r="KW8" i="30"/>
  <c r="KW11" i="30"/>
  <c r="KV9" i="30"/>
  <c r="KV10" i="30"/>
  <c r="KV4" i="30"/>
  <c r="KV8" i="30" s="1"/>
  <c r="KV11" i="30" s="1"/>
  <c r="DB4" i="30"/>
  <c r="MB9" i="30"/>
  <c r="EJ4" i="30"/>
  <c r="MB8" i="30"/>
  <c r="MB4" i="30"/>
  <c r="MB10" i="30" s="1"/>
  <c r="MA11" i="30"/>
  <c r="C86" i="18"/>
  <c r="B87" i="18"/>
  <c r="B63" i="18"/>
  <c r="C64" i="18"/>
  <c r="MB11" i="31" l="1"/>
  <c r="MC9" i="31"/>
  <c r="EK4" i="31"/>
  <c r="MC4" i="31"/>
  <c r="MC10" i="31" s="1"/>
  <c r="MC8" i="31"/>
  <c r="MC11" i="31" s="1"/>
  <c r="KT11" i="31"/>
  <c r="KS4" i="31"/>
  <c r="KS8" i="31" s="1"/>
  <c r="CY4" i="31"/>
  <c r="KS10" i="31"/>
  <c r="KS9" i="31"/>
  <c r="MB11" i="30"/>
  <c r="KU10" i="30"/>
  <c r="KU4" i="30"/>
  <c r="KU8" i="30"/>
  <c r="KU9" i="30"/>
  <c r="DA4" i="30"/>
  <c r="MC9" i="30"/>
  <c r="MC8" i="30"/>
  <c r="EK4" i="30"/>
  <c r="MC4" i="30"/>
  <c r="MC10" i="30" s="1"/>
  <c r="C87" i="18"/>
  <c r="B88" i="18"/>
  <c r="C63" i="18"/>
  <c r="B62" i="18"/>
  <c r="EL4" i="31" l="1"/>
  <c r="MD9" i="31"/>
  <c r="MD4" i="31"/>
  <c r="MD10" i="31" s="1"/>
  <c r="MD8" i="31"/>
  <c r="KR10" i="31"/>
  <c r="CX4" i="31"/>
  <c r="KR4" i="31"/>
  <c r="KR8" i="31" s="1"/>
  <c r="KR9" i="31"/>
  <c r="KS11" i="31"/>
  <c r="KU11" i="30"/>
  <c r="MD8" i="30"/>
  <c r="MD9" i="30"/>
  <c r="EL4" i="30"/>
  <c r="MD4" i="30"/>
  <c r="MD10" i="30" s="1"/>
  <c r="KT10" i="30"/>
  <c r="CZ4" i="30"/>
  <c r="KT9" i="30"/>
  <c r="KT4" i="30"/>
  <c r="KT8" i="30" s="1"/>
  <c r="KT11" i="30" s="1"/>
  <c r="MC11" i="30"/>
  <c r="B61" i="18"/>
  <c r="C62" i="18"/>
  <c r="C88" i="18"/>
  <c r="B89" i="18"/>
  <c r="MD11" i="31" l="1"/>
  <c r="ME9" i="31"/>
  <c r="EM4" i="31"/>
  <c r="ME4" i="31"/>
  <c r="ME10" i="31" s="1"/>
  <c r="ME8" i="31"/>
  <c r="ME11" i="31" s="1"/>
  <c r="KR11" i="31"/>
  <c r="KQ9" i="31"/>
  <c r="KQ4" i="31"/>
  <c r="KQ8" i="31" s="1"/>
  <c r="KQ11" i="31" s="1"/>
  <c r="CW4" i="31"/>
  <c r="KQ10" i="31"/>
  <c r="ME8" i="30"/>
  <c r="ME9" i="30"/>
  <c r="ME4" i="30"/>
  <c r="ME10" i="30" s="1"/>
  <c r="EM4" i="30"/>
  <c r="KS9" i="30"/>
  <c r="KS10" i="30"/>
  <c r="KS4" i="30"/>
  <c r="KS8" i="30" s="1"/>
  <c r="KS11" i="30" s="1"/>
  <c r="CY4" i="30"/>
  <c r="MD11" i="30"/>
  <c r="B60" i="18"/>
  <c r="C61" i="18"/>
  <c r="C89" i="18"/>
  <c r="B90" i="18"/>
  <c r="MF8" i="31" l="1"/>
  <c r="MF9" i="31"/>
  <c r="MF4" i="31"/>
  <c r="MF10" i="31" s="1"/>
  <c r="EN4" i="31"/>
  <c r="CV4" i="31"/>
  <c r="KP4" i="31"/>
  <c r="KP8" i="31" s="1"/>
  <c r="KP10" i="31"/>
  <c r="KP9" i="31"/>
  <c r="KR9" i="30"/>
  <c r="KR10" i="30"/>
  <c r="CX4" i="30"/>
  <c r="KR4" i="30"/>
  <c r="KR8" i="30" s="1"/>
  <c r="MF8" i="30"/>
  <c r="MF9" i="30"/>
  <c r="EN4" i="30"/>
  <c r="MF4" i="30"/>
  <c r="MF10" i="30" s="1"/>
  <c r="ME11" i="30"/>
  <c r="C90" i="18"/>
  <c r="B91" i="18"/>
  <c r="B59" i="18"/>
  <c r="C60" i="18"/>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KQ11" i="30" s="1"/>
  <c r="B92" i="18"/>
  <c r="C91" i="18"/>
  <c r="B58" i="18"/>
  <c r="C59" i="18"/>
  <c r="MH4" i="31" l="1"/>
  <c r="MH10" i="31" s="1"/>
  <c r="MH9" i="31"/>
  <c r="EP4" i="31"/>
  <c r="MH8" i="31"/>
  <c r="MH11" i="31" s="1"/>
  <c r="MG11" i="31"/>
  <c r="KN4" i="31"/>
  <c r="KN8" i="31" s="1"/>
  <c r="KN9" i="31"/>
  <c r="CT4" i="31"/>
  <c r="KN10" i="31"/>
  <c r="KO11" i="31"/>
  <c r="KP10" i="30"/>
  <c r="CV4" i="30"/>
  <c r="KP9" i="30"/>
  <c r="KP4" i="30"/>
  <c r="KP8" i="30" s="1"/>
  <c r="MH9" i="30"/>
  <c r="MH8" i="30"/>
  <c r="MH4" i="30"/>
  <c r="MH10" i="30" s="1"/>
  <c r="EP4" i="30"/>
  <c r="MG11" i="30"/>
  <c r="C58" i="18"/>
  <c r="B57" i="18"/>
  <c r="B93" i="18"/>
  <c r="C92" i="18"/>
  <c r="EQ4" i="31" l="1"/>
  <c r="MI4" i="31"/>
  <c r="MI10" i="31" s="1"/>
  <c r="MI9" i="31"/>
  <c r="MI8" i="31"/>
  <c r="MI11" i="31" s="1"/>
  <c r="KM10" i="31"/>
  <c r="KM9" i="31"/>
  <c r="CS4" i="31"/>
  <c r="KM4" i="31"/>
  <c r="KM8" i="31" s="1"/>
  <c r="KM11" i="31" s="1"/>
  <c r="KN11" i="31"/>
  <c r="KP11" i="30"/>
  <c r="KO10" i="30"/>
  <c r="KO9" i="30"/>
  <c r="KO4" i="30"/>
  <c r="KO8" i="30" s="1"/>
  <c r="CU4" i="30"/>
  <c r="MH11" i="30"/>
  <c r="MI9" i="30"/>
  <c r="MI8" i="30"/>
  <c r="EQ4" i="30"/>
  <c r="MI4" i="30"/>
  <c r="MI10" i="30" s="1"/>
  <c r="C93" i="18"/>
  <c r="B94" i="18"/>
  <c r="C57" i="18"/>
  <c r="B56" i="18"/>
  <c r="MJ9" i="31" l="1"/>
  <c r="ER4" i="31"/>
  <c r="MJ4" i="31"/>
  <c r="MJ10" i="31" s="1"/>
  <c r="MJ8" i="31"/>
  <c r="KL9" i="31"/>
  <c r="KL4" i="31"/>
  <c r="KL8" i="31" s="1"/>
  <c r="CR4" i="31"/>
  <c r="KL10" i="31"/>
  <c r="KO11" i="30"/>
  <c r="MJ9" i="30"/>
  <c r="MJ4" i="30"/>
  <c r="MJ10" i="30" s="1"/>
  <c r="MJ8" i="30"/>
  <c r="ER4" i="30"/>
  <c r="MI11" i="30"/>
  <c r="KN10" i="30"/>
  <c r="KN9" i="30"/>
  <c r="KN4" i="30"/>
  <c r="KN8" i="30" s="1"/>
  <c r="KN11" i="30" s="1"/>
  <c r="CT4" i="30"/>
  <c r="C56" i="18"/>
  <c r="B55" i="18"/>
  <c r="C55" i="18" s="1"/>
  <c r="C94" i="18"/>
  <c r="B95" i="18"/>
  <c r="MJ11" i="31" l="1"/>
  <c r="MK8" i="31"/>
  <c r="MK9" i="31"/>
  <c r="MK4" i="31"/>
  <c r="MK10" i="31" s="1"/>
  <c r="ES4" i="31"/>
  <c r="KK10" i="31"/>
  <c r="KK9" i="31"/>
  <c r="CQ4" i="31"/>
  <c r="KK4" i="31"/>
  <c r="KK8" i="31" s="1"/>
  <c r="KK11" i="31" s="1"/>
  <c r="KL11" i="31"/>
  <c r="KM10" i="30"/>
  <c r="KM9" i="30"/>
  <c r="KM4" i="30"/>
  <c r="KM8" i="30" s="1"/>
  <c r="CS4" i="30"/>
  <c r="MK8" i="30"/>
  <c r="MK9" i="30"/>
  <c r="ES4" i="30"/>
  <c r="MK4" i="30"/>
  <c r="MK10" i="30" s="1"/>
  <c r="MJ11" i="30"/>
  <c r="C95" i="18"/>
  <c r="B96" i="18"/>
  <c r="ET4" i="31" l="1"/>
  <c r="ML4" i="31"/>
  <c r="ML10" i="31" s="1"/>
  <c r="ML8" i="31"/>
  <c r="ML9" i="31"/>
  <c r="MK11" i="31"/>
  <c r="KJ10" i="31"/>
  <c r="CP4" i="31"/>
  <c r="KJ4" i="31"/>
  <c r="KJ8" i="31" s="1"/>
  <c r="KJ11" i="31" s="1"/>
  <c r="KJ9" i="31"/>
  <c r="KM11" i="30"/>
  <c r="ML8" i="30"/>
  <c r="ML9" i="30"/>
  <c r="ET4" i="30"/>
  <c r="ML4" i="30"/>
  <c r="ML10" i="30" s="1"/>
  <c r="KL9" i="30"/>
  <c r="KL10" i="30"/>
  <c r="CR4" i="30"/>
  <c r="KL4" i="30"/>
  <c r="KL8" i="30" s="1"/>
  <c r="MK11" i="30"/>
  <c r="B97" i="18"/>
  <c r="C96" i="18"/>
  <c r="ML11" i="31" l="1"/>
  <c r="EU4" i="31"/>
  <c r="MM8" i="31"/>
  <c r="MM4" i="31"/>
  <c r="MM10" i="31" s="1"/>
  <c r="MM9" i="31"/>
  <c r="KI10" i="31"/>
  <c r="KI9" i="31"/>
  <c r="KI4" i="31"/>
  <c r="KI8" i="31" s="1"/>
  <c r="KI11" i="31" s="1"/>
  <c r="CO4" i="31"/>
  <c r="KL11" i="30"/>
  <c r="KK9" i="30"/>
  <c r="KK10" i="30"/>
  <c r="KK4" i="30"/>
  <c r="KK8" i="30" s="1"/>
  <c r="CQ4" i="30"/>
  <c r="MM8" i="30"/>
  <c r="MM9" i="30"/>
  <c r="EU4" i="30"/>
  <c r="MM4" i="30"/>
  <c r="MM10" i="30" s="1"/>
  <c r="ML11" i="30"/>
  <c r="B98" i="18"/>
  <c r="C97" i="18"/>
  <c r="MM11" i="31" l="1"/>
  <c r="EV4" i="31"/>
  <c r="MN9" i="31"/>
  <c r="MN4" i="31"/>
  <c r="MN10" i="31" s="1"/>
  <c r="MN8" i="31"/>
  <c r="KH4" i="31"/>
  <c r="KH8" i="31" s="1"/>
  <c r="KH10" i="31"/>
  <c r="KH9" i="31"/>
  <c r="CN4" i="31"/>
  <c r="KK11" i="30"/>
  <c r="MM11" i="30"/>
  <c r="MN9" i="30"/>
  <c r="MN4" i="30"/>
  <c r="MN10" i="30" s="1"/>
  <c r="MN8" i="30"/>
  <c r="EV4" i="30"/>
  <c r="KJ9" i="30"/>
  <c r="KJ10" i="30"/>
  <c r="KJ4" i="30"/>
  <c r="KJ8" i="30" s="1"/>
  <c r="KJ11" i="30" s="1"/>
  <c r="CP4" i="30"/>
  <c r="C98" i="18"/>
  <c r="B99" i="18"/>
  <c r="MO9" i="31" l="1"/>
  <c r="MO4" i="31"/>
  <c r="MO10" i="31" s="1"/>
  <c r="MO8" i="31"/>
  <c r="EW4" i="31"/>
  <c r="MN11" i="31"/>
  <c r="KG10" i="31"/>
  <c r="KG4" i="31"/>
  <c r="KG8" i="31" s="1"/>
  <c r="KG11" i="31" s="1"/>
  <c r="KG9" i="31"/>
  <c r="CM4" i="31"/>
  <c r="KH11" i="31"/>
  <c r="KI10" i="30"/>
  <c r="KI9" i="30"/>
  <c r="CO4" i="30"/>
  <c r="KI4" i="30"/>
  <c r="KI8" i="30" s="1"/>
  <c r="MN11" i="30"/>
  <c r="MO9" i="30"/>
  <c r="MO8" i="30"/>
  <c r="EW4" i="30"/>
  <c r="MO4" i="30"/>
  <c r="MO10" i="30" s="1"/>
  <c r="C99" i="18"/>
  <c r="B100" i="18"/>
  <c r="MO11" i="31" l="1"/>
  <c r="EX4" i="31"/>
  <c r="MP4" i="31"/>
  <c r="MP10" i="31" s="1"/>
  <c r="MP9" i="31"/>
  <c r="MP8" i="31"/>
  <c r="MP11" i="31" s="1"/>
  <c r="KF4" i="31"/>
  <c r="KF8" i="31" s="1"/>
  <c r="CL4" i="31"/>
  <c r="KF10" i="31"/>
  <c r="KF9" i="31"/>
  <c r="KI11" i="30"/>
  <c r="MP8" i="30"/>
  <c r="MP9" i="30"/>
  <c r="MP4" i="30"/>
  <c r="MP10" i="30" s="1"/>
  <c r="EX4" i="30"/>
  <c r="KH10" i="30"/>
  <c r="KH9" i="30"/>
  <c r="CN4" i="30"/>
  <c r="KH4" i="30"/>
  <c r="KH8" i="30" s="1"/>
  <c r="KH11" i="30" s="1"/>
  <c r="MO11" i="30"/>
  <c r="C100" i="18"/>
  <c r="B101" i="18"/>
  <c r="EY4" i="31" l="1"/>
  <c r="MQ9" i="31"/>
  <c r="MQ4" i="31"/>
  <c r="MQ10" i="31" s="1"/>
  <c r="MQ8" i="31"/>
  <c r="KF11" i="31"/>
  <c r="KE4" i="31"/>
  <c r="KE8" i="31" s="1"/>
  <c r="KE9" i="31"/>
  <c r="KE10" i="31"/>
  <c r="CK4" i="31"/>
  <c r="KG9" i="30"/>
  <c r="KG10" i="30"/>
  <c r="CM4" i="30"/>
  <c r="KG4" i="30"/>
  <c r="KG8" i="30" s="1"/>
  <c r="MQ8" i="30"/>
  <c r="MQ9" i="30"/>
  <c r="MQ4" i="30"/>
  <c r="MQ10" i="30" s="1"/>
  <c r="EY4" i="30"/>
  <c r="MP11" i="30"/>
  <c r="B102" i="18"/>
  <c r="C101" i="18"/>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KF11" i="30" s="1"/>
  <c r="C102" i="18"/>
  <c r="B103" i="18"/>
  <c r="MS4" i="31" l="1"/>
  <c r="MS10" i="31" s="1"/>
  <c r="MS8" i="31"/>
  <c r="FA4" i="31"/>
  <c r="MS9" i="31"/>
  <c r="MR11" i="31"/>
  <c r="KC9" i="31"/>
  <c r="CI4" i="31"/>
  <c r="KC4" i="31"/>
  <c r="KC8" i="31" s="1"/>
  <c r="KC11" i="31" s="1"/>
  <c r="KC10" i="31"/>
  <c r="KD11" i="31"/>
  <c r="KE9" i="30"/>
  <c r="KE10" i="30"/>
  <c r="KE4" i="30"/>
  <c r="KE8" i="30" s="1"/>
  <c r="KE11" i="30" s="1"/>
  <c r="CK4" i="30"/>
  <c r="MS9" i="30"/>
  <c r="MS8" i="30"/>
  <c r="FA4" i="30"/>
  <c r="MS4" i="30"/>
  <c r="MS10" i="30" s="1"/>
  <c r="MR11" i="30"/>
  <c r="C103" i="18"/>
  <c r="B104" i="18"/>
  <c r="FB4" i="31" l="1"/>
  <c r="MT4" i="31"/>
  <c r="MT10" i="31" s="1"/>
  <c r="MT9" i="31"/>
  <c r="MT8" i="31"/>
  <c r="MS11" i="31"/>
  <c r="CH4" i="31"/>
  <c r="KB4" i="31"/>
  <c r="KB8" i="31" s="1"/>
  <c r="KB10" i="31"/>
  <c r="KB9" i="31"/>
  <c r="MS11" i="30"/>
  <c r="MT9" i="30"/>
  <c r="MT8" i="30"/>
  <c r="MT4" i="30"/>
  <c r="MT10" i="30" s="1"/>
  <c r="FB4" i="30"/>
  <c r="KD10" i="30"/>
  <c r="KD4" i="30"/>
  <c r="KD8" i="30" s="1"/>
  <c r="KD9" i="30"/>
  <c r="CJ4" i="30"/>
  <c r="B105" i="18"/>
  <c r="C104" i="18"/>
  <c r="MT11" i="31" l="1"/>
  <c r="FC4" i="31"/>
  <c r="MU4" i="31"/>
  <c r="MU10" i="31" s="1"/>
  <c r="MU8" i="31"/>
  <c r="MU9" i="31"/>
  <c r="KB11" i="31"/>
  <c r="KA9" i="31"/>
  <c r="KA4" i="31"/>
  <c r="KA8" i="31" s="1"/>
  <c r="KA11" i="31" s="1"/>
  <c r="CG4" i="31"/>
  <c r="KA10" i="31"/>
  <c r="KD11" i="30"/>
  <c r="MT11" i="30"/>
  <c r="KC10" i="30"/>
  <c r="KC9" i="30"/>
  <c r="CI4" i="30"/>
  <c r="KC4" i="30"/>
  <c r="KC8" i="30" s="1"/>
  <c r="KC11" i="30" s="1"/>
  <c r="MU9" i="30"/>
  <c r="MU4" i="30"/>
  <c r="MU10" i="30" s="1"/>
  <c r="MU8" i="30"/>
  <c r="FC4" i="30"/>
  <c r="C105" i="18"/>
  <c r="B106" i="18"/>
  <c r="MU11" i="31" l="1"/>
  <c r="MV9" i="31"/>
  <c r="FD4" i="31"/>
  <c r="MV8" i="31"/>
  <c r="MV4" i="31"/>
  <c r="MV10" i="31" s="1"/>
  <c r="CF4" i="31"/>
  <c r="JZ4" i="31"/>
  <c r="JZ8" i="31" s="1"/>
  <c r="JZ9" i="31"/>
  <c r="JZ10" i="31"/>
  <c r="MU11" i="30"/>
  <c r="MV9" i="30"/>
  <c r="FD4" i="30"/>
  <c r="MV8" i="30"/>
  <c r="MV4" i="30"/>
  <c r="MV10" i="30" s="1"/>
  <c r="KB10" i="30"/>
  <c r="KB9" i="30"/>
  <c r="KB4" i="30"/>
  <c r="KB8" i="30" s="1"/>
  <c r="KB11" i="30" s="1"/>
  <c r="CH4" i="30"/>
  <c r="C106" i="18"/>
  <c r="B107" i="18"/>
  <c r="MV11" i="31" l="1"/>
  <c r="MW4" i="31"/>
  <c r="MW10" i="31" s="1"/>
  <c r="FE4" i="31"/>
  <c r="MW9" i="31"/>
  <c r="MW8" i="31"/>
  <c r="JZ11" i="31"/>
  <c r="JY4" i="31"/>
  <c r="JY8" i="31" s="1"/>
  <c r="JY9" i="31"/>
  <c r="CE4" i="31"/>
  <c r="JY10" i="31"/>
  <c r="MW8" i="30"/>
  <c r="MW9" i="30"/>
  <c r="MW4" i="30"/>
  <c r="MW10" i="30" s="1"/>
  <c r="FE4" i="30"/>
  <c r="KA10" i="30"/>
  <c r="KA9" i="30"/>
  <c r="KA4" i="30"/>
  <c r="KA8" i="30" s="1"/>
  <c r="KA11" i="30" s="1"/>
  <c r="CG4" i="30"/>
  <c r="MV11" i="30"/>
  <c r="C107" i="18"/>
  <c r="B108" i="18"/>
  <c r="MX9" i="31" l="1"/>
  <c r="MX4" i="31"/>
  <c r="MX10" i="31" s="1"/>
  <c r="FF4" i="31"/>
  <c r="MX8" i="31"/>
  <c r="MX11" i="31" s="1"/>
  <c r="MW11" i="31"/>
  <c r="JX4" i="31"/>
  <c r="JX8" i="31" s="1"/>
  <c r="CD4" i="31"/>
  <c r="JX10" i="31"/>
  <c r="JX9" i="31"/>
  <c r="JY11" i="31"/>
  <c r="JZ9" i="30"/>
  <c r="JZ10" i="30"/>
  <c r="CF4" i="30"/>
  <c r="JZ4" i="30"/>
  <c r="JZ8" i="30" s="1"/>
  <c r="MX8" i="30"/>
  <c r="MX9" i="30"/>
  <c r="FF4" i="30"/>
  <c r="MX4" i="30"/>
  <c r="MX10" i="30" s="1"/>
  <c r="MW11" i="30"/>
  <c r="C108" i="18"/>
  <c r="B109" i="18"/>
  <c r="MY4" i="31" l="1"/>
  <c r="MY10" i="31" s="1"/>
  <c r="MY9" i="31"/>
  <c r="FG4" i="31"/>
  <c r="MY8" i="31"/>
  <c r="MY11" i="31" s="1"/>
  <c r="JW9" i="31"/>
  <c r="JW4" i="31"/>
  <c r="JW8" i="31" s="1"/>
  <c r="JW11" i="31" s="1"/>
  <c r="JW10" i="31"/>
  <c r="CC4" i="31"/>
  <c r="JX11" i="31"/>
  <c r="JZ11" i="30"/>
  <c r="MY8" i="30"/>
  <c r="MY9" i="30"/>
  <c r="FG4" i="30"/>
  <c r="MY4" i="30"/>
  <c r="MY10" i="30" s="1"/>
  <c r="MX11" i="30"/>
  <c r="JY10" i="30"/>
  <c r="JY9" i="30"/>
  <c r="CE4" i="30"/>
  <c r="JY4" i="30"/>
  <c r="JY8" i="30" s="1"/>
  <c r="JY11" i="30" s="1"/>
  <c r="C109" i="18"/>
  <c r="B110" i="18"/>
  <c r="MZ9" i="31" l="1"/>
  <c r="FH4" i="31"/>
  <c r="MZ4" i="31"/>
  <c r="MZ10" i="31" s="1"/>
  <c r="MZ8" i="31"/>
  <c r="CB4" i="31"/>
  <c r="JV4" i="31"/>
  <c r="JV8" i="31" s="1"/>
  <c r="JV10" i="31"/>
  <c r="JV9" i="31"/>
  <c r="MZ9" i="30"/>
  <c r="FH4" i="30"/>
  <c r="MZ8" i="30"/>
  <c r="MZ4" i="30"/>
  <c r="MZ10" i="30" s="1"/>
  <c r="JX9" i="30"/>
  <c r="JX10" i="30"/>
  <c r="CD4" i="30"/>
  <c r="JX4" i="30"/>
  <c r="JX8" i="30" s="1"/>
  <c r="JX11" i="30" s="1"/>
  <c r="MY11" i="30"/>
  <c r="C110" i="18"/>
  <c r="B111" i="18"/>
  <c r="MZ11" i="31" l="1"/>
  <c r="FI4" i="31"/>
  <c r="NA9" i="31"/>
  <c r="NA8" i="31"/>
  <c r="NA4" i="31"/>
  <c r="NA10" i="31" s="1"/>
  <c r="JV11" i="31"/>
  <c r="JU9" i="31"/>
  <c r="CA4" i="31"/>
  <c r="JU4" i="31"/>
  <c r="JU8" i="31" s="1"/>
  <c r="JU11" i="31" s="1"/>
  <c r="JU10" i="31"/>
  <c r="JW10" i="30"/>
  <c r="JW4" i="30"/>
  <c r="JW8" i="30" s="1"/>
  <c r="JW11" i="30" s="1"/>
  <c r="JW9" i="30"/>
  <c r="CC4" i="30"/>
  <c r="NA9" i="30"/>
  <c r="NA8" i="30"/>
  <c r="FI4" i="30"/>
  <c r="NA4" i="30"/>
  <c r="NA10" i="30" s="1"/>
  <c r="MZ11" i="30"/>
  <c r="C111" i="18"/>
  <c r="B112" i="18"/>
  <c r="NA11" i="31" l="1"/>
  <c r="NB9" i="31"/>
  <c r="FJ4" i="31"/>
  <c r="NB8" i="31"/>
  <c r="NB4" i="31"/>
  <c r="NB10" i="31" s="1"/>
  <c r="BZ4" i="31"/>
  <c r="JT4" i="31"/>
  <c r="JT8" i="31" s="1"/>
  <c r="JT11" i="31" s="1"/>
  <c r="JT9" i="31"/>
  <c r="JT10" i="31"/>
  <c r="NB8" i="30"/>
  <c r="NB9" i="30"/>
  <c r="NB4" i="30"/>
  <c r="NB10" i="30" s="1"/>
  <c r="FJ4" i="30"/>
  <c r="NA11" i="30"/>
  <c r="JV10" i="30"/>
  <c r="CB4" i="30"/>
  <c r="JV9" i="30"/>
  <c r="JV4" i="30"/>
  <c r="JV8" i="30" s="1"/>
  <c r="JV11" i="30" s="1"/>
  <c r="C112" i="18"/>
  <c r="B113" i="18"/>
  <c r="NB11" i="31" l="1"/>
  <c r="NC9" i="31"/>
  <c r="FK4" i="31"/>
  <c r="NC4" i="31"/>
  <c r="NC10" i="31" s="1"/>
  <c r="NC8" i="31"/>
  <c r="BY4" i="31"/>
  <c r="JS10" i="31"/>
  <c r="JS4" i="31"/>
  <c r="JS8" i="31" s="1"/>
  <c r="JS9" i="31"/>
  <c r="JU9" i="30"/>
  <c r="JU10" i="30"/>
  <c r="JU8" i="30"/>
  <c r="JU11" i="30" s="1"/>
  <c r="JU4" i="30"/>
  <c r="CA4" i="30"/>
  <c r="NC8" i="30"/>
  <c r="NC9" i="30"/>
  <c r="NC4" i="30"/>
  <c r="NC10" i="30" s="1"/>
  <c r="FK4" i="30"/>
  <c r="NB11" i="30"/>
  <c r="B114" i="18"/>
  <c r="C113" i="18"/>
  <c r="NC11" i="31" l="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C114" i="18"/>
  <c r="B115" i="18"/>
  <c r="ND11" i="31" l="1"/>
  <c r="NE9" i="31"/>
  <c r="NE8" i="31"/>
  <c r="NE4" i="31"/>
  <c r="NE10" i="31" s="1"/>
  <c r="FM4" i="31"/>
  <c r="JR11" i="31"/>
  <c r="JQ4" i="31"/>
  <c r="JQ8" i="31" s="1"/>
  <c r="JQ10" i="31"/>
  <c r="JQ9" i="31"/>
  <c r="BW4" i="31"/>
  <c r="JS9" i="30"/>
  <c r="JS10" i="30"/>
  <c r="JS4" i="30"/>
  <c r="JS8" i="30" s="1"/>
  <c r="BY4" i="30"/>
  <c r="NE9" i="30"/>
  <c r="NE8" i="30"/>
  <c r="NE4" i="30"/>
  <c r="NE10" i="30" s="1"/>
  <c r="FM4" i="30"/>
  <c r="ND11" i="30"/>
  <c r="C115" i="18"/>
  <c r="B116" i="18"/>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JR11" i="30" s="1"/>
  <c r="B117" i="18"/>
  <c r="C116" i="18"/>
  <c r="NG9" i="31" l="1"/>
  <c r="FO4" i="31"/>
  <c r="NG4" i="31"/>
  <c r="NG10" i="31" s="1"/>
  <c r="NG8" i="31"/>
  <c r="NG11" i="31" s="1"/>
  <c r="NF11" i="31"/>
  <c r="JP11" i="31"/>
  <c r="JO10" i="31"/>
  <c r="BU4" i="31"/>
  <c r="JO9" i="31"/>
  <c r="JO4" i="31"/>
  <c r="JO8" i="31" s="1"/>
  <c r="JO11" i="31" s="1"/>
  <c r="NF11" i="30"/>
  <c r="NG9" i="30"/>
  <c r="NG8" i="30"/>
  <c r="FO4" i="30"/>
  <c r="NG4" i="30"/>
  <c r="NG10" i="30" s="1"/>
  <c r="JQ10" i="30"/>
  <c r="JQ9" i="30"/>
  <c r="JQ4" i="30"/>
  <c r="JQ8" i="30" s="1"/>
  <c r="JQ11" i="30" s="1"/>
  <c r="BW4" i="30"/>
  <c r="C117" i="18"/>
  <c r="B118" i="18"/>
  <c r="FP4" i="31" l="1"/>
  <c r="NH4" i="31"/>
  <c r="NH10" i="31" s="1"/>
  <c r="NH9" i="31"/>
  <c r="NH8" i="31"/>
  <c r="NH11" i="31" s="1"/>
  <c r="JN9" i="31"/>
  <c r="JN4" i="31"/>
  <c r="JN8" i="31" s="1"/>
  <c r="BT4" i="31"/>
  <c r="JN10" i="31"/>
  <c r="JP10" i="30"/>
  <c r="JP9" i="30"/>
  <c r="JP4" i="30"/>
  <c r="JP8" i="30"/>
  <c r="BV4" i="30"/>
  <c r="NG11" i="30"/>
  <c r="NH9" i="30"/>
  <c r="FP4" i="30"/>
  <c r="NH8" i="30"/>
  <c r="NH4" i="30"/>
  <c r="NH10" i="30" s="1"/>
  <c r="C118" i="18"/>
  <c r="B119" i="18"/>
  <c r="NI8" i="31" l="1"/>
  <c r="FQ4" i="31"/>
  <c r="NI4" i="31"/>
  <c r="NI10" i="31" s="1"/>
  <c r="NI9" i="31"/>
  <c r="JM9" i="31"/>
  <c r="JM4" i="31"/>
  <c r="JM8" i="31" s="1"/>
  <c r="BS4" i="31"/>
  <c r="JM10" i="31"/>
  <c r="JN11" i="31"/>
  <c r="JP11" i="30"/>
  <c r="NH11" i="30"/>
  <c r="JO10" i="30"/>
  <c r="JO9" i="30"/>
  <c r="JO4" i="30"/>
  <c r="JO8" i="30" s="1"/>
  <c r="BU4" i="30"/>
  <c r="NI8" i="30"/>
  <c r="NI9" i="30"/>
  <c r="FQ4" i="30"/>
  <c r="NI4" i="30"/>
  <c r="NI10" i="30" s="1"/>
  <c r="C119" i="18"/>
  <c r="B120" i="18"/>
  <c r="NJ4" i="31" l="1"/>
  <c r="NJ10" i="31" s="1"/>
  <c r="NJ9" i="31"/>
  <c r="FR4" i="31"/>
  <c r="NJ8" i="31"/>
  <c r="NJ11" i="31" s="1"/>
  <c r="NI11" i="31"/>
  <c r="JL9" i="31"/>
  <c r="BR4" i="31"/>
  <c r="JL10" i="31"/>
  <c r="JL4" i="31"/>
  <c r="JL8" i="31" s="1"/>
  <c r="JL11" i="31" s="1"/>
  <c r="JM11" i="31"/>
  <c r="JO11" i="30"/>
  <c r="NJ8" i="30"/>
  <c r="NJ9" i="30"/>
  <c r="FR4" i="30"/>
  <c r="NJ4" i="30"/>
  <c r="NJ10" i="30" s="1"/>
  <c r="NI11" i="30"/>
  <c r="JN9" i="30"/>
  <c r="JN10" i="30"/>
  <c r="BT4" i="30"/>
  <c r="JN4" i="30"/>
  <c r="JN8" i="30" s="1"/>
  <c r="JN11" i="30" s="1"/>
  <c r="C120" i="18"/>
  <c r="B121" i="18"/>
  <c r="NK8" i="31" l="1"/>
  <c r="FS4" i="31"/>
  <c r="NK9" i="31"/>
  <c r="NK4" i="31"/>
  <c r="NK10" i="31" s="1"/>
  <c r="JK4" i="31"/>
  <c r="JK8" i="31" s="1"/>
  <c r="JK9" i="31"/>
  <c r="JK10" i="31"/>
  <c r="BQ4" i="31"/>
  <c r="JM10" i="30"/>
  <c r="JM9" i="30"/>
  <c r="JM4" i="30"/>
  <c r="JM8" i="30" s="1"/>
  <c r="JM11" i="30" s="1"/>
  <c r="BS4" i="30"/>
  <c r="NK8" i="30"/>
  <c r="NK9" i="30"/>
  <c r="NK4" i="30"/>
  <c r="NK10" i="30" s="1"/>
  <c r="FS4" i="30"/>
  <c r="NJ11" i="30"/>
  <c r="C121" i="18"/>
  <c r="B122" i="18"/>
  <c r="FT4" i="31" l="1"/>
  <c r="NL4" i="31"/>
  <c r="NL10" i="31" s="1"/>
  <c r="NL8" i="31"/>
  <c r="NL9" i="31"/>
  <c r="NK11" i="31"/>
  <c r="JJ4" i="31"/>
  <c r="JJ8" i="31" s="1"/>
  <c r="JJ9" i="31"/>
  <c r="JJ10" i="31"/>
  <c r="BP4" i="31"/>
  <c r="JK11" i="31"/>
  <c r="NL9" i="30"/>
  <c r="NL8" i="30"/>
  <c r="FT4" i="30"/>
  <c r="NL4" i="30"/>
  <c r="NL10" i="30" s="1"/>
  <c r="NK11" i="30"/>
  <c r="JL9" i="30"/>
  <c r="JL10" i="30"/>
  <c r="BR4" i="30"/>
  <c r="JL4" i="30"/>
  <c r="JL8" i="30" s="1"/>
  <c r="C122" i="18"/>
  <c r="B123" i="18"/>
  <c r="NL11" i="31" l="1"/>
  <c r="NM8" i="31"/>
  <c r="FU4" i="31"/>
  <c r="NM9" i="31"/>
  <c r="NM4" i="31"/>
  <c r="NM10" i="31" s="1"/>
  <c r="JI9" i="31"/>
  <c r="JI4" i="31"/>
  <c r="JI8" i="31" s="1"/>
  <c r="BO4" i="31"/>
  <c r="JI10" i="31"/>
  <c r="JJ11" i="31"/>
  <c r="JL11" i="30"/>
  <c r="JK10" i="30"/>
  <c r="BQ4" i="30"/>
  <c r="JK9" i="30"/>
  <c r="JK4" i="30"/>
  <c r="JK8" i="30"/>
  <c r="NL11" i="30"/>
  <c r="NM9" i="30"/>
  <c r="NM8" i="30"/>
  <c r="FU4" i="30"/>
  <c r="NM4" i="30"/>
  <c r="NM10" i="30" s="1"/>
  <c r="C123" i="18"/>
  <c r="B124" i="18"/>
  <c r="NN9" i="31" l="1"/>
  <c r="NN8" i="31"/>
  <c r="FV4" i="31"/>
  <c r="NN4" i="31"/>
  <c r="NN10" i="31" s="1"/>
  <c r="NM11" i="31"/>
  <c r="JH10" i="31"/>
  <c r="JH4" i="31"/>
  <c r="JH8" i="31" s="1"/>
  <c r="BN4" i="31"/>
  <c r="JH9" i="31"/>
  <c r="JI11" i="31"/>
  <c r="JK11" i="30"/>
  <c r="NN8" i="30"/>
  <c r="NN9" i="30"/>
  <c r="FV4" i="30"/>
  <c r="NN4" i="30"/>
  <c r="NN10" i="30" s="1"/>
  <c r="JJ10" i="30"/>
  <c r="JJ9" i="30"/>
  <c r="JJ4" i="30"/>
  <c r="JJ8" i="30" s="1"/>
  <c r="JJ11" i="30" s="1"/>
  <c r="BP4" i="30"/>
  <c r="NM11" i="30"/>
  <c r="C124" i="18"/>
  <c r="B125" i="18"/>
  <c r="FW4" i="31" l="1"/>
  <c r="NO4" i="31"/>
  <c r="NO10" i="31" s="1"/>
  <c r="NO8" i="31"/>
  <c r="NO9" i="31"/>
  <c r="NN11" i="31"/>
  <c r="JG4" i="31"/>
  <c r="JG8" i="31" s="1"/>
  <c r="BM4" i="31"/>
  <c r="JG9" i="31"/>
  <c r="JG10" i="31"/>
  <c r="JH11" i="31"/>
  <c r="JI9" i="30"/>
  <c r="JI10" i="30"/>
  <c r="JI8" i="30"/>
  <c r="JI4" i="30"/>
  <c r="BO4" i="30"/>
  <c r="NO8" i="30"/>
  <c r="NO4" i="30"/>
  <c r="NO10" i="30" s="1"/>
  <c r="NO9" i="30"/>
  <c r="FW4" i="30"/>
  <c r="NN11" i="30"/>
  <c r="C125" i="18"/>
  <c r="B126" i="18"/>
  <c r="NO11" i="31" l="1"/>
  <c r="NP9" i="31"/>
  <c r="FX4" i="31"/>
  <c r="NP8" i="31"/>
  <c r="NP4" i="31"/>
  <c r="NP10" i="31" s="1"/>
  <c r="JF10" i="31"/>
  <c r="JF9" i="31"/>
  <c r="BL4" i="31"/>
  <c r="JF4" i="31"/>
  <c r="JF8" i="31" s="1"/>
  <c r="JG11" i="31"/>
  <c r="JI11" i="30"/>
  <c r="NO11" i="30"/>
  <c r="JH9" i="30"/>
  <c r="JH10" i="30"/>
  <c r="BN4" i="30"/>
  <c r="JH4" i="30"/>
  <c r="JH8" i="30" s="1"/>
  <c r="JH11" i="30" s="1"/>
  <c r="NP8" i="30"/>
  <c r="NP9" i="30"/>
  <c r="FX4" i="30"/>
  <c r="NP4" i="30"/>
  <c r="NP10" i="30" s="1"/>
  <c r="C126" i="18"/>
  <c r="B127" i="18"/>
  <c r="NP11" i="31" l="1"/>
  <c r="JF11" i="31"/>
  <c r="NQ9" i="31"/>
  <c r="FY4" i="31"/>
  <c r="NQ4" i="31"/>
  <c r="NQ10" i="31" s="1"/>
  <c r="NQ8" i="31"/>
  <c r="JE9" i="31"/>
  <c r="BK4" i="31"/>
  <c r="JE4" i="31"/>
  <c r="JE8" i="31"/>
  <c r="JE10" i="31"/>
  <c r="NQ9" i="30"/>
  <c r="NQ8" i="30"/>
  <c r="FY4" i="30"/>
  <c r="NQ4" i="30"/>
  <c r="NQ10" i="30" s="1"/>
  <c r="NP11" i="30"/>
  <c r="JG9" i="30"/>
  <c r="JG10" i="30"/>
  <c r="JG4" i="30"/>
  <c r="JG8" i="30" s="1"/>
  <c r="JG11" i="30" s="1"/>
  <c r="BM4" i="30"/>
  <c r="C127" i="18"/>
  <c r="B128" i="18"/>
  <c r="NR9" i="31" l="1"/>
  <c r="NR4" i="31"/>
  <c r="NR10" i="31" s="1"/>
  <c r="FZ4" i="31"/>
  <c r="NR8" i="31"/>
  <c r="NR11" i="31" s="1"/>
  <c r="NQ11" i="31"/>
  <c r="JE11" i="31"/>
  <c r="JD9" i="31"/>
  <c r="JD4" i="31"/>
  <c r="JD8" i="31" s="1"/>
  <c r="JD11" i="31" s="1"/>
  <c r="BJ4" i="31"/>
  <c r="JD10" i="31"/>
  <c r="JF10" i="30"/>
  <c r="JF9" i="30"/>
  <c r="JF4" i="30"/>
  <c r="JF8" i="30" s="1"/>
  <c r="JF11" i="30" s="1"/>
  <c r="BL4" i="30"/>
  <c r="NR9" i="30"/>
  <c r="NR8" i="30"/>
  <c r="FZ4" i="30"/>
  <c r="NR4" i="30"/>
  <c r="NR10" i="30" s="1"/>
  <c r="NQ11" i="30"/>
  <c r="C128" i="18"/>
  <c r="B129" i="18"/>
  <c r="NS9" i="31" l="1"/>
  <c r="NS8" i="31"/>
  <c r="NS4" i="31"/>
  <c r="NS10" i="31"/>
  <c r="GA4" i="31"/>
  <c r="JC9" i="31"/>
  <c r="JC4" i="31"/>
  <c r="JC8" i="31" s="1"/>
  <c r="BI4" i="31"/>
  <c r="JC10" i="31"/>
  <c r="NS9" i="30"/>
  <c r="NS8" i="30"/>
  <c r="GA4" i="30"/>
  <c r="NS4" i="30"/>
  <c r="NS10" i="30" s="1"/>
  <c r="NR11" i="30"/>
  <c r="JE10" i="30"/>
  <c r="JE9" i="30"/>
  <c r="JE4" i="30"/>
  <c r="JE8" i="30" s="1"/>
  <c r="JE11" i="30" s="1"/>
  <c r="BK4" i="30"/>
  <c r="C129" i="18"/>
  <c r="B130" i="18"/>
  <c r="NT9" i="31" l="1"/>
  <c r="NT4" i="31"/>
  <c r="NT10" i="31" s="1"/>
  <c r="NT8" i="31"/>
  <c r="NT11" i="31" s="1"/>
  <c r="GB4" i="31"/>
  <c r="NS11" i="31"/>
  <c r="BH4" i="31"/>
  <c r="JB9" i="31"/>
  <c r="JB10" i="31"/>
  <c r="JB4" i="31"/>
  <c r="JB8" i="31" s="1"/>
  <c r="JB11" i="31" s="1"/>
  <c r="JC11" i="31"/>
  <c r="JD10" i="30"/>
  <c r="JD9" i="30"/>
  <c r="BJ4" i="30"/>
  <c r="JD4" i="30"/>
  <c r="JD8" i="30" s="1"/>
  <c r="NS11" i="30"/>
  <c r="NT9" i="30"/>
  <c r="NT8" i="30"/>
  <c r="GB4" i="30"/>
  <c r="NT4" i="30"/>
  <c r="NT10" i="30" s="1"/>
  <c r="C130" i="18"/>
  <c r="B131" i="18"/>
  <c r="NU4" i="31" l="1"/>
  <c r="NU10" i="31" s="1"/>
  <c r="GC4" i="31"/>
  <c r="NU9" i="31"/>
  <c r="NU8" i="31"/>
  <c r="NU11" i="31" s="1"/>
  <c r="BG4" i="31"/>
  <c r="JA4" i="31"/>
  <c r="JA8" i="31" s="1"/>
  <c r="JA9" i="31"/>
  <c r="JA10" i="31"/>
  <c r="JD11" i="30"/>
  <c r="NU8" i="30"/>
  <c r="NU9" i="30"/>
  <c r="GC4" i="30"/>
  <c r="NU4" i="30"/>
  <c r="NU10" i="30" s="1"/>
  <c r="JC10" i="30"/>
  <c r="JC9" i="30"/>
  <c r="JC4" i="30"/>
  <c r="JC8" i="30" s="1"/>
  <c r="JC11" i="30" s="1"/>
  <c r="BI4" i="30"/>
  <c r="NT11" i="30"/>
  <c r="C131" i="18"/>
  <c r="B132" i="18"/>
  <c r="GD4" i="31" l="1"/>
  <c r="NV4" i="31"/>
  <c r="NV10" i="31" s="1"/>
  <c r="NV9" i="31"/>
  <c r="NV8" i="31"/>
  <c r="NV11" i="31" s="1"/>
  <c r="JA11" i="31"/>
  <c r="IZ4" i="31"/>
  <c r="IZ8" i="31" s="1"/>
  <c r="BF4" i="31"/>
  <c r="IZ10" i="31"/>
  <c r="IZ9" i="31"/>
  <c r="JB9" i="30"/>
  <c r="JB10" i="30"/>
  <c r="BH4" i="30"/>
  <c r="JB4" i="30"/>
  <c r="JB8" i="30" s="1"/>
  <c r="NV8" i="30"/>
  <c r="NV9" i="30"/>
  <c r="GD4" i="30"/>
  <c r="NV4" i="30"/>
  <c r="NV10" i="30" s="1"/>
  <c r="NU11" i="30"/>
  <c r="C132" i="18"/>
  <c r="B133" i="18"/>
  <c r="GE4" i="31" l="1"/>
  <c r="NW4" i="31"/>
  <c r="NW10" i="31" s="1"/>
  <c r="NW9" i="31"/>
  <c r="NW8" i="31"/>
  <c r="NW11" i="31" s="1"/>
  <c r="IY9" i="31"/>
  <c r="IY10" i="31"/>
  <c r="IY4" i="31"/>
  <c r="IY8" i="31" s="1"/>
  <c r="IY11" i="31" s="1"/>
  <c r="BE4" i="31"/>
  <c r="IZ11" i="31"/>
  <c r="JB11" i="30"/>
  <c r="JA9" i="30"/>
  <c r="JA10" i="30"/>
  <c r="BG4" i="30"/>
  <c r="JA4" i="30"/>
  <c r="JA8" i="30" s="1"/>
  <c r="NW8" i="30"/>
  <c r="NW9" i="30"/>
  <c r="NW4" i="30"/>
  <c r="NW10" i="30" s="1"/>
  <c r="GE4" i="30"/>
  <c r="NV11" i="30"/>
  <c r="C133" i="18"/>
  <c r="B134" i="18"/>
  <c r="NX4" i="31" l="1"/>
  <c r="NX10" i="31" s="1"/>
  <c r="GF4" i="31"/>
  <c r="NX9" i="31"/>
  <c r="NX8" i="31"/>
  <c r="NX11" i="31" s="1"/>
  <c r="BD4" i="31"/>
  <c r="IX10" i="31"/>
  <c r="IX4" i="31"/>
  <c r="IX8" i="31" s="1"/>
  <c r="IX11" i="31" s="1"/>
  <c r="IX9" i="31"/>
  <c r="JA11" i="30"/>
  <c r="NX9" i="30"/>
  <c r="GF4" i="30"/>
  <c r="NX8" i="30"/>
  <c r="NX4" i="30"/>
  <c r="NX10" i="30" s="1"/>
  <c r="NW11" i="30"/>
  <c r="IZ9" i="30"/>
  <c r="IZ10" i="30"/>
  <c r="BF4" i="30"/>
  <c r="IZ4" i="30"/>
  <c r="IZ8" i="30" s="1"/>
  <c r="C134" i="18"/>
  <c r="B135" i="18"/>
  <c r="NY4" i="31" l="1"/>
  <c r="NY10" i="31" s="1"/>
  <c r="NY8" i="31"/>
  <c r="GG4" i="31"/>
  <c r="NY9" i="31"/>
  <c r="IW4" i="31"/>
  <c r="IW8" i="31" s="1"/>
  <c r="IW9" i="31"/>
  <c r="IW10" i="31"/>
  <c r="BC4" i="31"/>
  <c r="IZ11" i="30"/>
  <c r="IY10" i="30"/>
  <c r="IY9" i="30"/>
  <c r="BE4" i="30"/>
  <c r="IY4" i="30"/>
  <c r="IY8" i="30" s="1"/>
  <c r="NY9" i="30"/>
  <c r="GG4" i="30"/>
  <c r="NY8" i="30"/>
  <c r="NY4" i="30"/>
  <c r="NY10" i="30" s="1"/>
  <c r="NX11" i="30"/>
  <c r="C135" i="18"/>
  <c r="B136" i="18"/>
  <c r="NY11" i="31" l="1"/>
  <c r="GH4" i="31"/>
  <c r="NZ4" i="31"/>
  <c r="NZ10" i="31" s="1"/>
  <c r="NZ8" i="31"/>
  <c r="NZ9" i="31"/>
  <c r="IV9" i="31"/>
  <c r="IV4" i="31"/>
  <c r="IV8" i="31" s="1"/>
  <c r="IV11" i="31" s="1"/>
  <c r="IV10" i="31"/>
  <c r="BB4" i="31"/>
  <c r="IW11" i="31"/>
  <c r="IY11" i="30"/>
  <c r="NY11" i="30"/>
  <c r="NZ8" i="30"/>
  <c r="NZ9" i="30"/>
  <c r="NZ4" i="30"/>
  <c r="NZ10" i="30" s="1"/>
  <c r="GH4" i="30"/>
  <c r="IX10" i="30"/>
  <c r="IX9" i="30"/>
  <c r="BD4" i="30"/>
  <c r="IX4" i="30"/>
  <c r="IX8" i="30" s="1"/>
  <c r="IX11" i="30" s="1"/>
  <c r="C136" i="18"/>
  <c r="B137" i="18"/>
  <c r="NZ11" i="31" l="1"/>
  <c r="OA4" i="31"/>
  <c r="OA10" i="31" s="1"/>
  <c r="OA9" i="31"/>
  <c r="GI4" i="31"/>
  <c r="OA8" i="31"/>
  <c r="OA11" i="31" s="1"/>
  <c r="BA4" i="31"/>
  <c r="IU4" i="31"/>
  <c r="IU8" i="31" s="1"/>
  <c r="IU10" i="31"/>
  <c r="IU9" i="31"/>
  <c r="OA9" i="30"/>
  <c r="OA8" i="30"/>
  <c r="OA4" i="30"/>
  <c r="OA10" i="30" s="1"/>
  <c r="GI4" i="30"/>
  <c r="IW9" i="30"/>
  <c r="IW10" i="30"/>
  <c r="IW4" i="30"/>
  <c r="IW8" i="30" s="1"/>
  <c r="IW11" i="30" s="1"/>
  <c r="BC4" i="30"/>
  <c r="NZ11" i="30"/>
  <c r="C137" i="18"/>
  <c r="B138" i="18"/>
  <c r="GJ4" i="31" l="1"/>
  <c r="OB4" i="31"/>
  <c r="OB10" i="31" s="1"/>
  <c r="OB8" i="31"/>
  <c r="OB9" i="31"/>
  <c r="IU11" i="31"/>
  <c r="IT10" i="31"/>
  <c r="IT4" i="31"/>
  <c r="IT8" i="31" s="1"/>
  <c r="AZ4" i="31"/>
  <c r="IT9" i="31"/>
  <c r="IV9" i="30"/>
  <c r="IV10" i="30"/>
  <c r="IV4" i="30"/>
  <c r="IV8" i="30" s="1"/>
  <c r="BB4" i="30"/>
  <c r="OB8" i="30"/>
  <c r="OB9" i="30"/>
  <c r="GJ4" i="30"/>
  <c r="OB4" i="30"/>
  <c r="OB10" i="30" s="1"/>
  <c r="OA11" i="30"/>
  <c r="C138" i="18"/>
  <c r="B139" i="18"/>
  <c r="OB11" i="31" l="1"/>
  <c r="OC8" i="31"/>
  <c r="OC4" i="31"/>
  <c r="OC10" i="31" s="1"/>
  <c r="OC9" i="31"/>
  <c r="GK4" i="31"/>
  <c r="IS9" i="31"/>
  <c r="AY4" i="31"/>
  <c r="IS4" i="31"/>
  <c r="IS8" i="31" s="1"/>
  <c r="IS11" i="31" s="1"/>
  <c r="IS10" i="31"/>
  <c r="IT11" i="31"/>
  <c r="IV11" i="30"/>
  <c r="OC9" i="30"/>
  <c r="OC8" i="30"/>
  <c r="OC4" i="30"/>
  <c r="OC10" i="30" s="1"/>
  <c r="GK4" i="30"/>
  <c r="OB11" i="30"/>
  <c r="IU9" i="30"/>
  <c r="IU10" i="30"/>
  <c r="BA4" i="30"/>
  <c r="IU4" i="30"/>
  <c r="IU8" i="30" s="1"/>
  <c r="IU11" i="30" s="1"/>
  <c r="C139" i="18"/>
  <c r="B140" i="18"/>
  <c r="OD4" i="31" l="1"/>
  <c r="OD10" i="31" s="1"/>
  <c r="OD9" i="31"/>
  <c r="GL4" i="31"/>
  <c r="OD8" i="31"/>
  <c r="OD11" i="31" s="1"/>
  <c r="OC11" i="31"/>
  <c r="AX4" i="31"/>
  <c r="IR4" i="31"/>
  <c r="IR8" i="31" s="1"/>
  <c r="IR10" i="31"/>
  <c r="IR9" i="31"/>
  <c r="IT10" i="30"/>
  <c r="IT9" i="30"/>
  <c r="AZ4" i="30"/>
  <c r="IT4" i="30"/>
  <c r="IT8" i="30" s="1"/>
  <c r="OC11" i="30"/>
  <c r="OD9" i="30"/>
  <c r="OD8" i="30"/>
  <c r="GL4" i="30"/>
  <c r="OD4" i="30"/>
  <c r="OD10" i="30" s="1"/>
  <c r="C140" i="18"/>
  <c r="B141" i="18"/>
  <c r="OE4" i="31" l="1"/>
  <c r="OE10" i="31" s="1"/>
  <c r="OE9" i="31"/>
  <c r="GM4" i="31"/>
  <c r="OE8" i="31"/>
  <c r="OE11" i="31" s="1"/>
  <c r="IR11" i="31"/>
  <c r="IQ4" i="31"/>
  <c r="IQ9" i="31"/>
  <c r="IQ10" i="31"/>
  <c r="IQ8" i="31"/>
  <c r="IQ11" i="31" s="1"/>
  <c r="AW4" i="31"/>
  <c r="IT11" i="30"/>
  <c r="OE9" i="30"/>
  <c r="OE8" i="30"/>
  <c r="OE4" i="30"/>
  <c r="OE10" i="30" s="1"/>
  <c r="GM4" i="30"/>
  <c r="OD11" i="30"/>
  <c r="IS10" i="30"/>
  <c r="IS9" i="30"/>
  <c r="AY4" i="30"/>
  <c r="IS4" i="30"/>
  <c r="IS8" i="30" s="1"/>
  <c r="IS11" i="30" s="1"/>
  <c r="C141" i="18"/>
  <c r="B142" i="18"/>
  <c r="OF9" i="31" l="1"/>
  <c r="OF4" i="31"/>
  <c r="OF10" i="31" s="1"/>
  <c r="OF8" i="31"/>
  <c r="OF11" i="31" s="1"/>
  <c r="GN4" i="31"/>
  <c r="IP10" i="31"/>
  <c r="IP4" i="31"/>
  <c r="IP8" i="31" s="1"/>
  <c r="IP9" i="31"/>
  <c r="AV4" i="31"/>
  <c r="IR10" i="30"/>
  <c r="IR9" i="30"/>
  <c r="AX4" i="30"/>
  <c r="IR4" i="30"/>
  <c r="IR8" i="30" s="1"/>
  <c r="OE11" i="30"/>
  <c r="OF9" i="30"/>
  <c r="GN4" i="30"/>
  <c r="OF8" i="30"/>
  <c r="OF4" i="30"/>
  <c r="OF10" i="30" s="1"/>
  <c r="C142" i="18"/>
  <c r="B143" i="18"/>
  <c r="OG4" i="31" l="1"/>
  <c r="OG10" i="31" s="1"/>
  <c r="OG8" i="31"/>
  <c r="GO4" i="31"/>
  <c r="OG9" i="31"/>
  <c r="AU4" i="31"/>
  <c r="IO10" i="31"/>
  <c r="IO4" i="31"/>
  <c r="IO8" i="31" s="1"/>
  <c r="IO9" i="31"/>
  <c r="IP11" i="31"/>
  <c r="IR11" i="30"/>
  <c r="IQ10" i="30"/>
  <c r="IQ9" i="30"/>
  <c r="IQ4" i="30"/>
  <c r="IQ8" i="30" s="1"/>
  <c r="AW4" i="30"/>
  <c r="OF11" i="30"/>
  <c r="OG8" i="30"/>
  <c r="OG9" i="30"/>
  <c r="GO4" i="30"/>
  <c r="OG4" i="30"/>
  <c r="OG10" i="30" s="1"/>
  <c r="C143" i="18"/>
  <c r="B144" i="18"/>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C144" i="18"/>
  <c r="B145" i="18"/>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C145" i="18"/>
  <c r="B146" i="18"/>
  <c r="OJ9" i="31" l="1"/>
  <c r="OJ4" i="31"/>
  <c r="OJ10" i="31" s="1"/>
  <c r="GR4" i="31"/>
  <c r="OJ8" i="31"/>
  <c r="OJ11" i="31" s="1"/>
  <c r="OI11" i="31"/>
  <c r="IL9" i="31"/>
  <c r="AR4" i="31"/>
  <c r="IL10" i="31"/>
  <c r="IL4" i="31"/>
  <c r="IL8" i="31" s="1"/>
  <c r="IL11" i="31" s="1"/>
  <c r="IM11" i="31"/>
  <c r="IO11" i="30"/>
  <c r="OJ9" i="30"/>
  <c r="GR4" i="30"/>
  <c r="OJ8" i="30"/>
  <c r="OJ4" i="30"/>
  <c r="OJ10" i="30" s="1"/>
  <c r="OI11" i="30"/>
  <c r="IN9" i="30"/>
  <c r="IN10" i="30"/>
  <c r="IN4" i="30"/>
  <c r="IN8" i="30" s="1"/>
  <c r="IN11" i="30" s="1"/>
  <c r="AT4" i="30"/>
  <c r="C146" i="18"/>
  <c r="B147" i="18"/>
  <c r="GS4" i="31" l="1"/>
  <c r="OK8" i="31"/>
  <c r="OK9" i="31"/>
  <c r="OK4" i="31"/>
  <c r="OK10" i="31" s="1"/>
  <c r="IK9" i="31"/>
  <c r="IK10" i="31"/>
  <c r="AQ4" i="31"/>
  <c r="IK4" i="31"/>
  <c r="IK8" i="31" s="1"/>
  <c r="IK11" i="31" s="1"/>
  <c r="IM10" i="30"/>
  <c r="IM4" i="30"/>
  <c r="IM8" i="30" s="1"/>
  <c r="IM11" i="30" s="1"/>
  <c r="IM9" i="30"/>
  <c r="AS4" i="30"/>
  <c r="OK9" i="30"/>
  <c r="OK8" i="30"/>
  <c r="GS4" i="30"/>
  <c r="OK4" i="30"/>
  <c r="OK10" i="30" s="1"/>
  <c r="OJ11" i="30"/>
  <c r="B148" i="18"/>
  <c r="C147" i="18"/>
  <c r="OK11" i="31" l="1"/>
  <c r="GT4" i="31"/>
  <c r="OL4" i="31"/>
  <c r="OL10" i="31" s="1"/>
  <c r="OL8" i="31"/>
  <c r="OL9" i="31"/>
  <c r="IJ9" i="31"/>
  <c r="IJ4" i="31"/>
  <c r="IJ8" i="31" s="1"/>
  <c r="IJ11" i="31" s="1"/>
  <c r="IJ10" i="31"/>
  <c r="AP4" i="31"/>
  <c r="OL8" i="30"/>
  <c r="OL9" i="30"/>
  <c r="GT4" i="30"/>
  <c r="OL4" i="30"/>
  <c r="OL10" i="30" s="1"/>
  <c r="OK11" i="30"/>
  <c r="IL10" i="30"/>
  <c r="AR4" i="30"/>
  <c r="IL9" i="30"/>
  <c r="IL4" i="30"/>
  <c r="IL8" i="30" s="1"/>
  <c r="B149" i="18"/>
  <c r="C148" i="18"/>
  <c r="OL11" i="31" l="1"/>
  <c r="OM8" i="31"/>
  <c r="GU4" i="31"/>
  <c r="OM9" i="31"/>
  <c r="OM4" i="31"/>
  <c r="OM10" i="31" s="1"/>
  <c r="AO4" i="31"/>
  <c r="II4" i="31"/>
  <c r="II8" i="31" s="1"/>
  <c r="II10" i="31"/>
  <c r="II9" i="31"/>
  <c r="IL11" i="30"/>
  <c r="IK9" i="30"/>
  <c r="IK10" i="30"/>
  <c r="IK4" i="30"/>
  <c r="IK8" i="30" s="1"/>
  <c r="AQ4" i="30"/>
  <c r="OM8" i="30"/>
  <c r="OM9" i="30"/>
  <c r="GU4" i="30"/>
  <c r="OM4" i="30"/>
  <c r="OM10" i="30" s="1"/>
  <c r="OL11" i="30"/>
  <c r="C149" i="18"/>
  <c r="B150" i="18"/>
  <c r="ON4" i="31" l="1"/>
  <c r="ON10" i="31" s="1"/>
  <c r="ON9" i="31"/>
  <c r="ON8" i="31"/>
  <c r="ON11" i="31" s="1"/>
  <c r="GV4" i="31"/>
  <c r="OM11" i="31"/>
  <c r="II11" i="31"/>
  <c r="AN4" i="31"/>
  <c r="IH9" i="31"/>
  <c r="IH4" i="31"/>
  <c r="IH8" i="31" s="1"/>
  <c r="IH10" i="31"/>
  <c r="IK11" i="30"/>
  <c r="ON8" i="30"/>
  <c r="ON9" i="30"/>
  <c r="GV4" i="30"/>
  <c r="ON4" i="30"/>
  <c r="ON10" i="30" s="1"/>
  <c r="IJ9" i="30"/>
  <c r="IJ10" i="30"/>
  <c r="AP4" i="30"/>
  <c r="IJ4" i="30"/>
  <c r="IJ8" i="30" s="1"/>
  <c r="IJ11" i="30" s="1"/>
  <c r="OM11" i="30"/>
  <c r="C150" i="18"/>
  <c r="B151" i="18"/>
  <c r="OO8" i="31" l="1"/>
  <c r="OO4" i="31"/>
  <c r="OO10" i="31" s="1"/>
  <c r="OO9" i="31"/>
  <c r="GW4" i="31"/>
  <c r="IG4" i="31"/>
  <c r="IG8" i="31" s="1"/>
  <c r="AM4" i="31"/>
  <c r="IG10" i="31"/>
  <c r="IG9" i="31"/>
  <c r="IH11" i="31"/>
  <c r="II9" i="30"/>
  <c r="II10" i="30"/>
  <c r="AO4" i="30"/>
  <c r="II4" i="30"/>
  <c r="II8" i="30" s="1"/>
  <c r="OO9" i="30"/>
  <c r="OO8" i="30"/>
  <c r="OO4" i="30"/>
  <c r="OO10" i="30" s="1"/>
  <c r="GW4" i="30"/>
  <c r="ON11" i="30"/>
  <c r="B152" i="18"/>
  <c r="C151" i="18"/>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IH11" i="30" s="1"/>
  <c r="C152" i="18"/>
  <c r="B153" i="18"/>
  <c r="OP11" i="31" l="1"/>
  <c r="OQ9" i="31"/>
  <c r="OQ8" i="31"/>
  <c r="OQ4" i="31"/>
  <c r="OQ10" i="31" s="1"/>
  <c r="GY4" i="31"/>
  <c r="IE10" i="31"/>
  <c r="IE4" i="31"/>
  <c r="IE8" i="31" s="1"/>
  <c r="IE9" i="31"/>
  <c r="AK4" i="31"/>
  <c r="IF11" i="31"/>
  <c r="IG10" i="30"/>
  <c r="IG9" i="30"/>
  <c r="AM4" i="30"/>
  <c r="IG4" i="30"/>
  <c r="IG8" i="30" s="1"/>
  <c r="IG11" i="30" s="1"/>
  <c r="OP11" i="30"/>
  <c r="OQ9" i="30"/>
  <c r="OQ8" i="30"/>
  <c r="OQ4" i="30"/>
  <c r="OQ10" i="30" s="1"/>
  <c r="GY4" i="30"/>
  <c r="C153" i="18"/>
  <c r="B154" i="18"/>
  <c r="GZ4" i="31" l="1"/>
  <c r="OR4" i="31"/>
  <c r="OR10" i="31" s="1"/>
  <c r="OR8" i="31"/>
  <c r="OR9" i="31"/>
  <c r="OQ11" i="31"/>
  <c r="AJ4" i="31"/>
  <c r="ID4" i="31"/>
  <c r="ID8" i="31" s="1"/>
  <c r="ID10" i="31"/>
  <c r="ID9" i="31"/>
  <c r="IE11" i="31"/>
  <c r="OR9" i="30"/>
  <c r="OR8" i="30"/>
  <c r="GZ4" i="30"/>
  <c r="OR4" i="30"/>
  <c r="OR10" i="30" s="1"/>
  <c r="OQ11" i="30"/>
  <c r="IF10" i="30"/>
  <c r="IF9" i="30"/>
  <c r="IF8" i="30"/>
  <c r="IF4" i="30"/>
  <c r="AL4" i="30"/>
  <c r="C154" i="18"/>
  <c r="B155" i="18"/>
  <c r="C155" i="18" s="1"/>
  <c r="OR11" i="31" l="1"/>
  <c r="OS9" i="31"/>
  <c r="OS8" i="31"/>
  <c r="OS4" i="31"/>
  <c r="OS10" i="31" s="1"/>
  <c r="HA4" i="31"/>
  <c r="ID11" i="31"/>
  <c r="IC4" i="31"/>
  <c r="IC8" i="31" s="1"/>
  <c r="IC9" i="31"/>
  <c r="IC10" i="31"/>
  <c r="AI4" i="31"/>
  <c r="IF11" i="30"/>
  <c r="IE10" i="30"/>
  <c r="IE9" i="30"/>
  <c r="IE4" i="30"/>
  <c r="IE8" i="30" s="1"/>
  <c r="IE11"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OT9" i="31" l="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1" i="31" s="1"/>
  <c r="IA10" i="31"/>
  <c r="IA9" i="31"/>
  <c r="IB11" i="31"/>
  <c r="IC9" i="30"/>
  <c r="IC4" i="30"/>
  <c r="IC8" i="30" s="1"/>
  <c r="IC11" i="30" s="1"/>
  <c r="IC10" i="30"/>
  <c r="AI4" i="30"/>
  <c r="OU8" i="30"/>
  <c r="OU9" i="30"/>
  <c r="OU4" i="30"/>
  <c r="OU10" i="30" s="1"/>
  <c r="HC4" i="30"/>
  <c r="OT11" i="30"/>
  <c r="LM10" i="19"/>
  <c r="LM11" i="19" s="1"/>
  <c r="LN10" i="19"/>
  <c r="LN11" i="19" s="1"/>
  <c r="LO4" i="19"/>
  <c r="LO10" i="19" s="1"/>
  <c r="LO8" i="19"/>
  <c r="LO9" i="19"/>
  <c r="OU11" i="31" l="1"/>
  <c r="OV8" i="31"/>
  <c r="OV9" i="31"/>
  <c r="OV4" i="31"/>
  <c r="OV10" i="31" s="1"/>
  <c r="HD4" i="31"/>
  <c r="HZ10" i="31"/>
  <c r="AF4" i="31"/>
  <c r="HZ9" i="31"/>
  <c r="HZ4" i="31"/>
  <c r="HZ8" i="31" s="1"/>
  <c r="HZ11" i="31" s="1"/>
  <c r="OV9" i="30"/>
  <c r="OV8" i="30"/>
  <c r="HD4" i="30"/>
  <c r="OV4" i="30"/>
  <c r="OV10" i="30" s="1"/>
  <c r="OU11" i="30"/>
  <c r="IB9" i="30"/>
  <c r="IB10" i="30"/>
  <c r="IB4" i="30"/>
  <c r="IB8" i="30" s="1"/>
  <c r="IB11" i="30" s="1"/>
  <c r="AH4" i="30"/>
  <c r="LP4" i="19"/>
  <c r="LP9" i="19" s="1"/>
  <c r="LP8" i="19"/>
  <c r="LO11" i="19"/>
  <c r="HE4" i="31" l="1"/>
  <c r="OW8" i="31"/>
  <c r="OW9" i="31"/>
  <c r="OW4" i="31"/>
  <c r="OW10" i="31" s="1"/>
  <c r="OV11" i="31"/>
  <c r="AE4" i="31"/>
  <c r="HY10" i="31"/>
  <c r="HY9" i="31"/>
  <c r="HY4" i="31"/>
  <c r="HY8" i="31" s="1"/>
  <c r="HY11" i="31" s="1"/>
  <c r="OV11" i="30"/>
  <c r="IA10" i="30"/>
  <c r="IA9" i="30"/>
  <c r="AG4" i="30"/>
  <c r="IA4" i="30"/>
  <c r="IA8" i="30" s="1"/>
  <c r="OW9" i="30"/>
  <c r="OW8" i="30"/>
  <c r="HE4" i="30"/>
  <c r="OW4" i="30"/>
  <c r="OW10" i="30" s="1"/>
  <c r="LP10" i="19"/>
  <c r="LP11" i="19" s="1"/>
  <c r="LQ8" i="19"/>
  <c r="LQ4" i="19"/>
  <c r="LQ9" i="19" s="1"/>
  <c r="OW11" i="31" l="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W11" i="31" s="1"/>
  <c r="HX11" i="31"/>
  <c r="HZ11" i="30"/>
  <c r="HY9" i="30"/>
  <c r="HY10" i="30"/>
  <c r="HY4" i="30"/>
  <c r="HY8" i="30" s="1"/>
  <c r="AE4" i="30"/>
  <c r="OY4" i="30"/>
  <c r="OY10" i="30" s="1"/>
  <c r="OY9" i="30"/>
  <c r="OY8" i="30"/>
  <c r="HG4" i="30"/>
  <c r="OX11" i="30"/>
  <c r="LR10" i="19"/>
  <c r="LR11" i="19" s="1"/>
  <c r="LS4" i="19"/>
  <c r="LS10" i="19" s="1"/>
  <c r="LS8" i="19"/>
  <c r="LS9" i="19"/>
  <c r="OY11" i="31" l="1"/>
  <c r="OZ4" i="31"/>
  <c r="OZ10" i="31" s="1"/>
  <c r="OZ9" i="31"/>
  <c r="OZ8" i="31"/>
  <c r="HH4" i="31"/>
  <c r="HV9" i="31"/>
  <c r="AB4" i="31"/>
  <c r="HV4" i="31"/>
  <c r="HV8" i="31" s="1"/>
  <c r="HV11" i="31" s="1"/>
  <c r="HV10" i="31"/>
  <c r="OY11" i="30"/>
  <c r="HY11" i="30"/>
  <c r="OZ8" i="30"/>
  <c r="OZ9" i="30"/>
  <c r="HH4" i="30"/>
  <c r="OZ4" i="30"/>
  <c r="OZ10" i="30" s="1"/>
  <c r="HX9" i="30"/>
  <c r="HX10" i="30"/>
  <c r="HX4" i="30"/>
  <c r="HX8" i="30" s="1"/>
  <c r="HX11" i="30" s="1"/>
  <c r="AD4" i="30"/>
  <c r="LS11" i="19"/>
  <c r="LT4" i="19"/>
  <c r="LT9" i="19" s="1"/>
  <c r="LT8" i="19"/>
  <c r="PA4" i="31" l="1"/>
  <c r="PA10" i="31" s="1"/>
  <c r="PA9" i="31"/>
  <c r="PA8" i="31"/>
  <c r="HI4" i="31"/>
  <c r="OZ11" i="31"/>
  <c r="AA4" i="31"/>
  <c r="HU4" i="31"/>
  <c r="HU8" i="3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1" i="31" s="1"/>
  <c r="HS10" i="31"/>
  <c r="HU10" i="30"/>
  <c r="HU9" i="30"/>
  <c r="AA4" i="30"/>
  <c r="HU4" i="30"/>
  <c r="HU8" i="30" s="1"/>
  <c r="HU11" i="30" s="1"/>
  <c r="PB11" i="30"/>
  <c r="PC9" i="30"/>
  <c r="PC8" i="30"/>
  <c r="HK4" i="30"/>
  <c r="PC4" i="30"/>
  <c r="PC10" i="30" s="1"/>
  <c r="LV9" i="19"/>
  <c r="LV11" i="19" s="1"/>
  <c r="LW4" i="19"/>
  <c r="LW9" i="19" s="1"/>
  <c r="LW8" i="19"/>
  <c r="LW10" i="19" l="1"/>
  <c r="PC11" i="31"/>
  <c r="HL4" i="31"/>
  <c r="PD4" i="31"/>
  <c r="PD10" i="31" s="1"/>
  <c r="PD8" i="31"/>
  <c r="PD9" i="31"/>
  <c r="HR4" i="31"/>
  <c r="HR8" i="31" s="1"/>
  <c r="HR10" i="31"/>
  <c r="X4" i="31"/>
  <c r="HR9" i="31"/>
  <c r="PD9" i="30"/>
  <c r="HL4" i="30"/>
  <c r="PD8" i="30"/>
  <c r="PD4" i="30"/>
  <c r="PD10" i="30" s="1"/>
  <c r="PC11" i="30"/>
  <c r="HT10" i="30"/>
  <c r="HT9" i="30"/>
  <c r="HT4" i="30"/>
  <c r="HT8" i="30" s="1"/>
  <c r="Z4" i="30"/>
  <c r="LW11" i="19"/>
  <c r="LX4" i="19"/>
  <c r="LX10" i="19" s="1"/>
  <c r="LX8" i="19"/>
  <c r="PD11" i="31" l="1"/>
  <c r="PE8" i="31"/>
  <c r="PE9" i="31"/>
  <c r="HM4" i="31"/>
  <c r="PE4" i="31"/>
  <c r="PE10" i="31" s="1"/>
  <c r="HQ9" i="31"/>
  <c r="W4" i="31"/>
  <c r="HQ4" i="31"/>
  <c r="HQ8" i="31" s="1"/>
  <c r="HQ11" i="31" s="1"/>
  <c r="HQ10" i="31"/>
  <c r="HR11" i="31"/>
  <c r="HT11" i="30"/>
  <c r="HS10" i="30"/>
  <c r="HS9" i="30"/>
  <c r="HS4" i="30"/>
  <c r="HS8" i="30" s="1"/>
  <c r="HS11" i="30" s="1"/>
  <c r="Y4" i="30"/>
  <c r="PE8" i="30"/>
  <c r="PE9" i="30"/>
  <c r="PE4" i="30"/>
  <c r="PE10" i="30" s="1"/>
  <c r="HM4" i="30"/>
  <c r="PD11" i="30"/>
  <c r="LX9" i="19"/>
  <c r="LX11" i="19" s="1"/>
  <c r="LY4" i="19"/>
  <c r="LY10" i="19" s="1"/>
  <c r="LY9" i="19"/>
  <c r="LY8" i="19"/>
  <c r="PF9" i="31" l="1"/>
  <c r="PF4" i="31"/>
  <c r="PF10" i="31" s="1"/>
  <c r="HN4" i="31"/>
  <c r="PF8" i="31"/>
  <c r="PF11" i="31" s="1"/>
  <c r="PE11" i="31"/>
  <c r="HP9" i="31"/>
  <c r="HP10" i="31"/>
  <c r="HP4" i="31"/>
  <c r="HP8" i="31" s="1"/>
  <c r="HP11" i="31" s="1"/>
  <c r="PF8" i="30"/>
  <c r="PF9" i="30"/>
  <c r="HN4" i="30"/>
  <c r="PF4" i="30"/>
  <c r="PF10" i="30" s="1"/>
  <c r="PE11" i="30"/>
  <c r="HR9" i="30"/>
  <c r="HR10" i="30"/>
  <c r="X4" i="30"/>
  <c r="HR4" i="30"/>
  <c r="HR8" i="30" s="1"/>
  <c r="HR11" i="30" s="1"/>
  <c r="LY11" i="19"/>
  <c r="LZ4" i="19"/>
  <c r="LZ10" i="19" s="1"/>
  <c r="LZ8" i="19"/>
  <c r="LZ9" i="19"/>
  <c r="PG8" i="31" l="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T8" i="19"/>
  <c r="MT4" i="19"/>
  <c r="MT10" i="19" s="1"/>
  <c r="MS11" i="19"/>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LA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E10" i="19" l="1"/>
  <c r="LF10" i="19"/>
  <c r="KY10" i="19"/>
  <c r="LH10" i="19"/>
  <c r="KZ10" i="19"/>
  <c r="LC10" i="19"/>
  <c r="KW10" i="19"/>
  <c r="LB10" i="19"/>
  <c r="LD10" i="19"/>
  <c r="KX10" i="19"/>
  <c r="LA10" i="19"/>
  <c r="LA11" i="19" s="1"/>
  <c r="KZ8" i="19"/>
  <c r="KZ11" i="19" s="1"/>
  <c r="JX8" i="19"/>
  <c r="JX11" i="19" s="1"/>
  <c r="KU8" i="19"/>
  <c r="KU11" i="19" s="1"/>
  <c r="LK10" i="19"/>
  <c r="LK11" i="19" s="1"/>
  <c r="LG8" i="19"/>
  <c r="LG10" i="19"/>
  <c r="LI10" i="19"/>
  <c r="LJ10" i="19"/>
  <c r="LJ11" i="19" s="1"/>
  <c r="KB8" i="19"/>
  <c r="KB11" i="19" s="1"/>
  <c r="LB8" i="19"/>
  <c r="LB11" i="19" s="1"/>
  <c r="KM8" i="19"/>
  <c r="KM11" i="19" s="1"/>
  <c r="LF8" i="19"/>
  <c r="LF11" i="19" s="1"/>
  <c r="LE8" i="19"/>
  <c r="LE11" i="19" s="1"/>
  <c r="LC8" i="19"/>
  <c r="KY8" i="19"/>
  <c r="KY11" i="19" s="1"/>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LH11" i="19"/>
  <c r="LI11" i="19"/>
  <c r="HZ11" i="19"/>
  <c r="IT11" i="19"/>
  <c r="IS11" i="19"/>
  <c r="HV11" i="19"/>
  <c r="HX11" i="19"/>
  <c r="IQ11" i="19"/>
  <c r="HP11" i="19"/>
  <c r="LG11" i="19"/>
  <c r="LC11" i="19" l="1"/>
  <c r="KX11" i="19"/>
  <c r="LD1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<sst xmlns="http://schemas.openxmlformats.org/spreadsheetml/2006/main" count="1037" uniqueCount="823">
  <si>
    <t>High confidence</t>
  </si>
  <si>
    <t>Medium confidence</t>
  </si>
  <si>
    <t>Low confidence</t>
  </si>
  <si>
    <t>Medium-high confidence</t>
  </si>
  <si>
    <t>Medium-low confidence</t>
  </si>
  <si>
    <t>Most Likely</t>
  </si>
  <si>
    <t>Most Likely Confidence</t>
  </si>
  <si>
    <t>Near certainty</t>
  </si>
  <si>
    <t>Guesstimate</t>
  </si>
  <si>
    <t>Date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</si>
  <si>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</si>
  <si>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</si>
  <si>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</si>
  <si>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</si>
  <si>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</si>
  <si>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</si>
  <si>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</si>
  <si>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</si>
  <si>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</si>
  <si>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</si>
  <si>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</si>
  <si>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</si>
  <si>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</si>
  <si>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</si>
  <si>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</si>
  <si>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</si>
  <si>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</si>
  <si>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</si>
  <si>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</si>
  <si>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</si>
  <si>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</si>
  <si>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</si>
  <si>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</si>
  <si>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</si>
  <si>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</si>
  <si>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</si>
  <si>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</si>
  <si>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</si>
  <si>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</si>
  <si>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</si>
  <si>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</si>
  <si>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</si>
  <si>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</si>
  <si>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</si>
  <si>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</si>
  <si>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</si>
  <si>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</si>
  <si>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</si>
  <si>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</si>
  <si>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</si>
  <si>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</si>
  <si>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</si>
  <si>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</si>
  <si>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</si>
  <si>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</si>
  <si>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</si>
  <si>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</si>
  <si>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</si>
  <si>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</si>
  <si>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</si>
  <si>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</si>
  <si>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</si>
  <si>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</si>
  <si>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</si>
  <si>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</si>
  <si>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</si>
  <si>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</si>
  <si>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</si>
  <si>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</si>
  <si>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</si>
  <si>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</si>
  <si>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</si>
  <si>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</si>
  <si>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</si>
  <si>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</si>
  <si>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</si>
  <si>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</si>
  <si>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</si>
  <si>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</si>
  <si>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</si>
  <si>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</si>
  <si>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</si>
  <si>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</si>
  <si>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</si>
  <si>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</si>
  <si>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</si>
  <si>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</si>
  <si>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</si>
  <si>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</si>
  <si>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</si>
  <si>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</si>
  <si>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</si>
  <si>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</si>
  <si>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</si>
  <si>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</si>
  <si>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</si>
  <si>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</si>
  <si>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</si>
  <si>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</si>
  <si>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</si>
  <si>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</si>
  <si>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</si>
  <si>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</si>
  <si>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</si>
  <si>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</si>
  <si>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</si>
  <si>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</si>
  <si>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</si>
  <si>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</si>
  <si>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</si>
  <si>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</si>
  <si>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</si>
  <si>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</si>
  <si>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</si>
  <si>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</si>
  <si>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</si>
  <si>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</si>
  <si>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</si>
  <si>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</si>
  <si>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</si>
  <si>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</si>
  <si>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</si>
  <si>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</si>
  <si>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</si>
  <si>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</si>
  <si>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</si>
  <si>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</si>
  <si>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</si>
  <si>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</si>
  <si>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</si>
  <si>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</si>
  <si>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</si>
  <si>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</si>
  <si>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</si>
  <si>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</si>
  <si>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</si>
  <si>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</si>
  <si>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</si>
  <si>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</si>
  <si>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</si>
  <si>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</si>
  <si>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</si>
  <si>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</si>
  <si>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</si>
  <si>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</si>
  <si>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</si>
  <si>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</si>
  <si>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</si>
  <si>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</si>
  <si>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</si>
  <si>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</si>
  <si>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</si>
  <si>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</si>
  <si>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</si>
  <si>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</si>
  <si>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</si>
  <si>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</si>
  <si>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</si>
  <si>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</si>
  <si>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</si>
  <si>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</si>
  <si>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</si>
  <si>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</si>
  <si>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</si>
  <si>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</si>
  <si>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</si>
  <si>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</si>
  <si>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</si>
  <si>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</si>
  <si>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</si>
  <si>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</si>
  <si>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</si>
  <si>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</si>
  <si>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</si>
  <si>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</si>
  <si>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</si>
  <si>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</si>
  <si>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</si>
  <si>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</si>
  <si>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</si>
  <si>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</si>
  <si>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</si>
  <si>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</si>
  <si>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</si>
  <si>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</si>
  <si>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</si>
  <si>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</si>
  <si>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</si>
  <si>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</si>
  <si>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</si>
  <si>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</si>
  <si>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</si>
  <si>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</si>
  <si>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</si>
  <si>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</si>
  <si>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</si>
  <si>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</si>
  <si>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</si>
  <si>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</si>
  <si>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</si>
  <si>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</si>
  <si>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</si>
  <si>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</si>
  <si>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</si>
  <si>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</si>
  <si>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</si>
  <si>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</si>
  <si>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</si>
  <si>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</si>
  <si>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</si>
  <si>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</si>
  <si>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</si>
  <si>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</si>
  <si>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</si>
  <si>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</si>
  <si>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</si>
  <si>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</si>
  <si>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</si>
  <si>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</si>
  <si>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</si>
  <si>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</si>
  <si>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</si>
  <si>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</si>
  <si>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</si>
  <si>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</si>
  <si>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</si>
  <si>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</si>
  <si>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</si>
  <si>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</si>
  <si>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</si>
  <si>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</si>
  <si>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</si>
  <si>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</si>
  <si>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</si>
  <si>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</si>
  <si>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</si>
  <si>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</si>
  <si>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</si>
  <si>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</si>
  <si>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</si>
  <si>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</si>
  <si>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</si>
  <si>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</si>
  <si>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</si>
  <si>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</si>
  <si>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</si>
  <si>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</si>
  <si>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</si>
  <si>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</si>
  <si>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</si>
  <si>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</si>
  <si>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</si>
  <si>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</si>
  <si>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</si>
  <si>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</si>
  <si>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</si>
  <si>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</si>
  <si>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</si>
  <si>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</si>
  <si>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</si>
  <si>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</si>
  <si>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</si>
  <si>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</si>
  <si>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</si>
  <si>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</si>
  <si>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</si>
  <si>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</si>
  <si>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</si>
  <si>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</si>
  <si>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</si>
  <si>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</si>
  <si>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</si>
  <si>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</si>
  <si>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</si>
  <si>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</si>
  <si>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</si>
  <si>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</si>
  <si>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</si>
  <si>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</si>
  <si>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</si>
  <si>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</si>
  <si>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</si>
  <si>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</si>
  <si>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</si>
  <si>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</si>
  <si>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</si>
  <si>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</si>
  <si>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</si>
  <si>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</si>
  <si>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</si>
  <si>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</si>
  <si>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</si>
  <si>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</si>
  <si>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</si>
  <si>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</si>
  <si>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</si>
  <si>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</si>
  <si>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</si>
  <si>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</si>
  <si>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</si>
  <si>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</si>
  <si>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</si>
  <si>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</si>
  <si>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</si>
  <si>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</si>
  <si>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</si>
  <si>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</si>
  <si>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</si>
  <si>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</si>
  <si>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</si>
  <si>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</si>
  <si>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</si>
  <si>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</si>
  <si>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</si>
  <si>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</si>
  <si>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</si>
  <si>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</si>
  <si>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</si>
  <si>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</si>
  <si>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</si>
  <si>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</si>
  <si>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</si>
  <si>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</si>
  <si>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</si>
  <si>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</si>
  <si>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</si>
  <si>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</si>
  <si>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</si>
  <si>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</si>
  <si>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</si>
  <si>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</si>
  <si>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</si>
  <si>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</si>
  <si>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</si>
  <si>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</si>
  <si>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</si>
  <si>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</si>
  <si>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</si>
  <si>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</si>
  <si>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</si>
  <si>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</si>
  <si>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</si>
  <si>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</si>
  <si>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</si>
  <si>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</si>
  <si>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</si>
  <si>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</si>
  <si>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</si>
  <si>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</si>
  <si>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</si>
  <si>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</si>
  <si>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</si>
  <si>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</si>
  <si>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</si>
  <si>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</si>
  <si>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</si>
  <si>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</si>
  <si>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</si>
  <si>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</si>
  <si>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</si>
  <si>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</si>
  <si>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</si>
  <si>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</si>
  <si>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</si>
  <si>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</si>
  <si>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</si>
  <si>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</si>
  <si>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</si>
  <si>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</si>
  <si>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</si>
  <si>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</si>
  <si>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</si>
  <si>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</si>
  <si>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</si>
  <si>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</si>
  <si>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</si>
  <si>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</si>
  <si>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</si>
  <si>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</si>
  <si>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</si>
  <si>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</si>
  <si>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</si>
  <si>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</si>
  <si>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</si>
  <si>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</si>
  <si>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</si>
  <si>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</si>
  <si>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</si>
  <si>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</si>
  <si>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</si>
  <si>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</si>
  <si>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</si>
  <si>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</si>
  <si>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</si>
  <si>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</si>
  <si>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</si>
  <si>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</si>
  <si>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</si>
  <si>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</si>
  <si>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</si>
  <si>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</si>
  <si>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</si>
  <si>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</si>
  <si>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</si>
  <si>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</si>
  <si>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</si>
  <si>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</si>
  <si>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</si>
  <si>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</si>
  <si>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</si>
  <si>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</si>
  <si>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</si>
  <si>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</si>
  <si>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</si>
  <si>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</si>
  <si>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</si>
  <si>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</si>
  <si>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</si>
  <si>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</si>
  <si>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</si>
  <si>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</si>
  <si>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</si>
  <si>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</si>
  <si>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</si>
  <si>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</si>
  <si>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</si>
  <si>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</si>
  <si>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</si>
  <si>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</si>
  <si>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</si>
  <si>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</si>
  <si>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</si>
  <si>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</si>
  <si>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</si>
  <si>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</si>
  <si>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</si>
  <si>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</si>
  <si>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</si>
  <si>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</si>
  <si>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</si>
  <si>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</si>
  <si>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</si>
  <si>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</si>
  <si>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</si>
  <si>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</si>
  <si>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</si>
  <si>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</si>
  <si>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</si>
  <si>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</si>
  <si>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</si>
  <si>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</si>
  <si>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</si>
  <si>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</si>
  <si>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</si>
  <si>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</si>
  <si>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</si>
  <si>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</si>
  <si>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</si>
  <si>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</si>
  <si>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</si>
  <si>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</si>
  <si>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</si>
  <si>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</si>
  <si>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</si>
  <si>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</si>
  <si>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</si>
  <si>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</si>
  <si>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</si>
  <si>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</si>
  <si>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</si>
  <si>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</si>
  <si>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</si>
  <si>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</si>
  <si>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</si>
  <si>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</si>
  <si>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</si>
  <si>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</si>
  <si>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</si>
  <si>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</si>
  <si>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</si>
  <si>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</si>
  <si>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</si>
  <si>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</si>
  <si>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</si>
  <si>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</si>
  <si>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</si>
  <si>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</si>
  <si>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</si>
  <si>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</si>
  <si>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</si>
  <si>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</si>
  <si>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</si>
  <si>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</si>
  <si>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</si>
  <si>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</si>
  <si>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</si>
  <si>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</si>
  <si>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</si>
  <si>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</si>
  <si>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</si>
  <si>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</si>
  <si>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</si>
  <si>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</si>
  <si>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</si>
  <si>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</si>
  <si>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</si>
  <si>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</si>
  <si>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</si>
  <si>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</si>
  <si>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</si>
  <si>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</si>
  <si>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</si>
  <si>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</si>
  <si>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</si>
  <si>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</si>
  <si>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</si>
  <si>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</si>
  <si>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</si>
  <si>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</si>
  <si>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</si>
  <si>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</si>
  <si>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</si>
  <si>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</si>
  <si>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</si>
  <si>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</si>
  <si>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</si>
  <si>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</si>
  <si>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</si>
  <si>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</si>
  <si>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</si>
  <si>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</si>
  <si>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</si>
  <si>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</si>
  <si>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</si>
  <si>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</si>
  <si>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</si>
  <si>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</si>
  <si>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</si>
  <si>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</si>
  <si>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</si>
  <si>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</si>
  <si>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</si>
  <si>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</si>
  <si>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</si>
  <si>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</si>
  <si>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</si>
  <si>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</si>
  <si>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</si>
  <si>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</si>
  <si>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</si>
  <si>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</si>
  <si>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</si>
  <si>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</si>
  <si>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</si>
  <si>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</si>
  <si>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</si>
  <si>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</si>
  <si>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</si>
  <si>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</si>
  <si>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</si>
  <si>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</si>
  <si>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</si>
  <si>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</si>
  <si>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</si>
  <si>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</si>
  <si>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</si>
  <si>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</si>
  <si>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</si>
  <si>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</si>
  <si>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</si>
  <si>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</si>
  <si>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</si>
  <si>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</si>
  <si>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</si>
  <si>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</si>
  <si>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</si>
  <si>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</si>
  <si>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</si>
  <si>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</si>
  <si>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</si>
  <si>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</si>
  <si>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</si>
  <si>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</si>
  <si>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</si>
  <si>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</si>
  <si>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</si>
  <si>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</si>
  <si>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</si>
  <si>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</si>
  <si>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</si>
  <si>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</si>
  <si>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</si>
  <si>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</si>
  <si>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</si>
  <si>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</si>
  <si>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</si>
  <si>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</si>
  <si>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</si>
  <si>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</si>
  <si>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</si>
  <si>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</si>
  <si>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</si>
  <si>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</si>
  <si>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</si>
  <si>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</si>
  <si>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</si>
  <si>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</si>
  <si>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</si>
  <si>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</si>
  <si>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</si>
  <si>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</si>
  <si>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</si>
  <si>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</si>
  <si>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</si>
  <si>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</si>
  <si>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</si>
  <si>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</si>
  <si>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</si>
  <si>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</si>
  <si>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</si>
  <si>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</si>
  <si>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</si>
  <si>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</si>
  <si>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</si>
  <si>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</si>
  <si>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</si>
  <si>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</si>
  <si>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</si>
  <si>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</si>
  <si>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</si>
  <si>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Subscribe to the SPERT® newsletter for monthly tips, free webinars, and new release notifications</t>
  </si>
  <si>
    <t>Show the percentage of simulated trials that EXCEEDED the SPERT estimates above</t>
  </si>
  <si>
    <t>Show the percentage of simulated trials that were LESS THAN or EQUAL TO the SPERT estimates above</t>
  </si>
  <si>
    <t>© 2015-2020, William W. Davis, MSPM, PMP</t>
  </si>
  <si>
    <t>0.1</t>
  </si>
  <si>
    <t>Arrival Date</t>
  </si>
  <si>
    <t>Departure Date</t>
  </si>
  <si>
    <t>Days in DC</t>
  </si>
  <si>
    <t>0.2</t>
  </si>
  <si>
    <t>Copied Statistical PERT Normal Edition example workbook (version 4.3.2), and created initial worksheet for cherry blossom forecasting</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</si>
  <si>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</si>
  <si>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</si>
  <si>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</si>
  <si>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Added date calculations</t>
  </si>
  <si>
    <t>0.3</t>
  </si>
  <si>
    <t>Years</t>
  </si>
  <si>
    <t>1921-2021</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</si>
  <si>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</si>
  <si>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</si>
  <si>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</si>
  <si>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</si>
  <si>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</si>
  <si>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</si>
  <si>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</si>
  <si>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</si>
  <si>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</si>
  <si>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Blossum Edition</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</si>
  <si>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special edition of the Normal Edition which uses Excel's</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</si>
  <si>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</si>
  <si>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0 </t>
    </r>
    <r>
      <rPr>
        <sz val="11"/>
        <color theme="1"/>
        <rFont val="Calibri"/>
        <family val="2"/>
        <scheme val="minor"/>
      </rPr>
      <t>uses the Statistical PERT® Normal Edition to model the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</si>
  <si>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</si>
  <si>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</si>
  <si>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</si>
  <si>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</si>
  <si>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</si>
  <si>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0.4</t>
  </si>
  <si>
    <t>Added new Zoom feature and 100 more data points on the normal distribution curve's chart, lots of formatting and little tweaks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</si>
  <si>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</si>
  <si>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</si>
  <si>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</si>
  <si>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</si>
  <si>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</si>
  <si>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</si>
  <si>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</si>
  <si>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</si>
  <si>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</si>
  <si>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</si>
  <si>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</si>
  <si>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</si>
  <si>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</si>
  <si>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</si>
  <si>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</si>
  <si>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</si>
  <si>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</si>
  <si>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</si>
  <si>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</si>
  <si>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</si>
  <si>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</si>
  <si>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</si>
  <si>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</si>
  <si>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</si>
  <si>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</si>
  <si>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</si>
  <si>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</si>
  <si>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</si>
  <si>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</si>
  <si>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</si>
  <si>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</si>
  <si>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</si>
  <si>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</si>
  <si>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</si>
  <si>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</si>
  <si>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</si>
  <si>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</si>
  <si>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</si>
  <si>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</si>
  <si>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</si>
  <si>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</si>
  <si>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</si>
  <si>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</si>
  <si>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</si>
  <si>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</si>
  <si>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</si>
  <si>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</si>
  <si>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</si>
  <si>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</si>
  <si>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</si>
  <si>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</si>
  <si>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</si>
  <si>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</si>
  <si>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</si>
  <si>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</si>
  <si>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</si>
  <si>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</si>
  <si>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</si>
  <si>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</si>
  <si>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</si>
  <si>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</si>
  <si>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</si>
  <si>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</si>
  <si>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</si>
  <si>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</si>
  <si>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</si>
  <si>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</si>
  <si>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</si>
  <si>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</si>
  <si>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</si>
  <si>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</si>
  <si>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</si>
  <si>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</si>
  <si>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</si>
  <si>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</si>
  <si>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</si>
  <si>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</si>
  <si>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</si>
  <si>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</si>
  <si>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</si>
  <si>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</si>
  <si>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</si>
  <si>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</si>
  <si>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</si>
  <si>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</si>
  <si>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</si>
  <si>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</si>
  <si>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</si>
  <si>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</si>
  <si>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</si>
  <si>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</si>
  <si>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</si>
  <si>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</si>
  <si>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</si>
  <si>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</si>
  <si>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</si>
  <si>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</si>
  <si>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</si>
  <si>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</si>
  <si>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</si>
  <si>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</si>
  <si>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</si>
  <si>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</si>
  <si>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</si>
  <si>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</si>
  <si>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</si>
  <si>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</si>
  <si>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</si>
  <si>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</si>
  <si>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</si>
  <si>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</si>
  <si>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</si>
  <si>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</si>
  <si>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</si>
  <si>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</si>
  <si>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</si>
  <si>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EPA website</t>
    </r>
  </si>
  <si>
    <r>
      <t xml:space="preserve">The original data for this worksheet came from the </t>
    </r>
    <r>
      <rPr>
        <b/>
        <u/>
        <sz val="11"/>
        <color theme="10"/>
        <rFont val="Calibri"/>
        <family val="2"/>
        <scheme val="minor"/>
      </rPr>
      <t>United States Environmental Protection Agency</t>
    </r>
    <r>
      <rPr>
        <u/>
        <sz val="11"/>
        <color theme="10"/>
        <rFont val="Calibri"/>
        <family val="2"/>
        <scheme val="minor"/>
      </rPr>
      <t>.</t>
    </r>
  </si>
  <si>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</si>
  <si>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</si>
  <si>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</si>
  <si>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</si>
  <si>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</si>
  <si>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</si>
  <si>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t xml:space="preserve">You can choose All Years (1921-2021), Last 50 Years (1972-2021), or Last 25 Years (1997-2021). </t>
  </si>
  <si>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</si>
  <si>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</si>
  <si>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</si>
  <si>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</si>
  <si>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</si>
  <si>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t>Finished the Super Simple SPERT worksheet. Added the EPA historical record worksheet.</t>
  </si>
  <si>
    <t>0.5</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</si>
  <si>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</si>
  <si>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</si>
  <si>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</si>
  <si>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</si>
  <si>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</si>
  <si>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</si>
  <si>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</si>
  <si>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</si>
  <si>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</si>
  <si>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</si>
  <si>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</si>
  <si>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</si>
  <si>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</si>
  <si>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1972-2021</t>
  </si>
  <si>
    <t>1997-2021</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</si>
  <si>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</si>
  <si>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</si>
  <si>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</si>
  <si>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1972</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</si>
  <si>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1997</t>
    </r>
  </si>
  <si>
    <t>Added photos, created two extra worksheets (1972-2021, 1997-2021), made some finishing touches</t>
  </si>
  <si>
    <t>cherry blossom season and seeing the cherry blossoms at their peak which ranges between mid-March</t>
  </si>
  <si>
    <t>and mid-April, with a most likely peak occurring in very early April.</t>
  </si>
  <si>
    <r>
      <rPr>
        <b/>
        <sz val="11"/>
        <color theme="1"/>
        <rFont val="Calibri"/>
        <family val="2"/>
        <scheme val="minor"/>
      </rPr>
      <t>Caution: This is Statistical PERT® model is under development</t>
    </r>
    <r>
      <rPr>
        <sz val="11"/>
        <color theme="1"/>
        <rFont val="Calibri"/>
        <family val="2"/>
        <scheme val="minor"/>
      </rPr>
      <t>.</t>
    </r>
    <r>
      <rPr>
        <i/>
        <sz val="11"/>
        <color theme="1"/>
        <rFont val="Calibri"/>
        <family val="2"/>
        <scheme val="minor"/>
      </rPr>
      <t xml:space="preserve"> It has not been fully tested and may contain errors!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</si>
</sst>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1">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51">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0" xfId="0"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0" xfId="0" applyBorder="1"/>
    <xf numFmtId="0" fontId="0" fillId="0" borderId="3" xfId="0" applyBorder="1"/>
    <xf numFmtId="0" fontId="0" fillId="0" borderId="10" xfId="0" applyBorder="1"/>
    <xf numFmtId="0" fontId="9" fillId="13" borderId="0" xfId="2" applyFill="1" applyAlignment="1">
      <alignment horizontal="left"/>
    </xf>
    <xf numFmtId="0" fontId="63" fillId="13" borderId="0" xfId="2" applyFont="1" applyFill="1" applyAlignment="1">
      <alignment horizontal="left"/>
    </xf>
    <xf numFmtId="0" fontId="63" fillId="13" borderId="0" xfId="2" applyFont="1" applyFill="1" applyAlignment="1">
      <alignment horizontal="left"/>
    </xf>
    <xf numFmtId="0" fontId="9" fillId="13" borderId="0" xfId="2" applyFill="1" applyAlignment="1">
      <alignment horizontal="left"/>
    </xf>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0" fontId="9" fillId="13" borderId="0" xfId="2" applyFill="1" applyAlignment="1">
      <alignment horizontal="left"/>
    </xf>
    <xf numFmtId="168" fontId="0" fillId="28" borderId="0" xfId="0" applyNumberFormat="1" applyFill="1"/>
    <xf numFmtId="0" fontId="7" fillId="13" borderId="0" xfId="0" applyFont="1" applyFill="1" applyBorder="1" applyAlignment="1">
      <alignment horizontal="right"/>
    </xf>
    <xf numFmtId="3" fontId="0" fillId="6" borderId="1" xfId="0" applyNumberFormat="1" applyFill="1" applyBorder="1"/>
    <xf numFmtId="0" fontId="0" fillId="13" borderId="1" xfId="0" applyFont="1" applyFill="1" applyBorder="1" applyAlignment="1">
      <alignment horizontal="center"/>
    </xf>
    <xf numFmtId="167" fontId="29" fillId="12" borderId="1" xfId="1" applyNumberFormat="1" applyFont="1" applyFill="1" applyBorder="1"/>
    <xf numFmtId="0" fontId="0" fillId="12" borderId="1" xfId="0" applyFont="1" applyFill="1" applyBorder="1" applyAlignment="1">
      <alignment horizontal="center"/>
    </xf>
    <xf numFmtId="0" fontId="0" fillId="26" borderId="1" xfId="0" applyFont="1" applyFill="1" applyBorder="1"/>
    <xf numFmtId="3" fontId="0" fillId="16" borderId="1" xfId="0" applyNumberFormat="1" applyFont="1" applyFill="1" applyBorder="1"/>
    <xf numFmtId="166" fontId="0" fillId="17" borderId="6" xfId="0" applyNumberFormat="1" applyFont="1" applyFill="1" applyBorder="1"/>
    <xf numFmtId="37" fontId="0" fillId="6" borderId="1" xfId="1" applyNumberFormat="1" applyFont="1" applyFill="1" applyBorder="1"/>
    <xf numFmtId="37" fontId="0" fillId="8" borderId="1" xfId="1" applyNumberFormat="1" applyFont="1" applyFill="1" applyBorder="1"/>
    <xf numFmtId="0" fontId="0" fillId="13" borderId="0" xfId="0" applyFont="1" applyFill="1"/>
    <xf numFmtId="0" fontId="0" fillId="0" borderId="0" xfId="0" applyFont="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Border="1" applyAlignment="1">
      <alignment horizontal="right" vertical="center"/>
    </xf>
    <xf numFmtId="0" fontId="1" fillId="33" borderId="0" xfId="0" applyFont="1" applyFill="1" applyBorder="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0" fontId="0" fillId="2" borderId="1" xfId="0" applyFill="1" applyBorder="1" applyAlignment="1">
      <alignment horizontal="center" vertical="center"/>
    </xf>
    <xf numFmtId="167" fontId="0" fillId="5" borderId="1" xfId="1" applyNumberFormat="1" applyFont="1" applyFill="1" applyBorder="1"/>
    <xf numFmtId="0" fontId="9" fillId="13" borderId="0" xfId="2" applyFill="1" applyAlignment="1">
      <alignment horizontal="left"/>
    </xf>
    <xf numFmtId="0" fontId="63" fillId="13" borderId="0" xfId="2" applyFont="1" applyFill="1" applyAlignment="1">
      <alignment horizontal="left"/>
    </xf>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0" fontId="0" fillId="0" borderId="0" xfId="0" applyFill="1" applyBorder="1"/>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0" fillId="0" borderId="0" xfId="0" applyFill="1"/>
    <xf numFmtId="0" fontId="2" fillId="0" borderId="24" xfId="0" applyFont="1" applyFill="1" applyBorder="1" applyAlignment="1">
      <alignment horizontal="left" vertical="top"/>
    </xf>
    <xf numFmtId="0" fontId="2" fillId="0" borderId="26" xfId="0" applyFont="1" applyFill="1" applyBorder="1" applyAlignment="1">
      <alignment horizontal="left" vertical="top"/>
    </xf>
    <xf numFmtId="0" fontId="53" fillId="0" borderId="26" xfId="0" applyFont="1" applyFill="1" applyBorder="1" applyAlignment="1">
      <alignment horizontal="center" vertical="center"/>
    </xf>
    <xf numFmtId="0" fontId="0" fillId="0" borderId="26" xfId="0" applyFill="1" applyBorder="1"/>
    <xf numFmtId="0" fontId="0" fillId="0" borderId="26" xfId="0" applyFill="1" applyBorder="1" applyAlignment="1">
      <alignment horizontal="center"/>
    </xf>
    <xf numFmtId="0" fontId="0" fillId="0" borderId="29" xfId="0" applyFill="1" applyBorder="1"/>
    <xf numFmtId="9" fontId="65" fillId="12" borderId="6" xfId="0" applyNumberFormat="1" applyFont="1" applyFill="1" applyBorder="1" applyAlignment="1">
      <alignment horizontal="center" vertical="center"/>
    </xf>
    <xf numFmtId="0" fontId="13" fillId="13" borderId="0" xfId="0" applyFont="1" applyFill="1" applyBorder="1" applyAlignment="1">
      <alignment horizontal="right" vertical="center" indent="1"/>
    </xf>
    <xf numFmtId="0" fontId="47" fillId="20" borderId="0" xfId="0" applyFont="1" applyFill="1" applyBorder="1" applyAlignment="1">
      <alignment horizontal="left" vertical="center" indent="1"/>
    </xf>
    <xf numFmtId="0" fontId="0" fillId="20" borderId="0" xfId="0" applyFill="1" applyBorder="1"/>
    <xf numFmtId="0" fontId="0" fillId="20" borderId="0" xfId="0" applyFill="1" applyBorder="1" applyAlignment="1">
      <alignment horizontal="center"/>
    </xf>
    <xf numFmtId="0" fontId="13" fillId="24" borderId="0" xfId="0" applyFont="1" applyFill="1" applyBorder="1" applyAlignment="1">
      <alignment horizontal="right" vertical="center" indent="1"/>
    </xf>
    <xf numFmtId="0" fontId="13" fillId="20" borderId="0" xfId="0" applyFont="1" applyFill="1" applyBorder="1" applyAlignment="1">
      <alignment horizontal="right" vertical="center" indent="1"/>
    </xf>
    <xf numFmtId="0" fontId="12" fillId="13" borderId="0" xfId="0" applyFont="1" applyFill="1" applyBorder="1" applyAlignment="1">
      <alignment horizontal="left" vertical="top"/>
    </xf>
    <xf numFmtId="0" fontId="50" fillId="27" borderId="0" xfId="0" applyFont="1" applyFill="1" applyBorder="1" applyAlignment="1">
      <alignment horizontal="right" vertical="center" indent="1"/>
    </xf>
    <xf numFmtId="0" fontId="50" fillId="27" borderId="0" xfId="0" applyFont="1" applyFill="1" applyBorder="1" applyAlignment="1">
      <alignment horizontal="left" vertical="center" indent="1"/>
    </xf>
    <xf numFmtId="0" fontId="0" fillId="27" borderId="0" xfId="0" applyFill="1" applyBorder="1"/>
    <xf numFmtId="0" fontId="0" fillId="27" borderId="0" xfId="0" applyFill="1" applyBorder="1" applyAlignment="1">
      <alignment horizontal="center"/>
    </xf>
    <xf numFmtId="9" fontId="77" fillId="17" borderId="30" xfId="0" applyNumberFormat="1" applyFont="1" applyFill="1" applyBorder="1" applyAlignment="1">
      <alignment horizontal="center" vertical="center"/>
    </xf>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63" fillId="13" borderId="0" xfId="2" applyFont="1" applyFill="1" applyAlignment="1">
      <alignment horizontal="left" indent="2"/>
    </xf>
    <xf numFmtId="0" fontId="9" fillId="0" borderId="0" xfId="2" applyAlignment="1">
      <alignment horizontal="center"/>
    </xf>
    <xf numFmtId="0" fontId="9" fillId="13" borderId="0" xfId="2" applyFill="1" applyAlignment="1">
      <alignment horizontal="left" indent="2"/>
    </xf>
    <xf numFmtId="0" fontId="63" fillId="13" borderId="0" xfId="2" applyFont="1" applyFill="1" applyAlignment="1">
      <alignment horizontal="left" indent="1"/>
    </xf>
    <xf numFmtId="0" fontId="80" fillId="14" borderId="0" xfId="0" applyFont="1" applyFill="1" applyAlignment="1">
      <alignment horizontal="left"/>
    </xf>
    <xf numFmtId="0" fontId="7" fillId="32" borderId="0" xfId="0" applyFont="1" applyFill="1"/>
    <xf numFmtId="0" fontId="78" fillId="32" borderId="0" xfId="0" applyFont="1" applyFill="1"/>
  </cellXfs>
  <cellStyles count="4">
    <cellStyle name="Currency" xfId="1" builtinId="4"/>
    <cellStyle name="Hyperlink" xfId="2" builtinId="8"/>
    <cellStyle name="Normal" xfId="0" builtinId="0"/>
    <cellStyle name="Percent" xfId="3" builtinId="5"/>
  </cellStyles>
  <dxfs count="5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00"/>
      <color rgb="FFFFFF99"/>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1921-2021'!$D$23:$D$25</c:f>
              <c:numCache>
                <c:formatCode>0%</c:formatCode>
                <c:ptCount val="3"/>
                <c:pt idx="0">
                  <c:v>0.10018807432327603</c:v>
                </c:pt>
                <c:pt idx="1">
                  <c:v>0.29186476378822912</c:v>
                </c:pt>
                <c:pt idx="2">
                  <c:v>0.60794716188849485</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1921-2021'!$HP$8:$PH$8</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1921-2021'!$W$4:$DS$4</c:f>
              <c:numCache>
                <c:formatCode>#,##0_);\(#,##0\)</c:formatCode>
                <c:ptCount val="1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numCache>
            </c:numRef>
          </c:cat>
          <c:val>
            <c:numRef>
              <c:f>'SPERT® 1921-2021'!$HP$11:$PH$11</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1972-2021'!$D$23:$D$25</c:f>
              <c:numCache>
                <c:formatCode>0%</c:formatCode>
                <c:ptCount val="3"/>
                <c:pt idx="0">
                  <c:v>0.1208417632368548</c:v>
                </c:pt>
                <c:pt idx="1">
                  <c:v>0.3791582367631452</c:v>
                </c:pt>
                <c:pt idx="2">
                  <c:v>0.5</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1972-2021'!$HP$8:$PH$8</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1972-2021'!$W$4:$DS$4</c:f>
              <c:numCache>
                <c:formatCode>#,##0_);\(#,##0\)</c:formatCode>
                <c:ptCount val="1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numCache>
            </c:numRef>
          </c:cat>
          <c:val>
            <c:numRef>
              <c:f>'SPERT® 1972-2021'!$HP$11:$PH$11</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1997-2021'!$D$23:$D$25</c:f>
              <c:numCache>
                <c:formatCode>0%</c:formatCode>
                <c:ptCount val="3"/>
                <c:pt idx="0">
                  <c:v>0.12649357316422682</c:v>
                </c:pt>
                <c:pt idx="1">
                  <c:v>0.5</c:v>
                </c:pt>
                <c:pt idx="2">
                  <c:v>0.37350642683577318</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1997-2021'!$HP$8:$PH$8</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1997-2021'!$W$4:$DS$4</c:f>
              <c:numCache>
                <c:formatCode>#,##0_);\(#,##0\)</c:formatCode>
                <c:ptCount val="1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numCache>
            </c:numRef>
          </c:cat>
          <c:val>
            <c:numRef>
              <c:f>'SPERT® 1997-2021'!$HP$11:$PH$11</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104774</xdr:rowOff>
    </xdr:from>
    <xdr:to>
      <xdr:col>9</xdr:col>
      <xdr:colOff>454025</xdr:colOff>
      <xdr:row>22</xdr:row>
      <xdr:rowOff>122237</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86950" y="2593974"/>
          <a:ext cx="2520950" cy="1890713"/>
        </a:xfrm>
        <a:prstGeom prst="rect">
          <a:avLst/>
        </a:prstGeom>
      </xdr:spPr>
    </xdr:pic>
    <xdr:clientData/>
  </xdr:twoCellAnchor>
  <xdr:twoCellAnchor editAs="oneCell">
    <xdr:from>
      <xdr:col>5</xdr:col>
      <xdr:colOff>438150</xdr:colOff>
      <xdr:row>23</xdr:row>
      <xdr:rowOff>36511</xdr:rowOff>
    </xdr:from>
    <xdr:to>
      <xdr:col>9</xdr:col>
      <xdr:colOff>476250</xdr:colOff>
      <xdr:row>33</xdr:row>
      <xdr:rowOff>77787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77425" y="4586286"/>
          <a:ext cx="2552700" cy="1914526"/>
        </a:xfrm>
        <a:prstGeom prst="rect">
          <a:avLst/>
        </a:prstGeom>
      </xdr:spPr>
    </xdr:pic>
    <xdr:clientData/>
  </xdr:twoCellAnchor>
  <xdr:twoCellAnchor editAs="oneCell">
    <xdr:from>
      <xdr:col>3</xdr:col>
      <xdr:colOff>415925</xdr:colOff>
      <xdr:row>33</xdr:row>
      <xdr:rowOff>137318</xdr:rowOff>
    </xdr:from>
    <xdr:to>
      <xdr:col>7</xdr:col>
      <xdr:colOff>463550</xdr:colOff>
      <xdr:row>43</xdr:row>
      <xdr:rowOff>185736</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7900" y="6560343"/>
          <a:ext cx="2562225" cy="1921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nu.org/licenses/" TargetMode="Externa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www.pluralsight.com/courses/estimate-projects-using-statistics-and-exce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tisticalpert.com/download-free-templates/" TargetMode="External"/><Relationship Id="rId3" Type="http://schemas.openxmlformats.org/officeDocument/2006/relationships/hyperlink" Target="https://www.youtube.com/statisticalpert/" TargetMode="External"/><Relationship Id="rId7" Type="http://schemas.openxmlformats.org/officeDocument/2006/relationships/hyperlink" Target="https://www.gnu.org/licens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5" Type="http://schemas.openxmlformats.org/officeDocument/2006/relationships/hyperlink" Target="https://www.linkedin.com/in/famousdavis/" TargetMode="External"/><Relationship Id="rId10" Type="http://schemas.openxmlformats.org/officeDocument/2006/relationships/drawing" Target="../drawings/drawing3.xml"/><Relationship Id="rId4" Type="http://schemas.openxmlformats.org/officeDocument/2006/relationships/hyperlink" Target="https://www.youtube.com/statisticalper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printerSettings" Target="../printerSettings/printerSettings4.bin"/><Relationship Id="rId5" Type="http://schemas.openxmlformats.org/officeDocument/2006/relationships/hyperlink" Target="https://twitter.com/StatisticalPERT" TargetMode="Externa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showRowColHeaders="0" tabSelected="1" workbookViewId="0">
      <pane ySplit="2" topLeftCell="A3" activePane="bottomLeft" state="frozen"/>
      <selection pane="bottomLeft" activeCell="B44" sqref="B44"/>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30" t="s">
        <v>656</v>
      </c>
      <c r="C2" s="248" t="s">
        <v>808</v>
      </c>
    </row>
    <row r="3" spans="1:7">
      <c r="A3" s="3"/>
      <c r="B3" s="3"/>
    </row>
    <row r="4" spans="1:7" ht="17.25">
      <c r="A4" s="3"/>
      <c r="B4" s="3" t="s">
        <v>52</v>
      </c>
      <c r="D4" s="106"/>
      <c r="G4" s="102"/>
    </row>
    <row r="5" spans="1:7">
      <c r="A5" s="3"/>
      <c r="B5" s="3" t="s">
        <v>809</v>
      </c>
      <c r="D5" s="107"/>
      <c r="G5" s="102"/>
    </row>
    <row r="6" spans="1:7">
      <c r="A6" s="3"/>
      <c r="B6" s="3" t="s">
        <v>810</v>
      </c>
      <c r="G6" s="102"/>
    </row>
    <row r="7" spans="1:7">
      <c r="A7" s="3"/>
      <c r="B7" s="3"/>
      <c r="G7" s="102"/>
    </row>
    <row r="8" spans="1:7" ht="17.25">
      <c r="A8" s="3"/>
      <c r="B8" s="3" t="s">
        <v>657</v>
      </c>
      <c r="D8" s="108"/>
      <c r="G8" s="102"/>
    </row>
    <row r="9" spans="1:7">
      <c r="A9" s="3"/>
      <c r="B9" s="3" t="s">
        <v>642</v>
      </c>
      <c r="D9" s="107"/>
      <c r="G9" s="102"/>
    </row>
    <row r="10" spans="1:7">
      <c r="A10" s="3"/>
      <c r="B10" s="3" t="s">
        <v>820</v>
      </c>
      <c r="G10" s="102"/>
    </row>
    <row r="11" spans="1:7">
      <c r="A11" s="3"/>
      <c r="B11" s="3" t="s">
        <v>821</v>
      </c>
      <c r="G11" s="102"/>
    </row>
    <row r="12" spans="1:7">
      <c r="A12" s="3"/>
      <c r="B12" s="3"/>
      <c r="G12" s="102"/>
    </row>
    <row r="13" spans="1:7">
      <c r="A13" s="3"/>
      <c r="B13" s="249" t="s">
        <v>802</v>
      </c>
      <c r="G13" s="102"/>
    </row>
    <row r="14" spans="1:7">
      <c r="A14" s="3"/>
      <c r="B14" s="249" t="s">
        <v>801</v>
      </c>
      <c r="G14" s="102"/>
    </row>
    <row r="15" spans="1:7">
      <c r="A15" s="3"/>
      <c r="B15" s="250" t="s">
        <v>805</v>
      </c>
      <c r="G15" s="102"/>
    </row>
    <row r="16" spans="1:7">
      <c r="A16" s="3"/>
      <c r="B16" s="249" t="s">
        <v>806</v>
      </c>
      <c r="G16" s="103"/>
    </row>
    <row r="17" spans="1:9">
      <c r="A17" s="3"/>
      <c r="B17" s="249"/>
      <c r="G17" s="102"/>
    </row>
    <row r="18" spans="1:9">
      <c r="A18" s="3"/>
      <c r="B18" s="249" t="s">
        <v>807</v>
      </c>
      <c r="G18" s="102"/>
    </row>
    <row r="19" spans="1:9">
      <c r="A19" s="3"/>
      <c r="B19" s="249" t="s">
        <v>803</v>
      </c>
      <c r="G19" s="102"/>
    </row>
    <row r="20" spans="1:9">
      <c r="A20" s="3"/>
      <c r="B20" s="249" t="s">
        <v>804</v>
      </c>
      <c r="G20" s="102"/>
    </row>
    <row r="21" spans="1:9">
      <c r="A21" s="3"/>
      <c r="B21" s="31"/>
      <c r="G21" s="233"/>
      <c r="H21" s="233"/>
      <c r="I21" s="233"/>
    </row>
    <row r="22" spans="1:9">
      <c r="A22" s="3"/>
      <c r="B22" s="31" t="s">
        <v>799</v>
      </c>
      <c r="G22" s="102"/>
    </row>
    <row r="23" spans="1:9">
      <c r="A23" s="3"/>
      <c r="B23" s="31" t="s">
        <v>800</v>
      </c>
    </row>
    <row r="24" spans="1:9">
      <c r="A24" s="3"/>
      <c r="B24" s="3"/>
    </row>
    <row r="25" spans="1:9">
      <c r="A25" s="3"/>
      <c r="B25" s="3" t="s">
        <v>21</v>
      </c>
      <c r="D25" s="117"/>
    </row>
    <row r="26" spans="1:9">
      <c r="A26" s="3"/>
      <c r="B26" s="31" t="s">
        <v>22</v>
      </c>
    </row>
    <row r="27" spans="1:9">
      <c r="A27" s="3"/>
      <c r="B27" s="3"/>
      <c r="D27" s="117"/>
    </row>
    <row r="28" spans="1:9">
      <c r="A28" s="3"/>
      <c r="B28" s="7" t="str">
        <f>CONCATENATE("Version ",'Change Log'!$B$3," – © 2015-",YEAR('Change Log'!$A$3),", William W. Davis, MSPM, PMP")</f>
        <v>Version 0.5 – © 2015-2021, William W. Davis, MSPM, PMP</v>
      </c>
      <c r="C28" s="6"/>
      <c r="D28" s="117"/>
      <c r="H28" s="6"/>
    </row>
    <row r="29" spans="1:9">
      <c r="A29" s="3"/>
      <c r="B29" s="68" t="s">
        <v>50</v>
      </c>
      <c r="C29" s="67"/>
      <c r="D29" s="117"/>
      <c r="E29" s="67"/>
      <c r="F29" s="67"/>
      <c r="G29" s="67"/>
      <c r="H29" s="67"/>
    </row>
    <row r="30" spans="1:9">
      <c r="A30" s="3"/>
      <c r="B30" s="152" t="s">
        <v>51</v>
      </c>
      <c r="C30" s="67"/>
      <c r="D30" s="117"/>
      <c r="H30" s="6"/>
    </row>
    <row r="31" spans="1:9">
      <c r="A31" s="3"/>
      <c r="B31" s="68" t="s">
        <v>48</v>
      </c>
      <c r="C31" s="67"/>
      <c r="D31" s="117"/>
      <c r="H31" s="6"/>
    </row>
    <row r="32" spans="1:9">
      <c r="A32" s="3"/>
      <c r="B32" s="68" t="s">
        <v>92</v>
      </c>
      <c r="C32" s="67"/>
      <c r="D32" s="117"/>
      <c r="H32" s="6"/>
    </row>
    <row r="33" spans="1:8">
      <c r="A33" s="3"/>
      <c r="B33" s="146" t="s">
        <v>630</v>
      </c>
      <c r="C33" s="67"/>
      <c r="D33" s="117"/>
      <c r="H33" s="6"/>
    </row>
    <row r="34" spans="1:8">
      <c r="A34" s="3"/>
      <c r="B34" s="72" t="s">
        <v>87</v>
      </c>
      <c r="C34" s="6"/>
      <c r="D34" s="117"/>
      <c r="H34" s="6"/>
    </row>
    <row r="35" spans="1:8">
      <c r="A35" s="3"/>
      <c r="B35" s="72" t="s">
        <v>47</v>
      </c>
      <c r="C35" s="6"/>
      <c r="D35" s="117"/>
      <c r="H35" s="6"/>
    </row>
    <row r="36" spans="1:8">
      <c r="A36" s="3"/>
      <c r="B36" s="72" t="s">
        <v>86</v>
      </c>
      <c r="C36" s="6"/>
      <c r="H36" s="6"/>
    </row>
    <row r="37" spans="1:8">
      <c r="A37" s="3"/>
      <c r="B37" s="72" t="s">
        <v>88</v>
      </c>
      <c r="C37" s="6"/>
      <c r="D37" s="117"/>
      <c r="H37" s="6"/>
    </row>
    <row r="38" spans="1:8">
      <c r="A38" s="3"/>
      <c r="B38" s="72" t="s">
        <v>609</v>
      </c>
      <c r="C38" s="6"/>
      <c r="H38" s="6"/>
    </row>
    <row r="39" spans="1:8">
      <c r="A39" s="3"/>
      <c r="B39" s="72" t="s">
        <v>610</v>
      </c>
      <c r="C39" s="6"/>
      <c r="D39" s="117"/>
      <c r="H39" s="6"/>
    </row>
    <row r="40" spans="1:8">
      <c r="A40" s="3"/>
      <c r="B40" s="72"/>
      <c r="C40" s="6"/>
      <c r="D40" s="117"/>
      <c r="H40" s="6"/>
    </row>
    <row r="41" spans="1:8">
      <c r="A41" s="3"/>
      <c r="B41" s="72" t="s">
        <v>611</v>
      </c>
      <c r="C41" s="6"/>
      <c r="D41" s="117"/>
      <c r="H41" s="6"/>
    </row>
    <row r="42" spans="1:8">
      <c r="A42" s="7"/>
      <c r="B42" s="72" t="s">
        <v>46</v>
      </c>
      <c r="C42" s="6"/>
      <c r="D42" s="117"/>
      <c r="H42" s="6"/>
    </row>
    <row r="43" spans="1:8">
      <c r="A43" s="3"/>
      <c r="B43" s="118" t="s">
        <v>614</v>
      </c>
      <c r="D43" s="117"/>
    </row>
    <row r="44" spans="1:8">
      <c r="A44" s="3"/>
      <c r="B44" s="3"/>
    </row>
  </sheetData>
  <mergeCells count="1">
    <mergeCell ref="G21:I21"/>
  </mergeCells>
  <hyperlinks>
    <hyperlink ref="B29" r:id="rId1" display="Download more FREE Statistical PERT templates at https://www.statisticalpert.com" xr:uid="{00000000-0004-0000-0000-000000000000}"/>
    <hyperlink ref="B30:D30" r:id="rId2" display="Take a Pluralsight course on Statistical PERT" xr:uid="{00000000-0004-0000-0000-000001000000}"/>
    <hyperlink ref="B26" r:id="rId3" xr:uid="{00000000-0004-0000-0000-000002000000}"/>
    <hyperlink ref="B31" r:id="rId4" xr:uid="{00000000-0004-0000-0000-000003000000}"/>
    <hyperlink ref="B33" r:id="rId5" location="newsletter" display="Follow Statistical PERT on Twitter to learn when new updates are released" xr:uid="{00000000-0004-0000-0000-000004000000}"/>
    <hyperlink ref="B32" r:id="rId6" display="Connect with me on LinkedIn" xr:uid="{C0C92256-31A4-4FB1-A305-87401A6C973C}"/>
    <hyperlink ref="B30" r:id="rId7" xr:uid="{F174AB8F-5919-441C-A3F4-7BDC7B764F06}"/>
    <hyperlink ref="B43" r:id="rId8" display="See the GNU General Public License for more details (http://www.gnu.org/licenses/)." xr:uid="{B70012EC-FEB6-4BF6-A7A5-A758DCB9E95F}"/>
    <hyperlink ref="B22" r:id="rId9" xr:uid="{3A6CA99E-4DBD-4016-BF14-B0883EAA3D3A}"/>
    <hyperlink ref="B23"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7"/>
  <sheetViews>
    <sheetView showGridLines="0" workbookViewId="0">
      <selection activeCell="A3" sqref="A3"/>
    </sheetView>
  </sheetViews>
  <sheetFormatPr defaultRowHeight="14.75"/>
  <cols>
    <col min="1" max="1" width="10.54296875" style="14" customWidth="1"/>
    <col min="2" max="2" width="10.54296875" style="15" customWidth="1"/>
    <col min="3" max="3" width="132.40625" style="16" customWidth="1"/>
    <col min="4" max="4" width="9.1328125" customWidth="1"/>
  </cols>
  <sheetData>
    <row r="1" spans="1:3" ht="24.75" customHeight="1">
      <c r="A1" s="36" t="s">
        <v>620</v>
      </c>
    </row>
    <row r="2" spans="1:3">
      <c r="A2" s="11" t="s">
        <v>9</v>
      </c>
      <c r="B2" s="12" t="s">
        <v>10</v>
      </c>
      <c r="C2" s="13" t="s">
        <v>11</v>
      </c>
    </row>
    <row r="3" spans="1:3">
      <c r="A3" s="125">
        <v>44347</v>
      </c>
      <c r="B3" s="126" t="s">
        <v>798</v>
      </c>
      <c r="C3" s="127" t="s">
        <v>819</v>
      </c>
    </row>
    <row r="4" spans="1:3">
      <c r="A4" s="125">
        <v>44347</v>
      </c>
      <c r="B4" s="126" t="s">
        <v>665</v>
      </c>
      <c r="C4" s="127" t="s">
        <v>797</v>
      </c>
    </row>
    <row r="5" spans="1:3">
      <c r="A5" s="125">
        <v>44346</v>
      </c>
      <c r="B5" s="126" t="s">
        <v>644</v>
      </c>
      <c r="C5" s="127" t="s">
        <v>666</v>
      </c>
    </row>
    <row r="6" spans="1:3">
      <c r="A6" s="125">
        <v>44346</v>
      </c>
      <c r="B6" s="126" t="s">
        <v>638</v>
      </c>
      <c r="C6" s="127" t="s">
        <v>643</v>
      </c>
    </row>
    <row r="7" spans="1:3">
      <c r="A7" s="125">
        <v>44346</v>
      </c>
      <c r="B7" s="126" t="s">
        <v>634</v>
      </c>
      <c r="C7" s="127" t="s">
        <v>639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75"/>
  <cols>
    <col min="1" max="1" width="9.1328125" style="121"/>
  </cols>
  <sheetData>
    <row r="1" spans="1:1">
      <c r="A1" s="119" t="s">
        <v>608</v>
      </c>
    </row>
    <row r="2" spans="1:1">
      <c r="A2" s="119" t="s">
        <v>96</v>
      </c>
    </row>
    <row r="3" spans="1:1">
      <c r="A3" s="119"/>
    </row>
    <row r="4" spans="1:1">
      <c r="A4" s="119" t="s">
        <v>97</v>
      </c>
    </row>
    <row r="5" spans="1:1">
      <c r="A5" s="119" t="s">
        <v>98</v>
      </c>
    </row>
    <row r="6" spans="1:1">
      <c r="A6" s="119" t="s">
        <v>99</v>
      </c>
    </row>
    <row r="7" spans="1:1">
      <c r="A7" s="119"/>
    </row>
    <row r="8" spans="1:1">
      <c r="A8" s="119" t="s">
        <v>100</v>
      </c>
    </row>
    <row r="9" spans="1:1">
      <c r="A9" s="119"/>
    </row>
    <row r="10" spans="1:1">
      <c r="A10" s="119" t="s">
        <v>101</v>
      </c>
    </row>
    <row r="11" spans="1:1">
      <c r="A11" s="119" t="s">
        <v>102</v>
      </c>
    </row>
    <row r="12" spans="1:1">
      <c r="A12" s="119"/>
    </row>
    <row r="13" spans="1:1">
      <c r="A13" s="119" t="s">
        <v>103</v>
      </c>
    </row>
    <row r="14" spans="1:1">
      <c r="A14" s="119" t="s">
        <v>104</v>
      </c>
    </row>
    <row r="15" spans="1:1">
      <c r="A15" s="119" t="s">
        <v>105</v>
      </c>
    </row>
    <row r="16" spans="1:1">
      <c r="A16" s="119" t="s">
        <v>106</v>
      </c>
    </row>
    <row r="17" spans="1:1">
      <c r="A17" s="119" t="s">
        <v>107</v>
      </c>
    </row>
    <row r="18" spans="1:1">
      <c r="A18" s="119" t="s">
        <v>108</v>
      </c>
    </row>
    <row r="19" spans="1:1">
      <c r="A19" s="119" t="s">
        <v>109</v>
      </c>
    </row>
    <row r="20" spans="1:1">
      <c r="A20" s="119" t="s">
        <v>110</v>
      </c>
    </row>
    <row r="21" spans="1:1">
      <c r="A21" s="119"/>
    </row>
    <row r="22" spans="1:1">
      <c r="A22" s="119" t="s">
        <v>111</v>
      </c>
    </row>
    <row r="23" spans="1:1">
      <c r="A23" s="119" t="s">
        <v>112</v>
      </c>
    </row>
    <row r="24" spans="1:1">
      <c r="A24" s="119" t="s">
        <v>113</v>
      </c>
    </row>
    <row r="25" spans="1:1">
      <c r="A25" s="119" t="s">
        <v>114</v>
      </c>
    </row>
    <row r="26" spans="1:1">
      <c r="A26" s="119" t="s">
        <v>115</v>
      </c>
    </row>
    <row r="27" spans="1:1">
      <c r="A27" s="119" t="s">
        <v>116</v>
      </c>
    </row>
    <row r="28" spans="1:1">
      <c r="A28" s="119"/>
    </row>
    <row r="29" spans="1:1">
      <c r="A29" s="119" t="s">
        <v>117</v>
      </c>
    </row>
    <row r="30" spans="1:1">
      <c r="A30" s="119" t="s">
        <v>118</v>
      </c>
    </row>
    <row r="31" spans="1:1">
      <c r="A31" s="119" t="s">
        <v>119</v>
      </c>
    </row>
    <row r="32" spans="1:1">
      <c r="A32" s="119" t="s">
        <v>120</v>
      </c>
    </row>
    <row r="33" spans="1:1">
      <c r="A33" s="119"/>
    </row>
    <row r="34" spans="1:1">
      <c r="A34" s="119" t="s">
        <v>121</v>
      </c>
    </row>
    <row r="35" spans="1:1">
      <c r="A35" s="119" t="s">
        <v>122</v>
      </c>
    </row>
    <row r="36" spans="1:1">
      <c r="A36" s="119" t="s">
        <v>123</v>
      </c>
    </row>
    <row r="37" spans="1:1">
      <c r="A37" s="119" t="s">
        <v>124</v>
      </c>
    </row>
    <row r="38" spans="1:1">
      <c r="A38" s="119" t="s">
        <v>125</v>
      </c>
    </row>
    <row r="39" spans="1:1">
      <c r="A39" s="119"/>
    </row>
    <row r="40" spans="1:1">
      <c r="A40" s="119" t="s">
        <v>126</v>
      </c>
    </row>
    <row r="41" spans="1:1">
      <c r="A41" s="119" t="s">
        <v>127</v>
      </c>
    </row>
    <row r="42" spans="1:1">
      <c r="A42" s="119" t="s">
        <v>128</v>
      </c>
    </row>
    <row r="43" spans="1:1">
      <c r="A43" s="119"/>
    </row>
    <row r="44" spans="1:1">
      <c r="A44" s="119" t="s">
        <v>129</v>
      </c>
    </row>
    <row r="45" spans="1:1">
      <c r="A45" s="119" t="s">
        <v>130</v>
      </c>
    </row>
    <row r="46" spans="1:1">
      <c r="A46" s="119" t="s">
        <v>131</v>
      </c>
    </row>
    <row r="47" spans="1:1">
      <c r="A47" s="119" t="s">
        <v>132</v>
      </c>
    </row>
    <row r="48" spans="1:1">
      <c r="A48" s="119" t="s">
        <v>133</v>
      </c>
    </row>
    <row r="49" spans="1:1">
      <c r="A49" s="119"/>
    </row>
    <row r="50" spans="1:1">
      <c r="A50" s="119" t="s">
        <v>134</v>
      </c>
    </row>
    <row r="51" spans="1:1">
      <c r="A51" s="119" t="s">
        <v>135</v>
      </c>
    </row>
    <row r="52" spans="1:1">
      <c r="A52" s="119" t="s">
        <v>136</v>
      </c>
    </row>
    <row r="53" spans="1:1">
      <c r="A53" s="119" t="s">
        <v>137</v>
      </c>
    </row>
    <row r="54" spans="1:1">
      <c r="A54" s="119" t="s">
        <v>138</v>
      </c>
    </row>
    <row r="55" spans="1:1">
      <c r="A55" s="119" t="s">
        <v>139</v>
      </c>
    </row>
    <row r="56" spans="1:1">
      <c r="A56" s="119" t="s">
        <v>140</v>
      </c>
    </row>
    <row r="57" spans="1:1">
      <c r="A57" s="119" t="s">
        <v>141</v>
      </c>
    </row>
    <row r="58" spans="1:1">
      <c r="A58" s="119" t="s">
        <v>142</v>
      </c>
    </row>
    <row r="59" spans="1:1">
      <c r="A59" s="119" t="s">
        <v>143</v>
      </c>
    </row>
    <row r="60" spans="1:1">
      <c r="A60" s="119"/>
    </row>
    <row r="61" spans="1:1">
      <c r="A61" s="119" t="s">
        <v>144</v>
      </c>
    </row>
    <row r="62" spans="1:1">
      <c r="A62" s="119" t="s">
        <v>145</v>
      </c>
    </row>
    <row r="63" spans="1:1">
      <c r="A63" s="119" t="s">
        <v>146</v>
      </c>
    </row>
    <row r="64" spans="1:1">
      <c r="A64" s="119" t="s">
        <v>147</v>
      </c>
    </row>
    <row r="65" spans="1:1">
      <c r="A65" s="119" t="s">
        <v>148</v>
      </c>
    </row>
    <row r="66" spans="1:1">
      <c r="A66" s="119" t="s">
        <v>149</v>
      </c>
    </row>
    <row r="67" spans="1:1">
      <c r="A67" s="119"/>
    </row>
    <row r="68" spans="1:1">
      <c r="A68" s="119" t="s">
        <v>150</v>
      </c>
    </row>
    <row r="69" spans="1:1">
      <c r="A69" s="119" t="s">
        <v>151</v>
      </c>
    </row>
    <row r="70" spans="1:1">
      <c r="A70" s="119"/>
    </row>
    <row r="71" spans="1:1">
      <c r="A71" s="119" t="s">
        <v>152</v>
      </c>
    </row>
    <row r="72" spans="1:1">
      <c r="A72" s="119"/>
    </row>
    <row r="73" spans="1:1">
      <c r="A73" s="119" t="s">
        <v>153</v>
      </c>
    </row>
    <row r="74" spans="1:1">
      <c r="A74" s="119"/>
    </row>
    <row r="75" spans="1:1">
      <c r="A75" s="119" t="s">
        <v>154</v>
      </c>
    </row>
    <row r="76" spans="1:1">
      <c r="A76" s="119"/>
    </row>
    <row r="77" spans="1:1">
      <c r="A77" s="119" t="s">
        <v>155</v>
      </c>
    </row>
    <row r="78" spans="1:1">
      <c r="A78" s="119" t="s">
        <v>156</v>
      </c>
    </row>
    <row r="79" spans="1:1">
      <c r="A79" s="119"/>
    </row>
    <row r="80" spans="1:1">
      <c r="A80" s="119" t="s">
        <v>157</v>
      </c>
    </row>
    <row r="81" spans="1:1">
      <c r="A81" s="119" t="s">
        <v>158</v>
      </c>
    </row>
    <row r="82" spans="1:1">
      <c r="A82" s="119" t="s">
        <v>159</v>
      </c>
    </row>
    <row r="83" spans="1:1">
      <c r="A83" s="119"/>
    </row>
    <row r="84" spans="1:1">
      <c r="A84" s="119" t="s">
        <v>160</v>
      </c>
    </row>
    <row r="85" spans="1:1">
      <c r="A85" s="119" t="s">
        <v>161</v>
      </c>
    </row>
    <row r="86" spans="1:1">
      <c r="A86" s="119" t="s">
        <v>162</v>
      </c>
    </row>
    <row r="87" spans="1:1">
      <c r="A87" s="119" t="s">
        <v>163</v>
      </c>
    </row>
    <row r="88" spans="1:1">
      <c r="A88" s="119"/>
    </row>
    <row r="89" spans="1:1">
      <c r="A89" s="119" t="s">
        <v>164</v>
      </c>
    </row>
    <row r="90" spans="1:1">
      <c r="A90" s="119" t="s">
        <v>165</v>
      </c>
    </row>
    <row r="91" spans="1:1">
      <c r="A91" s="119"/>
    </row>
    <row r="92" spans="1:1">
      <c r="A92" s="119" t="s">
        <v>166</v>
      </c>
    </row>
    <row r="93" spans="1:1">
      <c r="A93" s="119" t="s">
        <v>167</v>
      </c>
    </row>
    <row r="94" spans="1:1">
      <c r="A94" s="119" t="s">
        <v>168</v>
      </c>
    </row>
    <row r="95" spans="1:1">
      <c r="A95" s="119" t="s">
        <v>169</v>
      </c>
    </row>
    <row r="96" spans="1:1">
      <c r="A96" s="119" t="s">
        <v>170</v>
      </c>
    </row>
    <row r="97" spans="1:1">
      <c r="A97" s="119" t="s">
        <v>171</v>
      </c>
    </row>
    <row r="98" spans="1:1">
      <c r="A98" s="119"/>
    </row>
    <row r="99" spans="1:1">
      <c r="A99" s="119" t="s">
        <v>172</v>
      </c>
    </row>
    <row r="100" spans="1:1">
      <c r="A100" s="119" t="s">
        <v>173</v>
      </c>
    </row>
    <row r="101" spans="1:1">
      <c r="A101" s="119" t="s">
        <v>174</v>
      </c>
    </row>
    <row r="102" spans="1:1">
      <c r="A102" s="119"/>
    </row>
    <row r="103" spans="1:1">
      <c r="A103" s="119" t="s">
        <v>175</v>
      </c>
    </row>
    <row r="104" spans="1:1">
      <c r="A104" s="119" t="s">
        <v>176</v>
      </c>
    </row>
    <row r="105" spans="1:1">
      <c r="A105" s="119" t="s">
        <v>177</v>
      </c>
    </row>
    <row r="106" spans="1:1">
      <c r="A106" s="119" t="s">
        <v>178</v>
      </c>
    </row>
    <row r="107" spans="1:1">
      <c r="A107" s="119" t="s">
        <v>179</v>
      </c>
    </row>
    <row r="108" spans="1:1">
      <c r="A108" s="119" t="s">
        <v>180</v>
      </c>
    </row>
    <row r="109" spans="1:1">
      <c r="A109" s="119" t="s">
        <v>181</v>
      </c>
    </row>
    <row r="110" spans="1:1">
      <c r="A110" s="119" t="s">
        <v>182</v>
      </c>
    </row>
    <row r="111" spans="1:1">
      <c r="A111" s="119"/>
    </row>
    <row r="112" spans="1:1">
      <c r="A112" s="119" t="s">
        <v>183</v>
      </c>
    </row>
    <row r="113" spans="1:1">
      <c r="A113" s="119"/>
    </row>
    <row r="114" spans="1:1">
      <c r="A114" s="119" t="s">
        <v>184</v>
      </c>
    </row>
    <row r="115" spans="1:1">
      <c r="A115" s="119" t="s">
        <v>185</v>
      </c>
    </row>
    <row r="116" spans="1:1">
      <c r="A116" s="119" t="s">
        <v>186</v>
      </c>
    </row>
    <row r="117" spans="1:1">
      <c r="A117" s="119"/>
    </row>
    <row r="118" spans="1:1">
      <c r="A118" s="119" t="s">
        <v>187</v>
      </c>
    </row>
    <row r="119" spans="1:1">
      <c r="A119" s="119" t="s">
        <v>188</v>
      </c>
    </row>
    <row r="120" spans="1:1">
      <c r="A120" s="119" t="s">
        <v>189</v>
      </c>
    </row>
    <row r="121" spans="1:1">
      <c r="A121" s="119" t="s">
        <v>190</v>
      </c>
    </row>
    <row r="122" spans="1:1">
      <c r="A122" s="119"/>
    </row>
    <row r="123" spans="1:1">
      <c r="A123" s="119" t="s">
        <v>191</v>
      </c>
    </row>
    <row r="124" spans="1:1">
      <c r="A124" s="119" t="s">
        <v>192</v>
      </c>
    </row>
    <row r="125" spans="1:1">
      <c r="A125" s="119" t="s">
        <v>193</v>
      </c>
    </row>
    <row r="126" spans="1:1">
      <c r="A126" s="119" t="s">
        <v>194</v>
      </c>
    </row>
    <row r="127" spans="1:1">
      <c r="A127" s="119" t="s">
        <v>195</v>
      </c>
    </row>
    <row r="128" spans="1:1">
      <c r="A128" s="119" t="s">
        <v>196</v>
      </c>
    </row>
    <row r="129" spans="1:1">
      <c r="A129" s="119" t="s">
        <v>197</v>
      </c>
    </row>
    <row r="130" spans="1:1">
      <c r="A130" s="119" t="s">
        <v>198</v>
      </c>
    </row>
    <row r="131" spans="1:1">
      <c r="A131" s="119" t="s">
        <v>199</v>
      </c>
    </row>
    <row r="132" spans="1:1">
      <c r="A132" s="119" t="s">
        <v>200</v>
      </c>
    </row>
    <row r="133" spans="1:1">
      <c r="A133" s="119"/>
    </row>
    <row r="134" spans="1:1">
      <c r="A134" s="119" t="s">
        <v>201</v>
      </c>
    </row>
    <row r="135" spans="1:1">
      <c r="A135" s="119" t="s">
        <v>202</v>
      </c>
    </row>
    <row r="136" spans="1:1">
      <c r="A136" s="119" t="s">
        <v>203</v>
      </c>
    </row>
    <row r="137" spans="1:1">
      <c r="A137" s="119" t="s">
        <v>204</v>
      </c>
    </row>
    <row r="138" spans="1:1">
      <c r="A138" s="119" t="s">
        <v>205</v>
      </c>
    </row>
    <row r="139" spans="1:1">
      <c r="A139" s="119" t="s">
        <v>206</v>
      </c>
    </row>
    <row r="140" spans="1:1">
      <c r="A140" s="119" t="s">
        <v>207</v>
      </c>
    </row>
    <row r="141" spans="1:1">
      <c r="A141" s="119" t="s">
        <v>208</v>
      </c>
    </row>
    <row r="142" spans="1:1">
      <c r="A142" s="119" t="s">
        <v>209</v>
      </c>
    </row>
    <row r="143" spans="1:1">
      <c r="A143" s="119" t="s">
        <v>210</v>
      </c>
    </row>
    <row r="144" spans="1:1">
      <c r="A144" s="119" t="s">
        <v>211</v>
      </c>
    </row>
    <row r="145" spans="1:1">
      <c r="A145" s="119" t="s">
        <v>212</v>
      </c>
    </row>
    <row r="146" spans="1:1">
      <c r="A146" s="119"/>
    </row>
    <row r="147" spans="1:1">
      <c r="A147" s="119" t="s">
        <v>213</v>
      </c>
    </row>
    <row r="148" spans="1:1">
      <c r="A148" s="119" t="s">
        <v>214</v>
      </c>
    </row>
    <row r="149" spans="1:1">
      <c r="A149" s="119" t="s">
        <v>215</v>
      </c>
    </row>
    <row r="150" spans="1:1">
      <c r="A150" s="119"/>
    </row>
    <row r="151" spans="1:1">
      <c r="A151" s="119" t="s">
        <v>216</v>
      </c>
    </row>
    <row r="152" spans="1:1">
      <c r="A152" s="119" t="s">
        <v>217</v>
      </c>
    </row>
    <row r="153" spans="1:1">
      <c r="A153" s="119"/>
    </row>
    <row r="154" spans="1:1">
      <c r="A154" s="119" t="s">
        <v>218</v>
      </c>
    </row>
    <row r="155" spans="1:1">
      <c r="A155" s="119"/>
    </row>
    <row r="156" spans="1:1">
      <c r="A156" s="119" t="s">
        <v>219</v>
      </c>
    </row>
    <row r="157" spans="1:1">
      <c r="A157" s="119" t="s">
        <v>220</v>
      </c>
    </row>
    <row r="158" spans="1:1">
      <c r="A158" s="119" t="s">
        <v>221</v>
      </c>
    </row>
    <row r="159" spans="1:1">
      <c r="A159" s="119" t="s">
        <v>222</v>
      </c>
    </row>
    <row r="160" spans="1:1">
      <c r="A160" s="119" t="s">
        <v>223</v>
      </c>
    </row>
    <row r="161" spans="1:1">
      <c r="A161" s="119" t="s">
        <v>224</v>
      </c>
    </row>
    <row r="162" spans="1:1">
      <c r="A162" s="119" t="s">
        <v>225</v>
      </c>
    </row>
    <row r="163" spans="1:1">
      <c r="A163" s="119"/>
    </row>
    <row r="164" spans="1:1">
      <c r="A164" s="119" t="s">
        <v>226</v>
      </c>
    </row>
    <row r="165" spans="1:1">
      <c r="A165" s="119" t="s">
        <v>227</v>
      </c>
    </row>
    <row r="166" spans="1:1">
      <c r="A166" s="119" t="s">
        <v>228</v>
      </c>
    </row>
    <row r="167" spans="1:1">
      <c r="A167" s="119" t="s">
        <v>229</v>
      </c>
    </row>
    <row r="168" spans="1:1">
      <c r="A168" s="119" t="s">
        <v>230</v>
      </c>
    </row>
    <row r="169" spans="1:1">
      <c r="A169" s="119" t="s">
        <v>231</v>
      </c>
    </row>
    <row r="170" spans="1:1">
      <c r="A170" s="119" t="s">
        <v>232</v>
      </c>
    </row>
    <row r="171" spans="1:1">
      <c r="A171" s="119" t="s">
        <v>233</v>
      </c>
    </row>
    <row r="172" spans="1:1">
      <c r="A172" s="119" t="s">
        <v>234</v>
      </c>
    </row>
    <row r="173" spans="1:1">
      <c r="A173" s="119" t="s">
        <v>235</v>
      </c>
    </row>
    <row r="174" spans="1:1">
      <c r="A174" s="119"/>
    </row>
    <row r="175" spans="1:1">
      <c r="A175" s="119" t="s">
        <v>236</v>
      </c>
    </row>
    <row r="176" spans="1:1">
      <c r="A176" s="119" t="s">
        <v>237</v>
      </c>
    </row>
    <row r="177" spans="1:1">
      <c r="A177" s="119" t="s">
        <v>238</v>
      </c>
    </row>
    <row r="178" spans="1:1">
      <c r="A178" s="119"/>
    </row>
    <row r="179" spans="1:1">
      <c r="A179" s="119" t="s">
        <v>239</v>
      </c>
    </row>
    <row r="180" spans="1:1">
      <c r="A180" s="119"/>
    </row>
    <row r="181" spans="1:1">
      <c r="A181" s="119" t="s">
        <v>240</v>
      </c>
    </row>
    <row r="182" spans="1:1">
      <c r="A182" s="119" t="s">
        <v>241</v>
      </c>
    </row>
    <row r="183" spans="1:1">
      <c r="A183" s="119" t="s">
        <v>242</v>
      </c>
    </row>
    <row r="184" spans="1:1">
      <c r="A184" s="119" t="s">
        <v>243</v>
      </c>
    </row>
    <row r="185" spans="1:1">
      <c r="A185" s="119" t="s">
        <v>244</v>
      </c>
    </row>
    <row r="186" spans="1:1">
      <c r="A186" s="119"/>
    </row>
    <row r="187" spans="1:1">
      <c r="A187" s="119" t="s">
        <v>245</v>
      </c>
    </row>
    <row r="188" spans="1:1">
      <c r="A188" s="119" t="s">
        <v>246</v>
      </c>
    </row>
    <row r="189" spans="1:1">
      <c r="A189" s="119" t="s">
        <v>247</v>
      </c>
    </row>
    <row r="190" spans="1:1">
      <c r="A190" s="119" t="s">
        <v>248</v>
      </c>
    </row>
    <row r="191" spans="1:1">
      <c r="A191" s="119" t="s">
        <v>249</v>
      </c>
    </row>
    <row r="192" spans="1:1">
      <c r="A192" s="119" t="s">
        <v>250</v>
      </c>
    </row>
    <row r="193" spans="1:1">
      <c r="A193" s="119" t="s">
        <v>251</v>
      </c>
    </row>
    <row r="194" spans="1:1">
      <c r="A194" s="119"/>
    </row>
    <row r="195" spans="1:1">
      <c r="A195" s="119" t="s">
        <v>252</v>
      </c>
    </row>
    <row r="196" spans="1:1">
      <c r="A196" s="119"/>
    </row>
    <row r="197" spans="1:1">
      <c r="A197" s="119" t="s">
        <v>253</v>
      </c>
    </row>
    <row r="198" spans="1:1">
      <c r="A198" s="119" t="s">
        <v>254</v>
      </c>
    </row>
    <row r="199" spans="1:1">
      <c r="A199" s="119" t="s">
        <v>255</v>
      </c>
    </row>
    <row r="200" spans="1:1">
      <c r="A200" s="119" t="s">
        <v>256</v>
      </c>
    </row>
    <row r="201" spans="1:1">
      <c r="A201" s="119" t="s">
        <v>257</v>
      </c>
    </row>
    <row r="202" spans="1:1">
      <c r="A202" s="119" t="s">
        <v>258</v>
      </c>
    </row>
    <row r="203" spans="1:1">
      <c r="A203" s="119" t="s">
        <v>259</v>
      </c>
    </row>
    <row r="204" spans="1:1">
      <c r="A204" s="119"/>
    </row>
    <row r="205" spans="1:1">
      <c r="A205" s="119" t="s">
        <v>260</v>
      </c>
    </row>
    <row r="206" spans="1:1">
      <c r="A206" s="119" t="s">
        <v>261</v>
      </c>
    </row>
    <row r="207" spans="1:1">
      <c r="A207" s="119"/>
    </row>
    <row r="208" spans="1:1">
      <c r="A208" s="119" t="s">
        <v>262</v>
      </c>
    </row>
    <row r="209" spans="1:1">
      <c r="A209" s="119"/>
    </row>
    <row r="210" spans="1:1">
      <c r="A210" s="119" t="s">
        <v>263</v>
      </c>
    </row>
    <row r="211" spans="1:1">
      <c r="A211" s="119" t="s">
        <v>264</v>
      </c>
    </row>
    <row r="212" spans="1:1">
      <c r="A212" s="119" t="s">
        <v>265</v>
      </c>
    </row>
    <row r="213" spans="1:1">
      <c r="A213" s="119"/>
    </row>
    <row r="214" spans="1:1">
      <c r="A214" s="119" t="s">
        <v>266</v>
      </c>
    </row>
    <row r="215" spans="1:1">
      <c r="A215" s="119" t="s">
        <v>267</v>
      </c>
    </row>
    <row r="216" spans="1:1">
      <c r="A216" s="119"/>
    </row>
    <row r="217" spans="1:1">
      <c r="A217" s="119" t="s">
        <v>268</v>
      </c>
    </row>
    <row r="218" spans="1:1">
      <c r="A218" s="119" t="s">
        <v>269</v>
      </c>
    </row>
    <row r="219" spans="1:1">
      <c r="A219" s="119" t="s">
        <v>270</v>
      </c>
    </row>
    <row r="220" spans="1:1">
      <c r="A220" s="119" t="s">
        <v>271</v>
      </c>
    </row>
    <row r="221" spans="1:1">
      <c r="A221" s="119"/>
    </row>
    <row r="222" spans="1:1">
      <c r="A222" s="119" t="s">
        <v>272</v>
      </c>
    </row>
    <row r="223" spans="1:1">
      <c r="A223" s="119" t="s">
        <v>273</v>
      </c>
    </row>
    <row r="224" spans="1:1">
      <c r="A224" s="119" t="s">
        <v>274</v>
      </c>
    </row>
    <row r="225" spans="1:1">
      <c r="A225" s="119" t="s">
        <v>275</v>
      </c>
    </row>
    <row r="226" spans="1:1">
      <c r="A226" s="119" t="s">
        <v>276</v>
      </c>
    </row>
    <row r="227" spans="1:1">
      <c r="A227" s="119" t="s">
        <v>277</v>
      </c>
    </row>
    <row r="228" spans="1:1">
      <c r="A228" s="119" t="s">
        <v>278</v>
      </c>
    </row>
    <row r="229" spans="1:1">
      <c r="A229" s="119"/>
    </row>
    <row r="230" spans="1:1">
      <c r="A230" s="119" t="s">
        <v>279</v>
      </c>
    </row>
    <row r="231" spans="1:1">
      <c r="A231" s="119" t="s">
        <v>280</v>
      </c>
    </row>
    <row r="232" spans="1:1">
      <c r="A232" s="119" t="s">
        <v>281</v>
      </c>
    </row>
    <row r="233" spans="1:1">
      <c r="A233" s="119" t="s">
        <v>282</v>
      </c>
    </row>
    <row r="234" spans="1:1">
      <c r="A234" s="119"/>
    </row>
    <row r="235" spans="1:1">
      <c r="A235" s="119" t="s">
        <v>283</v>
      </c>
    </row>
    <row r="236" spans="1:1">
      <c r="A236" s="119" t="s">
        <v>284</v>
      </c>
    </row>
    <row r="237" spans="1:1">
      <c r="A237" s="119" t="s">
        <v>285</v>
      </c>
    </row>
    <row r="238" spans="1:1">
      <c r="A238" s="119" t="s">
        <v>286</v>
      </c>
    </row>
    <row r="239" spans="1:1">
      <c r="A239" s="119" t="s">
        <v>287</v>
      </c>
    </row>
    <row r="240" spans="1:1">
      <c r="A240" s="119" t="s">
        <v>288</v>
      </c>
    </row>
    <row r="241" spans="1:1">
      <c r="A241" s="119" t="s">
        <v>289</v>
      </c>
    </row>
    <row r="242" spans="1:1">
      <c r="A242" s="119" t="s">
        <v>290</v>
      </c>
    </row>
    <row r="243" spans="1:1">
      <c r="A243" s="119" t="s">
        <v>291</v>
      </c>
    </row>
    <row r="244" spans="1:1">
      <c r="A244" s="119"/>
    </row>
    <row r="245" spans="1:1">
      <c r="A245" s="119" t="s">
        <v>292</v>
      </c>
    </row>
    <row r="246" spans="1:1">
      <c r="A246" s="119"/>
    </row>
    <row r="247" spans="1:1">
      <c r="A247" s="119" t="s">
        <v>293</v>
      </c>
    </row>
    <row r="248" spans="1:1">
      <c r="A248" s="119" t="s">
        <v>294</v>
      </c>
    </row>
    <row r="249" spans="1:1">
      <c r="A249" s="119" t="s">
        <v>295</v>
      </c>
    </row>
    <row r="250" spans="1:1">
      <c r="A250" s="119" t="s">
        <v>296</v>
      </c>
    </row>
    <row r="251" spans="1:1">
      <c r="A251" s="119"/>
    </row>
    <row r="252" spans="1:1">
      <c r="A252" s="119" t="s">
        <v>297</v>
      </c>
    </row>
    <row r="253" spans="1:1">
      <c r="A253" s="119" t="s">
        <v>298</v>
      </c>
    </row>
    <row r="254" spans="1:1">
      <c r="A254" s="119" t="s">
        <v>299</v>
      </c>
    </row>
    <row r="255" spans="1:1">
      <c r="A255" s="119" t="s">
        <v>300</v>
      </c>
    </row>
    <row r="256" spans="1:1">
      <c r="A256" s="119"/>
    </row>
    <row r="257" spans="1:1">
      <c r="A257" s="119" t="s">
        <v>301</v>
      </c>
    </row>
    <row r="258" spans="1:1">
      <c r="A258" s="119" t="s">
        <v>302</v>
      </c>
    </row>
    <row r="259" spans="1:1">
      <c r="A259" s="119" t="s">
        <v>303</v>
      </c>
    </row>
    <row r="260" spans="1:1">
      <c r="A260" s="119" t="s">
        <v>304</v>
      </c>
    </row>
    <row r="261" spans="1:1">
      <c r="A261" s="119" t="s">
        <v>305</v>
      </c>
    </row>
    <row r="262" spans="1:1">
      <c r="A262" s="119" t="s">
        <v>306</v>
      </c>
    </row>
    <row r="263" spans="1:1">
      <c r="A263" s="119" t="s">
        <v>307</v>
      </c>
    </row>
    <row r="264" spans="1:1">
      <c r="A264" s="119" t="s">
        <v>308</v>
      </c>
    </row>
    <row r="265" spans="1:1">
      <c r="A265" s="119" t="s">
        <v>309</v>
      </c>
    </row>
    <row r="266" spans="1:1">
      <c r="A266" s="119" t="s">
        <v>310</v>
      </c>
    </row>
    <row r="267" spans="1:1">
      <c r="A267" s="119" t="s">
        <v>311</v>
      </c>
    </row>
    <row r="268" spans="1:1">
      <c r="A268" s="119"/>
    </row>
    <row r="269" spans="1:1">
      <c r="A269" s="119" t="s">
        <v>312</v>
      </c>
    </row>
    <row r="270" spans="1:1">
      <c r="A270" s="119" t="s">
        <v>313</v>
      </c>
    </row>
    <row r="271" spans="1:1">
      <c r="A271" s="119" t="s">
        <v>314</v>
      </c>
    </row>
    <row r="272" spans="1:1">
      <c r="A272" s="119" t="s">
        <v>315</v>
      </c>
    </row>
    <row r="273" spans="1:1">
      <c r="A273" s="119" t="s">
        <v>316</v>
      </c>
    </row>
    <row r="274" spans="1:1">
      <c r="A274" s="119"/>
    </row>
    <row r="275" spans="1:1">
      <c r="A275" s="119" t="s">
        <v>317</v>
      </c>
    </row>
    <row r="276" spans="1:1">
      <c r="A276" s="119" t="s">
        <v>318</v>
      </c>
    </row>
    <row r="277" spans="1:1">
      <c r="A277" s="119" t="s">
        <v>319</v>
      </c>
    </row>
    <row r="278" spans="1:1">
      <c r="A278" s="119" t="s">
        <v>320</v>
      </c>
    </row>
    <row r="279" spans="1:1">
      <c r="A279" s="119" t="s">
        <v>321</v>
      </c>
    </row>
    <row r="280" spans="1:1">
      <c r="A280" s="119" t="s">
        <v>322</v>
      </c>
    </row>
    <row r="281" spans="1:1">
      <c r="A281" s="119" t="s">
        <v>323</v>
      </c>
    </row>
    <row r="282" spans="1:1">
      <c r="A282" s="119" t="s">
        <v>324</v>
      </c>
    </row>
    <row r="283" spans="1:1">
      <c r="A283" s="119" t="s">
        <v>325</v>
      </c>
    </row>
    <row r="284" spans="1:1">
      <c r="A284" s="119" t="s">
        <v>326</v>
      </c>
    </row>
    <row r="285" spans="1:1">
      <c r="A285" s="119" t="s">
        <v>327</v>
      </c>
    </row>
    <row r="286" spans="1:1">
      <c r="A286" s="119" t="s">
        <v>328</v>
      </c>
    </row>
    <row r="287" spans="1:1">
      <c r="A287" s="119"/>
    </row>
    <row r="288" spans="1:1">
      <c r="A288" s="119" t="s">
        <v>329</v>
      </c>
    </row>
    <row r="289" spans="1:1">
      <c r="A289" s="119" t="s">
        <v>330</v>
      </c>
    </row>
    <row r="290" spans="1:1">
      <c r="A290" s="119" t="s">
        <v>331</v>
      </c>
    </row>
    <row r="291" spans="1:1">
      <c r="A291" s="119" t="s">
        <v>332</v>
      </c>
    </row>
    <row r="292" spans="1:1">
      <c r="A292" s="119"/>
    </row>
    <row r="293" spans="1:1">
      <c r="A293" s="119" t="s">
        <v>333</v>
      </c>
    </row>
    <row r="294" spans="1:1">
      <c r="A294" s="119" t="s">
        <v>334</v>
      </c>
    </row>
    <row r="295" spans="1:1">
      <c r="A295" s="119" t="s">
        <v>335</v>
      </c>
    </row>
    <row r="296" spans="1:1">
      <c r="A296" s="119"/>
    </row>
    <row r="297" spans="1:1">
      <c r="A297" s="119" t="s">
        <v>336</v>
      </c>
    </row>
    <row r="298" spans="1:1">
      <c r="A298" s="119" t="s">
        <v>337</v>
      </c>
    </row>
    <row r="299" spans="1:1">
      <c r="A299" s="119" t="s">
        <v>338</v>
      </c>
    </row>
    <row r="300" spans="1:1">
      <c r="A300" s="119" t="s">
        <v>339</v>
      </c>
    </row>
    <row r="301" spans="1:1">
      <c r="A301" s="119" t="s">
        <v>340</v>
      </c>
    </row>
    <row r="302" spans="1:1">
      <c r="A302" s="119" t="s">
        <v>341</v>
      </c>
    </row>
    <row r="303" spans="1:1">
      <c r="A303" s="119" t="s">
        <v>342</v>
      </c>
    </row>
    <row r="304" spans="1:1">
      <c r="A304" s="119" t="s">
        <v>343</v>
      </c>
    </row>
    <row r="305" spans="1:1">
      <c r="A305" s="119" t="s">
        <v>344</v>
      </c>
    </row>
    <row r="306" spans="1:1">
      <c r="A306" s="119" t="s">
        <v>345</v>
      </c>
    </row>
    <row r="307" spans="1:1">
      <c r="A307" s="119" t="s">
        <v>346</v>
      </c>
    </row>
    <row r="308" spans="1:1">
      <c r="A308" s="119" t="s">
        <v>347</v>
      </c>
    </row>
    <row r="309" spans="1:1">
      <c r="A309" s="119"/>
    </row>
    <row r="310" spans="1:1">
      <c r="A310" s="119" t="s">
        <v>348</v>
      </c>
    </row>
    <row r="311" spans="1:1">
      <c r="A311" s="119" t="s">
        <v>349</v>
      </c>
    </row>
    <row r="312" spans="1:1">
      <c r="A312" s="119" t="s">
        <v>350</v>
      </c>
    </row>
    <row r="313" spans="1:1">
      <c r="A313" s="119" t="s">
        <v>351</v>
      </c>
    </row>
    <row r="314" spans="1:1">
      <c r="A314" s="119" t="s">
        <v>352</v>
      </c>
    </row>
    <row r="315" spans="1:1">
      <c r="A315" s="119" t="s">
        <v>353</v>
      </c>
    </row>
    <row r="316" spans="1:1">
      <c r="A316" s="119" t="s">
        <v>354</v>
      </c>
    </row>
    <row r="317" spans="1:1">
      <c r="A317" s="119"/>
    </row>
    <row r="318" spans="1:1">
      <c r="A318" s="119" t="s">
        <v>355</v>
      </c>
    </row>
    <row r="319" spans="1:1">
      <c r="A319" s="119" t="s">
        <v>356</v>
      </c>
    </row>
    <row r="320" spans="1:1">
      <c r="A320" s="119" t="s">
        <v>357</v>
      </c>
    </row>
    <row r="321" spans="1:1">
      <c r="A321" s="119" t="s">
        <v>358</v>
      </c>
    </row>
    <row r="322" spans="1:1">
      <c r="A322" s="119" t="s">
        <v>359</v>
      </c>
    </row>
    <row r="323" spans="1:1">
      <c r="A323" s="119" t="s">
        <v>360</v>
      </c>
    </row>
    <row r="324" spans="1:1">
      <c r="A324" s="119" t="s">
        <v>361</v>
      </c>
    </row>
    <row r="325" spans="1:1">
      <c r="A325" s="119" t="s">
        <v>362</v>
      </c>
    </row>
    <row r="326" spans="1:1">
      <c r="A326" s="119" t="s">
        <v>363</v>
      </c>
    </row>
    <row r="327" spans="1:1">
      <c r="A327" s="119" t="s">
        <v>364</v>
      </c>
    </row>
    <row r="328" spans="1:1">
      <c r="A328" s="119"/>
    </row>
    <row r="329" spans="1:1">
      <c r="A329" s="119" t="s">
        <v>365</v>
      </c>
    </row>
    <row r="330" spans="1:1">
      <c r="A330" s="119" t="s">
        <v>366</v>
      </c>
    </row>
    <row r="331" spans="1:1">
      <c r="A331" s="119" t="s">
        <v>367</v>
      </c>
    </row>
    <row r="332" spans="1:1">
      <c r="A332" s="119" t="s">
        <v>368</v>
      </c>
    </row>
    <row r="333" spans="1:1">
      <c r="A333" s="119" t="s">
        <v>369</v>
      </c>
    </row>
    <row r="334" spans="1:1">
      <c r="A334" s="119" t="s">
        <v>370</v>
      </c>
    </row>
    <row r="335" spans="1:1">
      <c r="A335" s="119" t="s">
        <v>371</v>
      </c>
    </row>
    <row r="336" spans="1:1">
      <c r="A336" s="119"/>
    </row>
    <row r="337" spans="1:1">
      <c r="A337" s="119" t="s">
        <v>372</v>
      </c>
    </row>
    <row r="338" spans="1:1">
      <c r="A338" s="119" t="s">
        <v>373</v>
      </c>
    </row>
    <row r="339" spans="1:1">
      <c r="A339" s="119" t="s">
        <v>374</v>
      </c>
    </row>
    <row r="340" spans="1:1">
      <c r="A340" s="119" t="s">
        <v>375</v>
      </c>
    </row>
    <row r="341" spans="1:1">
      <c r="A341" s="119" t="s">
        <v>376</v>
      </c>
    </row>
    <row r="342" spans="1:1">
      <c r="A342" s="119"/>
    </row>
    <row r="343" spans="1:1">
      <c r="A343" s="119" t="s">
        <v>377</v>
      </c>
    </row>
    <row r="344" spans="1:1">
      <c r="A344" s="119"/>
    </row>
    <row r="345" spans="1:1">
      <c r="A345" s="119" t="s">
        <v>378</v>
      </c>
    </row>
    <row r="346" spans="1:1">
      <c r="A346" s="119" t="s">
        <v>379</v>
      </c>
    </row>
    <row r="347" spans="1:1">
      <c r="A347" s="119" t="s">
        <v>380</v>
      </c>
    </row>
    <row r="348" spans="1:1">
      <c r="A348" s="119" t="s">
        <v>381</v>
      </c>
    </row>
    <row r="349" spans="1:1">
      <c r="A349" s="119" t="s">
        <v>382</v>
      </c>
    </row>
    <row r="350" spans="1:1">
      <c r="A350" s="119" t="s">
        <v>383</v>
      </c>
    </row>
    <row r="351" spans="1:1">
      <c r="A351" s="119" t="s">
        <v>384</v>
      </c>
    </row>
    <row r="352" spans="1:1">
      <c r="A352" s="119" t="s">
        <v>385</v>
      </c>
    </row>
    <row r="353" spans="1:1">
      <c r="A353" s="119"/>
    </row>
    <row r="354" spans="1:1">
      <c r="A354" s="119" t="s">
        <v>386</v>
      </c>
    </row>
    <row r="355" spans="1:1">
      <c r="A355" s="119" t="s">
        <v>387</v>
      </c>
    </row>
    <row r="356" spans="1:1">
      <c r="A356" s="119" t="s">
        <v>388</v>
      </c>
    </row>
    <row r="357" spans="1:1">
      <c r="A357" s="119" t="s">
        <v>389</v>
      </c>
    </row>
    <row r="358" spans="1:1">
      <c r="A358" s="119" t="s">
        <v>390</v>
      </c>
    </row>
    <row r="359" spans="1:1">
      <c r="A359" s="119" t="s">
        <v>391</v>
      </c>
    </row>
    <row r="360" spans="1:1">
      <c r="A360" s="119"/>
    </row>
    <row r="361" spans="1:1">
      <c r="A361" s="119" t="s">
        <v>392</v>
      </c>
    </row>
    <row r="362" spans="1:1">
      <c r="A362" s="119" t="s">
        <v>393</v>
      </c>
    </row>
    <row r="363" spans="1:1">
      <c r="A363" s="119" t="s">
        <v>394</v>
      </c>
    </row>
    <row r="364" spans="1:1">
      <c r="A364" s="119"/>
    </row>
    <row r="365" spans="1:1">
      <c r="A365" s="119" t="s">
        <v>395</v>
      </c>
    </row>
    <row r="366" spans="1:1">
      <c r="A366" s="119" t="s">
        <v>396</v>
      </c>
    </row>
    <row r="367" spans="1:1">
      <c r="A367" s="119"/>
    </row>
    <row r="368" spans="1:1">
      <c r="A368" s="119" t="s">
        <v>397</v>
      </c>
    </row>
    <row r="369" spans="1:1">
      <c r="A369" s="119" t="s">
        <v>398</v>
      </c>
    </row>
    <row r="370" spans="1:1">
      <c r="A370" s="119" t="s">
        <v>399</v>
      </c>
    </row>
    <row r="371" spans="1:1">
      <c r="A371" s="119"/>
    </row>
    <row r="372" spans="1:1">
      <c r="A372" s="119" t="s">
        <v>400</v>
      </c>
    </row>
    <row r="373" spans="1:1">
      <c r="A373" s="119" t="s">
        <v>401</v>
      </c>
    </row>
    <row r="374" spans="1:1">
      <c r="A374" s="119" t="s">
        <v>402</v>
      </c>
    </row>
    <row r="375" spans="1:1">
      <c r="A375" s="119"/>
    </row>
    <row r="376" spans="1:1">
      <c r="A376" s="119" t="s">
        <v>403</v>
      </c>
    </row>
    <row r="377" spans="1:1">
      <c r="A377" s="119" t="s">
        <v>404</v>
      </c>
    </row>
    <row r="378" spans="1:1">
      <c r="A378" s="119"/>
    </row>
    <row r="379" spans="1:1">
      <c r="A379" s="119" t="s">
        <v>405</v>
      </c>
    </row>
    <row r="380" spans="1:1">
      <c r="A380" s="119" t="s">
        <v>406</v>
      </c>
    </row>
    <row r="381" spans="1:1">
      <c r="A381" s="119"/>
    </row>
    <row r="382" spans="1:1">
      <c r="A382" s="119" t="s">
        <v>407</v>
      </c>
    </row>
    <row r="383" spans="1:1">
      <c r="A383" s="119" t="s">
        <v>408</v>
      </c>
    </row>
    <row r="384" spans="1:1">
      <c r="A384" s="119" t="s">
        <v>409</v>
      </c>
    </row>
    <row r="385" spans="1:1">
      <c r="A385" s="119" t="s">
        <v>410</v>
      </c>
    </row>
    <row r="386" spans="1:1">
      <c r="A386" s="119" t="s">
        <v>411</v>
      </c>
    </row>
    <row r="387" spans="1:1">
      <c r="A387" s="119"/>
    </row>
    <row r="388" spans="1:1">
      <c r="A388" s="119" t="s">
        <v>412</v>
      </c>
    </row>
    <row r="389" spans="1:1">
      <c r="A389" s="119" t="s">
        <v>413</v>
      </c>
    </row>
    <row r="390" spans="1:1">
      <c r="A390" s="119" t="s">
        <v>414</v>
      </c>
    </row>
    <row r="391" spans="1:1">
      <c r="A391" s="119" t="s">
        <v>415</v>
      </c>
    </row>
    <row r="392" spans="1:1">
      <c r="A392" s="119" t="s">
        <v>416</v>
      </c>
    </row>
    <row r="393" spans="1:1">
      <c r="A393" s="119" t="s">
        <v>417</v>
      </c>
    </row>
    <row r="394" spans="1:1">
      <c r="A394" s="119" t="s">
        <v>418</v>
      </c>
    </row>
    <row r="395" spans="1:1">
      <c r="A395" s="119" t="s">
        <v>419</v>
      </c>
    </row>
    <row r="396" spans="1:1">
      <c r="A396" s="119" t="s">
        <v>420</v>
      </c>
    </row>
    <row r="397" spans="1:1">
      <c r="A397" s="119"/>
    </row>
    <row r="398" spans="1:1">
      <c r="A398" s="119" t="s">
        <v>421</v>
      </c>
    </row>
    <row r="399" spans="1:1">
      <c r="A399" s="119" t="s">
        <v>422</v>
      </c>
    </row>
    <row r="400" spans="1:1">
      <c r="A400" s="119" t="s">
        <v>423</v>
      </c>
    </row>
    <row r="401" spans="1:1">
      <c r="A401" s="119" t="s">
        <v>424</v>
      </c>
    </row>
    <row r="402" spans="1:1">
      <c r="A402" s="119"/>
    </row>
    <row r="403" spans="1:1">
      <c r="A403" s="119" t="s">
        <v>425</v>
      </c>
    </row>
    <row r="404" spans="1:1">
      <c r="A404" s="119" t="s">
        <v>426</v>
      </c>
    </row>
    <row r="405" spans="1:1">
      <c r="A405" s="119" t="s">
        <v>427</v>
      </c>
    </row>
    <row r="406" spans="1:1">
      <c r="A406" s="119"/>
    </row>
    <row r="407" spans="1:1">
      <c r="A407" s="119" t="s">
        <v>428</v>
      </c>
    </row>
    <row r="408" spans="1:1">
      <c r="A408" s="119"/>
    </row>
    <row r="409" spans="1:1">
      <c r="A409" s="119" t="s">
        <v>429</v>
      </c>
    </row>
    <row r="410" spans="1:1">
      <c r="A410" s="119" t="s">
        <v>430</v>
      </c>
    </row>
    <row r="411" spans="1:1">
      <c r="A411" s="119" t="s">
        <v>431</v>
      </c>
    </row>
    <row r="412" spans="1:1">
      <c r="A412" s="119" t="s">
        <v>432</v>
      </c>
    </row>
    <row r="413" spans="1:1">
      <c r="A413" s="119" t="s">
        <v>433</v>
      </c>
    </row>
    <row r="414" spans="1:1">
      <c r="A414" s="119"/>
    </row>
    <row r="415" spans="1:1">
      <c r="A415" s="119" t="s">
        <v>434</v>
      </c>
    </row>
    <row r="416" spans="1:1">
      <c r="A416" s="119" t="s">
        <v>435</v>
      </c>
    </row>
    <row r="417" spans="1:1">
      <c r="A417" s="119" t="s">
        <v>436</v>
      </c>
    </row>
    <row r="418" spans="1:1">
      <c r="A418" s="119" t="s">
        <v>437</v>
      </c>
    </row>
    <row r="419" spans="1:1">
      <c r="A419" s="119" t="s">
        <v>438</v>
      </c>
    </row>
    <row r="420" spans="1:1">
      <c r="A420" s="119" t="s">
        <v>439</v>
      </c>
    </row>
    <row r="421" spans="1:1">
      <c r="A421" s="119"/>
    </row>
    <row r="422" spans="1:1">
      <c r="A422" s="119" t="s">
        <v>440</v>
      </c>
    </row>
    <row r="423" spans="1:1">
      <c r="A423" s="119" t="s">
        <v>441</v>
      </c>
    </row>
    <row r="424" spans="1:1">
      <c r="A424" s="119" t="s">
        <v>442</v>
      </c>
    </row>
    <row r="425" spans="1:1">
      <c r="A425" s="119" t="s">
        <v>443</v>
      </c>
    </row>
    <row r="426" spans="1:1">
      <c r="A426" s="119" t="s">
        <v>444</v>
      </c>
    </row>
    <row r="427" spans="1:1">
      <c r="A427" s="119" t="s">
        <v>445</v>
      </c>
    </row>
    <row r="428" spans="1:1">
      <c r="A428" s="119"/>
    </row>
    <row r="429" spans="1:1">
      <c r="A429" s="119" t="s">
        <v>446</v>
      </c>
    </row>
    <row r="430" spans="1:1">
      <c r="A430" s="119" t="s">
        <v>447</v>
      </c>
    </row>
    <row r="431" spans="1:1">
      <c r="A431" s="119" t="s">
        <v>448</v>
      </c>
    </row>
    <row r="432" spans="1:1">
      <c r="A432" s="119" t="s">
        <v>449</v>
      </c>
    </row>
    <row r="433" spans="1:1">
      <c r="A433" s="119" t="s">
        <v>450</v>
      </c>
    </row>
    <row r="434" spans="1:1">
      <c r="A434" s="119"/>
    </row>
    <row r="435" spans="1:1">
      <c r="A435" s="119" t="s">
        <v>451</v>
      </c>
    </row>
    <row r="436" spans="1:1">
      <c r="A436" s="119"/>
    </row>
    <row r="437" spans="1:1">
      <c r="A437" s="119" t="s">
        <v>452</v>
      </c>
    </row>
    <row r="438" spans="1:1">
      <c r="A438" s="119" t="s">
        <v>453</v>
      </c>
    </row>
    <row r="439" spans="1:1">
      <c r="A439" s="119" t="s">
        <v>454</v>
      </c>
    </row>
    <row r="440" spans="1:1">
      <c r="A440" s="119" t="s">
        <v>455</v>
      </c>
    </row>
    <row r="441" spans="1:1">
      <c r="A441" s="119" t="s">
        <v>456</v>
      </c>
    </row>
    <row r="442" spans="1:1">
      <c r="A442" s="119" t="s">
        <v>457</v>
      </c>
    </row>
    <row r="443" spans="1:1">
      <c r="A443" s="119" t="s">
        <v>458</v>
      </c>
    </row>
    <row r="444" spans="1:1">
      <c r="A444" s="119" t="s">
        <v>459</v>
      </c>
    </row>
    <row r="445" spans="1:1">
      <c r="A445" s="119"/>
    </row>
    <row r="446" spans="1:1">
      <c r="A446" s="119" t="s">
        <v>460</v>
      </c>
    </row>
    <row r="447" spans="1:1">
      <c r="A447" s="119"/>
    </row>
    <row r="448" spans="1:1">
      <c r="A448" s="119" t="s">
        <v>461</v>
      </c>
    </row>
    <row r="449" spans="1:1">
      <c r="A449" s="119" t="s">
        <v>462</v>
      </c>
    </row>
    <row r="450" spans="1:1">
      <c r="A450" s="119" t="s">
        <v>463</v>
      </c>
    </row>
    <row r="451" spans="1:1">
      <c r="A451" s="119" t="s">
        <v>464</v>
      </c>
    </row>
    <row r="452" spans="1:1">
      <c r="A452" s="119"/>
    </row>
    <row r="453" spans="1:1">
      <c r="A453" s="119" t="s">
        <v>465</v>
      </c>
    </row>
    <row r="454" spans="1:1">
      <c r="A454" s="119" t="s">
        <v>466</v>
      </c>
    </row>
    <row r="455" spans="1:1">
      <c r="A455" s="119" t="s">
        <v>467</v>
      </c>
    </row>
    <row r="456" spans="1:1">
      <c r="A456" s="119" t="s">
        <v>468</v>
      </c>
    </row>
    <row r="457" spans="1:1">
      <c r="A457" s="119" t="s">
        <v>469</v>
      </c>
    </row>
    <row r="458" spans="1:1">
      <c r="A458" s="119" t="s">
        <v>470</v>
      </c>
    </row>
    <row r="459" spans="1:1">
      <c r="A459" s="119" t="s">
        <v>471</v>
      </c>
    </row>
    <row r="460" spans="1:1">
      <c r="A460" s="119" t="s">
        <v>472</v>
      </c>
    </row>
    <row r="461" spans="1:1">
      <c r="A461" s="119" t="s">
        <v>473</v>
      </c>
    </row>
    <row r="462" spans="1:1">
      <c r="A462" s="119"/>
    </row>
    <row r="463" spans="1:1">
      <c r="A463" s="119" t="s">
        <v>474</v>
      </c>
    </row>
    <row r="464" spans="1:1">
      <c r="A464" s="119" t="s">
        <v>475</v>
      </c>
    </row>
    <row r="465" spans="1:1">
      <c r="A465" s="119" t="s">
        <v>476</v>
      </c>
    </row>
    <row r="466" spans="1:1">
      <c r="A466" s="119" t="s">
        <v>477</v>
      </c>
    </row>
    <row r="467" spans="1:1">
      <c r="A467" s="119" t="s">
        <v>478</v>
      </c>
    </row>
    <row r="468" spans="1:1">
      <c r="A468" s="119" t="s">
        <v>479</v>
      </c>
    </row>
    <row r="469" spans="1:1">
      <c r="A469" s="119" t="s">
        <v>480</v>
      </c>
    </row>
    <row r="470" spans="1:1">
      <c r="A470" s="119"/>
    </row>
    <row r="471" spans="1:1">
      <c r="A471" s="119" t="s">
        <v>481</v>
      </c>
    </row>
    <row r="472" spans="1:1">
      <c r="A472" s="119"/>
    </row>
    <row r="473" spans="1:1">
      <c r="A473" s="119" t="s">
        <v>482</v>
      </c>
    </row>
    <row r="474" spans="1:1">
      <c r="A474" s="119" t="s">
        <v>483</v>
      </c>
    </row>
    <row r="475" spans="1:1">
      <c r="A475" s="119" t="s">
        <v>484</v>
      </c>
    </row>
    <row r="476" spans="1:1">
      <c r="A476" s="119"/>
    </row>
    <row r="477" spans="1:1">
      <c r="A477" s="119" t="s">
        <v>485</v>
      </c>
    </row>
    <row r="478" spans="1:1">
      <c r="A478" s="119" t="s">
        <v>486</v>
      </c>
    </row>
    <row r="479" spans="1:1">
      <c r="A479" s="119" t="s">
        <v>487</v>
      </c>
    </row>
    <row r="480" spans="1:1">
      <c r="A480" s="119" t="s">
        <v>488</v>
      </c>
    </row>
    <row r="481" spans="1:1">
      <c r="A481" s="119" t="s">
        <v>489</v>
      </c>
    </row>
    <row r="482" spans="1:1">
      <c r="A482" s="119" t="s">
        <v>490</v>
      </c>
    </row>
    <row r="483" spans="1:1">
      <c r="A483" s="119" t="s">
        <v>491</v>
      </c>
    </row>
    <row r="484" spans="1:1">
      <c r="A484" s="119" t="s">
        <v>492</v>
      </c>
    </row>
    <row r="485" spans="1:1">
      <c r="A485" s="119" t="s">
        <v>493</v>
      </c>
    </row>
    <row r="486" spans="1:1">
      <c r="A486" s="119"/>
    </row>
    <row r="487" spans="1:1">
      <c r="A487" s="119" t="s">
        <v>494</v>
      </c>
    </row>
    <row r="488" spans="1:1">
      <c r="A488" s="119" t="s">
        <v>495</v>
      </c>
    </row>
    <row r="489" spans="1:1">
      <c r="A489" s="119" t="s">
        <v>496</v>
      </c>
    </row>
    <row r="490" spans="1:1">
      <c r="A490" s="119" t="s">
        <v>497</v>
      </c>
    </row>
    <row r="491" spans="1:1">
      <c r="A491" s="119"/>
    </row>
    <row r="492" spans="1:1">
      <c r="A492" s="119" t="s">
        <v>498</v>
      </c>
    </row>
    <row r="493" spans="1:1">
      <c r="A493" s="119" t="s">
        <v>499</v>
      </c>
    </row>
    <row r="494" spans="1:1">
      <c r="A494" s="119" t="s">
        <v>500</v>
      </c>
    </row>
    <row r="495" spans="1:1">
      <c r="A495" s="119" t="s">
        <v>501</v>
      </c>
    </row>
    <row r="496" spans="1:1">
      <c r="A496" s="119" t="s">
        <v>502</v>
      </c>
    </row>
    <row r="497" spans="1:1">
      <c r="A497" s="119" t="s">
        <v>503</v>
      </c>
    </row>
    <row r="498" spans="1:1">
      <c r="A498" s="119"/>
    </row>
    <row r="499" spans="1:1">
      <c r="A499" s="119" t="s">
        <v>504</v>
      </c>
    </row>
    <row r="500" spans="1:1">
      <c r="A500" s="119" t="s">
        <v>505</v>
      </c>
    </row>
    <row r="501" spans="1:1">
      <c r="A501" s="119" t="s">
        <v>506</v>
      </c>
    </row>
    <row r="502" spans="1:1">
      <c r="A502" s="119" t="s">
        <v>507</v>
      </c>
    </row>
    <row r="503" spans="1:1">
      <c r="A503" s="119" t="s">
        <v>508</v>
      </c>
    </row>
    <row r="504" spans="1:1">
      <c r="A504" s="119" t="s">
        <v>509</v>
      </c>
    </row>
    <row r="505" spans="1:1">
      <c r="A505" s="119" t="s">
        <v>510</v>
      </c>
    </row>
    <row r="506" spans="1:1">
      <c r="A506" s="119" t="s">
        <v>511</v>
      </c>
    </row>
    <row r="507" spans="1:1">
      <c r="A507" s="119" t="s">
        <v>512</v>
      </c>
    </row>
    <row r="508" spans="1:1">
      <c r="A508" s="119" t="s">
        <v>513</v>
      </c>
    </row>
    <row r="509" spans="1:1">
      <c r="A509" s="119" t="s">
        <v>514</v>
      </c>
    </row>
    <row r="510" spans="1:1">
      <c r="A510" s="119" t="s">
        <v>515</v>
      </c>
    </row>
    <row r="511" spans="1:1">
      <c r="A511" s="119" t="s">
        <v>516</v>
      </c>
    </row>
    <row r="512" spans="1:1">
      <c r="A512" s="119"/>
    </row>
    <row r="513" spans="1:1">
      <c r="A513" s="119" t="s">
        <v>517</v>
      </c>
    </row>
    <row r="514" spans="1:1">
      <c r="A514" s="119" t="s">
        <v>518</v>
      </c>
    </row>
    <row r="515" spans="1:1">
      <c r="A515" s="119" t="s">
        <v>519</v>
      </c>
    </row>
    <row r="516" spans="1:1">
      <c r="A516" s="119" t="s">
        <v>520</v>
      </c>
    </row>
    <row r="517" spans="1:1">
      <c r="A517" s="119" t="s">
        <v>521</v>
      </c>
    </row>
    <row r="518" spans="1:1">
      <c r="A518" s="119" t="s">
        <v>522</v>
      </c>
    </row>
    <row r="519" spans="1:1">
      <c r="A519" s="119" t="s">
        <v>523</v>
      </c>
    </row>
    <row r="520" spans="1:1">
      <c r="A520" s="119"/>
    </row>
    <row r="521" spans="1:1">
      <c r="A521" s="119" t="s">
        <v>524</v>
      </c>
    </row>
    <row r="522" spans="1:1">
      <c r="A522" s="119" t="s">
        <v>525</v>
      </c>
    </row>
    <row r="523" spans="1:1">
      <c r="A523" s="119" t="s">
        <v>526</v>
      </c>
    </row>
    <row r="524" spans="1:1">
      <c r="A524" s="119" t="s">
        <v>527</v>
      </c>
    </row>
    <row r="525" spans="1:1">
      <c r="A525" s="119" t="s">
        <v>528</v>
      </c>
    </row>
    <row r="526" spans="1:1">
      <c r="A526" s="119" t="s">
        <v>529</v>
      </c>
    </row>
    <row r="527" spans="1:1">
      <c r="A527" s="119" t="s">
        <v>530</v>
      </c>
    </row>
    <row r="528" spans="1:1">
      <c r="A528" s="119" t="s">
        <v>531</v>
      </c>
    </row>
    <row r="529" spans="1:1">
      <c r="A529" s="119" t="s">
        <v>532</v>
      </c>
    </row>
    <row r="530" spans="1:1">
      <c r="A530" s="119" t="s">
        <v>533</v>
      </c>
    </row>
    <row r="531" spans="1:1">
      <c r="A531" s="119" t="s">
        <v>534</v>
      </c>
    </row>
    <row r="532" spans="1:1">
      <c r="A532" s="119" t="s">
        <v>535</v>
      </c>
    </row>
    <row r="533" spans="1:1">
      <c r="A533" s="119" t="s">
        <v>536</v>
      </c>
    </row>
    <row r="534" spans="1:1">
      <c r="A534" s="119" t="s">
        <v>537</v>
      </c>
    </row>
    <row r="535" spans="1:1">
      <c r="A535" s="119"/>
    </row>
    <row r="536" spans="1:1">
      <c r="A536" s="119" t="s">
        <v>538</v>
      </c>
    </row>
    <row r="537" spans="1:1">
      <c r="A537" s="119" t="s">
        <v>539</v>
      </c>
    </row>
    <row r="538" spans="1:1">
      <c r="A538" s="119" t="s">
        <v>540</v>
      </c>
    </row>
    <row r="539" spans="1:1">
      <c r="A539" s="119"/>
    </row>
    <row r="540" spans="1:1">
      <c r="A540" s="119" t="s">
        <v>541</v>
      </c>
    </row>
    <row r="541" spans="1:1">
      <c r="A541" s="119"/>
    </row>
    <row r="542" spans="1:1">
      <c r="A542" s="119" t="s">
        <v>542</v>
      </c>
    </row>
    <row r="543" spans="1:1">
      <c r="A543" s="119" t="s">
        <v>543</v>
      </c>
    </row>
    <row r="544" spans="1:1">
      <c r="A544" s="119" t="s">
        <v>544</v>
      </c>
    </row>
    <row r="545" spans="1:1">
      <c r="A545" s="119" t="s">
        <v>545</v>
      </c>
    </row>
    <row r="546" spans="1:1">
      <c r="A546" s="119" t="s">
        <v>546</v>
      </c>
    </row>
    <row r="547" spans="1:1">
      <c r="A547" s="119" t="s">
        <v>547</v>
      </c>
    </row>
    <row r="548" spans="1:1">
      <c r="A548" s="119" t="s">
        <v>548</v>
      </c>
    </row>
    <row r="549" spans="1:1">
      <c r="A549" s="119" t="s">
        <v>549</v>
      </c>
    </row>
    <row r="550" spans="1:1">
      <c r="A550" s="119" t="s">
        <v>550</v>
      </c>
    </row>
    <row r="551" spans="1:1">
      <c r="A551" s="119"/>
    </row>
    <row r="552" spans="1:1">
      <c r="A552" s="119" t="s">
        <v>551</v>
      </c>
    </row>
    <row r="553" spans="1:1">
      <c r="A553" s="119"/>
    </row>
    <row r="554" spans="1:1">
      <c r="A554" s="119" t="s">
        <v>552</v>
      </c>
    </row>
    <row r="555" spans="1:1">
      <c r="A555" s="119" t="s">
        <v>553</v>
      </c>
    </row>
    <row r="556" spans="1:1">
      <c r="A556" s="119" t="s">
        <v>554</v>
      </c>
    </row>
    <row r="557" spans="1:1">
      <c r="A557" s="119" t="s">
        <v>555</v>
      </c>
    </row>
    <row r="558" spans="1:1">
      <c r="A558" s="119" t="s">
        <v>556</v>
      </c>
    </row>
    <row r="559" spans="1:1">
      <c r="A559" s="119" t="s">
        <v>557</v>
      </c>
    </row>
    <row r="560" spans="1:1">
      <c r="A560" s="119" t="s">
        <v>558</v>
      </c>
    </row>
    <row r="561" spans="1:1">
      <c r="A561" s="119" t="s">
        <v>559</v>
      </c>
    </row>
    <row r="562" spans="1:1">
      <c r="A562" s="119"/>
    </row>
    <row r="563" spans="1:1">
      <c r="A563" s="119" t="s">
        <v>560</v>
      </c>
    </row>
    <row r="564" spans="1:1">
      <c r="A564" s="119"/>
    </row>
    <row r="565" spans="1:1">
      <c r="A565" s="119" t="s">
        <v>561</v>
      </c>
    </row>
    <row r="566" spans="1:1">
      <c r="A566" s="119" t="s">
        <v>562</v>
      </c>
    </row>
    <row r="567" spans="1:1">
      <c r="A567" s="119" t="s">
        <v>563</v>
      </c>
    </row>
    <row r="568" spans="1:1">
      <c r="A568" s="119" t="s">
        <v>564</v>
      </c>
    </row>
    <row r="569" spans="1:1">
      <c r="A569" s="119"/>
    </row>
    <row r="570" spans="1:1">
      <c r="A570" s="119" t="s">
        <v>565</v>
      </c>
    </row>
    <row r="571" spans="1:1">
      <c r="A571" s="119" t="s">
        <v>566</v>
      </c>
    </row>
    <row r="572" spans="1:1">
      <c r="A572" s="119" t="s">
        <v>567</v>
      </c>
    </row>
    <row r="573" spans="1:1">
      <c r="A573" s="119" t="s">
        <v>568</v>
      </c>
    </row>
    <row r="574" spans="1:1">
      <c r="A574" s="119" t="s">
        <v>569</v>
      </c>
    </row>
    <row r="575" spans="1:1">
      <c r="A575" s="119" t="s">
        <v>570</v>
      </c>
    </row>
    <row r="576" spans="1:1">
      <c r="A576" s="119" t="s">
        <v>571</v>
      </c>
    </row>
    <row r="577" spans="1:1">
      <c r="A577" s="119" t="s">
        <v>572</v>
      </c>
    </row>
    <row r="578" spans="1:1">
      <c r="A578" s="119"/>
    </row>
    <row r="579" spans="1:1">
      <c r="A579" s="119" t="s">
        <v>573</v>
      </c>
    </row>
    <row r="580" spans="1:1">
      <c r="A580" s="119" t="s">
        <v>574</v>
      </c>
    </row>
    <row r="581" spans="1:1">
      <c r="A581" s="119" t="s">
        <v>575</v>
      </c>
    </row>
    <row r="582" spans="1:1">
      <c r="A582" s="119" t="s">
        <v>576</v>
      </c>
    </row>
    <row r="583" spans="1:1">
      <c r="A583" s="119"/>
    </row>
    <row r="584" spans="1:1">
      <c r="A584" s="119" t="s">
        <v>577</v>
      </c>
    </row>
    <row r="585" spans="1:1">
      <c r="A585" s="119" t="s">
        <v>578</v>
      </c>
    </row>
    <row r="586" spans="1:1">
      <c r="A586" s="119" t="s">
        <v>579</v>
      </c>
    </row>
    <row r="587" spans="1:1">
      <c r="A587" s="119" t="s">
        <v>580</v>
      </c>
    </row>
    <row r="588" spans="1:1">
      <c r="A588" s="119"/>
    </row>
    <row r="589" spans="1:1">
      <c r="A589" s="119" t="s">
        <v>581</v>
      </c>
    </row>
    <row r="590" spans="1:1">
      <c r="A590" s="119"/>
    </row>
    <row r="591" spans="1:1">
      <c r="A591" s="119" t="s">
        <v>582</v>
      </c>
    </row>
    <row r="592" spans="1:1">
      <c r="A592" s="119" t="s">
        <v>583</v>
      </c>
    </row>
    <row r="593" spans="1:1">
      <c r="A593" s="119" t="s">
        <v>584</v>
      </c>
    </row>
    <row r="594" spans="1:1">
      <c r="A594" s="119" t="s">
        <v>585</v>
      </c>
    </row>
    <row r="595" spans="1:1">
      <c r="A595" s="119" t="s">
        <v>586</v>
      </c>
    </row>
    <row r="596" spans="1:1">
      <c r="A596" s="119" t="s">
        <v>587</v>
      </c>
    </row>
    <row r="597" spans="1:1">
      <c r="A597" s="119" t="s">
        <v>588</v>
      </c>
    </row>
    <row r="598" spans="1:1">
      <c r="A598" s="119" t="s">
        <v>589</v>
      </c>
    </row>
    <row r="599" spans="1:1">
      <c r="A599" s="119"/>
    </row>
    <row r="600" spans="1:1">
      <c r="A600" s="119" t="s">
        <v>590</v>
      </c>
    </row>
    <row r="601" spans="1:1">
      <c r="A601" s="119"/>
    </row>
    <row r="602" spans="1:1">
      <c r="A602" s="119" t="s">
        <v>591</v>
      </c>
    </row>
    <row r="603" spans="1:1">
      <c r="A603" s="119" t="s">
        <v>592</v>
      </c>
    </row>
    <row r="604" spans="1:1">
      <c r="A604" s="119" t="s">
        <v>593</v>
      </c>
    </row>
    <row r="605" spans="1:1">
      <c r="A605" s="119" t="s">
        <v>594</v>
      </c>
    </row>
    <row r="606" spans="1:1">
      <c r="A606" s="119" t="s">
        <v>595</v>
      </c>
    </row>
    <row r="607" spans="1:1">
      <c r="A607" s="119" t="s">
        <v>596</v>
      </c>
    </row>
    <row r="608" spans="1:1">
      <c r="A608" s="119" t="s">
        <v>597</v>
      </c>
    </row>
    <row r="609" spans="1:1">
      <c r="A609" s="119" t="s">
        <v>598</v>
      </c>
    </row>
    <row r="610" spans="1:1">
      <c r="A610" s="119" t="s">
        <v>599</v>
      </c>
    </row>
    <row r="611" spans="1:1">
      <c r="A611" s="119"/>
    </row>
    <row r="612" spans="1:1">
      <c r="A612" s="119" t="s">
        <v>600</v>
      </c>
    </row>
    <row r="613" spans="1:1">
      <c r="A613" s="119"/>
    </row>
    <row r="614" spans="1:1">
      <c r="A614" s="119" t="s">
        <v>601</v>
      </c>
    </row>
    <row r="615" spans="1:1">
      <c r="A615" s="119" t="s">
        <v>602</v>
      </c>
    </row>
    <row r="616" spans="1:1">
      <c r="A616" s="119" t="s">
        <v>603</v>
      </c>
    </row>
    <row r="617" spans="1:1">
      <c r="A617" s="119" t="s">
        <v>604</v>
      </c>
    </row>
    <row r="618" spans="1:1">
      <c r="A618" s="119" t="s">
        <v>605</v>
      </c>
    </row>
    <row r="619" spans="1:1">
      <c r="A619" s="119" t="s">
        <v>606</v>
      </c>
    </row>
    <row r="620" spans="1:1">
      <c r="A620" s="119"/>
    </row>
    <row r="621" spans="1:1">
      <c r="A621" s="119" t="s">
        <v>607</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38" sqref="B38"/>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71" t="s">
        <v>658</v>
      </c>
      <c r="C2" s="101"/>
    </row>
    <row r="3" spans="1:7">
      <c r="A3" s="3"/>
      <c r="B3" s="3"/>
    </row>
    <row r="4" spans="1:7" ht="17.25">
      <c r="A4" s="3"/>
      <c r="B4" s="3" t="s">
        <v>659</v>
      </c>
      <c r="D4" s="106"/>
      <c r="G4" s="102"/>
    </row>
    <row r="5" spans="1:7">
      <c r="A5" s="3"/>
      <c r="B5" s="3" t="s">
        <v>663</v>
      </c>
      <c r="D5" s="107"/>
      <c r="G5" s="102"/>
    </row>
    <row r="6" spans="1:7">
      <c r="A6" s="3"/>
      <c r="B6" s="3" t="s">
        <v>660</v>
      </c>
      <c r="G6" s="102"/>
    </row>
    <row r="7" spans="1:7">
      <c r="A7" s="3"/>
      <c r="B7" s="3"/>
      <c r="G7" s="102"/>
    </row>
    <row r="8" spans="1:7" ht="17.25">
      <c r="A8" s="3"/>
      <c r="B8" s="3" t="s">
        <v>649</v>
      </c>
      <c r="D8" s="108"/>
      <c r="G8" s="102"/>
    </row>
    <row r="9" spans="1:7">
      <c r="A9" s="3"/>
      <c r="B9" s="3" t="s">
        <v>650</v>
      </c>
      <c r="D9" s="107"/>
      <c r="G9" s="102"/>
    </row>
    <row r="10" spans="1:7">
      <c r="A10" s="3"/>
      <c r="B10" s="3" t="s">
        <v>653</v>
      </c>
      <c r="G10" s="102"/>
    </row>
    <row r="11" spans="1:7">
      <c r="A11" s="3"/>
      <c r="B11" s="3"/>
      <c r="G11" s="102"/>
    </row>
    <row r="12" spans="1:7">
      <c r="A12" s="3"/>
      <c r="B12" s="164" t="s">
        <v>651</v>
      </c>
      <c r="G12" s="102"/>
    </row>
    <row r="13" spans="1:7">
      <c r="A13" s="3"/>
      <c r="B13" s="3" t="s">
        <v>652</v>
      </c>
      <c r="G13" s="102"/>
    </row>
    <row r="14" spans="1:7">
      <c r="A14" s="3"/>
      <c r="B14" s="3" t="s">
        <v>664</v>
      </c>
      <c r="G14" s="102"/>
    </row>
    <row r="15" spans="1:7">
      <c r="A15" s="3"/>
      <c r="B15" s="3"/>
      <c r="G15" s="102"/>
    </row>
    <row r="16" spans="1:7">
      <c r="A16" s="3"/>
      <c r="B16" s="3" t="s">
        <v>815</v>
      </c>
      <c r="G16" s="103"/>
    </row>
    <row r="17" spans="1:9">
      <c r="A17" s="3"/>
      <c r="B17" s="3" t="s">
        <v>814</v>
      </c>
      <c r="G17" s="102"/>
    </row>
    <row r="18" spans="1:9">
      <c r="A18" s="3"/>
      <c r="B18" s="3" t="s">
        <v>816</v>
      </c>
      <c r="G18" s="233"/>
      <c r="H18" s="233"/>
      <c r="I18" s="233"/>
    </row>
    <row r="19" spans="1:9">
      <c r="A19" s="3"/>
      <c r="B19" s="3"/>
      <c r="G19" s="102"/>
    </row>
    <row r="20" spans="1:9">
      <c r="A20" s="3"/>
      <c r="B20" s="193" t="s">
        <v>822</v>
      </c>
    </row>
    <row r="21" spans="1:9">
      <c r="A21" s="3"/>
      <c r="B21" s="3"/>
    </row>
    <row r="22" spans="1:9">
      <c r="A22" s="3"/>
      <c r="B22" s="7" t="str">
        <f>CONCATENATE("Version ",'Change Log'!$B$3," – © 2015-",YEAR('Change Log'!$A$3),", William W. Davis, MSPM, PMP")</f>
        <v>Version 0.5 – © 2015-2021, William W. Davis, MSPM, PMP</v>
      </c>
      <c r="D22" s="117"/>
    </row>
    <row r="23" spans="1:9">
      <c r="A23" s="3"/>
      <c r="B23" s="195" t="s">
        <v>50</v>
      </c>
    </row>
    <row r="24" spans="1:9">
      <c r="A24" s="3"/>
      <c r="B24" s="195" t="s">
        <v>51</v>
      </c>
      <c r="D24" s="117"/>
    </row>
    <row r="25" spans="1:9">
      <c r="A25" s="3"/>
      <c r="B25" s="195" t="s">
        <v>48</v>
      </c>
      <c r="C25" s="6"/>
      <c r="D25" s="117"/>
      <c r="H25" s="6"/>
    </row>
    <row r="26" spans="1:9">
      <c r="A26" s="3"/>
      <c r="B26" s="195" t="s">
        <v>92</v>
      </c>
      <c r="C26" s="67"/>
      <c r="D26" s="117"/>
      <c r="E26" s="67"/>
      <c r="F26" s="67"/>
      <c r="G26" s="67"/>
      <c r="H26" s="67"/>
    </row>
    <row r="27" spans="1:9">
      <c r="A27" s="3"/>
      <c r="B27" s="195" t="s">
        <v>630</v>
      </c>
      <c r="C27" s="67"/>
      <c r="D27" s="117"/>
      <c r="H27" s="6"/>
    </row>
    <row r="28" spans="1:9">
      <c r="A28" s="3"/>
      <c r="B28" s="72" t="s">
        <v>87</v>
      </c>
      <c r="C28" s="67"/>
      <c r="D28" s="117"/>
      <c r="H28" s="6"/>
    </row>
    <row r="29" spans="1:9">
      <c r="A29" s="3"/>
      <c r="B29" s="72" t="s">
        <v>47</v>
      </c>
      <c r="C29" s="67"/>
      <c r="D29" s="117"/>
      <c r="H29" s="6"/>
    </row>
    <row r="30" spans="1:9">
      <c r="A30" s="3"/>
      <c r="B30" s="72" t="s">
        <v>86</v>
      </c>
      <c r="C30" s="67"/>
      <c r="D30" s="117"/>
      <c r="H30" s="6"/>
    </row>
    <row r="31" spans="1:9">
      <c r="A31" s="3"/>
      <c r="B31" s="72" t="s">
        <v>88</v>
      </c>
      <c r="C31" s="6"/>
      <c r="D31" s="117"/>
      <c r="H31" s="6"/>
    </row>
    <row r="32" spans="1:9">
      <c r="A32" s="3"/>
      <c r="B32" s="72" t="s">
        <v>609</v>
      </c>
      <c r="C32" s="6"/>
      <c r="D32" s="117"/>
      <c r="H32" s="6"/>
    </row>
    <row r="33" spans="1:8">
      <c r="A33" s="3"/>
      <c r="B33" s="72" t="s">
        <v>610</v>
      </c>
      <c r="C33" s="6"/>
      <c r="H33" s="6"/>
    </row>
    <row r="34" spans="1:8">
      <c r="A34" s="3"/>
      <c r="B34" s="72"/>
      <c r="C34" s="6"/>
      <c r="D34" s="117"/>
      <c r="H34" s="6"/>
    </row>
    <row r="35" spans="1:8">
      <c r="A35" s="3"/>
      <c r="B35" s="72" t="s">
        <v>611</v>
      </c>
      <c r="C35" s="6"/>
      <c r="H35" s="6"/>
    </row>
    <row r="36" spans="1:8">
      <c r="A36" s="3"/>
      <c r="B36" s="72" t="s">
        <v>46</v>
      </c>
      <c r="C36" s="6"/>
      <c r="D36" s="117"/>
      <c r="H36" s="6"/>
    </row>
    <row r="37" spans="1:8">
      <c r="A37" s="3"/>
      <c r="B37" s="196" t="s">
        <v>614</v>
      </c>
      <c r="C37" s="6"/>
      <c r="D37" s="117"/>
      <c r="H37" s="6"/>
    </row>
    <row r="38" spans="1:8">
      <c r="A38" s="3"/>
      <c r="B38" s="72"/>
      <c r="C38" s="6"/>
      <c r="D38" s="117"/>
      <c r="H38" s="6"/>
    </row>
    <row r="39" spans="1:8">
      <c r="A39" s="7"/>
      <c r="B39" s="72"/>
      <c r="C39" s="6"/>
      <c r="D39" s="117"/>
      <c r="H39" s="6"/>
    </row>
    <row r="40" spans="1:8">
      <c r="A40" s="3"/>
      <c r="B40" s="145"/>
      <c r="D40" s="117"/>
    </row>
    <row r="41" spans="1:8">
      <c r="A41" s="3"/>
      <c r="B41" s="3"/>
    </row>
  </sheetData>
  <mergeCells count="1">
    <mergeCell ref="G18:I18"/>
  </mergeCells>
  <hyperlinks>
    <hyperlink ref="B27:D27" r:id="rId1" display="Take a Pluralsight course on Statistical PERT" xr:uid="{2D6563CD-B407-4B6B-9BA7-D2ED3427A9A1}"/>
    <hyperlink ref="B23" r:id="rId2" display="Take a Pluralsight course on Statistical PERT" xr:uid="{C1D1B28B-9911-43B5-8EA7-E392D31ABF37}"/>
    <hyperlink ref="B24" r:id="rId3" display="See the GNU General Public License for more details (http://www.gnu.org/licenses/)." xr:uid="{E883D8B0-452D-4A3A-9C58-E2A52B488FE2}"/>
  </hyperlinks>
  <pageMargins left="0.7" right="0.7" top="0.75" bottom="0.75" header="0.3" footer="0.3"/>
  <pageSetup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14"/>
  <sheetViews>
    <sheetView showGridLines="0" zoomScaleNormal="100" workbookViewId="0">
      <pane ySplit="1" topLeftCell="A2" activePane="bottomLeft" state="frozen"/>
      <selection pane="bottomLeft" activeCell="C4" sqref="C4"/>
    </sheetView>
  </sheetViews>
  <sheetFormatPr defaultRowHeight="14.75"/>
  <cols>
    <col min="1" max="1" width="5.7265625" style="1" customWidth="1"/>
    <col min="2" max="2" width="70.7265625" customWidth="1"/>
    <col min="3" max="3" width="23.7265625" customWidth="1"/>
    <col min="4" max="5" width="13.7265625" customWidth="1"/>
    <col min="6" max="6" width="25.7265625" style="1" customWidth="1"/>
    <col min="7" max="7" width="7.7265625" style="1" customWidth="1"/>
    <col min="8" max="8" width="11.7265625" customWidth="1"/>
    <col min="9" max="9" width="13.54296875" customWidth="1"/>
    <col min="10" max="10" width="13.7265625" customWidth="1"/>
    <col min="11" max="11" width="10.7265625" customWidth="1"/>
    <col min="12" max="17" width="13.7265625" customWidth="1"/>
    <col min="18" max="18" width="12.7265625" customWidth="1"/>
  </cols>
  <sheetData>
    <row r="1" spans="1:18" ht="30" customHeight="1" thickBot="1">
      <c r="A1" s="36"/>
      <c r="B1" s="71" t="s">
        <v>661</v>
      </c>
      <c r="C1" s="3"/>
      <c r="D1" s="3"/>
      <c r="E1" s="3"/>
      <c r="F1" s="2"/>
      <c r="G1" s="2"/>
      <c r="H1" s="3"/>
      <c r="I1" s="3"/>
      <c r="J1" s="3"/>
      <c r="K1" s="3"/>
      <c r="L1" s="18"/>
      <c r="M1" s="18"/>
      <c r="N1" s="18"/>
      <c r="O1" s="18"/>
      <c r="P1" s="18"/>
      <c r="Q1" s="18"/>
      <c r="R1" s="3"/>
    </row>
    <row r="2" spans="1:18" s="213" customFormat="1" ht="30" customHeight="1" thickBot="1">
      <c r="A2" s="214"/>
      <c r="B2" s="215"/>
      <c r="C2" s="216"/>
      <c r="D2" s="217"/>
      <c r="E2" s="217"/>
      <c r="F2" s="218"/>
      <c r="G2" s="218"/>
      <c r="H2" s="217"/>
      <c r="I2" s="217"/>
      <c r="J2" s="217"/>
      <c r="K2" s="219"/>
      <c r="L2" s="212"/>
      <c r="M2" s="212"/>
      <c r="N2" s="212"/>
      <c r="O2" s="212"/>
      <c r="P2" s="212"/>
      <c r="Q2" s="212"/>
    </row>
    <row r="3" spans="1:18" ht="30" customHeight="1">
      <c r="A3" s="109"/>
      <c r="B3" s="110"/>
      <c r="C3" s="111" t="s">
        <v>811</v>
      </c>
      <c r="D3" s="112"/>
      <c r="E3" s="112"/>
      <c r="F3" s="113"/>
      <c r="G3" s="113"/>
      <c r="H3" s="112"/>
      <c r="I3" s="112"/>
      <c r="J3" s="112"/>
      <c r="K3" s="114"/>
      <c r="L3" s="18"/>
      <c r="M3" s="18"/>
      <c r="N3" s="18"/>
      <c r="O3" s="18"/>
      <c r="P3" s="18"/>
      <c r="Q3" s="18"/>
      <c r="R3" s="3"/>
    </row>
    <row r="4" spans="1:18" ht="20.2" customHeight="1">
      <c r="A4" s="84"/>
      <c r="B4" s="221" t="s">
        <v>654</v>
      </c>
      <c r="C4" s="189">
        <v>44651</v>
      </c>
      <c r="D4" s="222"/>
      <c r="E4" s="223"/>
      <c r="F4" s="224"/>
      <c r="G4" s="224"/>
      <c r="H4" s="223"/>
      <c r="I4" s="223"/>
      <c r="J4" s="223"/>
      <c r="K4" s="98"/>
      <c r="L4" s="18"/>
      <c r="M4" s="18"/>
      <c r="N4" s="18"/>
      <c r="O4" s="18"/>
      <c r="P4" s="18"/>
      <c r="Q4" s="18"/>
      <c r="R4" s="3"/>
    </row>
    <row r="5" spans="1:18" ht="20.2" customHeight="1">
      <c r="A5" s="84"/>
      <c r="B5" s="221" t="s">
        <v>655</v>
      </c>
      <c r="C5" s="189">
        <v>44653</v>
      </c>
      <c r="D5" s="222"/>
      <c r="E5" s="223"/>
      <c r="F5" s="224"/>
      <c r="G5" s="224"/>
      <c r="H5" s="223"/>
      <c r="I5" s="223"/>
      <c r="J5" s="223"/>
      <c r="K5" s="98"/>
      <c r="L5" s="18"/>
      <c r="M5" s="18"/>
      <c r="N5" s="18"/>
      <c r="O5" s="18"/>
      <c r="P5" s="18"/>
      <c r="Q5" s="18"/>
      <c r="R5" s="3"/>
    </row>
    <row r="6" spans="1:18" ht="20.2" customHeight="1">
      <c r="A6" s="84"/>
      <c r="B6" s="221" t="s">
        <v>790</v>
      </c>
      <c r="C6" s="210" t="s">
        <v>786</v>
      </c>
      <c r="D6" s="222" t="s">
        <v>791</v>
      </c>
      <c r="E6" s="223"/>
      <c r="F6" s="224"/>
      <c r="G6" s="224"/>
      <c r="H6" s="223"/>
      <c r="I6" s="223"/>
      <c r="J6" s="223"/>
      <c r="K6" s="98"/>
      <c r="L6" s="18"/>
      <c r="M6" s="18"/>
      <c r="N6" s="18"/>
      <c r="O6" s="18"/>
      <c r="P6" s="18"/>
      <c r="Q6" s="18"/>
      <c r="R6" s="3"/>
    </row>
    <row r="7" spans="1:18" ht="20.2" hidden="1" customHeight="1">
      <c r="A7" s="84"/>
      <c r="B7" s="221" t="s">
        <v>792</v>
      </c>
      <c r="C7" s="211">
        <f>YEAR(C4)</f>
        <v>2022</v>
      </c>
      <c r="D7" s="222"/>
      <c r="E7" s="223"/>
      <c r="F7" s="224"/>
      <c r="G7" s="224"/>
      <c r="H7" s="223"/>
      <c r="I7" s="223"/>
      <c r="J7" s="223"/>
      <c r="K7" s="98"/>
      <c r="L7" s="18"/>
      <c r="M7" s="18"/>
      <c r="N7" s="18"/>
      <c r="O7" s="18"/>
      <c r="P7" s="18"/>
      <c r="Q7" s="18"/>
      <c r="R7" s="3"/>
    </row>
    <row r="8" spans="1:18" ht="20.2" hidden="1" customHeight="1">
      <c r="A8" s="84"/>
      <c r="B8" s="221" t="s">
        <v>795</v>
      </c>
      <c r="C8" s="211" t="str">
        <f>_xlfn.CONCAT("01-Jan-",C7)</f>
        <v>01-Jan-2022</v>
      </c>
      <c r="D8" s="222"/>
      <c r="E8" s="223"/>
      <c r="F8" s="224"/>
      <c r="G8" s="224"/>
      <c r="H8" s="223"/>
      <c r="I8" s="223"/>
      <c r="J8" s="223"/>
      <c r="K8" s="98"/>
      <c r="L8" s="18"/>
      <c r="M8" s="18"/>
      <c r="N8" s="18"/>
      <c r="O8" s="18"/>
      <c r="P8" s="18"/>
      <c r="Q8" s="18"/>
      <c r="R8" s="3"/>
    </row>
    <row r="9" spans="1:18" ht="20.2" hidden="1" customHeight="1">
      <c r="A9" s="84"/>
      <c r="B9" s="221" t="s">
        <v>793</v>
      </c>
      <c r="C9" s="211">
        <f>C4-C8+1</f>
        <v>90</v>
      </c>
      <c r="D9" s="222"/>
      <c r="E9" s="223"/>
      <c r="F9" s="224"/>
      <c r="G9" s="224"/>
      <c r="H9" s="223"/>
      <c r="I9" s="223"/>
      <c r="J9" s="223"/>
      <c r="K9" s="98"/>
      <c r="L9" s="18"/>
      <c r="M9" s="18"/>
      <c r="N9" s="18"/>
      <c r="O9" s="18"/>
      <c r="P9" s="18"/>
      <c r="Q9" s="18"/>
      <c r="R9" s="3"/>
    </row>
    <row r="10" spans="1:18" ht="20.2" hidden="1" customHeight="1">
      <c r="A10" s="84"/>
      <c r="B10" s="221" t="s">
        <v>794</v>
      </c>
      <c r="C10" s="211">
        <f>C5-C8+1</f>
        <v>92</v>
      </c>
      <c r="D10" s="222"/>
      <c r="E10" s="223"/>
      <c r="F10" s="224"/>
      <c r="G10" s="224"/>
      <c r="H10" s="223"/>
      <c r="I10" s="223"/>
      <c r="J10" s="223"/>
      <c r="K10" s="98"/>
      <c r="L10" s="18"/>
      <c r="M10" s="18"/>
      <c r="N10" s="18"/>
      <c r="O10" s="18"/>
      <c r="P10" s="18"/>
      <c r="Q10" s="18"/>
      <c r="R10" s="3"/>
    </row>
    <row r="11" spans="1:18" ht="20.149999999999999" hidden="1" customHeight="1">
      <c r="A11" s="84"/>
      <c r="B11" s="221" t="s">
        <v>72</v>
      </c>
      <c r="C11" s="209">
        <f>VLOOKUP($C$6,VLookups!$A$37:$E$39,2,FALSE)</f>
        <v>74</v>
      </c>
      <c r="D11" s="222" t="s">
        <v>70</v>
      </c>
      <c r="E11" s="223"/>
      <c r="F11" s="224"/>
      <c r="G11" s="224"/>
      <c r="H11" s="223"/>
      <c r="I11" s="223"/>
      <c r="J11" s="223"/>
      <c r="K11" s="98"/>
      <c r="L11" s="18"/>
      <c r="M11" s="18"/>
      <c r="N11" s="18"/>
      <c r="O11" s="18"/>
      <c r="P11" s="18"/>
      <c r="Q11" s="18"/>
      <c r="R11" s="3"/>
    </row>
    <row r="12" spans="1:18" ht="20.149999999999999" hidden="1" customHeight="1">
      <c r="A12" s="115"/>
      <c r="B12" s="225" t="s">
        <v>628</v>
      </c>
      <c r="C12" s="209">
        <f>VLOOKUP($C$6,VLookups!$A$37:$E$39,4,FALSE)</f>
        <v>93.643564356435647</v>
      </c>
      <c r="D12" s="222" t="s">
        <v>629</v>
      </c>
      <c r="E12" s="223"/>
      <c r="F12" s="224"/>
      <c r="G12" s="224"/>
      <c r="H12" s="223"/>
      <c r="I12" s="223"/>
      <c r="J12" s="223"/>
      <c r="K12" s="98"/>
      <c r="L12" s="18"/>
      <c r="M12" s="18"/>
      <c r="N12" s="18"/>
      <c r="O12" s="18"/>
      <c r="P12" s="18"/>
      <c r="Q12" s="18"/>
      <c r="R12" s="3"/>
    </row>
    <row r="13" spans="1:18" ht="20.149999999999999" hidden="1" customHeight="1">
      <c r="A13" s="84"/>
      <c r="B13" s="221" t="s">
        <v>73</v>
      </c>
      <c r="C13" s="209">
        <f>VLOOKUP($C$6,VLookups!$A$37:$E$39,3,FALSE)</f>
        <v>108</v>
      </c>
      <c r="D13" s="222" t="s">
        <v>71</v>
      </c>
      <c r="E13" s="223"/>
      <c r="F13" s="224"/>
      <c r="G13" s="224"/>
      <c r="H13" s="223"/>
      <c r="I13" s="223"/>
      <c r="J13" s="223"/>
      <c r="K13" s="98"/>
      <c r="L13" s="18"/>
      <c r="M13" s="18"/>
      <c r="N13" s="18"/>
      <c r="O13" s="18"/>
      <c r="P13" s="18"/>
      <c r="Q13" s="18"/>
      <c r="R13" s="3"/>
    </row>
    <row r="14" spans="1:18" ht="20.149999999999999" hidden="1" customHeight="1">
      <c r="A14" s="94"/>
      <c r="B14" s="226" t="s">
        <v>61</v>
      </c>
      <c r="C14" s="69">
        <f>IF(OR(ISBLANK(C12),ISBLANK(C13),ISBLANK(C11)),"",IF(AND(C11&gt;0,C12&gt;0,C13&gt;0),IF(C12&gt;C11,IF(C13&gt;C12,1,-1),-1)))</f>
        <v>1</v>
      </c>
      <c r="D14" s="222" t="s">
        <v>58</v>
      </c>
      <c r="E14" s="223"/>
      <c r="F14" s="224"/>
      <c r="G14" s="224"/>
      <c r="H14" s="223"/>
      <c r="I14" s="223"/>
      <c r="J14" s="223"/>
      <c r="K14" s="98"/>
      <c r="L14" s="18"/>
      <c r="M14" s="18"/>
      <c r="N14" s="18"/>
      <c r="O14" s="18"/>
      <c r="P14" s="18"/>
      <c r="Q14" s="18"/>
      <c r="R14" s="3"/>
    </row>
    <row r="15" spans="1:18" ht="20.149999999999999" hidden="1" customHeight="1">
      <c r="A15" s="94"/>
      <c r="B15" s="226" t="s">
        <v>62</v>
      </c>
      <c r="C15" s="69">
        <f>IF(OR(ISBLANK(C11),ISBLANK(C12),ISBLANK(C13)),"",IFERROR(MIN(C12-C11,C13-C12)/MAX(C12-C11,C13-C12),""))</f>
        <v>0.73084677419354815</v>
      </c>
      <c r="D15" s="222" t="s">
        <v>59</v>
      </c>
      <c r="E15" s="223"/>
      <c r="F15" s="224"/>
      <c r="G15" s="224"/>
      <c r="H15" s="223"/>
      <c r="I15" s="223"/>
      <c r="J15" s="223"/>
      <c r="K15" s="98"/>
      <c r="L15" s="18"/>
      <c r="M15" s="18"/>
      <c r="N15" s="18"/>
      <c r="O15" s="18"/>
      <c r="P15" s="18"/>
      <c r="Q15" s="18"/>
      <c r="R15" s="3"/>
    </row>
    <row r="16" spans="1:18" ht="20.149999999999999" hidden="1" customHeight="1">
      <c r="A16" s="84"/>
      <c r="B16" s="227"/>
      <c r="C16" s="82">
        <f>IF(AND(C11&gt;0,C12&gt;0,C13&gt;0),(C11+(4*C12)+C13)/6,"")</f>
        <v>92.762376237623769</v>
      </c>
      <c r="D16" s="222"/>
      <c r="E16" s="223"/>
      <c r="F16" s="224"/>
      <c r="G16" s="224"/>
      <c r="H16" s="223"/>
      <c r="I16" s="223"/>
      <c r="J16" s="223"/>
      <c r="K16" s="98"/>
      <c r="L16" s="18"/>
      <c r="M16" s="18"/>
      <c r="N16" s="18"/>
      <c r="O16" s="18"/>
      <c r="P16" s="18"/>
      <c r="Q16" s="18"/>
      <c r="R16" s="3"/>
    </row>
    <row r="17" spans="1:18" ht="20.149999999999999" hidden="1" customHeight="1">
      <c r="A17" s="84"/>
      <c r="B17" s="221" t="s">
        <v>67</v>
      </c>
      <c r="C17" s="70" t="s">
        <v>3</v>
      </c>
      <c r="D17" s="222" t="s">
        <v>796</v>
      </c>
      <c r="E17" s="223"/>
      <c r="F17" s="224"/>
      <c r="G17" s="224"/>
      <c r="H17" s="223"/>
      <c r="I17" s="223"/>
      <c r="J17" s="223"/>
      <c r="K17" s="98"/>
      <c r="L17" s="18"/>
      <c r="M17" s="18"/>
      <c r="N17" s="18"/>
      <c r="O17" s="18"/>
      <c r="P17" s="18"/>
      <c r="Q17" s="18"/>
      <c r="R17" s="3"/>
    </row>
    <row r="18" spans="1:18" ht="20.149999999999999" hidden="1" customHeight="1">
      <c r="A18" s="94"/>
      <c r="B18" s="226" t="s">
        <v>68</v>
      </c>
      <c r="C18" s="39"/>
      <c r="D18" s="222" t="s">
        <v>60</v>
      </c>
      <c r="E18" s="223"/>
      <c r="F18" s="224"/>
      <c r="G18" s="224"/>
      <c r="H18" s="223"/>
      <c r="I18" s="223"/>
      <c r="J18" s="223"/>
      <c r="K18" s="98"/>
      <c r="L18" s="18"/>
      <c r="M18" s="18"/>
      <c r="N18" s="18"/>
      <c r="O18" s="18"/>
      <c r="P18" s="18"/>
      <c r="Q18" s="18"/>
      <c r="R18" s="3"/>
    </row>
    <row r="19" spans="1:18" ht="20.149999999999999" hidden="1" customHeight="1">
      <c r="A19" s="84"/>
      <c r="B19" s="227"/>
      <c r="C19" s="190">
        <f>IF(AND(C11&gt;0,C12&gt;0,C13&gt;0,NOT(ISBLANK(C17))),VLOOKUP(C6,VLookups!$A$37:$E$39,5,FALSE),"")</f>
        <v>7.2529736590810527</v>
      </c>
      <c r="D19" s="223"/>
      <c r="E19" s="223"/>
      <c r="F19" s="224"/>
      <c r="G19" s="224"/>
      <c r="H19" s="223"/>
      <c r="I19" s="223"/>
      <c r="J19" s="223"/>
      <c r="K19" s="98"/>
      <c r="L19" s="18"/>
      <c r="M19" s="18"/>
      <c r="N19" s="18"/>
      <c r="O19" s="18"/>
      <c r="P19" s="18"/>
      <c r="Q19" s="18"/>
      <c r="R19" s="3"/>
    </row>
    <row r="20" spans="1:18" ht="20.149999999999999" hidden="1" customHeight="1">
      <c r="A20" s="84"/>
      <c r="B20" s="221" t="s">
        <v>63</v>
      </c>
      <c r="C20" s="147">
        <v>75</v>
      </c>
      <c r="D20" s="222" t="s">
        <v>93</v>
      </c>
      <c r="E20" s="223"/>
      <c r="F20" s="224"/>
      <c r="G20" s="224"/>
      <c r="H20" s="223"/>
      <c r="I20" s="223"/>
      <c r="J20" s="223"/>
      <c r="K20" s="98"/>
      <c r="L20" s="18"/>
      <c r="M20" s="18"/>
      <c r="N20" s="18"/>
      <c r="O20" s="18"/>
      <c r="P20" s="18"/>
      <c r="Q20" s="18"/>
      <c r="R20" s="3"/>
    </row>
    <row r="21" spans="1:18" ht="20.149999999999999" hidden="1" customHeight="1">
      <c r="A21" s="84"/>
      <c r="B21" s="221" t="s">
        <v>64</v>
      </c>
      <c r="C21" s="81" t="s">
        <v>36</v>
      </c>
      <c r="D21" s="222" t="s">
        <v>69</v>
      </c>
      <c r="E21" s="223"/>
      <c r="F21" s="224"/>
      <c r="G21" s="224"/>
      <c r="H21" s="223"/>
      <c r="I21" s="223"/>
      <c r="J21" s="223"/>
      <c r="K21" s="98"/>
      <c r="L21" s="18"/>
      <c r="M21" s="18"/>
      <c r="N21" s="18"/>
      <c r="O21" s="18"/>
      <c r="P21" s="18"/>
      <c r="Q21" s="18"/>
      <c r="R21" s="3"/>
    </row>
    <row r="22" spans="1:18" ht="20.149999999999999" hidden="1" customHeight="1">
      <c r="A22" s="86"/>
      <c r="B22" s="228"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8">
        <f>IF(AND($C$11&gt;0,$C$12&gt;0,$C$13&gt;0,$C$19&gt;0,$C$20&gt;0,NOT(ISBLANK($C$17))),ABS(VLOOKUP($C$21,VLookups!$A$17:$B$18,2,FALSE)-_xlfn.NORM.DIST($C$20,$C$16,$C$19,TRUE)),"")</f>
        <v>7.1631008297642178E-3</v>
      </c>
      <c r="D22" s="229"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30"/>
      <c r="F22" s="231"/>
      <c r="G22" s="231"/>
      <c r="H22" s="230"/>
      <c r="I22" s="230"/>
      <c r="J22" s="230"/>
      <c r="K22" s="87"/>
      <c r="L22" s="18"/>
      <c r="M22" s="18"/>
      <c r="N22" s="18"/>
      <c r="O22" s="18"/>
      <c r="P22" s="18"/>
      <c r="Q22" s="18"/>
      <c r="R22" s="3"/>
    </row>
    <row r="23" spans="1:18" ht="20.149999999999999" customHeight="1" thickBot="1">
      <c r="A23" s="91"/>
      <c r="B23" s="92" t="str">
        <f>_xlfn.CONCAT("There is a ",TEXT($C$23,"0%")," chance that the peak bloom will occur during your trip →")</f>
        <v>There is a 11% chance that the peak bloom will occur during your trip →</v>
      </c>
      <c r="C23" s="232">
        <f>IF(AND($C$11&gt;0,$C$12&gt;0,$C$13&gt;0,$C$19&gt;0,$C$20&gt;0,NOT(ISBLANK($C$17))),_xlfn.NORM.DIST($C$10,$C$16,$C$19,TRUE)-_xlfn.NORM.DIST($C$9,$C$16,$C$19,TRUE),"")</f>
        <v>0.10649025445134952</v>
      </c>
      <c r="D23" s="93" t="str">
        <f>_xlfn.CONCAT("There is a ",TEXT(1-$C$23,"0%"), " chance the peak bloom will occur before or after your trip")</f>
        <v>There is a 89% chance the peak bloom will occur before or after your trip</v>
      </c>
      <c r="E23" s="88"/>
      <c r="F23" s="89"/>
      <c r="G23" s="89"/>
      <c r="H23" s="88"/>
      <c r="I23" s="88"/>
      <c r="J23" s="88"/>
      <c r="K23" s="90"/>
      <c r="L23" s="18"/>
      <c r="M23" s="18"/>
      <c r="N23" s="18"/>
      <c r="O23" s="18"/>
      <c r="P23" s="18"/>
      <c r="Q23" s="18"/>
      <c r="R23" s="3"/>
    </row>
    <row r="24" spans="1:18" ht="20.149999999999999" hidden="1" customHeight="1">
      <c r="A24" s="84"/>
      <c r="B24" s="85" t="s">
        <v>65</v>
      </c>
      <c r="C24" s="220">
        <v>0.5</v>
      </c>
      <c r="D24" s="95" t="s">
        <v>66</v>
      </c>
      <c r="E24" s="96"/>
      <c r="F24" s="97"/>
      <c r="G24" s="97"/>
      <c r="H24" s="96"/>
      <c r="I24" s="96"/>
      <c r="J24" s="96"/>
      <c r="K24" s="98"/>
      <c r="L24" s="18"/>
      <c r="M24" s="18"/>
      <c r="N24" s="18"/>
      <c r="O24" s="18"/>
      <c r="P24" s="18"/>
      <c r="Q24" s="18"/>
      <c r="R24" s="3"/>
    </row>
    <row r="25" spans="1:18" ht="20.149999999999999"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93 is greater than 50% of all possible outcomes →</v>
      </c>
      <c r="C25" s="149">
        <f>IF(AND($C11&gt;0,$C12&gt;0,$C13&gt;0,$C24&gt;0,NOT(ISBLANK($C17))),_xlfn.NORM.INV(ABS(VLOOKUP($C$21,VLookups!$A$17:$B$18,2,FALSE)-C$24),$C16,$C19),"")</f>
        <v>92.762376237623769</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93</v>
      </c>
      <c r="E25" s="88"/>
      <c r="F25" s="89"/>
      <c r="G25" s="89"/>
      <c r="H25" s="88"/>
      <c r="I25" s="88"/>
      <c r="J25" s="88"/>
      <c r="K25" s="90"/>
      <c r="L25" s="18"/>
      <c r="M25" s="18"/>
      <c r="N25" s="18"/>
      <c r="O25" s="18"/>
      <c r="P25" s="18"/>
      <c r="Q25" s="18"/>
      <c r="R25" s="3"/>
    </row>
    <row r="26" spans="1:18" ht="15" customHeight="1">
      <c r="A26" s="36"/>
      <c r="B26" s="36"/>
      <c r="C26" s="151" t="s">
        <v>633</v>
      </c>
      <c r="D26" s="3"/>
      <c r="E26" s="3"/>
      <c r="F26" s="2"/>
      <c r="G26" s="2"/>
      <c r="H26" s="3"/>
      <c r="I26" s="3"/>
      <c r="J26" s="3"/>
      <c r="K26" s="3"/>
      <c r="L26" s="18"/>
      <c r="M26" s="18"/>
      <c r="N26" s="18"/>
      <c r="O26" s="18"/>
      <c r="P26" s="18"/>
      <c r="Q26" s="18"/>
      <c r="R26" s="3"/>
    </row>
    <row r="27" spans="1:18" ht="15" customHeight="1">
      <c r="A27" s="36"/>
      <c r="B27" s="36"/>
      <c r="C27" s="151"/>
      <c r="D27" s="3"/>
      <c r="E27" s="3"/>
      <c r="F27" s="2"/>
      <c r="G27" s="2"/>
      <c r="H27" s="3"/>
      <c r="I27" s="3"/>
      <c r="J27" s="3"/>
      <c r="K27" s="3"/>
      <c r="L27" s="18"/>
      <c r="M27" s="18"/>
      <c r="N27" s="18"/>
      <c r="O27" s="18"/>
      <c r="P27" s="18"/>
      <c r="Q27" s="18"/>
      <c r="R27" s="3"/>
    </row>
    <row r="28" spans="1:18" ht="15" customHeight="1">
      <c r="A28" s="36"/>
      <c r="B28" s="36"/>
      <c r="C28" s="151"/>
      <c r="D28" s="3"/>
      <c r="E28" s="3"/>
      <c r="F28" s="2"/>
      <c r="G28" s="2"/>
      <c r="H28" s="3"/>
      <c r="I28" s="3"/>
      <c r="J28" s="3"/>
      <c r="K28" s="3"/>
      <c r="L28" s="18"/>
      <c r="M28" s="18"/>
      <c r="N28" s="18"/>
      <c r="O28" s="18"/>
      <c r="P28" s="18"/>
      <c r="Q28" s="18"/>
      <c r="R28" s="3"/>
    </row>
    <row r="29" spans="1:18" ht="15" customHeight="1">
      <c r="A29" s="36"/>
      <c r="B29" s="36"/>
      <c r="C29" s="151"/>
      <c r="D29" s="3"/>
      <c r="E29" s="3"/>
      <c r="F29" s="2"/>
      <c r="G29" s="2"/>
      <c r="H29" s="3"/>
      <c r="I29" s="3"/>
      <c r="J29" s="3"/>
      <c r="K29" s="3"/>
      <c r="L29" s="18"/>
      <c r="M29" s="18"/>
      <c r="N29" s="18"/>
      <c r="O29" s="18"/>
      <c r="P29" s="18"/>
      <c r="Q29" s="18"/>
      <c r="R29" s="3"/>
    </row>
    <row r="30" spans="1:18" ht="15" customHeight="1">
      <c r="A30" s="36"/>
      <c r="B30" s="36"/>
      <c r="C30" s="151"/>
      <c r="D30" s="3"/>
      <c r="E30" s="3"/>
      <c r="F30" s="2"/>
      <c r="G30" s="2"/>
      <c r="H30" s="3"/>
      <c r="I30" s="3"/>
      <c r="J30" s="3"/>
      <c r="K30" s="3"/>
      <c r="L30" s="18"/>
      <c r="M30" s="18"/>
      <c r="N30" s="18"/>
      <c r="O30" s="18"/>
      <c r="P30" s="18"/>
      <c r="Q30" s="18"/>
      <c r="R30" s="3"/>
    </row>
    <row r="31" spans="1:18" ht="15" customHeight="1">
      <c r="A31" s="36"/>
      <c r="B31" s="36"/>
      <c r="C31" s="151"/>
      <c r="D31" s="3"/>
      <c r="E31" s="3"/>
      <c r="F31" s="2"/>
      <c r="G31" s="2"/>
      <c r="H31" s="3"/>
      <c r="I31" s="3"/>
      <c r="J31" s="3"/>
      <c r="K31" s="3"/>
      <c r="L31" s="18"/>
      <c r="M31" s="18"/>
      <c r="N31" s="18"/>
      <c r="O31" s="18"/>
      <c r="P31" s="18"/>
      <c r="Q31" s="18"/>
      <c r="R31" s="3"/>
    </row>
    <row r="32" spans="1:18" ht="15" customHeight="1">
      <c r="A32" s="36"/>
      <c r="B32" s="36"/>
      <c r="C32" s="151"/>
      <c r="D32" s="3"/>
      <c r="E32" s="3"/>
      <c r="F32" s="2"/>
      <c r="G32" s="2"/>
      <c r="H32" s="3"/>
      <c r="I32" s="3"/>
      <c r="J32" s="3"/>
      <c r="K32" s="3"/>
      <c r="L32" s="18"/>
      <c r="M32" s="18"/>
      <c r="N32" s="18"/>
      <c r="O32" s="18"/>
      <c r="P32" s="18"/>
      <c r="Q32" s="18"/>
      <c r="R32" s="3"/>
    </row>
    <row r="33" spans="1:18" ht="15" customHeight="1">
      <c r="A33" s="36"/>
      <c r="B33" s="36"/>
      <c r="C33" s="151"/>
      <c r="D33" s="3"/>
      <c r="E33" s="3"/>
      <c r="F33" s="2"/>
      <c r="G33" s="2"/>
      <c r="H33" s="3"/>
      <c r="I33" s="3"/>
      <c r="J33" s="3"/>
      <c r="K33" s="3"/>
      <c r="L33" s="18"/>
      <c r="M33" s="18"/>
      <c r="N33" s="18"/>
      <c r="O33" s="18"/>
      <c r="P33" s="18"/>
      <c r="Q33" s="18"/>
      <c r="R33" s="3"/>
    </row>
    <row r="34" spans="1:18" ht="15" customHeight="1">
      <c r="A34" s="36"/>
      <c r="B34" s="36"/>
      <c r="C34" s="151"/>
      <c r="D34" s="3"/>
      <c r="E34" s="3"/>
      <c r="F34" s="2"/>
      <c r="G34" s="2"/>
      <c r="H34" s="3"/>
      <c r="I34" s="3"/>
      <c r="J34" s="3"/>
      <c r="K34" s="3"/>
      <c r="L34" s="18"/>
      <c r="M34" s="18"/>
      <c r="N34" s="18"/>
      <c r="O34" s="18"/>
      <c r="P34" s="18"/>
      <c r="Q34" s="18"/>
      <c r="R34" s="3"/>
    </row>
    <row r="35" spans="1:18">
      <c r="A35" s="2"/>
      <c r="B35" s="3"/>
      <c r="C35" s="3"/>
      <c r="D35" s="3"/>
      <c r="E35" s="3"/>
      <c r="F35" s="2"/>
      <c r="G35" s="2"/>
      <c r="H35" s="3"/>
      <c r="I35" s="3"/>
      <c r="J35" s="3"/>
      <c r="K35" s="3"/>
      <c r="L35" s="3"/>
      <c r="M35" s="3"/>
      <c r="N35" s="3"/>
      <c r="O35" s="3"/>
      <c r="P35" s="3"/>
      <c r="Q35" s="3"/>
      <c r="R35" s="3"/>
    </row>
    <row r="36" spans="1:18">
      <c r="A36" s="2"/>
      <c r="B36" s="7" t="str">
        <f>CONCATENATE("Version ",'Change Log'!$B$3," – © 2015-",YEAR('Change Log'!$A$3),", William W. Davis, MSPM, PMP")</f>
        <v>Version 0.5 – © 2015-2021, William W. Davis, MSPM, PMP</v>
      </c>
      <c r="C36" s="83"/>
      <c r="D36" s="3"/>
      <c r="E36" s="2"/>
      <c r="F36" s="3"/>
      <c r="G36" s="3"/>
      <c r="H36" s="2"/>
      <c r="I36" s="3"/>
      <c r="J36" s="3"/>
      <c r="K36" s="3"/>
      <c r="L36" s="3"/>
      <c r="M36" s="3"/>
      <c r="N36" s="3"/>
      <c r="O36" s="3"/>
      <c r="P36" s="3"/>
      <c r="Q36" s="3"/>
      <c r="R36" s="3"/>
    </row>
    <row r="37" spans="1:18">
      <c r="A37" s="2"/>
      <c r="B37" s="143" t="s">
        <v>50</v>
      </c>
      <c r="C37" s="143"/>
      <c r="D37" s="143"/>
      <c r="E37" s="143"/>
      <c r="F37" s="143"/>
      <c r="G37" s="143"/>
      <c r="H37" s="2"/>
      <c r="I37" s="3"/>
      <c r="J37" s="3"/>
      <c r="K37" s="3"/>
      <c r="L37" s="3"/>
      <c r="M37" s="3"/>
      <c r="N37" s="3"/>
      <c r="O37" s="3"/>
      <c r="P37" s="3"/>
      <c r="Q37" s="3"/>
      <c r="R37" s="3"/>
    </row>
    <row r="38" spans="1:18">
      <c r="A38" s="2"/>
      <c r="B38" s="152" t="s">
        <v>51</v>
      </c>
      <c r="C38" s="143"/>
      <c r="D38" s="143"/>
      <c r="E38" s="143"/>
      <c r="F38" s="143"/>
      <c r="G38" s="143"/>
      <c r="H38" s="2"/>
      <c r="I38" s="3"/>
      <c r="J38" s="3"/>
      <c r="K38" s="3"/>
      <c r="L38" s="3"/>
      <c r="M38" s="3"/>
      <c r="N38" s="3"/>
      <c r="O38" s="3"/>
      <c r="P38" s="3"/>
      <c r="Q38" s="3"/>
      <c r="R38" s="3"/>
    </row>
    <row r="39" spans="1:18">
      <c r="A39" s="2"/>
      <c r="B39" s="143" t="s">
        <v>48</v>
      </c>
      <c r="C39" s="143"/>
      <c r="D39" s="143"/>
      <c r="E39" s="143"/>
      <c r="F39" s="143"/>
      <c r="G39" s="143"/>
      <c r="H39" s="2"/>
      <c r="I39" s="3"/>
      <c r="J39" s="3"/>
      <c r="K39" s="3"/>
      <c r="L39" s="3"/>
      <c r="M39" s="3"/>
      <c r="N39" s="3"/>
      <c r="O39" s="3"/>
      <c r="P39" s="3"/>
      <c r="Q39" s="3"/>
      <c r="R39" s="3"/>
    </row>
    <row r="40" spans="1:18">
      <c r="A40" s="2"/>
      <c r="B40" s="143" t="s">
        <v>92</v>
      </c>
      <c r="C40" s="143"/>
      <c r="D40" s="143"/>
      <c r="E40" s="143"/>
      <c r="F40" s="143"/>
      <c r="G40" s="143"/>
      <c r="H40" s="2"/>
      <c r="I40" s="3"/>
      <c r="J40" s="3"/>
      <c r="K40" s="3"/>
      <c r="L40" s="3"/>
      <c r="M40" s="3"/>
      <c r="N40" s="3"/>
      <c r="O40" s="3"/>
      <c r="P40" s="3"/>
      <c r="Q40" s="3"/>
      <c r="R40" s="3"/>
    </row>
    <row r="41" spans="1:18">
      <c r="A41" s="2"/>
      <c r="B41" s="234" t="s">
        <v>630</v>
      </c>
      <c r="C41" s="234"/>
      <c r="D41" s="143"/>
      <c r="E41" s="143"/>
      <c r="F41" s="143"/>
      <c r="G41" s="143"/>
      <c r="H41" s="2"/>
      <c r="I41" s="3"/>
      <c r="J41" s="3"/>
      <c r="K41" s="3"/>
      <c r="L41" s="3"/>
      <c r="M41" s="3"/>
      <c r="N41" s="3"/>
      <c r="O41" s="3"/>
      <c r="P41" s="3"/>
      <c r="Q41" s="3"/>
      <c r="R41" s="3"/>
    </row>
    <row r="42" spans="1:18">
      <c r="A42" s="2"/>
      <c r="B42" s="72" t="s">
        <v>87</v>
      </c>
      <c r="C42" s="3"/>
      <c r="D42" s="3"/>
      <c r="E42" s="2"/>
      <c r="F42" s="3"/>
      <c r="G42" s="3"/>
      <c r="H42" s="2"/>
      <c r="I42" s="3"/>
      <c r="J42" s="3"/>
      <c r="K42" s="3"/>
      <c r="L42" s="3"/>
      <c r="M42" s="3"/>
      <c r="N42" s="3"/>
      <c r="O42" s="3"/>
      <c r="P42" s="3"/>
      <c r="Q42" s="3"/>
      <c r="R42" s="3"/>
    </row>
    <row r="43" spans="1:18">
      <c r="A43" s="2"/>
      <c r="B43" s="72" t="s">
        <v>47</v>
      </c>
      <c r="C43" s="3"/>
      <c r="D43" s="3"/>
      <c r="E43" s="2"/>
      <c r="F43" s="3"/>
      <c r="G43" s="3"/>
      <c r="H43" s="2"/>
      <c r="I43" s="3"/>
      <c r="J43" s="3"/>
      <c r="K43" s="3"/>
      <c r="L43" s="3"/>
      <c r="M43" s="3"/>
      <c r="N43" s="3"/>
      <c r="O43" s="3"/>
      <c r="P43" s="3"/>
      <c r="Q43" s="3"/>
      <c r="R43" s="3"/>
    </row>
    <row r="44" spans="1:18">
      <c r="A44" s="7"/>
      <c r="B44" s="72" t="s">
        <v>86</v>
      </c>
      <c r="C44" s="3"/>
      <c r="D44" s="3"/>
      <c r="E44" s="3"/>
      <c r="F44" s="2"/>
      <c r="G44" s="2"/>
      <c r="H44" s="3"/>
      <c r="I44" s="3"/>
      <c r="J44" s="3"/>
      <c r="K44" s="3"/>
      <c r="L44" s="3"/>
      <c r="M44" s="3"/>
      <c r="N44" s="3"/>
      <c r="O44" s="3"/>
      <c r="P44" s="3"/>
      <c r="Q44" s="3"/>
      <c r="R44" s="3"/>
    </row>
    <row r="45" spans="1:18">
      <c r="A45" s="7"/>
      <c r="B45" s="72" t="s">
        <v>88</v>
      </c>
      <c r="C45" s="3"/>
      <c r="D45" s="3"/>
      <c r="E45" s="3"/>
      <c r="F45" s="2"/>
      <c r="G45" s="2"/>
      <c r="H45" s="3"/>
      <c r="I45" s="3"/>
      <c r="J45" s="3"/>
      <c r="K45" s="3"/>
      <c r="L45" s="3"/>
      <c r="M45" s="3"/>
      <c r="N45" s="3"/>
      <c r="O45" s="3"/>
      <c r="P45" s="3"/>
      <c r="Q45" s="3"/>
      <c r="R45" s="3"/>
    </row>
    <row r="46" spans="1:18">
      <c r="A46" s="7"/>
      <c r="B46" s="72" t="s">
        <v>609</v>
      </c>
      <c r="C46" s="3"/>
      <c r="D46" s="3"/>
      <c r="E46" s="3"/>
      <c r="F46" s="2"/>
      <c r="G46" s="2"/>
      <c r="H46" s="3"/>
      <c r="I46" s="3"/>
      <c r="J46" s="3"/>
      <c r="K46" s="3"/>
      <c r="L46" s="3"/>
      <c r="M46" s="3"/>
      <c r="N46" s="3"/>
      <c r="O46" s="3"/>
      <c r="P46" s="3"/>
      <c r="Q46" s="3"/>
      <c r="R46" s="3"/>
    </row>
    <row r="47" spans="1:18">
      <c r="A47" s="7"/>
      <c r="B47" s="72" t="s">
        <v>610</v>
      </c>
      <c r="C47" s="3"/>
      <c r="D47" s="3"/>
      <c r="E47" s="3"/>
      <c r="F47" s="2"/>
      <c r="G47" s="2"/>
      <c r="H47" s="3"/>
      <c r="I47" s="3"/>
      <c r="J47" s="3"/>
      <c r="K47" s="3"/>
      <c r="L47" s="3"/>
      <c r="M47" s="3"/>
      <c r="N47" s="3"/>
      <c r="O47" s="3"/>
      <c r="P47" s="3"/>
      <c r="Q47" s="3"/>
      <c r="R47" s="3"/>
    </row>
    <row r="48" spans="1:18">
      <c r="A48" s="7"/>
      <c r="B48" s="72"/>
      <c r="C48" s="3"/>
      <c r="D48" s="3"/>
      <c r="E48" s="3"/>
      <c r="F48" s="2"/>
      <c r="G48" s="2"/>
      <c r="H48" s="3"/>
      <c r="I48" s="3"/>
      <c r="J48" s="3"/>
      <c r="K48" s="3"/>
      <c r="L48" s="3"/>
      <c r="M48" s="3"/>
      <c r="N48" s="3"/>
      <c r="O48" s="3"/>
      <c r="P48" s="3"/>
      <c r="Q48" s="3"/>
      <c r="R48" s="3"/>
    </row>
    <row r="49" spans="1:18">
      <c r="A49" s="2"/>
      <c r="B49" s="72" t="s">
        <v>611</v>
      </c>
      <c r="C49" s="3"/>
      <c r="D49" s="3"/>
      <c r="E49" s="3"/>
      <c r="F49" s="2"/>
      <c r="G49" s="2"/>
      <c r="H49" s="3"/>
      <c r="I49" s="3"/>
      <c r="J49" s="3"/>
      <c r="K49" s="3"/>
      <c r="L49" s="3"/>
      <c r="M49" s="3"/>
      <c r="N49" s="3"/>
      <c r="O49" s="3"/>
      <c r="P49" s="3"/>
      <c r="Q49" s="3"/>
      <c r="R49" s="3"/>
    </row>
    <row r="50" spans="1:18">
      <c r="A50" s="2"/>
      <c r="B50" s="72" t="s">
        <v>46</v>
      </c>
      <c r="C50" s="3"/>
      <c r="D50" s="3"/>
      <c r="E50" s="3"/>
      <c r="F50" s="2"/>
      <c r="G50" s="2"/>
      <c r="H50" s="3"/>
      <c r="I50" s="3"/>
      <c r="J50" s="3"/>
      <c r="K50" s="3"/>
      <c r="L50" s="3"/>
      <c r="M50" s="3"/>
      <c r="N50" s="3"/>
      <c r="O50" s="3"/>
      <c r="P50" s="3"/>
      <c r="Q50" s="3"/>
      <c r="R50" s="3"/>
    </row>
    <row r="51" spans="1:18">
      <c r="A51" s="2"/>
      <c r="B51" s="144" t="s">
        <v>614</v>
      </c>
      <c r="C51" s="3"/>
      <c r="D51" s="3"/>
      <c r="E51" s="3"/>
      <c r="F51" s="2"/>
      <c r="G51" s="2"/>
      <c r="H51" s="3"/>
      <c r="I51" s="3"/>
      <c r="J51" s="3"/>
      <c r="K51" s="3"/>
      <c r="L51" s="3"/>
      <c r="M51" s="3"/>
      <c r="N51" s="3"/>
      <c r="O51" s="3"/>
      <c r="P51" s="3"/>
      <c r="Q51" s="3"/>
      <c r="R51" s="3"/>
    </row>
    <row r="52" spans="1:18">
      <c r="A52" s="2"/>
      <c r="B52" s="3"/>
      <c r="C52" s="3"/>
      <c r="D52" s="3"/>
      <c r="E52" s="3"/>
      <c r="F52" s="2"/>
      <c r="G52" s="2"/>
      <c r="H52" s="3"/>
      <c r="I52" s="3"/>
      <c r="J52" s="3"/>
      <c r="K52" s="3"/>
      <c r="L52" s="3"/>
      <c r="M52" s="3"/>
      <c r="N52" s="3"/>
      <c r="O52" s="3"/>
      <c r="P52" s="3"/>
      <c r="Q52" s="3"/>
      <c r="R52" s="3"/>
    </row>
    <row r="53" spans="1:18" ht="15" hidden="1" customHeight="1">
      <c r="B53" s="43" t="s">
        <v>12</v>
      </c>
      <c r="C53" s="34">
        <f>IF(AND(C11&gt;0,C12&gt;0,C13&gt;0),ABS(C11-C13)/60,"")</f>
        <v>0.56666666666666665</v>
      </c>
      <c r="D53" s="79" t="s">
        <v>55</v>
      </c>
    </row>
    <row r="54" spans="1:18" ht="15" hidden="1" customHeight="1">
      <c r="B54" s="3"/>
      <c r="C54" s="3"/>
    </row>
    <row r="55" spans="1:18" ht="15" hidden="1" customHeight="1">
      <c r="B55" s="33">
        <f t="shared" ref="B55:B74" si="0">IF(ISNONTEXT($C$53),B56-$C$53,"")</f>
        <v>62.666666666666721</v>
      </c>
      <c r="C55" s="32">
        <f t="shared" ref="C55:C86" si="1">IF(ISNONTEXT($C$19),_xlfn.NORM.DIST(B55,$C$16,$C$19,FALSE),NA())</f>
        <v>1.0036957747613774E-5</v>
      </c>
    </row>
    <row r="56" spans="1:18" ht="15" hidden="1" customHeight="1">
      <c r="B56" s="33">
        <f t="shared" si="0"/>
        <v>63.233333333333391</v>
      </c>
      <c r="C56" s="32">
        <f t="shared" si="1"/>
        <v>1.3837915467986214E-5</v>
      </c>
    </row>
    <row r="57" spans="1:18" ht="15" hidden="1" customHeight="1">
      <c r="B57" s="33">
        <f t="shared" si="0"/>
        <v>63.800000000000061</v>
      </c>
      <c r="C57" s="32">
        <f t="shared" si="1"/>
        <v>1.8962179990059839E-5</v>
      </c>
    </row>
    <row r="58" spans="1:18" ht="15" hidden="1" customHeight="1">
      <c r="B58" s="33">
        <f t="shared" si="0"/>
        <v>64.366666666666731</v>
      </c>
      <c r="C58" s="32">
        <f t="shared" si="1"/>
        <v>2.5825864605262044E-5</v>
      </c>
    </row>
    <row r="59" spans="1:18" ht="15" hidden="1" customHeight="1">
      <c r="B59" s="33">
        <f t="shared" si="0"/>
        <v>64.933333333333394</v>
      </c>
      <c r="C59" s="32">
        <f t="shared" si="1"/>
        <v>3.4959924741789113E-5</v>
      </c>
    </row>
    <row r="60" spans="1:18" ht="15" hidden="1" customHeight="1">
      <c r="B60" s="33">
        <f t="shared" si="0"/>
        <v>65.500000000000057</v>
      </c>
      <c r="C60" s="32">
        <f t="shared" si="1"/>
        <v>4.7036513419455938E-5</v>
      </c>
    </row>
    <row r="61" spans="1:18" ht="15" hidden="1" customHeight="1">
      <c r="B61" s="33">
        <f t="shared" si="0"/>
        <v>66.06666666666672</v>
      </c>
      <c r="C61" s="32">
        <f t="shared" si="1"/>
        <v>6.2899728268559968E-5</v>
      </c>
    </row>
    <row r="62" spans="1:18" ht="15" hidden="1" customHeight="1">
      <c r="B62" s="33">
        <f t="shared" si="0"/>
        <v>66.633333333333383</v>
      </c>
      <c r="C62" s="32">
        <f t="shared" si="1"/>
        <v>8.3600991907308323E-5</v>
      </c>
    </row>
    <row r="63" spans="1:18" ht="15" hidden="1" customHeight="1">
      <c r="A63"/>
      <c r="B63" s="33">
        <f t="shared" si="0"/>
        <v>67.200000000000045</v>
      </c>
      <c r="C63" s="32">
        <f t="shared" si="1"/>
        <v>1.1043916266814731E-4</v>
      </c>
      <c r="F63"/>
      <c r="G63"/>
    </row>
    <row r="64" spans="1:18" ht="15" hidden="1" customHeight="1">
      <c r="A64"/>
      <c r="B64" s="33">
        <f t="shared" si="0"/>
        <v>67.766666666666708</v>
      </c>
      <c r="C64" s="32">
        <f t="shared" si="1"/>
        <v>1.4500527260889786E-4</v>
      </c>
      <c r="F64"/>
      <c r="G64"/>
    </row>
    <row r="65" spans="2:3" customFormat="1" ht="15" hidden="1" customHeight="1">
      <c r="B65" s="33">
        <f t="shared" si="0"/>
        <v>68.333333333333371</v>
      </c>
      <c r="C65" s="32">
        <f t="shared" si="1"/>
        <v>1.8923152832318757E-4</v>
      </c>
    </row>
    <row r="66" spans="2:3" customFormat="1" ht="15" hidden="1" customHeight="1">
      <c r="B66" s="33">
        <f t="shared" si="0"/>
        <v>68.900000000000034</v>
      </c>
      <c r="C66" s="32">
        <f t="shared" si="1"/>
        <v>2.4544388340640985E-4</v>
      </c>
    </row>
    <row r="67" spans="2:3" customFormat="1" ht="15" hidden="1" customHeight="1">
      <c r="B67" s="33">
        <f t="shared" si="0"/>
        <v>69.466666666666697</v>
      </c>
      <c r="C67" s="32">
        <f t="shared" si="1"/>
        <v>3.1641709895645576E-4</v>
      </c>
    </row>
    <row r="68" spans="2:3" customFormat="1" ht="15" hidden="1" customHeight="1">
      <c r="B68" s="33">
        <f t="shared" si="0"/>
        <v>70.03333333333336</v>
      </c>
      <c r="C68" s="32">
        <f t="shared" si="1"/>
        <v>4.0543075400537064E-4</v>
      </c>
    </row>
    <row r="69" spans="2:3" customFormat="1" ht="15" hidden="1" customHeight="1">
      <c r="B69" s="33">
        <f t="shared" si="0"/>
        <v>70.600000000000023</v>
      </c>
      <c r="C69" s="32">
        <f t="shared" si="1"/>
        <v>5.1632416058928641E-4</v>
      </c>
    </row>
    <row r="70" spans="2:3" customFormat="1" ht="15" hidden="1" customHeight="1">
      <c r="B70" s="33">
        <f t="shared" si="0"/>
        <v>71.166666666666686</v>
      </c>
      <c r="C70" s="32">
        <f t="shared" si="1"/>
        <v>6.5354759403445464E-4</v>
      </c>
    </row>
    <row r="71" spans="2:3" customFormat="1" ht="15" hidden="1" customHeight="1">
      <c r="B71" s="33">
        <f t="shared" si="0"/>
        <v>71.733333333333348</v>
      </c>
      <c r="C71" s="32">
        <f t="shared" si="1"/>
        <v>8.222066909345842E-4</v>
      </c>
    </row>
    <row r="72" spans="2:3" customFormat="1" ht="15" hidden="1" customHeight="1">
      <c r="B72" s="33">
        <f t="shared" si="0"/>
        <v>72.300000000000011</v>
      </c>
      <c r="C72" s="32">
        <f t="shared" si="1"/>
        <v>1.0280963257498974E-3</v>
      </c>
    </row>
    <row r="73" spans="2:3" customFormat="1" ht="15" hidden="1" customHeight="1">
      <c r="B73" s="33">
        <f t="shared" si="0"/>
        <v>72.866666666666674</v>
      </c>
      <c r="C73" s="32">
        <f t="shared" si="1"/>
        <v>1.2777197899078978E-3</v>
      </c>
    </row>
    <row r="74" spans="2:3" customFormat="1" ht="15" hidden="1" customHeight="1">
      <c r="B74" s="33">
        <f t="shared" si="0"/>
        <v>73.433333333333337</v>
      </c>
      <c r="C74" s="32">
        <f t="shared" si="1"/>
        <v>1.5782887092628789E-3</v>
      </c>
    </row>
    <row r="75" spans="2:3" customFormat="1" ht="15" hidden="1" customHeight="1">
      <c r="B75" s="44">
        <f>IF(ISNONTEXT($C$53),$C$11,"")</f>
        <v>74</v>
      </c>
      <c r="C75" s="32">
        <f t="shared" si="1"/>
        <v>1.9376988963367685E-3</v>
      </c>
    </row>
    <row r="76" spans="2:3" customFormat="1" ht="15" hidden="1" customHeight="1">
      <c r="B76" s="33">
        <f t="shared" ref="B76:B107" si="2">IF(ISNONTEXT($C$53),B75+$C$53,"")</f>
        <v>74.566666666666663</v>
      </c>
      <c r="C76" s="32">
        <f t="shared" si="1"/>
        <v>2.3644772951149713E-3</v>
      </c>
    </row>
    <row r="77" spans="2:3" customFormat="1" ht="15" hidden="1" customHeight="1">
      <c r="B77" s="33">
        <f t="shared" si="2"/>
        <v>75.133333333333326</v>
      </c>
      <c r="C77" s="32">
        <f t="shared" si="1"/>
        <v>2.8676953899211583E-3</v>
      </c>
    </row>
    <row r="78" spans="2:3" customFormat="1" ht="15" hidden="1" customHeight="1">
      <c r="B78" s="33">
        <f t="shared" si="2"/>
        <v>75.699999999999989</v>
      </c>
      <c r="C78" s="32">
        <f t="shared" si="1"/>
        <v>3.4568449631017014E-3</v>
      </c>
    </row>
    <row r="79" spans="2:3" customFormat="1" ht="15" hidden="1" customHeight="1">
      <c r="B79" s="33">
        <f t="shared" si="2"/>
        <v>76.266666666666652</v>
      </c>
      <c r="C79" s="32">
        <f t="shared" si="1"/>
        <v>4.1416729368512935E-3</v>
      </c>
    </row>
    <row r="80" spans="2:3" customFormat="1" ht="15" hidden="1" customHeight="1">
      <c r="B80" s="33">
        <f t="shared" si="2"/>
        <v>76.833333333333314</v>
      </c>
      <c r="C80" s="32">
        <f t="shared" si="1"/>
        <v>4.9319732464297638E-3</v>
      </c>
    </row>
    <row r="81" spans="2:3" customFormat="1" ht="15" hidden="1" customHeight="1">
      <c r="B81" s="33">
        <f t="shared" si="2"/>
        <v>77.399999999999977</v>
      </c>
      <c r="C81" s="32">
        <f t="shared" si="1"/>
        <v>5.8373352702856028E-3</v>
      </c>
    </row>
    <row r="82" spans="2:3" customFormat="1" ht="15" hidden="1" customHeight="1">
      <c r="B82" s="33">
        <f t="shared" si="2"/>
        <v>77.96666666666664</v>
      </c>
      <c r="C82" s="32">
        <f t="shared" si="1"/>
        <v>6.8668502689175244E-3</v>
      </c>
    </row>
    <row r="83" spans="2:3" customFormat="1" ht="15" hidden="1" customHeight="1">
      <c r="B83" s="33">
        <f t="shared" si="2"/>
        <v>78.533333333333303</v>
      </c>
      <c r="C83" s="32">
        <f t="shared" si="1"/>
        <v>8.0287795135345046E-3</v>
      </c>
    </row>
    <row r="84" spans="2:3" customFormat="1" ht="15" hidden="1" customHeight="1">
      <c r="B84" s="33">
        <f t="shared" si="2"/>
        <v>79.099999999999966</v>
      </c>
      <c r="C84" s="32">
        <f t="shared" si="1"/>
        <v>9.3301902436451738E-3</v>
      </c>
    </row>
    <row r="85" spans="2:3" customFormat="1" ht="15" hidden="1" customHeight="1">
      <c r="B85" s="33">
        <f t="shared" si="2"/>
        <v>79.666666666666629</v>
      </c>
      <c r="C85" s="32">
        <f t="shared" si="1"/>
        <v>1.077656817639808E-2</v>
      </c>
    </row>
    <row r="86" spans="2:3" customFormat="1" ht="15" hidden="1" customHeight="1">
      <c r="B86" s="33">
        <f t="shared" si="2"/>
        <v>80.233333333333292</v>
      </c>
      <c r="C86" s="32">
        <f t="shared" si="1"/>
        <v>1.2371417869478348E-2</v>
      </c>
    </row>
    <row r="87" spans="2:3" customFormat="1" ht="15" hidden="1" customHeight="1">
      <c r="B87" s="33">
        <f t="shared" si="2"/>
        <v>80.799999999999955</v>
      </c>
      <c r="C87" s="32">
        <f t="shared" ref="C87:C118" si="3">IF(ISNONTEXT($C$19),_xlfn.NORM.DIST(B87,$C$16,$C$19,FALSE),NA())</f>
        <v>1.4115864660767688E-2</v>
      </c>
    </row>
    <row r="88" spans="2:3" customFormat="1" ht="15" hidden="1" customHeight="1">
      <c r="B88" s="33">
        <f t="shared" si="2"/>
        <v>81.366666666666617</v>
      </c>
      <c r="C88" s="32">
        <f t="shared" si="3"/>
        <v>1.6008274003487998E-2</v>
      </c>
    </row>
    <row r="89" spans="2:3" customFormat="1" ht="15" hidden="1" customHeight="1">
      <c r="B89" s="33">
        <f t="shared" si="2"/>
        <v>81.93333333333328</v>
      </c>
      <c r="C89" s="32">
        <f t="shared" si="3"/>
        <v>1.8043905610964854E-2</v>
      </c>
    </row>
    <row r="90" spans="2:3" customFormat="1" ht="15" hidden="1" customHeight="1">
      <c r="B90" s="33">
        <f t="shared" si="2"/>
        <v>82.499999999999943</v>
      </c>
      <c r="C90" s="32">
        <f t="shared" si="3"/>
        <v>2.0214620751873826E-2</v>
      </c>
    </row>
    <row r="91" spans="2:3" customFormat="1" ht="15" hidden="1" customHeight="1">
      <c r="B91" s="33">
        <f t="shared" si="2"/>
        <v>83.066666666666606</v>
      </c>
      <c r="C91" s="32">
        <f t="shared" si="3"/>
        <v>2.2508661144752848E-2</v>
      </c>
    </row>
    <row r="92" spans="2:3" customFormat="1" ht="15" hidden="1" customHeight="1">
      <c r="B92" s="33">
        <f t="shared" si="2"/>
        <v>83.633333333333269</v>
      </c>
      <c r="C92" s="32">
        <f t="shared" si="3"/>
        <v>2.4910517071350429E-2</v>
      </c>
    </row>
    <row r="93" spans="2:3" customFormat="1" ht="15" hidden="1" customHeight="1">
      <c r="B93" s="33">
        <f t="shared" si="2"/>
        <v>84.199999999999932</v>
      </c>
      <c r="C93" s="32">
        <f t="shared" si="3"/>
        <v>2.7400900488219922E-2</v>
      </c>
    </row>
    <row r="94" spans="2:3" customFormat="1" ht="15" hidden="1" customHeight="1">
      <c r="B94" s="33">
        <f t="shared" si="2"/>
        <v>84.766666666666595</v>
      </c>
      <c r="C94" s="32">
        <f t="shared" si="3"/>
        <v>2.9956836046557921E-2</v>
      </c>
    </row>
    <row r="95" spans="2:3" customFormat="1" ht="15" hidden="1" customHeight="1">
      <c r="B95" s="33">
        <f t="shared" si="2"/>
        <v>85.333333333333258</v>
      </c>
      <c r="C95" s="32">
        <f t="shared" si="3"/>
        <v>3.2551879076931432E-2</v>
      </c>
    </row>
    <row r="96" spans="2:3" customFormat="1" ht="15" hidden="1" customHeight="1">
      <c r="B96" s="33">
        <f t="shared" si="2"/>
        <v>85.89999999999992</v>
      </c>
      <c r="C96" s="32">
        <f t="shared" si="3"/>
        <v>3.5156464871390493E-2</v>
      </c>
    </row>
    <row r="97" spans="2:3" customFormat="1" ht="15" hidden="1" customHeight="1">
      <c r="B97" s="33">
        <f t="shared" si="2"/>
        <v>86.466666666666583</v>
      </c>
      <c r="C97" s="32">
        <f t="shared" si="3"/>
        <v>3.7738388181010628E-2</v>
      </c>
    </row>
    <row r="98" spans="2:3" customFormat="1" ht="15" hidden="1" customHeight="1">
      <c r="B98" s="33">
        <f t="shared" si="2"/>
        <v>87.033333333333246</v>
      </c>
      <c r="C98" s="32">
        <f t="shared" si="3"/>
        <v>4.0263405984322397E-2</v>
      </c>
    </row>
    <row r="99" spans="2:3" customFormat="1" ht="15" hidden="1" customHeight="1">
      <c r="B99" s="33">
        <f t="shared" si="2"/>
        <v>87.599999999999909</v>
      </c>
      <c r="C99" s="32">
        <f t="shared" si="3"/>
        <v>4.2695950564304967E-2</v>
      </c>
    </row>
    <row r="100" spans="2:3" customFormat="1" ht="15" hidden="1" customHeight="1">
      <c r="B100" s="33">
        <f t="shared" si="2"/>
        <v>88.166666666666572</v>
      </c>
      <c r="C100" s="32">
        <f t="shared" si="3"/>
        <v>4.4999934086601655E-2</v>
      </c>
    </row>
    <row r="101" spans="2:3" customFormat="1" ht="15" hidden="1" customHeight="1">
      <c r="B101" s="33">
        <f t="shared" si="2"/>
        <v>88.733333333333235</v>
      </c>
      <c r="C101" s="32">
        <f t="shared" si="3"/>
        <v>4.7139620542570135E-2</v>
      </c>
    </row>
    <row r="102" spans="2:3" customFormat="1" ht="15" hidden="1" customHeight="1">
      <c r="B102" s="33">
        <f t="shared" si="2"/>
        <v>89.299999999999898</v>
      </c>
      <c r="C102" s="32">
        <f t="shared" si="3"/>
        <v>4.9080536443709959E-2</v>
      </c>
    </row>
    <row r="103" spans="2:3" customFormat="1" ht="15" hidden="1" customHeight="1">
      <c r="B103" s="33">
        <f t="shared" si="2"/>
        <v>89.866666666666561</v>
      </c>
      <c r="C103" s="32">
        <f t="shared" si="3"/>
        <v>5.079038833412771E-2</v>
      </c>
    </row>
    <row r="104" spans="2:3" customFormat="1" ht="15" hidden="1" customHeight="1">
      <c r="B104" s="33">
        <f t="shared" si="2"/>
        <v>90.433333333333223</v>
      </c>
      <c r="C104" s="32">
        <f t="shared" si="3"/>
        <v>5.2239953276598056E-2</v>
      </c>
    </row>
    <row r="105" spans="2:3" customFormat="1" ht="15" hidden="1" customHeight="1">
      <c r="B105" s="33">
        <f t="shared" si="2"/>
        <v>90.999999999999886</v>
      </c>
      <c r="C105" s="32">
        <f t="shared" si="3"/>
        <v>5.3403908143205427E-2</v>
      </c>
    </row>
    <row r="106" spans="2:3" customFormat="1" ht="15" hidden="1" customHeight="1">
      <c r="B106" s="33">
        <f t="shared" si="2"/>
        <v>91.566666666666549</v>
      </c>
      <c r="C106" s="32">
        <f t="shared" si="3"/>
        <v>5.4261564891597974E-2</v>
      </c>
    </row>
    <row r="107" spans="2:3" customFormat="1" ht="15" hidden="1" customHeight="1">
      <c r="B107" s="33">
        <f t="shared" si="2"/>
        <v>92.133333333333212</v>
      </c>
      <c r="C107" s="32">
        <f t="shared" si="3"/>
        <v>5.4797482021057699E-2</v>
      </c>
    </row>
    <row r="108" spans="2:3" customFormat="1" ht="15" hidden="1" customHeight="1">
      <c r="B108" s="33">
        <f t="shared" ref="B108:B139" si="4">IF(ISNONTEXT($C$53),B107+$C$53,"")</f>
        <v>92.699999999999875</v>
      </c>
      <c r="C108" s="32">
        <f t="shared" si="3"/>
        <v>5.5001926964817691E-2</v>
      </c>
    </row>
    <row r="109" spans="2:3" customFormat="1" ht="15" hidden="1" customHeight="1">
      <c r="B109" s="33">
        <f t="shared" si="4"/>
        <v>93.266666666666538</v>
      </c>
      <c r="C109" s="32">
        <f t="shared" si="3"/>
        <v>5.4871170074157961E-2</v>
      </c>
    </row>
    <row r="110" spans="2:3" customFormat="1" ht="15" hidden="1" customHeight="1">
      <c r="B110" s="33">
        <f t="shared" si="4"/>
        <v>93.833333333333201</v>
      </c>
      <c r="C110" s="32">
        <f t="shared" si="3"/>
        <v>5.4407597787264242E-2</v>
      </c>
    </row>
    <row r="111" spans="2:3" customFormat="1" ht="15" hidden="1" customHeight="1">
      <c r="B111" s="33">
        <f t="shared" si="4"/>
        <v>94.399999999999864</v>
      </c>
      <c r="C111" s="32">
        <f t="shared" si="3"/>
        <v>5.3619640185142467E-2</v>
      </c>
    </row>
    <row r="112" spans="2:3" customFormat="1" ht="15" hidden="1" customHeight="1">
      <c r="B112" s="33">
        <f t="shared" si="4"/>
        <v>94.966666666666526</v>
      </c>
      <c r="C112" s="32">
        <f t="shared" si="3"/>
        <v>5.2521516007168756E-2</v>
      </c>
    </row>
    <row r="113" spans="2:3" customFormat="1" ht="15" hidden="1" customHeight="1">
      <c r="B113" s="33">
        <f t="shared" si="4"/>
        <v>95.533333333333189</v>
      </c>
      <c r="C113" s="32">
        <f t="shared" si="3"/>
        <v>5.1132805901929611E-2</v>
      </c>
    </row>
    <row r="114" spans="2:3" customFormat="1" ht="15" hidden="1" customHeight="1">
      <c r="B114" s="33">
        <f t="shared" si="4"/>
        <v>96.099999999999852</v>
      </c>
      <c r="C114" s="32">
        <f t="shared" si="3"/>
        <v>4.9477871807777664E-2</v>
      </c>
    </row>
    <row r="115" spans="2:3" customFormat="1" ht="15" hidden="1" customHeight="1">
      <c r="B115" s="33">
        <f t="shared" si="4"/>
        <v>96.666666666666515</v>
      </c>
      <c r="C115" s="32">
        <f t="shared" si="3"/>
        <v>4.7585146513548296E-2</v>
      </c>
    </row>
    <row r="116" spans="2:3" customFormat="1" ht="15" hidden="1" customHeight="1">
      <c r="B116" s="33">
        <f t="shared" si="4"/>
        <v>97.233333333333178</v>
      </c>
      <c r="C116" s="32">
        <f t="shared" si="3"/>
        <v>4.5486322327884889E-2</v>
      </c>
    </row>
    <row r="117" spans="2:3" customFormat="1" ht="15" hidden="1" customHeight="1">
      <c r="B117" s="33">
        <f t="shared" si="4"/>
        <v>97.799999999999841</v>
      </c>
      <c r="C117" s="32">
        <f t="shared" si="3"/>
        <v>4.3215471153157797E-2</v>
      </c>
    </row>
    <row r="118" spans="2:3" customFormat="1" ht="15" hidden="1" customHeight="1">
      <c r="B118" s="33">
        <f t="shared" si="4"/>
        <v>98.366666666666504</v>
      </c>
      <c r="C118" s="32">
        <f t="shared" si="3"/>
        <v>4.080812998072042E-2</v>
      </c>
    </row>
    <row r="119" spans="2:3" customFormat="1" ht="15" hidden="1" customHeight="1">
      <c r="B119" s="33">
        <f t="shared" si="4"/>
        <v>98.933333333333167</v>
      </c>
      <c r="C119" s="32">
        <f t="shared" ref="C119:C150" si="5">IF(ISNONTEXT($C$19),_xlfn.NORM.DIST(B119,$C$16,$C$19,FALSE),NA())</f>
        <v>3.8300385864148828E-2</v>
      </c>
    </row>
    <row r="120" spans="2:3" customFormat="1" ht="15" hidden="1" customHeight="1">
      <c r="B120" s="33">
        <f t="shared" si="4"/>
        <v>99.499999999999829</v>
      </c>
      <c r="C120" s="32">
        <f t="shared" si="5"/>
        <v>3.5727992852947817E-2</v>
      </c>
    </row>
    <row r="121" spans="2:3" customFormat="1" ht="15" hidden="1" customHeight="1">
      <c r="B121" s="33">
        <f t="shared" si="4"/>
        <v>100.06666666666649</v>
      </c>
      <c r="C121" s="32">
        <f t="shared" si="5"/>
        <v>3.3125550340161229E-2</v>
      </c>
    </row>
    <row r="122" spans="2:3" customFormat="1" ht="15" hidden="1" customHeight="1">
      <c r="B122" s="33">
        <f t="shared" si="4"/>
        <v>100.63333333333316</v>
      </c>
      <c r="C122" s="32">
        <f t="shared" si="5"/>
        <v>3.0525768030339535E-2</v>
      </c>
    </row>
    <row r="123" spans="2:3" customFormat="1" ht="15" hidden="1" customHeight="1">
      <c r="B123" s="33">
        <f t="shared" si="4"/>
        <v>101.19999999999982</v>
      </c>
      <c r="C123" s="32">
        <f t="shared" si="5"/>
        <v>2.7958837564701012E-2</v>
      </c>
    </row>
    <row r="124" spans="2:3" customFormat="1" ht="15" hidden="1" customHeight="1">
      <c r="B124" s="33">
        <f t="shared" si="4"/>
        <v>101.76666666666648</v>
      </c>
      <c r="C124" s="32">
        <f t="shared" si="5"/>
        <v>2.5451925079323232E-2</v>
      </c>
    </row>
    <row r="125" spans="2:3" customFormat="1" ht="15" hidden="1" customHeight="1">
      <c r="B125" s="33">
        <f t="shared" si="4"/>
        <v>102.33333333333314</v>
      </c>
      <c r="C125" s="32">
        <f t="shared" si="5"/>
        <v>2.3028792963439682E-2</v>
      </c>
    </row>
    <row r="126" spans="2:3" customFormat="1" ht="15" hidden="1" customHeight="1">
      <c r="B126" s="33">
        <f t="shared" si="4"/>
        <v>102.89999999999981</v>
      </c>
      <c r="C126" s="32">
        <f t="shared" si="5"/>
        <v>2.0709553161517985E-2</v>
      </c>
    </row>
    <row r="127" spans="2:3" customFormat="1" ht="15" hidden="1" customHeight="1">
      <c r="B127" s="33">
        <f t="shared" si="4"/>
        <v>103.46666666666647</v>
      </c>
      <c r="C127" s="32">
        <f t="shared" si="5"/>
        <v>1.8510548826920731E-2</v>
      </c>
    </row>
    <row r="128" spans="2:3" customFormat="1" ht="15" hidden="1" customHeight="1">
      <c r="B128" s="33">
        <f t="shared" si="4"/>
        <v>104.03333333333313</v>
      </c>
      <c r="C128" s="32">
        <f t="shared" si="5"/>
        <v>1.6444356241058552E-2</v>
      </c>
    </row>
    <row r="129" spans="2:3" customFormat="1" ht="15" hidden="1" customHeight="1">
      <c r="B129" s="33">
        <f t="shared" si="4"/>
        <v>104.5999999999998</v>
      </c>
      <c r="C129" s="32">
        <f t="shared" si="5"/>
        <v>1.4519894854778712E-2</v>
      </c>
    </row>
    <row r="130" spans="2:3" customFormat="1" ht="15" hidden="1" customHeight="1">
      <c r="B130" s="33">
        <f t="shared" si="4"/>
        <v>105.16666666666646</v>
      </c>
      <c r="C130" s="32">
        <f t="shared" si="5"/>
        <v>1.2742630216481336E-2</v>
      </c>
    </row>
    <row r="131" spans="2:3" customFormat="1" ht="15" hidden="1" customHeight="1">
      <c r="B131" s="33">
        <f t="shared" si="4"/>
        <v>105.73333333333312</v>
      </c>
      <c r="C131" s="32">
        <f t="shared" si="5"/>
        <v>1.1114852484157046E-2</v>
      </c>
    </row>
    <row r="132" spans="2:3" customFormat="1" ht="15" hidden="1" customHeight="1">
      <c r="B132" s="33">
        <f t="shared" si="4"/>
        <v>106.29999999999978</v>
      </c>
      <c r="C132" s="32">
        <f t="shared" si="5"/>
        <v>9.6360121713178586E-3</v>
      </c>
    </row>
    <row r="133" spans="2:3" customFormat="1" ht="15" hidden="1" customHeight="1">
      <c r="B133" s="33">
        <f t="shared" si="4"/>
        <v>106.86666666666645</v>
      </c>
      <c r="C133" s="32">
        <f t="shared" si="5"/>
        <v>8.3030946871948865E-3</v>
      </c>
    </row>
    <row r="134" spans="2:3" customFormat="1" ht="15" hidden="1" customHeight="1">
      <c r="B134" s="33">
        <f t="shared" si="4"/>
        <v>107.43333333333311</v>
      </c>
      <c r="C134" s="32">
        <f t="shared" si="5"/>
        <v>7.1110159900244036E-3</v>
      </c>
    </row>
    <row r="135" spans="2:3" customFormat="1" ht="15" hidden="1" customHeight="1">
      <c r="B135" s="33">
        <f t="shared" si="4"/>
        <v>107.99999999999977</v>
      </c>
      <c r="C135" s="32">
        <f t="shared" si="5"/>
        <v>6.0530231344805303E-3</v>
      </c>
    </row>
    <row r="136" spans="2:3" customFormat="1" ht="15" hidden="1" customHeight="1">
      <c r="B136" s="33">
        <f t="shared" si="4"/>
        <v>108.56666666666644</v>
      </c>
      <c r="C136" s="32">
        <f t="shared" si="5"/>
        <v>5.1210854946778326E-3</v>
      </c>
    </row>
    <row r="137" spans="2:3" customFormat="1" ht="15" hidden="1" customHeight="1">
      <c r="B137" s="33">
        <f t="shared" si="4"/>
        <v>109.1333333333331</v>
      </c>
      <c r="C137" s="32">
        <f t="shared" si="5"/>
        <v>4.3062648086410358E-3</v>
      </c>
    </row>
    <row r="138" spans="2:3" customFormat="1" ht="15" hidden="1" customHeight="1">
      <c r="B138" s="33">
        <f t="shared" si="4"/>
        <v>109.69999999999976</v>
      </c>
      <c r="C138" s="32">
        <f t="shared" si="5"/>
        <v>3.5990547482214223E-3</v>
      </c>
    </row>
    <row r="139" spans="2:3" customFormat="1" ht="15" hidden="1" customHeight="1">
      <c r="B139" s="33">
        <f t="shared" si="4"/>
        <v>110.26666666666642</v>
      </c>
      <c r="C139" s="32">
        <f t="shared" si="5"/>
        <v>2.9896833131569313E-3</v>
      </c>
    </row>
    <row r="140" spans="2:3" customFormat="1" ht="15" hidden="1" customHeight="1">
      <c r="B140" s="33">
        <f t="shared" ref="B140:B155" si="6">IF(ISNONTEXT($C$53),B139+$C$53,"")</f>
        <v>110.83333333333309</v>
      </c>
      <c r="C140" s="32">
        <f t="shared" si="5"/>
        <v>2.4683738435547411E-3</v>
      </c>
    </row>
    <row r="141" spans="2:3" customFormat="1" ht="15" hidden="1" customHeight="1">
      <c r="B141" s="33">
        <f t="shared" si="6"/>
        <v>111.39999999999975</v>
      </c>
      <c r="C141" s="32">
        <f t="shared" si="5"/>
        <v>2.0255627320714849E-3</v>
      </c>
    </row>
    <row r="142" spans="2:3" customFormat="1" ht="15" hidden="1" customHeight="1">
      <c r="B142" s="33">
        <f t="shared" si="6"/>
        <v>111.96666666666641</v>
      </c>
      <c r="C142" s="32">
        <f t="shared" si="5"/>
        <v>1.6520739149324724E-3</v>
      </c>
    </row>
    <row r="143" spans="2:3" customFormat="1" ht="15" hidden="1" customHeight="1">
      <c r="B143" s="33">
        <f t="shared" si="6"/>
        <v>112.53333333333308</v>
      </c>
      <c r="C143" s="32">
        <f t="shared" si="5"/>
        <v>1.3392518782822378E-3</v>
      </c>
    </row>
    <row r="144" spans="2:3" customFormat="1" ht="15" hidden="1" customHeight="1">
      <c r="B144" s="33">
        <f t="shared" si="6"/>
        <v>113.09999999999974</v>
      </c>
      <c r="C144" s="32">
        <f t="shared" si="5"/>
        <v>1.0790562092473804E-3</v>
      </c>
    </row>
    <row r="145" spans="1:7" customFormat="1" ht="15" hidden="1" customHeight="1">
      <c r="B145" s="33">
        <f t="shared" si="6"/>
        <v>113.6666666666664</v>
      </c>
      <c r="C145" s="32">
        <f t="shared" si="5"/>
        <v>8.641216497699924E-4</v>
      </c>
    </row>
    <row r="146" spans="1:7" customFormat="1" ht="15" hidden="1" customHeight="1">
      <c r="B146" s="33">
        <f t="shared" si="6"/>
        <v>114.23333333333306</v>
      </c>
      <c r="C146" s="32">
        <f t="shared" si="5"/>
        <v>6.8778819590999325E-4</v>
      </c>
    </row>
    <row r="147" spans="1:7" customFormat="1" ht="15" hidden="1" customHeight="1">
      <c r="B147" s="33">
        <f t="shared" si="6"/>
        <v>114.79999999999973</v>
      </c>
      <c r="C147" s="32">
        <f t="shared" si="5"/>
        <v>5.4410606119541661E-4</v>
      </c>
    </row>
    <row r="148" spans="1:7" customFormat="1" ht="15" hidden="1" customHeight="1">
      <c r="B148" s="33">
        <f t="shared" si="6"/>
        <v>115.36666666666639</v>
      </c>
      <c r="C148" s="32">
        <f t="shared" si="5"/>
        <v>4.2782033517883806E-4</v>
      </c>
    </row>
    <row r="149" spans="1:7" customFormat="1" ht="15" hidden="1" customHeight="1">
      <c r="B149" s="33">
        <f t="shared" si="6"/>
        <v>115.93333333333305</v>
      </c>
      <c r="C149" s="32">
        <f t="shared" si="5"/>
        <v>3.3433996861101156E-4</v>
      </c>
    </row>
    <row r="150" spans="1:7" customFormat="1" ht="15" hidden="1" customHeight="1">
      <c r="B150" s="33">
        <f t="shared" si="6"/>
        <v>116.49999999999972</v>
      </c>
      <c r="C150" s="32">
        <f t="shared" si="5"/>
        <v>2.5969535694231712E-4</v>
      </c>
    </row>
    <row r="151" spans="1:7" customFormat="1" ht="15" hidden="1" customHeight="1">
      <c r="B151" s="33">
        <f t="shared" si="6"/>
        <v>117.06666666666638</v>
      </c>
      <c r="C151" s="32">
        <f t="shared" ref="C151:C155" si="7">IF(ISNONTEXT($C$19),_xlfn.NORM.DIST(B151,$C$16,$C$19,FALSE),NA())</f>
        <v>2.0048832458497397E-4</v>
      </c>
    </row>
    <row r="152" spans="1:7" customFormat="1" ht="15" hidden="1" customHeight="1">
      <c r="B152" s="33">
        <f t="shared" si="6"/>
        <v>117.63333333333304</v>
      </c>
      <c r="C152" s="32">
        <f t="shared" si="7"/>
        <v>1.5383777931682736E-4</v>
      </c>
    </row>
    <row r="153" spans="1:7" customFormat="1" ht="15" hidden="1" customHeight="1">
      <c r="B153" s="33">
        <f t="shared" si="6"/>
        <v>118.1999999999997</v>
      </c>
      <c r="C153" s="32">
        <f t="shared" si="7"/>
        <v>1.1732374886412742E-4</v>
      </c>
    </row>
    <row r="154" spans="1:7" customFormat="1" ht="15" hidden="1" customHeight="1">
      <c r="B154" s="33">
        <f t="shared" si="6"/>
        <v>118.76666666666637</v>
      </c>
      <c r="C154" s="32">
        <f t="shared" si="7"/>
        <v>8.8931962261875304E-5</v>
      </c>
    </row>
    <row r="155" spans="1:7" customFormat="1" ht="15" hidden="1" customHeight="1">
      <c r="B155" s="33">
        <f t="shared" si="6"/>
        <v>119.33333333333303</v>
      </c>
      <c r="C155" s="32">
        <f t="shared" si="7"/>
        <v>6.7000621673452316E-5</v>
      </c>
    </row>
    <row r="156" spans="1:7" customFormat="1">
      <c r="B156" s="78" t="s">
        <v>612</v>
      </c>
    </row>
    <row r="157" spans="1:7" customFormat="1"/>
    <row r="158" spans="1:7" customFormat="1"/>
    <row r="159" spans="1:7">
      <c r="A159"/>
      <c r="C159" s="78"/>
      <c r="F159"/>
      <c r="G159"/>
    </row>
    <row r="160" spans="1:7">
      <c r="A160"/>
      <c r="C160" s="78"/>
      <c r="F160"/>
      <c r="G160"/>
    </row>
    <row r="161" spans="1:7">
      <c r="A161"/>
      <c r="C161" s="78"/>
      <c r="F161"/>
      <c r="G161"/>
    </row>
    <row r="162" spans="1:7">
      <c r="A162"/>
      <c r="C162" s="78"/>
      <c r="F162"/>
      <c r="G162"/>
    </row>
    <row r="163" spans="1:7" customFormat="1"/>
    <row r="164" spans="1:7" customFormat="1"/>
    <row r="165" spans="1:7" customFormat="1"/>
    <row r="166" spans="1:7" customFormat="1"/>
    <row r="167" spans="1:7" customFormat="1"/>
    <row r="168" spans="1:7" customFormat="1"/>
    <row r="169" spans="1:7" customFormat="1"/>
    <row r="170" spans="1:7" customFormat="1"/>
    <row r="171" spans="1:7" customFormat="1"/>
    <row r="172" spans="1:7" customFormat="1"/>
    <row r="173" spans="1:7" customFormat="1"/>
    <row r="174" spans="1:7" customFormat="1"/>
    <row r="175" spans="1:7" customFormat="1"/>
    <row r="176" spans="1:7"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sheetData>
  <mergeCells count="1">
    <mergeCell ref="B41:C41"/>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7" r:id="rId1" display="Download more FREE Statistical PERT templates at https://www.statisticalpert.com" xr:uid="{DDF23D16-15B2-4083-8572-42B3F47F74CA}"/>
    <hyperlink ref="B38" r:id="rId2" xr:uid="{BC2C4F00-CE4A-48E4-B2E7-4822A0697E64}"/>
    <hyperlink ref="B39" r:id="rId3" xr:uid="{2742374D-6237-4110-9CA7-32EC04590A17}"/>
    <hyperlink ref="B39:F39" r:id="rId4" display="Watch Statistical PERT videos on YouTube " xr:uid="{C1019C0B-1BA5-4000-9A69-1AB30AF7F052}"/>
    <hyperlink ref="B40" r:id="rId5" display="Connect with me on LinkedIn" xr:uid="{486C1081-1313-4066-B771-4A5883C8D56E}"/>
    <hyperlink ref="B38:F38" r:id="rId6" display="Watch a Pluralsight course on Statistical PERT® Normal Edition" xr:uid="{E08B48BB-7EE5-42EF-9686-C7343B5A4B46}"/>
    <hyperlink ref="B51" r:id="rId7" display="See the GNU General Public License for more details (http://www.gnu.org/licenses/)." xr:uid="{D8F05DC5-4A82-4113-9B52-0059A7B1AE5D}"/>
    <hyperlink ref="B41" r:id="rId8" location="newsletter" display="Follow Statistical PERT on Twitter to learn when new updates are released" xr:uid="{1546AB72-9E21-434B-8EBB-52026FEA124E}"/>
  </hyperlinks>
  <pageMargins left="0.7" right="0.7" top="0.75" bottom="0.75" header="0.3" footer="0.3"/>
  <pageSetup orientation="portrait" horizontalDpi="0" verticalDpi="0" r:id="rId9"/>
  <drawing r:id="rId10"/>
  <extLst>
    <ext xmlns:x14="http://schemas.microsoft.com/office/spreadsheetml/2009/9/main" uri="{78C0D931-6437-407d-A8EE-F0AAD7539E65}">
      <x14:conditionalFormattings>
        <x14:conditionalFormatting xmlns:xm="http://schemas.microsoft.com/office/excel/2006/main">
          <x14:cfRule type="expression" priority="37" id="{75E7B3D1-4D48-416A-ABC7-E830912F3F86}">
            <xm:f>IF(#REF!=VLookups!$A$22,TRUE,FALSE)</xm:f>
            <x14:dxf>
              <numFmt numFmtId="9" formatCode="&quot;$&quot;#,##0_);\(&quot;$&quot;#,##0\)"/>
            </x14:dxf>
          </x14:cfRule>
          <xm:sqref>C25 C19:C21 C16 C11:C13</xm:sqref>
        </x14:conditionalFormatting>
        <x14:conditionalFormatting xmlns:xm="http://schemas.microsoft.com/office/excel/2006/main">
          <x14:cfRule type="expression" priority="2" id="{3D4C8E82-B9D1-47DF-BC17-FCA5FAD5E013}">
            <xm:f>IF(#REF!=VLookups!$A$22,TRUE,FALSE)</xm:f>
            <x14:dxf>
              <numFmt numFmtId="9" formatCode="&quot;$&quot;#,##0_);\(&quot;$&quot;#,##0\)"/>
            </x14:dxf>
          </x14:cfRule>
          <xm:sqref>C4:C6</xm:sqref>
        </x14:conditionalFormatting>
        <x14:conditionalFormatting xmlns:xm="http://schemas.microsoft.com/office/excel/2006/main">
          <x14:cfRule type="expression" priority="1" id="{F99935D1-72E6-4216-8CE2-C44790676BC4}">
            <xm:f>IF(#REF!=VLookups!$A$22,TRUE,FALSE)</xm:f>
            <x14:dxf>
              <numFmt numFmtId="9" formatCode="&quot;$&quot;#,##0_);\(&quot;$&quot;#,##0\)"/>
            </x14:dxf>
          </x14:cfRule>
          <xm:sqref>C7:C10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SPERT®'!C55:C155</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662</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6" t="s">
        <v>33</v>
      </c>
      <c r="N2" s="236" t="s">
        <v>34</v>
      </c>
      <c r="O2" s="238" t="s">
        <v>25</v>
      </c>
      <c r="P2" s="239"/>
      <c r="Q2" s="239"/>
      <c r="R2" s="239"/>
      <c r="S2" s="239"/>
      <c r="T2" s="240"/>
      <c r="U2" s="3"/>
      <c r="V2" s="75" t="s">
        <v>56</v>
      </c>
    </row>
    <row r="3" spans="1:425">
      <c r="A3" s="39" t="s">
        <v>645</v>
      </c>
      <c r="B3" s="39" t="s">
        <v>19</v>
      </c>
      <c r="C3" s="39" t="s">
        <v>5</v>
      </c>
      <c r="D3" s="39" t="s">
        <v>20</v>
      </c>
      <c r="E3" s="39"/>
      <c r="F3" s="39"/>
      <c r="G3" s="39" t="s">
        <v>32</v>
      </c>
      <c r="H3" s="39" t="s">
        <v>6</v>
      </c>
      <c r="I3" s="39" t="s">
        <v>53</v>
      </c>
      <c r="J3" s="39" t="s">
        <v>619</v>
      </c>
      <c r="K3" s="39" t="s">
        <v>31</v>
      </c>
      <c r="L3" s="39" t="s">
        <v>42</v>
      </c>
      <c r="M3" s="237"/>
      <c r="N3" s="237"/>
      <c r="O3" s="66">
        <v>0.1</v>
      </c>
      <c r="P3" s="35">
        <v>0.9</v>
      </c>
      <c r="Q3" s="35">
        <v>0.85</v>
      </c>
      <c r="R3" s="35">
        <v>0.8</v>
      </c>
      <c r="S3" s="35">
        <v>0.75</v>
      </c>
      <c r="T3" s="35">
        <v>0.7</v>
      </c>
      <c r="U3" s="3"/>
      <c r="V3" s="75" t="s">
        <v>57</v>
      </c>
      <c r="HP3" s="75" t="s">
        <v>54</v>
      </c>
      <c r="PI3" s="78" t="s">
        <v>640</v>
      </c>
    </row>
    <row r="4" spans="1:425" s="165" customFormat="1">
      <c r="A4" s="156" t="s">
        <v>646</v>
      </c>
      <c r="B4" s="157">
        <v>74</v>
      </c>
      <c r="C4" s="157">
        <v>94</v>
      </c>
      <c r="D4" s="157">
        <v>114</v>
      </c>
      <c r="E4" s="19">
        <f>IF(OR(ISBLANK(C4),ISBLANK(D4),ISBLANK(B4)),"",IF(AND(B4&gt;0,C4&gt;0,D4&gt;0),IF(C4&gt;B4,IF(D4&gt;C4,1,-1),-1)))</f>
        <v>1</v>
      </c>
      <c r="F4" s="19">
        <f>IF(OR(ISBLANK(B4),ISBLANK(C4),ISBLANK(D4)),"",IFERROR(MIN(C4-B4,D4-C4)/MAX(C4-B4,D4-C4),""))</f>
        <v>1</v>
      </c>
      <c r="G4" s="53">
        <f>IF(AND(B4&gt;0,C4&gt;0,D4&gt;0),(B4+(4*C4)+D4)/6,"")</f>
        <v>94</v>
      </c>
      <c r="H4" s="158" t="s">
        <v>3</v>
      </c>
      <c r="I4" s="39"/>
      <c r="J4" s="159">
        <v>7.3</v>
      </c>
      <c r="K4" s="194">
        <f>IF(AND(B4&gt;0,C4&gt;0,D4&gt;0),IF(ISBLANK(J4),IF(ISBLANK(H4),"",(D4-B4)*VLOOKUP(H4,VLookups!$A$4:$B$13,2,FALSE)),J4),"")</f>
        <v>7.3</v>
      </c>
      <c r="L4" s="160">
        <f>IF(K4="","",K4^2)</f>
        <v>53.29</v>
      </c>
      <c r="M4" s="64"/>
      <c r="N4" s="161" t="str">
        <f>IF(AND(M4&gt;0,C4&gt;0,NOT(K4="")),ABS(VLOOKUP($M$1,VLookups!$A$17:$B$18,2,FALSE)-_xlfn.NORM.DIST(M4,G4,K4,TRUE)),"")</f>
        <v/>
      </c>
      <c r="O4" s="162">
        <f>IF(AND($B4&gt;0,$C4&gt;0,$D4&gt;0,NOT(ISBLANK($H4))),_xlfn.NORM.INV(ABS(VLOOKUP($M$1,VLookups!$A$17:$B$18,2,FALSE)-O$3),$G4,$K4),"")</f>
        <v>84.644673571524422</v>
      </c>
      <c r="P4" s="163">
        <f>IF(AND($B4&gt;0,$C4&gt;0,$D4&gt;0,NOT(ISBLANK($H4))),_xlfn.NORM.INV(ABS(VLOOKUP($M$1,VLookups!$A$17:$B$18,2,FALSE)-P$3),$G4,$K4),"")</f>
        <v>103.35532642847558</v>
      </c>
      <c r="Q4" s="162">
        <f>IF(AND($B4&gt;0,$C4&gt;0,$D4&gt;0,NOT(ISBLANK($H4))),_xlfn.NORM.INV(ABS(VLOOKUP($M$1,VLookups!$A$17:$B$18,2,FALSE)-Q$3),$G4,$K4),"")</f>
        <v>101.56596374330466</v>
      </c>
      <c r="R4" s="163">
        <f>IF(AND($B4&gt;0,$C4&gt;0,$D4&gt;0,NOT(ISBLANK($H4))),_xlfn.NORM.INV(ABS(VLOOKUP($M$1,VLookups!$A$17:$B$18,2,FALSE)-R$3),$G4,$K4),"")</f>
        <v>100.14383500508228</v>
      </c>
      <c r="S4" s="162">
        <f>IF(AND($B4&gt;0,$C4&gt;0,$D4&gt;0,NOT(ISBLANK($H4))),_xlfn.NORM.INV(ABS(VLOOKUP($M$1,VLookups!$A$17:$B$18,2,FALSE)-S$3),$G4,$K4),"")</f>
        <v>98.923775176431405</v>
      </c>
      <c r="T4" s="163">
        <f>IF(AND($B4&gt;0,$C4&gt;0,$D4&gt;0,NOT(ISBLANK($H4))),_xlfn.NORM.INV(ABS(VLOOKUP($M$1,VLookups!$A$17:$B$18,2,FALSE)-T$3),$G4,$K4),"")</f>
        <v>97.828123742768696</v>
      </c>
      <c r="U4" s="164"/>
      <c r="V4" s="76">
        <f>IF(AND(B4&gt;0,C4&gt;0,D4&gt;0),ABS(B4-D4)/(G10*140),"")</f>
        <v>0.22857142857142856</v>
      </c>
      <c r="W4" s="33">
        <f t="shared" ref="W4:CH4" si="0">IF(ISNONTEXT($V4),X4-$V4,"")</f>
        <v>71.142857142857224</v>
      </c>
      <c r="X4" s="33">
        <f t="shared" si="0"/>
        <v>71.371428571428652</v>
      </c>
      <c r="Y4" s="33">
        <f t="shared" si="0"/>
        <v>71.60000000000008</v>
      </c>
      <c r="Z4" s="33">
        <f t="shared" si="0"/>
        <v>71.828571428571507</v>
      </c>
      <c r="AA4" s="33">
        <f t="shared" si="0"/>
        <v>72.057142857142935</v>
      </c>
      <c r="AB4" s="33">
        <f t="shared" si="0"/>
        <v>72.285714285714363</v>
      </c>
      <c r="AC4" s="33">
        <f t="shared" si="0"/>
        <v>72.514285714285791</v>
      </c>
      <c r="AD4" s="33">
        <f t="shared" si="0"/>
        <v>72.742857142857218</v>
      </c>
      <c r="AE4" s="33">
        <f t="shared" si="0"/>
        <v>72.971428571428646</v>
      </c>
      <c r="AF4" s="33">
        <f t="shared" si="0"/>
        <v>73.200000000000074</v>
      </c>
      <c r="AG4" s="33">
        <f t="shared" si="0"/>
        <v>73.428571428571502</v>
      </c>
      <c r="AH4" s="33">
        <f t="shared" si="0"/>
        <v>73.657142857142929</v>
      </c>
      <c r="AI4" s="33">
        <f t="shared" si="0"/>
        <v>73.885714285714357</v>
      </c>
      <c r="AJ4" s="33">
        <f t="shared" si="0"/>
        <v>74.114285714285785</v>
      </c>
      <c r="AK4" s="33">
        <f t="shared" si="0"/>
        <v>74.342857142857213</v>
      </c>
      <c r="AL4" s="33">
        <f t="shared" si="0"/>
        <v>74.57142857142864</v>
      </c>
      <c r="AM4" s="33">
        <f t="shared" si="0"/>
        <v>74.800000000000068</v>
      </c>
      <c r="AN4" s="33">
        <f t="shared" si="0"/>
        <v>75.028571428571496</v>
      </c>
      <c r="AO4" s="33">
        <f t="shared" si="0"/>
        <v>75.257142857142924</v>
      </c>
      <c r="AP4" s="33">
        <f t="shared" si="0"/>
        <v>75.485714285714351</v>
      </c>
      <c r="AQ4" s="33">
        <f t="shared" si="0"/>
        <v>75.714285714285779</v>
      </c>
      <c r="AR4" s="33">
        <f t="shared" si="0"/>
        <v>75.942857142857207</v>
      </c>
      <c r="AS4" s="33">
        <f t="shared" si="0"/>
        <v>76.171428571428635</v>
      </c>
      <c r="AT4" s="33">
        <f t="shared" si="0"/>
        <v>76.400000000000063</v>
      </c>
      <c r="AU4" s="33">
        <f t="shared" si="0"/>
        <v>76.62857142857149</v>
      </c>
      <c r="AV4" s="33">
        <f t="shared" si="0"/>
        <v>76.857142857142918</v>
      </c>
      <c r="AW4" s="33">
        <f t="shared" si="0"/>
        <v>77.085714285714346</v>
      </c>
      <c r="AX4" s="33">
        <f t="shared" si="0"/>
        <v>77.314285714285774</v>
      </c>
      <c r="AY4" s="33">
        <f t="shared" si="0"/>
        <v>77.542857142857201</v>
      </c>
      <c r="AZ4" s="33">
        <f t="shared" si="0"/>
        <v>77.771428571428629</v>
      </c>
      <c r="BA4" s="33">
        <f t="shared" si="0"/>
        <v>78.000000000000057</v>
      </c>
      <c r="BB4" s="33">
        <f t="shared" si="0"/>
        <v>78.228571428571485</v>
      </c>
      <c r="BC4" s="33">
        <f t="shared" si="0"/>
        <v>78.457142857142912</v>
      </c>
      <c r="BD4" s="33">
        <f t="shared" si="0"/>
        <v>78.68571428571434</v>
      </c>
      <c r="BE4" s="33">
        <f t="shared" si="0"/>
        <v>78.914285714285768</v>
      </c>
      <c r="BF4" s="33">
        <f t="shared" si="0"/>
        <v>79.142857142857196</v>
      </c>
      <c r="BG4" s="33">
        <f t="shared" si="0"/>
        <v>79.371428571428623</v>
      </c>
      <c r="BH4" s="33">
        <f t="shared" si="0"/>
        <v>79.600000000000051</v>
      </c>
      <c r="BI4" s="33">
        <f t="shared" si="0"/>
        <v>79.828571428571479</v>
      </c>
      <c r="BJ4" s="33">
        <f t="shared" si="0"/>
        <v>80.057142857142907</v>
      </c>
      <c r="BK4" s="33">
        <f t="shared" si="0"/>
        <v>80.285714285714334</v>
      </c>
      <c r="BL4" s="33">
        <f t="shared" si="0"/>
        <v>80.514285714285762</v>
      </c>
      <c r="BM4" s="33">
        <f t="shared" si="0"/>
        <v>80.74285714285719</v>
      </c>
      <c r="BN4" s="33">
        <f t="shared" si="0"/>
        <v>80.971428571428618</v>
      </c>
      <c r="BO4" s="33">
        <f t="shared" si="0"/>
        <v>81.200000000000045</v>
      </c>
      <c r="BP4" s="33">
        <f t="shared" si="0"/>
        <v>81.428571428571473</v>
      </c>
      <c r="BQ4" s="33">
        <f t="shared" si="0"/>
        <v>81.657142857142901</v>
      </c>
      <c r="BR4" s="33">
        <f t="shared" si="0"/>
        <v>81.885714285714329</v>
      </c>
      <c r="BS4" s="33">
        <f t="shared" si="0"/>
        <v>82.114285714285757</v>
      </c>
      <c r="BT4" s="33">
        <f t="shared" si="0"/>
        <v>82.342857142857184</v>
      </c>
      <c r="BU4" s="33">
        <f t="shared" si="0"/>
        <v>82.571428571428612</v>
      </c>
      <c r="BV4" s="33">
        <f t="shared" si="0"/>
        <v>82.80000000000004</v>
      </c>
      <c r="BW4" s="33">
        <f t="shared" si="0"/>
        <v>83.028571428571468</v>
      </c>
      <c r="BX4" s="33">
        <f t="shared" si="0"/>
        <v>83.257142857142895</v>
      </c>
      <c r="BY4" s="33">
        <f t="shared" si="0"/>
        <v>83.485714285714323</v>
      </c>
      <c r="BZ4" s="33">
        <f t="shared" si="0"/>
        <v>83.714285714285751</v>
      </c>
      <c r="CA4" s="33">
        <f t="shared" si="0"/>
        <v>83.942857142857179</v>
      </c>
      <c r="CB4" s="33">
        <f t="shared" si="0"/>
        <v>84.171428571428606</v>
      </c>
      <c r="CC4" s="33">
        <f t="shared" si="0"/>
        <v>84.400000000000034</v>
      </c>
      <c r="CD4" s="33">
        <f t="shared" si="0"/>
        <v>84.628571428571462</v>
      </c>
      <c r="CE4" s="33">
        <f t="shared" si="0"/>
        <v>84.85714285714289</v>
      </c>
      <c r="CF4" s="33">
        <f t="shared" si="0"/>
        <v>85.085714285714317</v>
      </c>
      <c r="CG4" s="33">
        <f t="shared" si="0"/>
        <v>85.314285714285745</v>
      </c>
      <c r="CH4" s="33">
        <f t="shared" si="0"/>
        <v>85.542857142857173</v>
      </c>
      <c r="CI4" s="33">
        <f t="shared" ref="CI4:DQ4" si="1">IF(ISNONTEXT($V4),CJ4-$V4,"")</f>
        <v>85.771428571428601</v>
      </c>
      <c r="CJ4" s="33">
        <f t="shared" si="1"/>
        <v>86.000000000000028</v>
      </c>
      <c r="CK4" s="33">
        <f t="shared" si="1"/>
        <v>86.228571428571456</v>
      </c>
      <c r="CL4" s="33">
        <f t="shared" si="1"/>
        <v>86.457142857142884</v>
      </c>
      <c r="CM4" s="33">
        <f t="shared" si="1"/>
        <v>86.685714285714312</v>
      </c>
      <c r="CN4" s="33">
        <f t="shared" si="1"/>
        <v>86.914285714285739</v>
      </c>
      <c r="CO4" s="33">
        <f t="shared" si="1"/>
        <v>87.142857142857167</v>
      </c>
      <c r="CP4" s="33">
        <f t="shared" si="1"/>
        <v>87.371428571428595</v>
      </c>
      <c r="CQ4" s="33">
        <f t="shared" si="1"/>
        <v>87.600000000000023</v>
      </c>
      <c r="CR4" s="33">
        <f t="shared" si="1"/>
        <v>87.82857142857145</v>
      </c>
      <c r="CS4" s="33">
        <f t="shared" si="1"/>
        <v>88.057142857142878</v>
      </c>
      <c r="CT4" s="33">
        <f t="shared" si="1"/>
        <v>88.285714285714306</v>
      </c>
      <c r="CU4" s="33">
        <f t="shared" si="1"/>
        <v>88.514285714285734</v>
      </c>
      <c r="CV4" s="33">
        <f t="shared" si="1"/>
        <v>88.742857142857162</v>
      </c>
      <c r="CW4" s="33">
        <f t="shared" si="1"/>
        <v>88.971428571428589</v>
      </c>
      <c r="CX4" s="33">
        <f t="shared" si="1"/>
        <v>89.200000000000017</v>
      </c>
      <c r="CY4" s="33">
        <f t="shared" si="1"/>
        <v>89.428571428571445</v>
      </c>
      <c r="CZ4" s="33">
        <f t="shared" si="1"/>
        <v>89.657142857142873</v>
      </c>
      <c r="DA4" s="33">
        <f t="shared" si="1"/>
        <v>89.8857142857143</v>
      </c>
      <c r="DB4" s="33">
        <f t="shared" si="1"/>
        <v>90.114285714285728</v>
      </c>
      <c r="DC4" s="33">
        <f t="shared" si="1"/>
        <v>90.342857142857156</v>
      </c>
      <c r="DD4" s="33">
        <f t="shared" si="1"/>
        <v>90.571428571428584</v>
      </c>
      <c r="DE4" s="33">
        <f t="shared" si="1"/>
        <v>90.800000000000011</v>
      </c>
      <c r="DF4" s="33">
        <f t="shared" si="1"/>
        <v>91.028571428571439</v>
      </c>
      <c r="DG4" s="33">
        <f t="shared" si="1"/>
        <v>91.257142857142867</v>
      </c>
      <c r="DH4" s="33">
        <f t="shared" si="1"/>
        <v>91.485714285714295</v>
      </c>
      <c r="DI4" s="33">
        <f t="shared" si="1"/>
        <v>91.714285714285722</v>
      </c>
      <c r="DJ4" s="33">
        <f t="shared" si="1"/>
        <v>91.94285714285715</v>
      </c>
      <c r="DK4" s="33">
        <f t="shared" si="1"/>
        <v>92.171428571428578</v>
      </c>
      <c r="DL4" s="33">
        <f t="shared" si="1"/>
        <v>92.4</v>
      </c>
      <c r="DM4" s="33">
        <f t="shared" si="1"/>
        <v>92.628571428571433</v>
      </c>
      <c r="DN4" s="33">
        <f t="shared" si="1"/>
        <v>92.857142857142861</v>
      </c>
      <c r="DO4" s="33">
        <f t="shared" si="1"/>
        <v>93.085714285714289</v>
      </c>
      <c r="DP4" s="33">
        <f t="shared" si="1"/>
        <v>93.314285714285717</v>
      </c>
      <c r="DQ4" s="33">
        <f t="shared" si="1"/>
        <v>93.542857142857144</v>
      </c>
      <c r="DR4" s="33">
        <f>IF(ISNONTEXT($V4),DS4-$V4,"")</f>
        <v>93.771428571428572</v>
      </c>
      <c r="DS4" s="80">
        <f>IF(ISNONTEXT($V4),$C$4,"")</f>
        <v>94</v>
      </c>
      <c r="DT4" s="33">
        <f t="shared" ref="DT4" si="2">IF(ISNONTEXT($V4),DS4+$V4,"")</f>
        <v>94.228571428571428</v>
      </c>
      <c r="DU4" s="33">
        <f t="shared" ref="DU4" si="3">IF(ISNONTEXT($V4),DT4+$V4,"")</f>
        <v>94.457142857142856</v>
      </c>
      <c r="DV4" s="33">
        <f t="shared" ref="DV4" si="4">IF(ISNONTEXT($V4),DU4+$V4,"")</f>
        <v>94.685714285714283</v>
      </c>
      <c r="DW4" s="33">
        <f t="shared" ref="DW4" si="5">IF(ISNONTEXT($V4),DV4+$V4,"")</f>
        <v>94.914285714285711</v>
      </c>
      <c r="DX4" s="33">
        <f t="shared" ref="DX4" si="6">IF(ISNONTEXT($V4),DW4+$V4,"")</f>
        <v>95.142857142857139</v>
      </c>
      <c r="DY4" s="33">
        <f t="shared" ref="DY4" si="7">IF(ISNONTEXT($V4),DX4+$V4,"")</f>
        <v>95.371428571428567</v>
      </c>
      <c r="DZ4" s="33">
        <f t="shared" ref="DZ4" si="8">IF(ISNONTEXT($V4),DY4+$V4,"")</f>
        <v>95.6</v>
      </c>
      <c r="EA4" s="33">
        <f t="shared" ref="EA4" si="9">IF(ISNONTEXT($V4),DZ4+$V4,"")</f>
        <v>95.828571428571422</v>
      </c>
      <c r="EB4" s="33">
        <f t="shared" ref="EB4" si="10">IF(ISNONTEXT($V4),EA4+$V4,"")</f>
        <v>96.05714285714285</v>
      </c>
      <c r="EC4" s="33">
        <f t="shared" ref="EC4" si="11">IF(ISNONTEXT($V4),EB4+$V4,"")</f>
        <v>96.285714285714278</v>
      </c>
      <c r="ED4" s="33">
        <f t="shared" ref="ED4" si="12">IF(ISNONTEXT($V4),EC4+$V4,"")</f>
        <v>96.514285714285705</v>
      </c>
      <c r="EE4" s="33">
        <f t="shared" ref="EE4" si="13">IF(ISNONTEXT($V4),ED4+$V4,"")</f>
        <v>96.742857142857133</v>
      </c>
      <c r="EF4" s="33">
        <f t="shared" ref="EF4" si="14">IF(ISNONTEXT($V4),EE4+$V4,"")</f>
        <v>96.971428571428561</v>
      </c>
      <c r="EG4" s="33">
        <f t="shared" ref="EG4" si="15">IF(ISNONTEXT($V4),EF4+$V4,"")</f>
        <v>97.199999999999989</v>
      </c>
      <c r="EH4" s="33">
        <f t="shared" ref="EH4" si="16">IF(ISNONTEXT($V4),EG4+$V4,"")</f>
        <v>97.428571428571416</v>
      </c>
      <c r="EI4" s="33">
        <f t="shared" ref="EI4" si="17">IF(ISNONTEXT($V4),EH4+$V4,"")</f>
        <v>97.657142857142844</v>
      </c>
      <c r="EJ4" s="33">
        <f t="shared" ref="EJ4" si="18">IF(ISNONTEXT($V4),EI4+$V4,"")</f>
        <v>97.885714285714272</v>
      </c>
      <c r="EK4" s="33">
        <f t="shared" ref="EK4" si="19">IF(ISNONTEXT($V4),EJ4+$V4,"")</f>
        <v>98.1142857142857</v>
      </c>
      <c r="EL4" s="33">
        <f t="shared" ref="EL4" si="20">IF(ISNONTEXT($V4),EK4+$V4,"")</f>
        <v>98.342857142857127</v>
      </c>
      <c r="EM4" s="33">
        <f t="shared" ref="EM4" si="21">IF(ISNONTEXT($V4),EL4+$V4,"")</f>
        <v>98.571428571428555</v>
      </c>
      <c r="EN4" s="33">
        <f t="shared" ref="EN4" si="22">IF(ISNONTEXT($V4),EM4+$V4,"")</f>
        <v>98.799999999999983</v>
      </c>
      <c r="EO4" s="33">
        <f t="shared" ref="EO4" si="23">IF(ISNONTEXT($V4),EN4+$V4,"")</f>
        <v>99.028571428571411</v>
      </c>
      <c r="EP4" s="33">
        <f t="shared" ref="EP4" si="24">IF(ISNONTEXT($V4),EO4+$V4,"")</f>
        <v>99.257142857142838</v>
      </c>
      <c r="EQ4" s="33">
        <f t="shared" ref="EQ4" si="25">IF(ISNONTEXT($V4),EP4+$V4,"")</f>
        <v>99.485714285714266</v>
      </c>
      <c r="ER4" s="33">
        <f t="shared" ref="ER4" si="26">IF(ISNONTEXT($V4),EQ4+$V4,"")</f>
        <v>99.714285714285694</v>
      </c>
      <c r="ES4" s="33">
        <f t="shared" ref="ES4" si="27">IF(ISNONTEXT($V4),ER4+$V4,"")</f>
        <v>99.942857142857122</v>
      </c>
      <c r="ET4" s="33">
        <f t="shared" ref="ET4" si="28">IF(ISNONTEXT($V4),ES4+$V4,"")</f>
        <v>100.17142857142855</v>
      </c>
      <c r="EU4" s="33">
        <f t="shared" ref="EU4" si="29">IF(ISNONTEXT($V4),ET4+$V4,"")</f>
        <v>100.39999999999998</v>
      </c>
      <c r="EV4" s="33">
        <f t="shared" ref="EV4" si="30">IF(ISNONTEXT($V4),EU4+$V4,"")</f>
        <v>100.62857142857141</v>
      </c>
      <c r="EW4" s="33">
        <f t="shared" ref="EW4" si="31">IF(ISNONTEXT($V4),EV4+$V4,"")</f>
        <v>100.85714285714283</v>
      </c>
      <c r="EX4" s="33">
        <f t="shared" ref="EX4" si="32">IF(ISNONTEXT($V4),EW4+$V4,"")</f>
        <v>101.08571428571426</v>
      </c>
      <c r="EY4" s="33">
        <f t="shared" ref="EY4" si="33">IF(ISNONTEXT($V4),EX4+$V4,"")</f>
        <v>101.31428571428569</v>
      </c>
      <c r="EZ4" s="33">
        <f t="shared" ref="EZ4" si="34">IF(ISNONTEXT($V4),EY4+$V4,"")</f>
        <v>101.54285714285712</v>
      </c>
      <c r="FA4" s="33">
        <f t="shared" ref="FA4" si="35">IF(ISNONTEXT($V4),EZ4+$V4,"")</f>
        <v>101.77142857142854</v>
      </c>
      <c r="FB4" s="33">
        <f t="shared" ref="FB4" si="36">IF(ISNONTEXT($V4),FA4+$V4,"")</f>
        <v>101.99999999999997</v>
      </c>
      <c r="FC4" s="33">
        <f t="shared" ref="FC4" si="37">IF(ISNONTEXT($V4),FB4+$V4,"")</f>
        <v>102.2285714285714</v>
      </c>
      <c r="FD4" s="33">
        <f t="shared" ref="FD4" si="38">IF(ISNONTEXT($V4),FC4+$V4,"")</f>
        <v>102.45714285714283</v>
      </c>
      <c r="FE4" s="33">
        <f t="shared" ref="FE4" si="39">IF(ISNONTEXT($V4),FD4+$V4,"")</f>
        <v>102.68571428571425</v>
      </c>
      <c r="FF4" s="33">
        <f t="shared" ref="FF4" si="40">IF(ISNONTEXT($V4),FE4+$V4,"")</f>
        <v>102.91428571428568</v>
      </c>
      <c r="FG4" s="33">
        <f t="shared" ref="FG4" si="41">IF(ISNONTEXT($V4),FF4+$V4,"")</f>
        <v>103.14285714285711</v>
      </c>
      <c r="FH4" s="33">
        <f t="shared" ref="FH4" si="42">IF(ISNONTEXT($V4),FG4+$V4,"")</f>
        <v>103.37142857142854</v>
      </c>
      <c r="FI4" s="33">
        <f t="shared" ref="FI4" si="43">IF(ISNONTEXT($V4),FH4+$V4,"")</f>
        <v>103.59999999999997</v>
      </c>
      <c r="FJ4" s="33">
        <f t="shared" ref="FJ4" si="44">IF(ISNONTEXT($V4),FI4+$V4,"")</f>
        <v>103.82857142857139</v>
      </c>
      <c r="FK4" s="33">
        <f t="shared" ref="FK4" si="45">IF(ISNONTEXT($V4),FJ4+$V4,"")</f>
        <v>104.05714285714282</v>
      </c>
      <c r="FL4" s="33">
        <f t="shared" ref="FL4" si="46">IF(ISNONTEXT($V4),FK4+$V4,"")</f>
        <v>104.28571428571425</v>
      </c>
      <c r="FM4" s="33">
        <f t="shared" ref="FM4" si="47">IF(ISNONTEXT($V4),FL4+$V4,"")</f>
        <v>104.51428571428568</v>
      </c>
      <c r="FN4" s="33">
        <f t="shared" ref="FN4" si="48">IF(ISNONTEXT($V4),FM4+$V4,"")</f>
        <v>104.7428571428571</v>
      </c>
      <c r="FO4" s="33">
        <f t="shared" ref="FO4" si="49">IF(ISNONTEXT($V4),FN4+$V4,"")</f>
        <v>104.97142857142853</v>
      </c>
      <c r="FP4" s="33">
        <f t="shared" ref="FP4" si="50">IF(ISNONTEXT($V4),FO4+$V4,"")</f>
        <v>105.19999999999996</v>
      </c>
      <c r="FQ4" s="33">
        <f t="shared" ref="FQ4" si="51">IF(ISNONTEXT($V4),FP4+$V4,"")</f>
        <v>105.42857142857139</v>
      </c>
      <c r="FR4" s="33">
        <f t="shared" ref="FR4" si="52">IF(ISNONTEXT($V4),FQ4+$V4,"")</f>
        <v>105.65714285714282</v>
      </c>
      <c r="FS4" s="33">
        <f t="shared" ref="FS4" si="53">IF(ISNONTEXT($V4),FR4+$V4,"")</f>
        <v>105.88571428571424</v>
      </c>
      <c r="FT4" s="33">
        <f t="shared" ref="FT4" si="54">IF(ISNONTEXT($V4),FS4+$V4,"")</f>
        <v>106.11428571428567</v>
      </c>
      <c r="FU4" s="33">
        <f t="shared" ref="FU4" si="55">IF(ISNONTEXT($V4),FT4+$V4,"")</f>
        <v>106.3428571428571</v>
      </c>
      <c r="FV4" s="33">
        <f t="shared" ref="FV4" si="56">IF(ISNONTEXT($V4),FU4+$V4,"")</f>
        <v>106.57142857142853</v>
      </c>
      <c r="FW4" s="33">
        <f t="shared" ref="FW4" si="57">IF(ISNONTEXT($V4),FV4+$V4,"")</f>
        <v>106.79999999999995</v>
      </c>
      <c r="FX4" s="33">
        <f t="shared" ref="FX4" si="58">IF(ISNONTEXT($V4),FW4+$V4,"")</f>
        <v>107.02857142857138</v>
      </c>
      <c r="FY4" s="33">
        <f t="shared" ref="FY4" si="59">IF(ISNONTEXT($V4),FX4+$V4,"")</f>
        <v>107.25714285714281</v>
      </c>
      <c r="FZ4" s="33">
        <f t="shared" ref="FZ4" si="60">IF(ISNONTEXT($V4),FY4+$V4,"")</f>
        <v>107.48571428571424</v>
      </c>
      <c r="GA4" s="33">
        <f t="shared" ref="GA4" si="61">IF(ISNONTEXT($V4),FZ4+$V4,"")</f>
        <v>107.71428571428567</v>
      </c>
      <c r="GB4" s="33">
        <f t="shared" ref="GB4" si="62">IF(ISNONTEXT($V4),GA4+$V4,"")</f>
        <v>107.94285714285709</v>
      </c>
      <c r="GC4" s="33">
        <f t="shared" ref="GC4" si="63">IF(ISNONTEXT($V4),GB4+$V4,"")</f>
        <v>108.17142857142852</v>
      </c>
      <c r="GD4" s="33">
        <f t="shared" ref="GD4" si="64">IF(ISNONTEXT($V4),GC4+$V4,"")</f>
        <v>108.39999999999995</v>
      </c>
      <c r="GE4" s="33">
        <f t="shared" ref="GE4" si="65">IF(ISNONTEXT($V4),GD4+$V4,"")</f>
        <v>108.62857142857138</v>
      </c>
      <c r="GF4" s="33">
        <f t="shared" ref="GF4" si="66">IF(ISNONTEXT($V4),GE4+$V4,"")</f>
        <v>108.8571428571428</v>
      </c>
      <c r="GG4" s="33">
        <f t="shared" ref="GG4" si="67">IF(ISNONTEXT($V4),GF4+$V4,"")</f>
        <v>109.08571428571423</v>
      </c>
      <c r="GH4" s="33">
        <f t="shared" ref="GH4" si="68">IF(ISNONTEXT($V4),GG4+$V4,"")</f>
        <v>109.31428571428566</v>
      </c>
      <c r="GI4" s="33">
        <f t="shared" ref="GI4" si="69">IF(ISNONTEXT($V4),GH4+$V4,"")</f>
        <v>109.54285714285709</v>
      </c>
      <c r="GJ4" s="33">
        <f t="shared" ref="GJ4" si="70">IF(ISNONTEXT($V4),GI4+$V4,"")</f>
        <v>109.77142857142852</v>
      </c>
      <c r="GK4" s="33">
        <f t="shared" ref="GK4" si="71">IF(ISNONTEXT($V4),GJ4+$V4,"")</f>
        <v>109.99999999999994</v>
      </c>
      <c r="GL4" s="33">
        <f t="shared" ref="GL4" si="72">IF(ISNONTEXT($V4),GK4+$V4,"")</f>
        <v>110.22857142857137</v>
      </c>
      <c r="GM4" s="33">
        <f t="shared" ref="GM4" si="73">IF(ISNONTEXT($V4),GL4+$V4,"")</f>
        <v>110.4571428571428</v>
      </c>
      <c r="GN4" s="33">
        <f t="shared" ref="GN4" si="74">IF(ISNONTEXT($V4),GM4+$V4,"")</f>
        <v>110.68571428571423</v>
      </c>
      <c r="GO4" s="33">
        <f t="shared" ref="GO4" si="75">IF(ISNONTEXT($V4),GN4+$V4,"")</f>
        <v>110.91428571428565</v>
      </c>
      <c r="GP4" s="33">
        <f t="shared" ref="GP4" si="76">IF(ISNONTEXT($V4),GO4+$V4,"")</f>
        <v>111.14285714285708</v>
      </c>
      <c r="GQ4" s="33">
        <f t="shared" ref="GQ4" si="77">IF(ISNONTEXT($V4),GP4+$V4,"")</f>
        <v>111.37142857142851</v>
      </c>
      <c r="GR4" s="33">
        <f t="shared" ref="GR4" si="78">IF(ISNONTEXT($V4),GQ4+$V4,"")</f>
        <v>111.59999999999994</v>
      </c>
      <c r="GS4" s="33">
        <f t="shared" ref="GS4" si="79">IF(ISNONTEXT($V4),GR4+$V4,"")</f>
        <v>111.82857142857137</v>
      </c>
      <c r="GT4" s="33">
        <f t="shared" ref="GT4" si="80">IF(ISNONTEXT($V4),GS4+$V4,"")</f>
        <v>112.05714285714279</v>
      </c>
      <c r="GU4" s="33">
        <f t="shared" ref="GU4" si="81">IF(ISNONTEXT($V4),GT4+$V4,"")</f>
        <v>112.28571428571422</v>
      </c>
      <c r="GV4" s="33">
        <f t="shared" ref="GV4" si="82">IF(ISNONTEXT($V4),GU4+$V4,"")</f>
        <v>112.51428571428565</v>
      </c>
      <c r="GW4" s="33">
        <f t="shared" ref="GW4" si="83">IF(ISNONTEXT($V4),GV4+$V4,"")</f>
        <v>112.74285714285708</v>
      </c>
      <c r="GX4" s="33">
        <f t="shared" ref="GX4" si="84">IF(ISNONTEXT($V4),GW4+$V4,"")</f>
        <v>112.9714285714285</v>
      </c>
      <c r="GY4" s="33">
        <f t="shared" ref="GY4" si="85">IF(ISNONTEXT($V4),GX4+$V4,"")</f>
        <v>113.19999999999993</v>
      </c>
      <c r="GZ4" s="33">
        <f t="shared" ref="GZ4" si="86">IF(ISNONTEXT($V4),GY4+$V4,"")</f>
        <v>113.42857142857136</v>
      </c>
      <c r="HA4" s="33">
        <f t="shared" ref="HA4" si="87">IF(ISNONTEXT($V4),GZ4+$V4,"")</f>
        <v>113.65714285714279</v>
      </c>
      <c r="HB4" s="33">
        <f t="shared" ref="HB4" si="88">IF(ISNONTEXT($V4),HA4+$V4,"")</f>
        <v>113.88571428571422</v>
      </c>
      <c r="HC4" s="33">
        <f t="shared" ref="HC4" si="89">IF(ISNONTEXT($V4),HB4+$V4,"")</f>
        <v>114.11428571428564</v>
      </c>
      <c r="HD4" s="33">
        <f t="shared" ref="HD4" si="90">IF(ISNONTEXT($V4),HC4+$V4,"")</f>
        <v>114.34285714285707</v>
      </c>
      <c r="HE4" s="33">
        <f t="shared" ref="HE4" si="91">IF(ISNONTEXT($V4),HD4+$V4,"")</f>
        <v>114.5714285714285</v>
      </c>
      <c r="HF4" s="33">
        <f t="shared" ref="HF4" si="92">IF(ISNONTEXT($V4),HE4+$V4,"")</f>
        <v>114.79999999999993</v>
      </c>
      <c r="HG4" s="33">
        <f t="shared" ref="HG4" si="93">IF(ISNONTEXT($V4),HF4+$V4,"")</f>
        <v>115.02857142857135</v>
      </c>
      <c r="HH4" s="33">
        <f t="shared" ref="HH4" si="94">IF(ISNONTEXT($V4),HG4+$V4,"")</f>
        <v>115.25714285714278</v>
      </c>
      <c r="HI4" s="33">
        <f t="shared" ref="HI4" si="95">IF(ISNONTEXT($V4),HH4+$V4,"")</f>
        <v>115.48571428571421</v>
      </c>
      <c r="HJ4" s="33">
        <f t="shared" ref="HJ4" si="96">IF(ISNONTEXT($V4),HI4+$V4,"")</f>
        <v>115.71428571428564</v>
      </c>
      <c r="HK4" s="33">
        <f t="shared" ref="HK4" si="97">IF(ISNONTEXT($V4),HJ4+$V4,"")</f>
        <v>115.94285714285706</v>
      </c>
      <c r="HL4" s="33">
        <f t="shared" ref="HL4" si="98">IF(ISNONTEXT($V4),HK4+$V4,"")</f>
        <v>116.17142857142849</v>
      </c>
      <c r="HM4" s="33">
        <f t="shared" ref="HM4" si="99">IF(ISNONTEXT($V4),HL4+$V4,"")</f>
        <v>116.39999999999992</v>
      </c>
      <c r="HN4" s="33">
        <f t="shared" ref="HN4" si="100">IF(ISNONTEXT($V4),HM4+$V4,"")</f>
        <v>116.62857142857135</v>
      </c>
      <c r="HO4" s="33">
        <f t="shared" ref="HO4" si="101">IF(ISNONTEXT($V4),HN4+$V4,"")</f>
        <v>116.85714285714278</v>
      </c>
      <c r="HP4" s="77">
        <f t="shared" ref="HP4:KA4" si="102">IF(ISNONTEXT($K4),_xlfn.NORM.DIST(W4,$G4,$K4,FALSE),NA())</f>
        <v>4.0616345010352484E-4</v>
      </c>
      <c r="HQ4" s="77">
        <f t="shared" si="102"/>
        <v>4.4778101677792292E-4</v>
      </c>
      <c r="HR4" s="77">
        <f t="shared" si="102"/>
        <v>4.9317918612424682E-4</v>
      </c>
      <c r="HS4" s="77">
        <f t="shared" si="102"/>
        <v>5.4264777136190463E-4</v>
      </c>
      <c r="HT4" s="77">
        <f t="shared" si="102"/>
        <v>5.9649324599733906E-4</v>
      </c>
      <c r="HU4" s="77">
        <f t="shared" si="102"/>
        <v>6.5503915414830702E-4</v>
      </c>
      <c r="HV4" s="77">
        <f t="shared" si="102"/>
        <v>7.1862647408054445E-4</v>
      </c>
      <c r="HW4" s="77">
        <f t="shared" si="102"/>
        <v>7.8761392807614517E-4</v>
      </c>
      <c r="HX4" s="77">
        <f t="shared" si="102"/>
        <v>8.6237823146008939E-4</v>
      </c>
      <c r="HY4" s="77">
        <f t="shared" si="102"/>
        <v>9.4331427334858292E-4</v>
      </c>
      <c r="HZ4" s="77">
        <f t="shared" si="102"/>
        <v>1.0308352214556638E-3</v>
      </c>
      <c r="IA4" s="77">
        <f t="shared" si="102"/>
        <v>1.1253725431083596E-3</v>
      </c>
      <c r="IB4" s="77">
        <f t="shared" si="102"/>
        <v>1.2273759344812406E-3</v>
      </c>
      <c r="IC4" s="77">
        <f t="shared" si="102"/>
        <v>1.3373131499741092E-3</v>
      </c>
      <c r="ID4" s="77">
        <f t="shared" si="102"/>
        <v>1.4556697236275749E-3</v>
      </c>
      <c r="IE4" s="77">
        <f t="shared" si="102"/>
        <v>1.582948574505916E-3</v>
      </c>
      <c r="IF4" s="77">
        <f t="shared" si="102"/>
        <v>1.7196694880805352E-3</v>
      </c>
      <c r="IG4" s="77">
        <f t="shared" si="102"/>
        <v>1.8663684658255487E-3</v>
      </c>
      <c r="IH4" s="77">
        <f t="shared" si="102"/>
        <v>2.0235969354948443E-3</v>
      </c>
      <c r="II4" s="77">
        <f t="shared" si="102"/>
        <v>2.1919208148916394E-3</v>
      </c>
      <c r="IJ4" s="77">
        <f t="shared" si="102"/>
        <v>2.3719194223716343E-3</v>
      </c>
      <c r="IK4" s="77">
        <f t="shared" si="102"/>
        <v>2.564184227842561E-3</v>
      </c>
      <c r="IL4" s="77">
        <f t="shared" si="102"/>
        <v>2.7693174386395785E-3</v>
      </c>
      <c r="IM4" s="77">
        <f t="shared" si="102"/>
        <v>2.9879304153695983E-3</v>
      </c>
      <c r="IN4" s="77">
        <f t="shared" si="102"/>
        <v>3.2206419136299267E-3</v>
      </c>
      <c r="IO4" s="77">
        <f t="shared" si="102"/>
        <v>3.4680761484178987E-3</v>
      </c>
      <c r="IP4" s="77">
        <f t="shared" si="102"/>
        <v>3.730860679058414E-3</v>
      </c>
      <c r="IQ4" s="77">
        <f t="shared" si="102"/>
        <v>4.0096241135837403E-3</v>
      </c>
      <c r="IR4" s="77">
        <f t="shared" si="102"/>
        <v>4.3049936327024165E-3</v>
      </c>
      <c r="IS4" s="77">
        <f t="shared" si="102"/>
        <v>4.6175923347876102E-3</v>
      </c>
      <c r="IT4" s="77">
        <f t="shared" si="102"/>
        <v>4.9480364046953001E-3</v>
      </c>
      <c r="IU4" s="77">
        <f t="shared" si="102"/>
        <v>5.2969321106826426E-3</v>
      </c>
      <c r="IV4" s="77">
        <f t="shared" si="102"/>
        <v>5.6648726352300418E-3</v>
      </c>
      <c r="IW4" s="77">
        <f t="shared" si="102"/>
        <v>6.0524347471674076E-3</v>
      </c>
      <c r="IX4" s="77">
        <f t="shared" si="102"/>
        <v>6.4601753241564676E-3</v>
      </c>
      <c r="IY4" s="77">
        <f t="shared" si="102"/>
        <v>6.8886277362752929E-3</v>
      </c>
      <c r="IZ4" s="77">
        <f t="shared" si="102"/>
        <v>7.3382981031761092E-3</v>
      </c>
      <c r="JA4" s="77">
        <f t="shared" si="102"/>
        <v>7.8096614390292503E-3</v>
      </c>
      <c r="JB4" s="77">
        <f t="shared" si="102"/>
        <v>8.3031577012102082E-3</v>
      </c>
      <c r="JC4" s="77">
        <f t="shared" si="102"/>
        <v>8.8191877604172284E-3</v>
      </c>
      <c r="JD4" s="77">
        <f t="shared" si="102"/>
        <v>9.3581093116074706E-3</v>
      </c>
      <c r="JE4" s="77">
        <f t="shared" si="102"/>
        <v>9.9202327467926947E-3</v>
      </c>
      <c r="JF4" s="77">
        <f t="shared" si="102"/>
        <v>1.0505817012322638E-2</v>
      </c>
      <c r="JG4" s="77">
        <f t="shared" si="102"/>
        <v>1.1115065474787841E-2</v>
      </c>
      <c r="JH4" s="77">
        <f t="shared" si="102"/>
        <v>1.1748121821073662E-2</v>
      </c>
      <c r="JI4" s="77">
        <f t="shared" si="102"/>
        <v>1.2405066019376184E-2</v>
      </c>
      <c r="JJ4" s="77">
        <f t="shared" si="102"/>
        <v>1.3085910369128045E-2</v>
      </c>
      <c r="JK4" s="77">
        <f t="shared" si="102"/>
        <v>1.3790595668761233E-2</v>
      </c>
      <c r="JL4" s="77">
        <f t="shared" si="102"/>
        <v>1.4518987531034899E-2</v>
      </c>
      <c r="JM4" s="77">
        <f t="shared" si="102"/>
        <v>1.527087287626322E-2</v>
      </c>
      <c r="JN4" s="77">
        <f t="shared" si="102"/>
        <v>1.6045956634174276E-2</v>
      </c>
      <c r="JO4" s="77">
        <f t="shared" si="102"/>
        <v>1.6843858685301302E-2</v>
      </c>
      <c r="JP4" s="77">
        <f t="shared" si="102"/>
        <v>1.7664111072738409E-2</v>
      </c>
      <c r="JQ4" s="77">
        <f t="shared" si="102"/>
        <v>1.8506155514772488E-2</v>
      </c>
      <c r="JR4" s="77">
        <f t="shared" si="102"/>
        <v>1.9369341248321622E-2</v>
      </c>
      <c r="JS4" s="77">
        <f t="shared" si="102"/>
        <v>2.0252923232259183E-2</v>
      </c>
      <c r="JT4" s="77">
        <f t="shared" si="102"/>
        <v>2.1156060738577953E-2</v>
      </c>
      <c r="JU4" s="77">
        <f t="shared" si="102"/>
        <v>2.2077816357944952E-2</v>
      </c>
      <c r="JV4" s="77">
        <f t="shared" si="102"/>
        <v>2.3017155444516938E-2</v>
      </c>
      <c r="JW4" s="77">
        <f t="shared" si="102"/>
        <v>2.3972946022928945E-2</v>
      </c>
      <c r="JX4" s="77">
        <f t="shared" si="102"/>
        <v>2.4943959178140889E-2</v>
      </c>
      <c r="JY4" s="77">
        <f t="shared" si="102"/>
        <v>2.5928869946336711E-2</v>
      </c>
      <c r="JZ4" s="77">
        <f t="shared" si="102"/>
        <v>2.6926258722329191E-2</v>
      </c>
      <c r="KA4" s="77">
        <f t="shared" si="102"/>
        <v>2.7934613195944279E-2</v>
      </c>
      <c r="KB4" s="77">
        <f t="shared" ref="KB4:MM4" si="103">IF(ISNONTEXT($K4),_xlfn.NORM.DIST(CI4,$G4,$K4,FALSE),NA())</f>
        <v>2.8952330826659975E-2</v>
      </c>
      <c r="KC4" s="77">
        <f t="shared" si="103"/>
        <v>2.9977721862374958E-2</v>
      </c>
      <c r="KD4" s="77">
        <f t="shared" si="103"/>
        <v>3.1009012904605438E-2</v>
      </c>
      <c r="KE4" s="77">
        <f t="shared" si="103"/>
        <v>3.2044351018679119E-2</v>
      </c>
      <c r="KF4" s="77">
        <f t="shared" si="103"/>
        <v>3.30818083836419E-2</v>
      </c>
      <c r="KG4" s="77">
        <f t="shared" si="103"/>
        <v>3.4119387472644563E-2</v>
      </c>
      <c r="KH4" s="77">
        <f t="shared" si="103"/>
        <v>3.5155026750567253E-2</v>
      </c>
      <c r="KI4" s="77">
        <f t="shared" si="103"/>
        <v>3.6186606871600351E-2</v>
      </c>
      <c r="KJ4" s="77">
        <f t="shared" si="103"/>
        <v>3.7211957355469602E-2</v>
      </c>
      <c r="KK4" s="77">
        <f t="shared" si="103"/>
        <v>3.8228863717004222E-2</v>
      </c>
      <c r="KL4" s="77">
        <f t="shared" si="103"/>
        <v>3.9235075019838937E-2</v>
      </c>
      <c r="KM4" s="77">
        <f t="shared" si="103"/>
        <v>4.0228311821249967E-2</v>
      </c>
      <c r="KN4" s="77">
        <f t="shared" si="103"/>
        <v>4.120627447148912E-2</v>
      </c>
      <c r="KO4" s="77">
        <f t="shared" si="103"/>
        <v>4.2166651727535628E-2</v>
      </c>
      <c r="KP4" s="77">
        <f t="shared" si="103"/>
        <v>4.3107129637968492E-2</v>
      </c>
      <c r="KQ4" s="77">
        <f t="shared" si="103"/>
        <v>4.4025400652706909E-2</v>
      </c>
      <c r="KR4" s="77">
        <f t="shared" si="103"/>
        <v>4.4919172908706631E-2</v>
      </c>
      <c r="KS4" s="77">
        <f t="shared" si="103"/>
        <v>4.5786179640364952E-2</v>
      </c>
      <c r="KT4" s="77">
        <f t="shared" si="103"/>
        <v>4.6624188661406829E-2</v>
      </c>
      <c r="KU4" s="77">
        <f t="shared" si="103"/>
        <v>4.743101186342269E-2</v>
      </c>
      <c r="KV4" s="77">
        <f t="shared" si="103"/>
        <v>4.8204514675028322E-2</v>
      </c>
      <c r="KW4" s="77">
        <f t="shared" si="103"/>
        <v>4.8942625424836628E-2</v>
      </c>
      <c r="KX4" s="77">
        <f t="shared" si="103"/>
        <v>4.9643344551085683E-2</v>
      </c>
      <c r="KY4" s="77">
        <f t="shared" si="103"/>
        <v>5.0304753600866885E-2</v>
      </c>
      <c r="KZ4" s="77">
        <f t="shared" si="103"/>
        <v>5.0925023962449509E-2</v>
      </c>
      <c r="LA4" s="77">
        <f t="shared" si="103"/>
        <v>5.150242527520392E-2</v>
      </c>
      <c r="LB4" s="77">
        <f t="shared" si="103"/>
        <v>5.2035333463084442E-2</v>
      </c>
      <c r="LC4" s="77">
        <f t="shared" si="103"/>
        <v>5.2522238339536745E-2</v>
      </c>
      <c r="LD4" s="77">
        <f t="shared" si="103"/>
        <v>5.2961750734033135E-2</v>
      </c>
      <c r="LE4" s="77">
        <f t="shared" si="103"/>
        <v>5.3352609093195932E-2</v>
      </c>
      <c r="LF4" s="77">
        <f t="shared" si="103"/>
        <v>5.3693685512625121E-2</v>
      </c>
      <c r="LG4" s="77">
        <f t="shared" si="103"/>
        <v>5.3983991159077031E-2</v>
      </c>
      <c r="LH4" s="77">
        <f t="shared" si="103"/>
        <v>5.4222681046518686E-2</v>
      </c>
      <c r="LI4" s="77">
        <f t="shared" si="103"/>
        <v>5.440905813377498E-2</v>
      </c>
      <c r="LJ4" s="77">
        <f t="shared" si="103"/>
        <v>5.4542576715959384E-2</v>
      </c>
      <c r="LK4" s="77">
        <f t="shared" si="103"/>
        <v>5.4622845086595102E-2</v>
      </c>
      <c r="LL4" s="77">
        <f t="shared" si="103"/>
        <v>5.4649627452251055E-2</v>
      </c>
      <c r="LM4" s="77">
        <f t="shared" si="103"/>
        <v>5.4622845086595102E-2</v>
      </c>
      <c r="LN4" s="77">
        <f t="shared" si="103"/>
        <v>5.4542576715959384E-2</v>
      </c>
      <c r="LO4" s="77">
        <f t="shared" si="103"/>
        <v>5.440905813377498E-2</v>
      </c>
      <c r="LP4" s="77">
        <f t="shared" si="103"/>
        <v>5.4222681046518686E-2</v>
      </c>
      <c r="LQ4" s="77">
        <f t="shared" si="103"/>
        <v>5.3983991159077031E-2</v>
      </c>
      <c r="LR4" s="77">
        <f t="shared" si="103"/>
        <v>5.3693685512625121E-2</v>
      </c>
      <c r="LS4" s="77">
        <f t="shared" si="103"/>
        <v>5.3352609093195932E-2</v>
      </c>
      <c r="LT4" s="77">
        <f t="shared" si="103"/>
        <v>5.2961750734033135E-2</v>
      </c>
      <c r="LU4" s="77">
        <f t="shared" si="103"/>
        <v>5.2522238339536745E-2</v>
      </c>
      <c r="LV4" s="77">
        <f t="shared" si="103"/>
        <v>5.2035333463084442E-2</v>
      </c>
      <c r="LW4" s="77">
        <f t="shared" si="103"/>
        <v>5.150242527520392E-2</v>
      </c>
      <c r="LX4" s="77">
        <f t="shared" si="103"/>
        <v>5.0925023962449509E-2</v>
      </c>
      <c r="LY4" s="77">
        <f t="shared" si="103"/>
        <v>5.0304753600866885E-2</v>
      </c>
      <c r="LZ4" s="77">
        <f t="shared" si="103"/>
        <v>4.9643344551085683E-2</v>
      </c>
      <c r="MA4" s="77">
        <f t="shared" si="103"/>
        <v>4.8942625424836628E-2</v>
      </c>
      <c r="MB4" s="77">
        <f t="shared" si="103"/>
        <v>4.8204514675028322E-2</v>
      </c>
      <c r="MC4" s="77">
        <f t="shared" si="103"/>
        <v>4.743101186342269E-2</v>
      </c>
      <c r="MD4" s="77">
        <f t="shared" si="103"/>
        <v>4.6624188661406829E-2</v>
      </c>
      <c r="ME4" s="77">
        <f t="shared" si="103"/>
        <v>4.5786179640364952E-2</v>
      </c>
      <c r="MF4" s="77">
        <f t="shared" si="103"/>
        <v>4.4919172908706631E-2</v>
      </c>
      <c r="MG4" s="77">
        <f t="shared" si="103"/>
        <v>4.4025400652706909E-2</v>
      </c>
      <c r="MH4" s="77">
        <f t="shared" si="103"/>
        <v>4.3107129637968492E-2</v>
      </c>
      <c r="MI4" s="77">
        <f t="shared" si="103"/>
        <v>4.2166651727535628E-2</v>
      </c>
      <c r="MJ4" s="77">
        <f t="shared" si="103"/>
        <v>4.120627447148912E-2</v>
      </c>
      <c r="MK4" s="77">
        <f t="shared" si="103"/>
        <v>4.0228311821249967E-2</v>
      </c>
      <c r="ML4" s="77">
        <f t="shared" si="103"/>
        <v>3.9235075019838937E-2</v>
      </c>
      <c r="MM4" s="77">
        <f t="shared" si="103"/>
        <v>3.8228863717004222E-2</v>
      </c>
      <c r="MN4" s="77">
        <f t="shared" ref="MN4:OY4" si="104">IF(ISNONTEXT($K4),_xlfn.NORM.DIST(EU4,$G4,$K4,FALSE),NA())</f>
        <v>3.7211957355469602E-2</v>
      </c>
      <c r="MO4" s="77">
        <f t="shared" si="104"/>
        <v>3.6186606871600351E-2</v>
      </c>
      <c r="MP4" s="77">
        <f t="shared" si="104"/>
        <v>3.5155026750567253E-2</v>
      </c>
      <c r="MQ4" s="77">
        <f t="shared" si="104"/>
        <v>3.4119387472644563E-2</v>
      </c>
      <c r="MR4" s="77">
        <f t="shared" si="104"/>
        <v>3.30818083836419E-2</v>
      </c>
      <c r="MS4" s="77">
        <f t="shared" si="104"/>
        <v>3.2044351018679119E-2</v>
      </c>
      <c r="MT4" s="77">
        <f t="shared" si="104"/>
        <v>3.1009012904605438E-2</v>
      </c>
      <c r="MU4" s="77">
        <f t="shared" si="104"/>
        <v>2.9977721862374958E-2</v>
      </c>
      <c r="MV4" s="77">
        <f t="shared" si="104"/>
        <v>2.8952330826659975E-2</v>
      </c>
      <c r="MW4" s="77">
        <f t="shared" si="104"/>
        <v>2.7934613195944279E-2</v>
      </c>
      <c r="MX4" s="77">
        <f t="shared" si="104"/>
        <v>2.6926258722329191E-2</v>
      </c>
      <c r="MY4" s="77">
        <f t="shared" si="104"/>
        <v>2.5928869946336711E-2</v>
      </c>
      <c r="MZ4" s="77">
        <f t="shared" si="104"/>
        <v>2.4943959178140889E-2</v>
      </c>
      <c r="NA4" s="77">
        <f t="shared" si="104"/>
        <v>2.3972946022928945E-2</v>
      </c>
      <c r="NB4" s="77">
        <f t="shared" si="104"/>
        <v>2.3017155444516938E-2</v>
      </c>
      <c r="NC4" s="77">
        <f t="shared" si="104"/>
        <v>2.2077816357944952E-2</v>
      </c>
      <c r="ND4" s="77">
        <f t="shared" si="104"/>
        <v>2.1156060738577953E-2</v>
      </c>
      <c r="NE4" s="77">
        <f t="shared" si="104"/>
        <v>2.0252923232259183E-2</v>
      </c>
      <c r="NF4" s="77">
        <f t="shared" si="104"/>
        <v>1.9369341248321622E-2</v>
      </c>
      <c r="NG4" s="77">
        <f t="shared" si="104"/>
        <v>1.8506155514772488E-2</v>
      </c>
      <c r="NH4" s="77">
        <f t="shared" si="104"/>
        <v>1.7664111072738409E-2</v>
      </c>
      <c r="NI4" s="77">
        <f t="shared" si="104"/>
        <v>1.6843858685301302E-2</v>
      </c>
      <c r="NJ4" s="77">
        <f t="shared" si="104"/>
        <v>1.6045956634174276E-2</v>
      </c>
      <c r="NK4" s="77">
        <f t="shared" si="104"/>
        <v>1.527087287626322E-2</v>
      </c>
      <c r="NL4" s="77">
        <f t="shared" si="104"/>
        <v>1.4518987531034899E-2</v>
      </c>
      <c r="NM4" s="77">
        <f t="shared" si="104"/>
        <v>1.3790595668761233E-2</v>
      </c>
      <c r="NN4" s="77">
        <f t="shared" si="104"/>
        <v>1.3085910369128045E-2</v>
      </c>
      <c r="NO4" s="77">
        <f t="shared" si="104"/>
        <v>1.2405066019376184E-2</v>
      </c>
      <c r="NP4" s="77">
        <f t="shared" si="104"/>
        <v>1.1748121821073662E-2</v>
      </c>
      <c r="NQ4" s="77">
        <f t="shared" si="104"/>
        <v>1.1115065474787841E-2</v>
      </c>
      <c r="NR4" s="77">
        <f t="shared" si="104"/>
        <v>1.0505817012322638E-2</v>
      </c>
      <c r="NS4" s="77">
        <f t="shared" si="104"/>
        <v>9.9202327467926947E-3</v>
      </c>
      <c r="NT4" s="77">
        <f t="shared" si="104"/>
        <v>9.3581093116074706E-3</v>
      </c>
      <c r="NU4" s="77">
        <f t="shared" si="104"/>
        <v>8.8191877604172284E-3</v>
      </c>
      <c r="NV4" s="77">
        <f t="shared" si="104"/>
        <v>8.3031577012102082E-3</v>
      </c>
      <c r="NW4" s="77">
        <f t="shared" si="104"/>
        <v>7.8096614390292503E-3</v>
      </c>
      <c r="NX4" s="77">
        <f t="shared" si="104"/>
        <v>7.3382981031761092E-3</v>
      </c>
      <c r="NY4" s="77">
        <f t="shared" si="104"/>
        <v>6.8886277362752929E-3</v>
      </c>
      <c r="NZ4" s="77">
        <f t="shared" si="104"/>
        <v>6.4601753241564676E-3</v>
      </c>
      <c r="OA4" s="77">
        <f t="shared" si="104"/>
        <v>6.0524347471674076E-3</v>
      </c>
      <c r="OB4" s="77">
        <f t="shared" si="104"/>
        <v>5.6648726352300418E-3</v>
      </c>
      <c r="OC4" s="77">
        <f t="shared" si="104"/>
        <v>5.2969321106826426E-3</v>
      </c>
      <c r="OD4" s="77">
        <f t="shared" si="104"/>
        <v>4.9480364046953001E-3</v>
      </c>
      <c r="OE4" s="77">
        <f t="shared" si="104"/>
        <v>4.6175923347876102E-3</v>
      </c>
      <c r="OF4" s="77">
        <f t="shared" si="104"/>
        <v>4.3049936327024165E-3</v>
      </c>
      <c r="OG4" s="77">
        <f t="shared" si="104"/>
        <v>4.0096241135837403E-3</v>
      </c>
      <c r="OH4" s="77">
        <f t="shared" si="104"/>
        <v>3.730860679058414E-3</v>
      </c>
      <c r="OI4" s="77">
        <f t="shared" si="104"/>
        <v>3.4680761484178987E-3</v>
      </c>
      <c r="OJ4" s="77">
        <f t="shared" si="104"/>
        <v>3.2206419136299267E-3</v>
      </c>
      <c r="OK4" s="77">
        <f t="shared" si="104"/>
        <v>2.9879304153695983E-3</v>
      </c>
      <c r="OL4" s="77">
        <f t="shared" si="104"/>
        <v>2.7693174386395785E-3</v>
      </c>
      <c r="OM4" s="77">
        <f t="shared" si="104"/>
        <v>2.564184227842561E-3</v>
      </c>
      <c r="ON4" s="77">
        <f t="shared" si="104"/>
        <v>2.3719194223716343E-3</v>
      </c>
      <c r="OO4" s="77">
        <f t="shared" si="104"/>
        <v>2.1919208148916394E-3</v>
      </c>
      <c r="OP4" s="77">
        <f t="shared" si="104"/>
        <v>2.0235969354948443E-3</v>
      </c>
      <c r="OQ4" s="77">
        <f t="shared" si="104"/>
        <v>1.8663684658255487E-3</v>
      </c>
      <c r="OR4" s="77">
        <f t="shared" si="104"/>
        <v>1.7196694880805352E-3</v>
      </c>
      <c r="OS4" s="77">
        <f t="shared" si="104"/>
        <v>1.582948574505916E-3</v>
      </c>
      <c r="OT4" s="77">
        <f t="shared" si="104"/>
        <v>1.4556697236275749E-3</v>
      </c>
      <c r="OU4" s="77">
        <f t="shared" si="104"/>
        <v>1.3373131499741092E-3</v>
      </c>
      <c r="OV4" s="77">
        <f t="shared" si="104"/>
        <v>1.2273759344812406E-3</v>
      </c>
      <c r="OW4" s="77">
        <f t="shared" si="104"/>
        <v>1.1253725431083596E-3</v>
      </c>
      <c r="OX4" s="77">
        <f t="shared" si="104"/>
        <v>1.0308352214556638E-3</v>
      </c>
      <c r="OY4" s="77">
        <f t="shared" si="104"/>
        <v>9.4331427334858292E-4</v>
      </c>
      <c r="OZ4" s="77">
        <f t="shared" ref="OZ4:PH4" si="105">IF(ISNONTEXT($K4),_xlfn.NORM.DIST(HG4,$G4,$K4,FALSE),NA())</f>
        <v>8.6237823146008939E-4</v>
      </c>
      <c r="PA4" s="77">
        <f t="shared" si="105"/>
        <v>7.8761392807614517E-4</v>
      </c>
      <c r="PB4" s="77">
        <f t="shared" si="105"/>
        <v>7.1862647408054445E-4</v>
      </c>
      <c r="PC4" s="77">
        <f t="shared" si="105"/>
        <v>6.5503915414830702E-4</v>
      </c>
      <c r="PD4" s="77">
        <f t="shared" si="105"/>
        <v>5.9649324599733906E-4</v>
      </c>
      <c r="PE4" s="77">
        <f t="shared" si="105"/>
        <v>5.4264777136190463E-4</v>
      </c>
      <c r="PF4" s="77">
        <f t="shared" si="105"/>
        <v>4.9317918612424682E-4</v>
      </c>
      <c r="PG4" s="77">
        <f t="shared" si="105"/>
        <v>4.4778101677792292E-4</v>
      </c>
      <c r="PH4" s="77">
        <f t="shared" si="105"/>
        <v>4.0616345010352484E-4</v>
      </c>
    </row>
    <row r="5" spans="1:425" hidden="1">
      <c r="A5" s="2"/>
      <c r="B5" s="61">
        <f>SUM(B4:B4)</f>
        <v>74</v>
      </c>
      <c r="C5" s="61">
        <f>SUM(C4:C4)</f>
        <v>94</v>
      </c>
      <c r="D5" s="61">
        <f>SUM(D4:D4)</f>
        <v>114</v>
      </c>
      <c r="E5" s="20"/>
      <c r="F5" s="20"/>
      <c r="G5" s="61">
        <f>SUM(G4:G4)</f>
        <v>94</v>
      </c>
      <c r="H5" s="3"/>
      <c r="I5" s="3"/>
      <c r="J5" s="62">
        <f>IF(K4="","",SQRT(L5))</f>
        <v>7.3</v>
      </c>
      <c r="K5" s="62"/>
      <c r="L5" s="52">
        <f>IF(L4="","",SUM(L4:L4))</f>
        <v>53.29</v>
      </c>
      <c r="M5" s="61" t="str">
        <f>IF(SUM(M4:M4)=0,"",SUM(M4:M4))</f>
        <v/>
      </c>
      <c r="N5" s="56" t="str">
        <f>IF(OR(J5="",M5=""),"",ABS(VLOOKUP($M$1,VLookups!$A$17:$B$18,2,FALSE)-_xlfn.NORM.DIST(M5,G5,J5,TRUE)))</f>
        <v/>
      </c>
      <c r="O5" s="63">
        <f t="shared" ref="O5:T5" si="106">SUM(O4:O4)</f>
        <v>84.644673571524422</v>
      </c>
      <c r="P5" s="63">
        <f t="shared" si="106"/>
        <v>103.35532642847558</v>
      </c>
      <c r="Q5" s="63">
        <f t="shared" si="106"/>
        <v>101.56596374330466</v>
      </c>
      <c r="R5" s="63">
        <f t="shared" si="106"/>
        <v>100.14383500508228</v>
      </c>
      <c r="S5" s="63">
        <f t="shared" si="106"/>
        <v>98.923775176431405</v>
      </c>
      <c r="T5" s="63">
        <f t="shared" si="106"/>
        <v>97.828123742768696</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1" t="s">
        <v>38</v>
      </c>
      <c r="C7" s="242"/>
      <c r="D7" s="243"/>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84.644673571524422</v>
      </c>
      <c r="P7" s="47">
        <f>IF($J$5="","",_xlfn.NORM.INV(ABS(VLOOKUP($M$1,VLookups!$A$17:$B$18,2,FALSE)-P$3),$G$5,$J5))</f>
        <v>103.35532642847558</v>
      </c>
      <c r="Q7" s="48">
        <f>IF($J$5="","",_xlfn.NORM.INV(ABS(VLOOKUP($M$1,VLookups!$A$17:$B$18,2,FALSE)-Q$3),$G$5,$J5))</f>
        <v>101.56596374330466</v>
      </c>
      <c r="R7" s="49">
        <f>IF($J$5="","",_xlfn.NORM.INV(ABS(VLOOKUP($M$1,VLookups!$A$17:$B$18,2,FALSE)-R$3),$G$5,$J5))</f>
        <v>100.14383500508228</v>
      </c>
      <c r="S7" s="50">
        <f>IF($J$5="","",_xlfn.NORM.INV(ABS(VLOOKUP($M$1,VLookups!$A$17:$B$18,2,FALSE)-S$3),$G$5,$J5))</f>
        <v>98.923775176431405</v>
      </c>
      <c r="T7" s="51">
        <f>IF($J$5="","",_xlfn.NORM.INV(ABS(VLOOKUP($M$1,VLookups!$A$17:$B$18,2,FALSE)-T$3),$G$5,$J5))</f>
        <v>97.828123742768696</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107">IF(AND($D$21&gt;0,$D$22&gt;0),IF(OR(W4&lt;$D$21,W4=$D$21),HP4,0),"")</f>
        <v>4.0616345010352484E-4</v>
      </c>
      <c r="HQ8" s="99">
        <f t="shared" si="107"/>
        <v>4.4778101677792292E-4</v>
      </c>
      <c r="HR8" s="99">
        <f t="shared" si="107"/>
        <v>4.9317918612424682E-4</v>
      </c>
      <c r="HS8" s="99">
        <f t="shared" si="107"/>
        <v>5.4264777136190463E-4</v>
      </c>
      <c r="HT8" s="99">
        <f t="shared" si="107"/>
        <v>5.9649324599733906E-4</v>
      </c>
      <c r="HU8" s="99">
        <f t="shared" si="107"/>
        <v>6.5503915414830702E-4</v>
      </c>
      <c r="HV8" s="99">
        <f t="shared" si="107"/>
        <v>7.1862647408054445E-4</v>
      </c>
      <c r="HW8" s="99">
        <f t="shared" si="107"/>
        <v>7.8761392807614517E-4</v>
      </c>
      <c r="HX8" s="99">
        <f t="shared" si="107"/>
        <v>8.6237823146008939E-4</v>
      </c>
      <c r="HY8" s="99">
        <f t="shared" si="107"/>
        <v>9.4331427334858292E-4</v>
      </c>
      <c r="HZ8" s="99">
        <f t="shared" si="107"/>
        <v>1.0308352214556638E-3</v>
      </c>
      <c r="IA8" s="99">
        <f t="shared" si="107"/>
        <v>1.1253725431083596E-3</v>
      </c>
      <c r="IB8" s="99">
        <f t="shared" si="107"/>
        <v>1.2273759344812406E-3</v>
      </c>
      <c r="IC8" s="99">
        <f t="shared" si="107"/>
        <v>1.3373131499741092E-3</v>
      </c>
      <c r="ID8" s="99">
        <f t="shared" si="107"/>
        <v>1.4556697236275749E-3</v>
      </c>
      <c r="IE8" s="99">
        <f t="shared" si="107"/>
        <v>1.582948574505916E-3</v>
      </c>
      <c r="IF8" s="99">
        <f t="shared" si="107"/>
        <v>1.7196694880805352E-3</v>
      </c>
      <c r="IG8" s="99">
        <f t="shared" si="107"/>
        <v>1.8663684658255487E-3</v>
      </c>
      <c r="IH8" s="99">
        <f t="shared" si="107"/>
        <v>2.0235969354948443E-3</v>
      </c>
      <c r="II8" s="99">
        <f t="shared" si="107"/>
        <v>2.1919208148916394E-3</v>
      </c>
      <c r="IJ8" s="99">
        <f t="shared" si="107"/>
        <v>2.3719194223716343E-3</v>
      </c>
      <c r="IK8" s="99">
        <f t="shared" si="107"/>
        <v>2.564184227842561E-3</v>
      </c>
      <c r="IL8" s="99">
        <f t="shared" si="107"/>
        <v>2.7693174386395785E-3</v>
      </c>
      <c r="IM8" s="99">
        <f t="shared" si="107"/>
        <v>2.9879304153695983E-3</v>
      </c>
      <c r="IN8" s="99">
        <f t="shared" si="107"/>
        <v>3.2206419136299267E-3</v>
      </c>
      <c r="IO8" s="99">
        <f t="shared" si="107"/>
        <v>3.4680761484178987E-3</v>
      </c>
      <c r="IP8" s="99">
        <f t="shared" si="107"/>
        <v>3.730860679058414E-3</v>
      </c>
      <c r="IQ8" s="99">
        <f t="shared" si="107"/>
        <v>4.0096241135837403E-3</v>
      </c>
      <c r="IR8" s="99">
        <f t="shared" si="107"/>
        <v>4.3049936327024165E-3</v>
      </c>
      <c r="IS8" s="99">
        <f t="shared" si="107"/>
        <v>4.6175923347876102E-3</v>
      </c>
      <c r="IT8" s="99">
        <f t="shared" si="107"/>
        <v>4.9480364046953001E-3</v>
      </c>
      <c r="IU8" s="99">
        <f t="shared" si="107"/>
        <v>5.2969321106826426E-3</v>
      </c>
      <c r="IV8" s="99">
        <f t="shared" si="107"/>
        <v>5.6648726352300418E-3</v>
      </c>
      <c r="IW8" s="99">
        <f t="shared" si="107"/>
        <v>6.0524347471674076E-3</v>
      </c>
      <c r="IX8" s="99">
        <f t="shared" si="107"/>
        <v>6.4601753241564676E-3</v>
      </c>
      <c r="IY8" s="99">
        <f t="shared" si="107"/>
        <v>6.8886277362752929E-3</v>
      </c>
      <c r="IZ8" s="99">
        <f t="shared" si="107"/>
        <v>7.3382981031761092E-3</v>
      </c>
      <c r="JA8" s="99">
        <f t="shared" si="107"/>
        <v>7.8096614390292503E-3</v>
      </c>
      <c r="JB8" s="99">
        <f t="shared" si="107"/>
        <v>8.3031577012102082E-3</v>
      </c>
      <c r="JC8" s="99">
        <f t="shared" si="107"/>
        <v>8.8191877604172284E-3</v>
      </c>
      <c r="JD8" s="99">
        <f t="shared" si="107"/>
        <v>9.3581093116074706E-3</v>
      </c>
      <c r="JE8" s="99">
        <f t="shared" si="107"/>
        <v>9.9202327467926947E-3</v>
      </c>
      <c r="JF8" s="99">
        <f t="shared" si="107"/>
        <v>1.0505817012322638E-2</v>
      </c>
      <c r="JG8" s="99">
        <f t="shared" si="107"/>
        <v>1.1115065474787841E-2</v>
      </c>
      <c r="JH8" s="99">
        <f t="shared" si="107"/>
        <v>1.1748121821073662E-2</v>
      </c>
      <c r="JI8" s="99">
        <f t="shared" si="107"/>
        <v>1.2405066019376184E-2</v>
      </c>
      <c r="JJ8" s="99">
        <f t="shared" si="107"/>
        <v>1.3085910369128045E-2</v>
      </c>
      <c r="JK8" s="99">
        <f t="shared" si="107"/>
        <v>1.3790595668761233E-2</v>
      </c>
      <c r="JL8" s="99">
        <f t="shared" si="107"/>
        <v>1.4518987531034899E-2</v>
      </c>
      <c r="JM8" s="99">
        <f t="shared" si="107"/>
        <v>1.527087287626322E-2</v>
      </c>
      <c r="JN8" s="99">
        <f t="shared" si="107"/>
        <v>1.6045956634174276E-2</v>
      </c>
      <c r="JO8" s="99">
        <f t="shared" si="107"/>
        <v>1.6843858685301302E-2</v>
      </c>
      <c r="JP8" s="99">
        <f t="shared" si="107"/>
        <v>1.7664111072738409E-2</v>
      </c>
      <c r="JQ8" s="99">
        <f t="shared" si="107"/>
        <v>1.8506155514772488E-2</v>
      </c>
      <c r="JR8" s="99">
        <f t="shared" si="107"/>
        <v>1.9369341248321622E-2</v>
      </c>
      <c r="JS8" s="99">
        <f t="shared" si="107"/>
        <v>2.0252923232259183E-2</v>
      </c>
      <c r="JT8" s="99">
        <f t="shared" si="107"/>
        <v>2.1156060738577953E-2</v>
      </c>
      <c r="JU8" s="99">
        <f t="shared" si="107"/>
        <v>2.2077816357944952E-2</v>
      </c>
      <c r="JV8" s="99">
        <f t="shared" si="107"/>
        <v>2.3017155444516938E-2</v>
      </c>
      <c r="JW8" s="99">
        <f t="shared" si="107"/>
        <v>2.3972946022928945E-2</v>
      </c>
      <c r="JX8" s="99">
        <f t="shared" si="107"/>
        <v>2.4943959178140889E-2</v>
      </c>
      <c r="JY8" s="99">
        <f t="shared" si="107"/>
        <v>2.5928869946336711E-2</v>
      </c>
      <c r="JZ8" s="99">
        <f t="shared" si="107"/>
        <v>2.6926258722329191E-2</v>
      </c>
      <c r="KA8" s="99">
        <f t="shared" si="107"/>
        <v>2.7934613195944279E-2</v>
      </c>
      <c r="KB8" s="99">
        <f t="shared" ref="KB8:MM8" si="108">IF(AND($D$21&gt;0,$D$22&gt;0),IF(OR(CI4&lt;$D$21,CI4=$D$21),KB4,0),"")</f>
        <v>2.8952330826659975E-2</v>
      </c>
      <c r="KC8" s="99">
        <f t="shared" si="108"/>
        <v>2.9977721862374958E-2</v>
      </c>
      <c r="KD8" s="99">
        <f t="shared" si="108"/>
        <v>3.1009012904605438E-2</v>
      </c>
      <c r="KE8" s="99">
        <f t="shared" si="108"/>
        <v>3.2044351018679119E-2</v>
      </c>
      <c r="KF8" s="99">
        <f t="shared" si="108"/>
        <v>3.30818083836419E-2</v>
      </c>
      <c r="KG8" s="99">
        <f t="shared" si="108"/>
        <v>3.4119387472644563E-2</v>
      </c>
      <c r="KH8" s="99">
        <f t="shared" si="108"/>
        <v>3.5155026750567253E-2</v>
      </c>
      <c r="KI8" s="99">
        <f t="shared" si="108"/>
        <v>3.6186606871600351E-2</v>
      </c>
      <c r="KJ8" s="99">
        <f t="shared" si="108"/>
        <v>3.7211957355469602E-2</v>
      </c>
      <c r="KK8" s="99">
        <f t="shared" si="108"/>
        <v>3.8228863717004222E-2</v>
      </c>
      <c r="KL8" s="99">
        <f t="shared" si="108"/>
        <v>3.9235075019838937E-2</v>
      </c>
      <c r="KM8" s="99">
        <f t="shared" si="108"/>
        <v>4.0228311821249967E-2</v>
      </c>
      <c r="KN8" s="99">
        <f t="shared" si="108"/>
        <v>4.120627447148912E-2</v>
      </c>
      <c r="KO8" s="99">
        <f t="shared" si="108"/>
        <v>4.2166651727535628E-2</v>
      </c>
      <c r="KP8" s="99">
        <f t="shared" si="108"/>
        <v>4.3107129637968492E-2</v>
      </c>
      <c r="KQ8" s="99">
        <f t="shared" si="108"/>
        <v>4.4025400652706909E-2</v>
      </c>
      <c r="KR8" s="99">
        <f t="shared" si="108"/>
        <v>4.4919172908706631E-2</v>
      </c>
      <c r="KS8" s="99">
        <f t="shared" si="108"/>
        <v>4.5786179640364952E-2</v>
      </c>
      <c r="KT8" s="99">
        <f t="shared" si="108"/>
        <v>4.6624188661406829E-2</v>
      </c>
      <c r="KU8" s="99">
        <f t="shared" si="108"/>
        <v>0</v>
      </c>
      <c r="KV8" s="99">
        <f t="shared" si="108"/>
        <v>0</v>
      </c>
      <c r="KW8" s="99">
        <f t="shared" si="108"/>
        <v>0</v>
      </c>
      <c r="KX8" s="99">
        <f t="shared" si="108"/>
        <v>0</v>
      </c>
      <c r="KY8" s="99">
        <f t="shared" si="108"/>
        <v>0</v>
      </c>
      <c r="KZ8" s="99">
        <f t="shared" si="108"/>
        <v>0</v>
      </c>
      <c r="LA8" s="99">
        <f t="shared" si="108"/>
        <v>0</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4.743101186342269E-2</v>
      </c>
      <c r="KV9" s="99">
        <f t="shared" si="112"/>
        <v>4.8204514675028322E-2</v>
      </c>
      <c r="KW9" s="99">
        <f t="shared" si="112"/>
        <v>4.8942625424836628E-2</v>
      </c>
      <c r="KX9" s="99">
        <f t="shared" si="112"/>
        <v>4.9643344551085683E-2</v>
      </c>
      <c r="KY9" s="99">
        <f t="shared" si="112"/>
        <v>5.0304753600866885E-2</v>
      </c>
      <c r="KZ9" s="99">
        <f t="shared" si="112"/>
        <v>5.0925023962449509E-2</v>
      </c>
      <c r="LA9" s="99">
        <f t="shared" si="112"/>
        <v>5.150242527520392E-2</v>
      </c>
      <c r="LB9" s="99">
        <f t="shared" si="112"/>
        <v>5.2035333463084442E-2</v>
      </c>
      <c r="LC9" s="99">
        <f t="shared" si="112"/>
        <v>5.2522238339536745E-2</v>
      </c>
      <c r="LD9" s="99">
        <f t="shared" si="112"/>
        <v>0</v>
      </c>
      <c r="LE9" s="99">
        <f t="shared" si="112"/>
        <v>0</v>
      </c>
      <c r="LF9" s="99">
        <f t="shared" si="112"/>
        <v>0</v>
      </c>
      <c r="LG9" s="99">
        <f t="shared" si="112"/>
        <v>0</v>
      </c>
      <c r="LH9" s="99">
        <f t="shared" si="112"/>
        <v>0</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5.2961750734033135E-2</v>
      </c>
      <c r="LE10" s="99">
        <f t="shared" si="116"/>
        <v>5.3352609093195932E-2</v>
      </c>
      <c r="LF10" s="99">
        <f t="shared" si="116"/>
        <v>5.3693685512625121E-2</v>
      </c>
      <c r="LG10" s="99">
        <f t="shared" si="116"/>
        <v>5.3983991159077031E-2</v>
      </c>
      <c r="LH10" s="99">
        <f t="shared" si="116"/>
        <v>5.4222681046518686E-2</v>
      </c>
      <c r="LI10" s="99">
        <f t="shared" si="116"/>
        <v>5.440905813377498E-2</v>
      </c>
      <c r="LJ10" s="99">
        <f t="shared" si="116"/>
        <v>5.4542576715959384E-2</v>
      </c>
      <c r="LK10" s="99">
        <f t="shared" si="116"/>
        <v>5.4622845086595102E-2</v>
      </c>
      <c r="LL10" s="99">
        <f t="shared" si="116"/>
        <v>5.4649627452251055E-2</v>
      </c>
      <c r="LM10" s="99">
        <f t="shared" si="116"/>
        <v>5.4622845086595102E-2</v>
      </c>
      <c r="LN10" s="99">
        <f t="shared" si="116"/>
        <v>5.4542576715959384E-2</v>
      </c>
      <c r="LO10" s="99">
        <f t="shared" si="116"/>
        <v>5.440905813377498E-2</v>
      </c>
      <c r="LP10" s="99">
        <f t="shared" si="116"/>
        <v>5.4222681046518686E-2</v>
      </c>
      <c r="LQ10" s="99">
        <f t="shared" si="116"/>
        <v>5.3983991159077031E-2</v>
      </c>
      <c r="LR10" s="99">
        <f t="shared" si="116"/>
        <v>5.3693685512625121E-2</v>
      </c>
      <c r="LS10" s="99">
        <f t="shared" si="116"/>
        <v>5.3352609093195932E-2</v>
      </c>
      <c r="LT10" s="99">
        <f t="shared" si="116"/>
        <v>5.2961750734033135E-2</v>
      </c>
      <c r="LU10" s="99">
        <f t="shared" si="116"/>
        <v>5.2522238339536745E-2</v>
      </c>
      <c r="LV10" s="99">
        <f t="shared" si="116"/>
        <v>5.2035333463084442E-2</v>
      </c>
      <c r="LW10" s="99">
        <f t="shared" si="116"/>
        <v>5.150242527520392E-2</v>
      </c>
      <c r="LX10" s="99">
        <f t="shared" si="116"/>
        <v>5.0925023962449509E-2</v>
      </c>
      <c r="LY10" s="99">
        <f t="shared" si="116"/>
        <v>5.0304753600866885E-2</v>
      </c>
      <c r="LZ10" s="99">
        <f t="shared" si="116"/>
        <v>4.9643344551085683E-2</v>
      </c>
      <c r="MA10" s="99">
        <f t="shared" si="116"/>
        <v>4.8942625424836628E-2</v>
      </c>
      <c r="MB10" s="99">
        <f t="shared" si="116"/>
        <v>4.8204514675028322E-2</v>
      </c>
      <c r="MC10" s="99">
        <f t="shared" si="116"/>
        <v>4.743101186342269E-2</v>
      </c>
      <c r="MD10" s="99">
        <f t="shared" si="116"/>
        <v>4.6624188661406829E-2</v>
      </c>
      <c r="ME10" s="99">
        <f t="shared" si="116"/>
        <v>4.5786179640364952E-2</v>
      </c>
      <c r="MF10" s="99">
        <f t="shared" si="116"/>
        <v>4.4919172908706631E-2</v>
      </c>
      <c r="MG10" s="99">
        <f t="shared" si="116"/>
        <v>4.4025400652706909E-2</v>
      </c>
      <c r="MH10" s="99">
        <f t="shared" si="116"/>
        <v>4.3107129637968492E-2</v>
      </c>
      <c r="MI10" s="99">
        <f t="shared" si="116"/>
        <v>4.2166651727535628E-2</v>
      </c>
      <c r="MJ10" s="99">
        <f t="shared" si="116"/>
        <v>4.120627447148912E-2</v>
      </c>
      <c r="MK10" s="99">
        <f t="shared" si="116"/>
        <v>4.0228311821249967E-2</v>
      </c>
      <c r="ML10" s="99">
        <f t="shared" si="116"/>
        <v>3.9235075019838937E-2</v>
      </c>
      <c r="MM10" s="99">
        <f t="shared" si="116"/>
        <v>3.8228863717004222E-2</v>
      </c>
      <c r="MN10" s="99">
        <f t="shared" ref="MN10:OY10" si="117">IF(AND($D$21&gt;0,$D$22&gt;0),IF(AND(EU4&gt;$D$22),MN4,0),"")</f>
        <v>3.7211957355469602E-2</v>
      </c>
      <c r="MO10" s="99">
        <f t="shared" si="117"/>
        <v>3.6186606871600351E-2</v>
      </c>
      <c r="MP10" s="99">
        <f t="shared" si="117"/>
        <v>3.5155026750567253E-2</v>
      </c>
      <c r="MQ10" s="99">
        <f t="shared" si="117"/>
        <v>3.4119387472644563E-2</v>
      </c>
      <c r="MR10" s="99">
        <f t="shared" si="117"/>
        <v>3.30818083836419E-2</v>
      </c>
      <c r="MS10" s="99">
        <f t="shared" si="117"/>
        <v>3.2044351018679119E-2</v>
      </c>
      <c r="MT10" s="99">
        <f t="shared" si="117"/>
        <v>3.1009012904605438E-2</v>
      </c>
      <c r="MU10" s="99">
        <f t="shared" si="117"/>
        <v>2.9977721862374958E-2</v>
      </c>
      <c r="MV10" s="99">
        <f t="shared" si="117"/>
        <v>2.8952330826659975E-2</v>
      </c>
      <c r="MW10" s="99">
        <f t="shared" si="117"/>
        <v>2.7934613195944279E-2</v>
      </c>
      <c r="MX10" s="99">
        <f t="shared" si="117"/>
        <v>2.6926258722329191E-2</v>
      </c>
      <c r="MY10" s="99">
        <f t="shared" si="117"/>
        <v>2.5928869946336711E-2</v>
      </c>
      <c r="MZ10" s="99">
        <f t="shared" si="117"/>
        <v>2.4943959178140889E-2</v>
      </c>
      <c r="NA10" s="99">
        <f t="shared" si="117"/>
        <v>2.3972946022928945E-2</v>
      </c>
      <c r="NB10" s="99">
        <f t="shared" si="117"/>
        <v>2.3017155444516938E-2</v>
      </c>
      <c r="NC10" s="99">
        <f t="shared" si="117"/>
        <v>2.2077816357944952E-2</v>
      </c>
      <c r="ND10" s="99">
        <f t="shared" si="117"/>
        <v>2.1156060738577953E-2</v>
      </c>
      <c r="NE10" s="99">
        <f t="shared" si="117"/>
        <v>2.0252923232259183E-2</v>
      </c>
      <c r="NF10" s="99">
        <f t="shared" si="117"/>
        <v>1.9369341248321622E-2</v>
      </c>
      <c r="NG10" s="99">
        <f t="shared" si="117"/>
        <v>1.8506155514772488E-2</v>
      </c>
      <c r="NH10" s="99">
        <f t="shared" si="117"/>
        <v>1.7664111072738409E-2</v>
      </c>
      <c r="NI10" s="99">
        <f t="shared" si="117"/>
        <v>1.6843858685301302E-2</v>
      </c>
      <c r="NJ10" s="99">
        <f t="shared" si="117"/>
        <v>1.6045956634174276E-2</v>
      </c>
      <c r="NK10" s="99">
        <f t="shared" si="117"/>
        <v>1.527087287626322E-2</v>
      </c>
      <c r="NL10" s="99">
        <f t="shared" si="117"/>
        <v>1.4518987531034899E-2</v>
      </c>
      <c r="NM10" s="99">
        <f t="shared" si="117"/>
        <v>1.3790595668761233E-2</v>
      </c>
      <c r="NN10" s="99">
        <f t="shared" si="117"/>
        <v>1.3085910369128045E-2</v>
      </c>
      <c r="NO10" s="99">
        <f t="shared" si="117"/>
        <v>1.2405066019376184E-2</v>
      </c>
      <c r="NP10" s="99">
        <f t="shared" si="117"/>
        <v>1.1748121821073662E-2</v>
      </c>
      <c r="NQ10" s="99">
        <f t="shared" si="117"/>
        <v>1.1115065474787841E-2</v>
      </c>
      <c r="NR10" s="99">
        <f t="shared" si="117"/>
        <v>1.0505817012322638E-2</v>
      </c>
      <c r="NS10" s="99">
        <f t="shared" si="117"/>
        <v>9.9202327467926947E-3</v>
      </c>
      <c r="NT10" s="99">
        <f t="shared" si="117"/>
        <v>9.3581093116074706E-3</v>
      </c>
      <c r="NU10" s="99">
        <f t="shared" si="117"/>
        <v>8.8191877604172284E-3</v>
      </c>
      <c r="NV10" s="99">
        <f t="shared" si="117"/>
        <v>8.3031577012102082E-3</v>
      </c>
      <c r="NW10" s="99">
        <f t="shared" si="117"/>
        <v>7.8096614390292503E-3</v>
      </c>
      <c r="NX10" s="99">
        <f t="shared" si="117"/>
        <v>7.3382981031761092E-3</v>
      </c>
      <c r="NY10" s="99">
        <f t="shared" si="117"/>
        <v>6.8886277362752929E-3</v>
      </c>
      <c r="NZ10" s="99">
        <f t="shared" si="117"/>
        <v>6.4601753241564676E-3</v>
      </c>
      <c r="OA10" s="99">
        <f t="shared" si="117"/>
        <v>6.0524347471674076E-3</v>
      </c>
      <c r="OB10" s="99">
        <f t="shared" si="117"/>
        <v>5.6648726352300418E-3</v>
      </c>
      <c r="OC10" s="99">
        <f t="shared" si="117"/>
        <v>5.2969321106826426E-3</v>
      </c>
      <c r="OD10" s="99">
        <f t="shared" si="117"/>
        <v>4.9480364046953001E-3</v>
      </c>
      <c r="OE10" s="99">
        <f t="shared" si="117"/>
        <v>4.6175923347876102E-3</v>
      </c>
      <c r="OF10" s="99">
        <f t="shared" si="117"/>
        <v>4.3049936327024165E-3</v>
      </c>
      <c r="OG10" s="99">
        <f t="shared" si="117"/>
        <v>4.0096241135837403E-3</v>
      </c>
      <c r="OH10" s="99">
        <f t="shared" si="117"/>
        <v>3.730860679058414E-3</v>
      </c>
      <c r="OI10" s="99">
        <f t="shared" si="117"/>
        <v>3.4680761484178987E-3</v>
      </c>
      <c r="OJ10" s="99">
        <f t="shared" si="117"/>
        <v>3.2206419136299267E-3</v>
      </c>
      <c r="OK10" s="99">
        <f t="shared" si="117"/>
        <v>2.9879304153695983E-3</v>
      </c>
      <c r="OL10" s="99">
        <f t="shared" si="117"/>
        <v>2.7693174386395785E-3</v>
      </c>
      <c r="OM10" s="99">
        <f t="shared" si="117"/>
        <v>2.564184227842561E-3</v>
      </c>
      <c r="ON10" s="99">
        <f t="shared" si="117"/>
        <v>2.3719194223716343E-3</v>
      </c>
      <c r="OO10" s="99">
        <f t="shared" si="117"/>
        <v>2.1919208148916394E-3</v>
      </c>
      <c r="OP10" s="99">
        <f t="shared" si="117"/>
        <v>2.0235969354948443E-3</v>
      </c>
      <c r="OQ10" s="99">
        <f t="shared" si="117"/>
        <v>1.8663684658255487E-3</v>
      </c>
      <c r="OR10" s="99">
        <f t="shared" si="117"/>
        <v>1.7196694880805352E-3</v>
      </c>
      <c r="OS10" s="99">
        <f t="shared" si="117"/>
        <v>1.582948574505916E-3</v>
      </c>
      <c r="OT10" s="99">
        <f t="shared" si="117"/>
        <v>1.4556697236275749E-3</v>
      </c>
      <c r="OU10" s="99">
        <f t="shared" si="117"/>
        <v>1.3373131499741092E-3</v>
      </c>
      <c r="OV10" s="99">
        <f t="shared" si="117"/>
        <v>1.2273759344812406E-3</v>
      </c>
      <c r="OW10" s="99">
        <f t="shared" si="117"/>
        <v>1.1253725431083596E-3</v>
      </c>
      <c r="OX10" s="99">
        <f t="shared" si="117"/>
        <v>1.0308352214556638E-3</v>
      </c>
      <c r="OY10" s="99">
        <f t="shared" si="117"/>
        <v>9.4331427334858292E-4</v>
      </c>
      <c r="OZ10" s="99">
        <f t="shared" ref="OZ10:PH10" si="118">IF(AND($D$21&gt;0,$D$22&gt;0),IF(AND(HG4&gt;$D$22),OZ4,0),"")</f>
        <v>8.6237823146008939E-4</v>
      </c>
      <c r="PA10" s="99">
        <f t="shared" si="118"/>
        <v>7.8761392807614517E-4</v>
      </c>
      <c r="PB10" s="99">
        <f t="shared" si="118"/>
        <v>7.1862647408054445E-4</v>
      </c>
      <c r="PC10" s="99">
        <f t="shared" si="118"/>
        <v>6.5503915414830702E-4</v>
      </c>
      <c r="PD10" s="99">
        <f t="shared" si="118"/>
        <v>5.9649324599733906E-4</v>
      </c>
      <c r="PE10" s="99">
        <f t="shared" si="118"/>
        <v>5.4264777136190463E-4</v>
      </c>
      <c r="PF10" s="99">
        <f t="shared" si="118"/>
        <v>4.9317918612424682E-4</v>
      </c>
      <c r="PG10" s="99">
        <f t="shared" si="118"/>
        <v>4.4778101677792292E-4</v>
      </c>
      <c r="PH10" s="99">
        <f t="shared" si="118"/>
        <v>4.0616345010352484E-4</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4.0616345010352484E-4</v>
      </c>
      <c r="HQ11" s="116">
        <f t="shared" ref="HQ11:KB11" si="119">MAX(HQ8:HQ10)</f>
        <v>4.4778101677792292E-4</v>
      </c>
      <c r="HR11" s="116">
        <f t="shared" si="119"/>
        <v>4.9317918612424682E-4</v>
      </c>
      <c r="HS11" s="116">
        <f t="shared" si="119"/>
        <v>5.4264777136190463E-4</v>
      </c>
      <c r="HT11" s="116">
        <f t="shared" si="119"/>
        <v>5.9649324599733906E-4</v>
      </c>
      <c r="HU11" s="116">
        <f t="shared" si="119"/>
        <v>6.5503915414830702E-4</v>
      </c>
      <c r="HV11" s="116">
        <f t="shared" si="119"/>
        <v>7.1862647408054445E-4</v>
      </c>
      <c r="HW11" s="116">
        <f t="shared" si="119"/>
        <v>7.8761392807614517E-4</v>
      </c>
      <c r="HX11" s="116">
        <f t="shared" si="119"/>
        <v>8.6237823146008939E-4</v>
      </c>
      <c r="HY11" s="116">
        <f t="shared" si="119"/>
        <v>9.4331427334858292E-4</v>
      </c>
      <c r="HZ11" s="116">
        <f t="shared" si="119"/>
        <v>1.0308352214556638E-3</v>
      </c>
      <c r="IA11" s="116">
        <f t="shared" si="119"/>
        <v>1.1253725431083596E-3</v>
      </c>
      <c r="IB11" s="116">
        <f t="shared" si="119"/>
        <v>1.2273759344812406E-3</v>
      </c>
      <c r="IC11" s="116">
        <f t="shared" si="119"/>
        <v>1.3373131499741092E-3</v>
      </c>
      <c r="ID11" s="116">
        <f t="shared" si="119"/>
        <v>1.4556697236275749E-3</v>
      </c>
      <c r="IE11" s="116">
        <f t="shared" si="119"/>
        <v>1.582948574505916E-3</v>
      </c>
      <c r="IF11" s="116">
        <f t="shared" si="119"/>
        <v>1.7196694880805352E-3</v>
      </c>
      <c r="IG11" s="116">
        <f t="shared" si="119"/>
        <v>1.8663684658255487E-3</v>
      </c>
      <c r="IH11" s="116">
        <f t="shared" si="119"/>
        <v>2.0235969354948443E-3</v>
      </c>
      <c r="II11" s="116">
        <f t="shared" si="119"/>
        <v>2.1919208148916394E-3</v>
      </c>
      <c r="IJ11" s="116">
        <f t="shared" si="119"/>
        <v>2.3719194223716343E-3</v>
      </c>
      <c r="IK11" s="116">
        <f t="shared" si="119"/>
        <v>2.564184227842561E-3</v>
      </c>
      <c r="IL11" s="116">
        <f t="shared" si="119"/>
        <v>2.7693174386395785E-3</v>
      </c>
      <c r="IM11" s="116">
        <f t="shared" si="119"/>
        <v>2.9879304153695983E-3</v>
      </c>
      <c r="IN11" s="116">
        <f t="shared" si="119"/>
        <v>3.2206419136299267E-3</v>
      </c>
      <c r="IO11" s="116">
        <f t="shared" si="119"/>
        <v>3.4680761484178987E-3</v>
      </c>
      <c r="IP11" s="116">
        <f t="shared" si="119"/>
        <v>3.730860679058414E-3</v>
      </c>
      <c r="IQ11" s="116">
        <f t="shared" si="119"/>
        <v>4.0096241135837403E-3</v>
      </c>
      <c r="IR11" s="116">
        <f t="shared" si="119"/>
        <v>4.3049936327024165E-3</v>
      </c>
      <c r="IS11" s="116">
        <f t="shared" si="119"/>
        <v>4.6175923347876102E-3</v>
      </c>
      <c r="IT11" s="116">
        <f t="shared" si="119"/>
        <v>4.9480364046953001E-3</v>
      </c>
      <c r="IU11" s="116">
        <f t="shared" si="119"/>
        <v>5.2969321106826426E-3</v>
      </c>
      <c r="IV11" s="116">
        <f t="shared" si="119"/>
        <v>5.6648726352300418E-3</v>
      </c>
      <c r="IW11" s="116">
        <f t="shared" si="119"/>
        <v>6.0524347471674076E-3</v>
      </c>
      <c r="IX11" s="116">
        <f t="shared" si="119"/>
        <v>6.4601753241564676E-3</v>
      </c>
      <c r="IY11" s="116">
        <f t="shared" si="119"/>
        <v>6.8886277362752929E-3</v>
      </c>
      <c r="IZ11" s="116">
        <f t="shared" si="119"/>
        <v>7.3382981031761092E-3</v>
      </c>
      <c r="JA11" s="116">
        <f t="shared" si="119"/>
        <v>7.8096614390292503E-3</v>
      </c>
      <c r="JB11" s="116">
        <f t="shared" si="119"/>
        <v>8.3031577012102082E-3</v>
      </c>
      <c r="JC11" s="116">
        <f t="shared" si="119"/>
        <v>8.8191877604172284E-3</v>
      </c>
      <c r="JD11" s="116">
        <f t="shared" si="119"/>
        <v>9.3581093116074706E-3</v>
      </c>
      <c r="JE11" s="116">
        <f t="shared" si="119"/>
        <v>9.9202327467926947E-3</v>
      </c>
      <c r="JF11" s="116">
        <f t="shared" si="119"/>
        <v>1.0505817012322638E-2</v>
      </c>
      <c r="JG11" s="116">
        <f t="shared" si="119"/>
        <v>1.1115065474787841E-2</v>
      </c>
      <c r="JH11" s="116">
        <f t="shared" si="119"/>
        <v>1.1748121821073662E-2</v>
      </c>
      <c r="JI11" s="116">
        <f t="shared" si="119"/>
        <v>1.2405066019376184E-2</v>
      </c>
      <c r="JJ11" s="116">
        <f t="shared" si="119"/>
        <v>1.3085910369128045E-2</v>
      </c>
      <c r="JK11" s="116">
        <f t="shared" si="119"/>
        <v>1.3790595668761233E-2</v>
      </c>
      <c r="JL11" s="116">
        <f t="shared" si="119"/>
        <v>1.4518987531034899E-2</v>
      </c>
      <c r="JM11" s="116">
        <f t="shared" si="119"/>
        <v>1.527087287626322E-2</v>
      </c>
      <c r="JN11" s="116">
        <f t="shared" si="119"/>
        <v>1.6045956634174276E-2</v>
      </c>
      <c r="JO11" s="116">
        <f t="shared" si="119"/>
        <v>1.6843858685301302E-2</v>
      </c>
      <c r="JP11" s="116">
        <f t="shared" si="119"/>
        <v>1.7664111072738409E-2</v>
      </c>
      <c r="JQ11" s="116">
        <f t="shared" si="119"/>
        <v>1.8506155514772488E-2</v>
      </c>
      <c r="JR11" s="116">
        <f t="shared" si="119"/>
        <v>1.9369341248321622E-2</v>
      </c>
      <c r="JS11" s="116">
        <f t="shared" si="119"/>
        <v>2.0252923232259183E-2</v>
      </c>
      <c r="JT11" s="116">
        <f t="shared" si="119"/>
        <v>2.1156060738577953E-2</v>
      </c>
      <c r="JU11" s="116">
        <f t="shared" si="119"/>
        <v>2.2077816357944952E-2</v>
      </c>
      <c r="JV11" s="116">
        <f t="shared" si="119"/>
        <v>2.3017155444516938E-2</v>
      </c>
      <c r="JW11" s="116">
        <f t="shared" si="119"/>
        <v>2.3972946022928945E-2</v>
      </c>
      <c r="JX11" s="116">
        <f t="shared" si="119"/>
        <v>2.4943959178140889E-2</v>
      </c>
      <c r="JY11" s="116">
        <f t="shared" si="119"/>
        <v>2.5928869946336711E-2</v>
      </c>
      <c r="JZ11" s="116">
        <f t="shared" si="119"/>
        <v>2.6926258722329191E-2</v>
      </c>
      <c r="KA11" s="116">
        <f t="shared" si="119"/>
        <v>2.7934613195944279E-2</v>
      </c>
      <c r="KB11" s="116">
        <f t="shared" si="119"/>
        <v>2.8952330826659975E-2</v>
      </c>
      <c r="KC11" s="116">
        <f t="shared" ref="KC11:LL11" si="120">MAX(KC8:KC10)</f>
        <v>2.9977721862374958E-2</v>
      </c>
      <c r="KD11" s="116">
        <f t="shared" si="120"/>
        <v>3.1009012904605438E-2</v>
      </c>
      <c r="KE11" s="116">
        <f t="shared" si="120"/>
        <v>3.2044351018679119E-2</v>
      </c>
      <c r="KF11" s="116">
        <f t="shared" si="120"/>
        <v>3.30818083836419E-2</v>
      </c>
      <c r="KG11" s="116">
        <f t="shared" si="120"/>
        <v>3.4119387472644563E-2</v>
      </c>
      <c r="KH11" s="116">
        <f t="shared" si="120"/>
        <v>3.5155026750567253E-2</v>
      </c>
      <c r="KI11" s="116">
        <f t="shared" si="120"/>
        <v>3.6186606871600351E-2</v>
      </c>
      <c r="KJ11" s="116">
        <f t="shared" si="120"/>
        <v>3.7211957355469602E-2</v>
      </c>
      <c r="KK11" s="116">
        <f t="shared" si="120"/>
        <v>3.8228863717004222E-2</v>
      </c>
      <c r="KL11" s="116">
        <f t="shared" si="120"/>
        <v>3.9235075019838937E-2</v>
      </c>
      <c r="KM11" s="116">
        <f t="shared" si="120"/>
        <v>4.0228311821249967E-2</v>
      </c>
      <c r="KN11" s="116">
        <f t="shared" si="120"/>
        <v>4.120627447148912E-2</v>
      </c>
      <c r="KO11" s="116">
        <f t="shared" si="120"/>
        <v>4.2166651727535628E-2</v>
      </c>
      <c r="KP11" s="116">
        <f t="shared" si="120"/>
        <v>4.3107129637968492E-2</v>
      </c>
      <c r="KQ11" s="116">
        <f t="shared" si="120"/>
        <v>4.4025400652706909E-2</v>
      </c>
      <c r="KR11" s="116">
        <f t="shared" si="120"/>
        <v>4.4919172908706631E-2</v>
      </c>
      <c r="KS11" s="116">
        <f t="shared" si="120"/>
        <v>4.5786179640364952E-2</v>
      </c>
      <c r="KT11" s="116">
        <f t="shared" si="120"/>
        <v>4.6624188661406829E-2</v>
      </c>
      <c r="KU11" s="116">
        <f t="shared" si="120"/>
        <v>4.743101186342269E-2</v>
      </c>
      <c r="KV11" s="116">
        <f t="shared" si="120"/>
        <v>4.8204514675028322E-2</v>
      </c>
      <c r="KW11" s="116">
        <f t="shared" si="120"/>
        <v>4.8942625424836628E-2</v>
      </c>
      <c r="KX11" s="116">
        <f t="shared" si="120"/>
        <v>4.9643344551085683E-2</v>
      </c>
      <c r="KY11" s="116">
        <f t="shared" si="120"/>
        <v>5.0304753600866885E-2</v>
      </c>
      <c r="KZ11" s="116">
        <f t="shared" si="120"/>
        <v>5.0925023962449509E-2</v>
      </c>
      <c r="LA11" s="116">
        <f t="shared" si="120"/>
        <v>5.150242527520392E-2</v>
      </c>
      <c r="LB11" s="116">
        <f t="shared" si="120"/>
        <v>5.2035333463084442E-2</v>
      </c>
      <c r="LC11" s="116">
        <f t="shared" si="120"/>
        <v>5.2522238339536745E-2</v>
      </c>
      <c r="LD11" s="116">
        <f t="shared" si="120"/>
        <v>5.2961750734033135E-2</v>
      </c>
      <c r="LE11" s="116">
        <f t="shared" si="120"/>
        <v>5.3352609093195932E-2</v>
      </c>
      <c r="LF11" s="116">
        <f t="shared" si="120"/>
        <v>5.3693685512625121E-2</v>
      </c>
      <c r="LG11" s="116">
        <f t="shared" si="120"/>
        <v>5.3983991159077031E-2</v>
      </c>
      <c r="LH11" s="116">
        <f t="shared" si="120"/>
        <v>5.4222681046518686E-2</v>
      </c>
      <c r="LI11" s="116">
        <f t="shared" si="120"/>
        <v>5.440905813377498E-2</v>
      </c>
      <c r="LJ11" s="116">
        <f t="shared" si="120"/>
        <v>5.4542576715959384E-2</v>
      </c>
      <c r="LK11" s="116">
        <f t="shared" si="120"/>
        <v>5.4622845086595102E-2</v>
      </c>
      <c r="LL11" s="116">
        <f t="shared" si="120"/>
        <v>5.4649627452251055E-2</v>
      </c>
      <c r="LM11" s="116">
        <f t="shared" ref="LM11:NX11" si="121">MAX(LM8:LM10)</f>
        <v>5.4622845086595102E-2</v>
      </c>
      <c r="LN11" s="116">
        <f t="shared" si="121"/>
        <v>5.4542576715959384E-2</v>
      </c>
      <c r="LO11" s="116">
        <f t="shared" si="121"/>
        <v>5.440905813377498E-2</v>
      </c>
      <c r="LP11" s="116">
        <f t="shared" si="121"/>
        <v>5.4222681046518686E-2</v>
      </c>
      <c r="LQ11" s="116">
        <f t="shared" si="121"/>
        <v>5.3983991159077031E-2</v>
      </c>
      <c r="LR11" s="116">
        <f t="shared" si="121"/>
        <v>5.3693685512625121E-2</v>
      </c>
      <c r="LS11" s="116">
        <f t="shared" si="121"/>
        <v>5.3352609093195932E-2</v>
      </c>
      <c r="LT11" s="116">
        <f t="shared" si="121"/>
        <v>5.2961750734033135E-2</v>
      </c>
      <c r="LU11" s="116">
        <f t="shared" si="121"/>
        <v>5.2522238339536745E-2</v>
      </c>
      <c r="LV11" s="116">
        <f t="shared" si="121"/>
        <v>5.2035333463084442E-2</v>
      </c>
      <c r="LW11" s="116">
        <f t="shared" si="121"/>
        <v>5.150242527520392E-2</v>
      </c>
      <c r="LX11" s="116">
        <f t="shared" si="121"/>
        <v>5.0925023962449509E-2</v>
      </c>
      <c r="LY11" s="116">
        <f t="shared" si="121"/>
        <v>5.0304753600866885E-2</v>
      </c>
      <c r="LZ11" s="116">
        <f t="shared" si="121"/>
        <v>4.9643344551085683E-2</v>
      </c>
      <c r="MA11" s="116">
        <f t="shared" si="121"/>
        <v>4.8942625424836628E-2</v>
      </c>
      <c r="MB11" s="116">
        <f t="shared" si="121"/>
        <v>4.8204514675028322E-2</v>
      </c>
      <c r="MC11" s="116">
        <f t="shared" si="121"/>
        <v>4.743101186342269E-2</v>
      </c>
      <c r="MD11" s="116">
        <f t="shared" si="121"/>
        <v>4.6624188661406829E-2</v>
      </c>
      <c r="ME11" s="116">
        <f t="shared" si="121"/>
        <v>4.5786179640364952E-2</v>
      </c>
      <c r="MF11" s="116">
        <f t="shared" si="121"/>
        <v>4.4919172908706631E-2</v>
      </c>
      <c r="MG11" s="116">
        <f t="shared" si="121"/>
        <v>4.4025400652706909E-2</v>
      </c>
      <c r="MH11" s="116">
        <f t="shared" si="121"/>
        <v>4.3107129637968492E-2</v>
      </c>
      <c r="MI11" s="116">
        <f t="shared" si="121"/>
        <v>4.2166651727535628E-2</v>
      </c>
      <c r="MJ11" s="116">
        <f t="shared" si="121"/>
        <v>4.120627447148912E-2</v>
      </c>
      <c r="MK11" s="116">
        <f t="shared" si="121"/>
        <v>4.0228311821249967E-2</v>
      </c>
      <c r="ML11" s="116">
        <f t="shared" si="121"/>
        <v>3.9235075019838937E-2</v>
      </c>
      <c r="MM11" s="116">
        <f t="shared" si="121"/>
        <v>3.8228863717004222E-2</v>
      </c>
      <c r="MN11" s="116">
        <f t="shared" si="121"/>
        <v>3.7211957355469602E-2</v>
      </c>
      <c r="MO11" s="116">
        <f t="shared" si="121"/>
        <v>3.6186606871600351E-2</v>
      </c>
      <c r="MP11" s="116">
        <f t="shared" si="121"/>
        <v>3.5155026750567253E-2</v>
      </c>
      <c r="MQ11" s="116">
        <f t="shared" si="121"/>
        <v>3.4119387472644563E-2</v>
      </c>
      <c r="MR11" s="116">
        <f t="shared" si="121"/>
        <v>3.30818083836419E-2</v>
      </c>
      <c r="MS11" s="116">
        <f t="shared" si="121"/>
        <v>3.2044351018679119E-2</v>
      </c>
      <c r="MT11" s="116">
        <f t="shared" si="121"/>
        <v>3.1009012904605438E-2</v>
      </c>
      <c r="MU11" s="116">
        <f t="shared" si="121"/>
        <v>2.9977721862374958E-2</v>
      </c>
      <c r="MV11" s="116">
        <f t="shared" si="121"/>
        <v>2.8952330826659975E-2</v>
      </c>
      <c r="MW11" s="116">
        <f t="shared" si="121"/>
        <v>2.7934613195944279E-2</v>
      </c>
      <c r="MX11" s="116">
        <f t="shared" si="121"/>
        <v>2.6926258722329191E-2</v>
      </c>
      <c r="MY11" s="116">
        <f t="shared" si="121"/>
        <v>2.5928869946336711E-2</v>
      </c>
      <c r="MZ11" s="116">
        <f t="shared" si="121"/>
        <v>2.4943959178140889E-2</v>
      </c>
      <c r="NA11" s="116">
        <f t="shared" si="121"/>
        <v>2.3972946022928945E-2</v>
      </c>
      <c r="NB11" s="116">
        <f t="shared" si="121"/>
        <v>2.3017155444516938E-2</v>
      </c>
      <c r="NC11" s="116">
        <f t="shared" si="121"/>
        <v>2.2077816357944952E-2</v>
      </c>
      <c r="ND11" s="116">
        <f t="shared" si="121"/>
        <v>2.1156060738577953E-2</v>
      </c>
      <c r="NE11" s="116">
        <f t="shared" si="121"/>
        <v>2.0252923232259183E-2</v>
      </c>
      <c r="NF11" s="116">
        <f t="shared" si="121"/>
        <v>1.9369341248321622E-2</v>
      </c>
      <c r="NG11" s="116">
        <f t="shared" si="121"/>
        <v>1.8506155514772488E-2</v>
      </c>
      <c r="NH11" s="116">
        <f t="shared" si="121"/>
        <v>1.7664111072738409E-2</v>
      </c>
      <c r="NI11" s="116">
        <f t="shared" si="121"/>
        <v>1.6843858685301302E-2</v>
      </c>
      <c r="NJ11" s="116">
        <f t="shared" si="121"/>
        <v>1.6045956634174276E-2</v>
      </c>
      <c r="NK11" s="116">
        <f t="shared" si="121"/>
        <v>1.527087287626322E-2</v>
      </c>
      <c r="NL11" s="116">
        <f t="shared" si="121"/>
        <v>1.4518987531034899E-2</v>
      </c>
      <c r="NM11" s="116">
        <f t="shared" si="121"/>
        <v>1.3790595668761233E-2</v>
      </c>
      <c r="NN11" s="116">
        <f t="shared" si="121"/>
        <v>1.3085910369128045E-2</v>
      </c>
      <c r="NO11" s="116">
        <f t="shared" si="121"/>
        <v>1.2405066019376184E-2</v>
      </c>
      <c r="NP11" s="116">
        <f t="shared" si="121"/>
        <v>1.1748121821073662E-2</v>
      </c>
      <c r="NQ11" s="116">
        <f t="shared" si="121"/>
        <v>1.1115065474787841E-2</v>
      </c>
      <c r="NR11" s="116">
        <f t="shared" si="121"/>
        <v>1.0505817012322638E-2</v>
      </c>
      <c r="NS11" s="116">
        <f t="shared" si="121"/>
        <v>9.9202327467926947E-3</v>
      </c>
      <c r="NT11" s="116">
        <f t="shared" si="121"/>
        <v>9.3581093116074706E-3</v>
      </c>
      <c r="NU11" s="116">
        <f t="shared" si="121"/>
        <v>8.8191877604172284E-3</v>
      </c>
      <c r="NV11" s="116">
        <f t="shared" si="121"/>
        <v>8.3031577012102082E-3</v>
      </c>
      <c r="NW11" s="116">
        <f t="shared" si="121"/>
        <v>7.8096614390292503E-3</v>
      </c>
      <c r="NX11" s="116">
        <f t="shared" si="121"/>
        <v>7.3382981031761092E-3</v>
      </c>
      <c r="NY11" s="116">
        <f t="shared" ref="NY11:PH11" si="122">MAX(NY8:NY10)</f>
        <v>6.8886277362752929E-3</v>
      </c>
      <c r="NZ11" s="116">
        <f t="shared" si="122"/>
        <v>6.4601753241564676E-3</v>
      </c>
      <c r="OA11" s="116">
        <f t="shared" si="122"/>
        <v>6.0524347471674076E-3</v>
      </c>
      <c r="OB11" s="116">
        <f t="shared" si="122"/>
        <v>5.6648726352300418E-3</v>
      </c>
      <c r="OC11" s="116">
        <f t="shared" si="122"/>
        <v>5.2969321106826426E-3</v>
      </c>
      <c r="OD11" s="116">
        <f t="shared" si="122"/>
        <v>4.9480364046953001E-3</v>
      </c>
      <c r="OE11" s="116">
        <f t="shared" si="122"/>
        <v>4.6175923347876102E-3</v>
      </c>
      <c r="OF11" s="116">
        <f t="shared" si="122"/>
        <v>4.3049936327024165E-3</v>
      </c>
      <c r="OG11" s="116">
        <f t="shared" si="122"/>
        <v>4.0096241135837403E-3</v>
      </c>
      <c r="OH11" s="116">
        <f t="shared" si="122"/>
        <v>3.730860679058414E-3</v>
      </c>
      <c r="OI11" s="116">
        <f t="shared" si="122"/>
        <v>3.4680761484178987E-3</v>
      </c>
      <c r="OJ11" s="116">
        <f t="shared" si="122"/>
        <v>3.2206419136299267E-3</v>
      </c>
      <c r="OK11" s="116">
        <f t="shared" si="122"/>
        <v>2.9879304153695983E-3</v>
      </c>
      <c r="OL11" s="116">
        <f t="shared" si="122"/>
        <v>2.7693174386395785E-3</v>
      </c>
      <c r="OM11" s="116">
        <f t="shared" si="122"/>
        <v>2.564184227842561E-3</v>
      </c>
      <c r="ON11" s="116">
        <f t="shared" si="122"/>
        <v>2.3719194223716343E-3</v>
      </c>
      <c r="OO11" s="116">
        <f t="shared" si="122"/>
        <v>2.1919208148916394E-3</v>
      </c>
      <c r="OP11" s="116">
        <f t="shared" si="122"/>
        <v>2.0235969354948443E-3</v>
      </c>
      <c r="OQ11" s="116">
        <f t="shared" si="122"/>
        <v>1.8663684658255487E-3</v>
      </c>
      <c r="OR11" s="116">
        <f t="shared" si="122"/>
        <v>1.7196694880805352E-3</v>
      </c>
      <c r="OS11" s="116">
        <f t="shared" si="122"/>
        <v>1.582948574505916E-3</v>
      </c>
      <c r="OT11" s="116">
        <f t="shared" si="122"/>
        <v>1.4556697236275749E-3</v>
      </c>
      <c r="OU11" s="116">
        <f t="shared" si="122"/>
        <v>1.3373131499741092E-3</v>
      </c>
      <c r="OV11" s="116">
        <f t="shared" si="122"/>
        <v>1.2273759344812406E-3</v>
      </c>
      <c r="OW11" s="116">
        <f t="shared" si="122"/>
        <v>1.1253725431083596E-3</v>
      </c>
      <c r="OX11" s="116">
        <f t="shared" si="122"/>
        <v>1.0308352214556638E-3</v>
      </c>
      <c r="OY11" s="116">
        <f t="shared" si="122"/>
        <v>9.4331427334858292E-4</v>
      </c>
      <c r="OZ11" s="116">
        <f t="shared" si="122"/>
        <v>8.6237823146008939E-4</v>
      </c>
      <c r="PA11" s="116">
        <f t="shared" si="122"/>
        <v>7.8761392807614517E-4</v>
      </c>
      <c r="PB11" s="116">
        <f t="shared" si="122"/>
        <v>7.1862647408054445E-4</v>
      </c>
      <c r="PC11" s="116">
        <f t="shared" si="122"/>
        <v>6.5503915414830702E-4</v>
      </c>
      <c r="PD11" s="116">
        <f t="shared" si="122"/>
        <v>5.9649324599733906E-4</v>
      </c>
      <c r="PE11" s="116">
        <f t="shared" si="122"/>
        <v>5.4264777136190463E-4</v>
      </c>
      <c r="PF11" s="116">
        <f t="shared" si="122"/>
        <v>4.9317918612424682E-4</v>
      </c>
      <c r="PG11" s="116">
        <f t="shared" si="122"/>
        <v>4.4778101677792292E-4</v>
      </c>
      <c r="PH11" s="116">
        <f t="shared" si="122"/>
        <v>4.0616345010352484E-4</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89.076224823568595</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98.923775176431405</v>
      </c>
      <c r="E18" s="22"/>
      <c r="F18" s="2"/>
      <c r="G18" s="3"/>
      <c r="H18" s="3"/>
      <c r="I18" s="3"/>
      <c r="J18" s="3"/>
      <c r="K18" s="3"/>
      <c r="L18" s="3"/>
      <c r="M18" s="3"/>
      <c r="N18" s="3"/>
      <c r="O18" s="3"/>
      <c r="P18" s="3"/>
      <c r="Q18" s="3"/>
      <c r="R18" s="3"/>
      <c r="S18" s="3"/>
      <c r="T18" s="3"/>
      <c r="U18" s="3"/>
    </row>
    <row r="19" spans="1:21" ht="16">
      <c r="A19" s="3"/>
      <c r="C19" s="154" t="s">
        <v>637</v>
      </c>
      <c r="D19" s="155">
        <f>(D18-D17)+1</f>
        <v>10.847550352862811</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0.10018807432327603</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0.29186476378822912</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0.60794716188849485</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4" t="s">
        <v>50</v>
      </c>
      <c r="C29" s="234"/>
      <c r="D29" s="234"/>
      <c r="E29" s="234"/>
      <c r="F29" s="234"/>
      <c r="G29" s="234"/>
      <c r="H29" s="234"/>
      <c r="I29" s="68"/>
      <c r="J29" s="2"/>
      <c r="K29" s="2"/>
      <c r="L29" s="3"/>
      <c r="M29" s="3"/>
      <c r="N29" s="3"/>
      <c r="O29" s="3"/>
      <c r="P29" s="3"/>
      <c r="Q29" s="3"/>
      <c r="R29" s="3"/>
      <c r="S29" s="3"/>
      <c r="T29" s="3"/>
      <c r="U29" s="3"/>
    </row>
    <row r="30" spans="1:21">
      <c r="A30" s="2"/>
      <c r="B30" s="234" t="s">
        <v>51</v>
      </c>
      <c r="C30" s="234"/>
      <c r="D30" s="234"/>
      <c r="E30" s="234"/>
      <c r="F30" s="234"/>
      <c r="G30" s="234"/>
      <c r="H30" s="234"/>
      <c r="I30" s="68"/>
      <c r="J30" s="2"/>
      <c r="K30" s="2"/>
      <c r="L30" s="3"/>
      <c r="M30" s="3"/>
      <c r="N30" s="3"/>
      <c r="O30" s="3"/>
      <c r="P30" s="3"/>
      <c r="Q30" s="3"/>
      <c r="R30" s="3"/>
      <c r="S30" s="3"/>
      <c r="T30" s="3"/>
      <c r="U30" s="3"/>
    </row>
    <row r="31" spans="1:21">
      <c r="A31" s="2"/>
      <c r="B31" s="234" t="s">
        <v>48</v>
      </c>
      <c r="C31" s="234"/>
      <c r="D31" s="234"/>
      <c r="E31" s="234"/>
      <c r="F31" s="234"/>
      <c r="G31" s="234"/>
      <c r="H31" s="234"/>
      <c r="I31" s="68"/>
      <c r="J31" s="2"/>
      <c r="K31" s="2"/>
      <c r="L31" s="3"/>
      <c r="M31" s="3"/>
      <c r="N31" s="3"/>
      <c r="O31" s="3"/>
      <c r="P31" s="3"/>
      <c r="Q31" s="3"/>
      <c r="R31" s="3"/>
      <c r="S31" s="3"/>
      <c r="T31" s="3"/>
      <c r="U31" s="3"/>
    </row>
    <row r="32" spans="1:21">
      <c r="A32" s="2"/>
      <c r="B32" s="234" t="s">
        <v>92</v>
      </c>
      <c r="C32" s="234"/>
      <c r="D32" s="234"/>
      <c r="E32" s="234"/>
      <c r="F32" s="234"/>
      <c r="G32" s="234"/>
      <c r="H32" s="234"/>
      <c r="I32" s="68"/>
      <c r="J32" s="2"/>
      <c r="K32" s="2"/>
      <c r="L32" s="3"/>
      <c r="M32" s="3"/>
      <c r="N32" s="3"/>
      <c r="O32" s="3"/>
      <c r="P32" s="3"/>
      <c r="Q32" s="3"/>
      <c r="R32" s="3"/>
      <c r="S32" s="3"/>
      <c r="T32" s="3"/>
      <c r="U32" s="3"/>
    </row>
    <row r="33" spans="1:21">
      <c r="A33" s="2"/>
      <c r="B33" s="234" t="s">
        <v>630</v>
      </c>
      <c r="C33" s="234"/>
      <c r="D33" s="234"/>
      <c r="E33" s="234"/>
      <c r="F33" s="234"/>
      <c r="G33" s="234"/>
      <c r="H33" s="234"/>
      <c r="I33" s="68"/>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5" t="s">
        <v>614</v>
      </c>
      <c r="C43" s="235"/>
      <c r="D43" s="235"/>
      <c r="E43" s="235"/>
      <c r="F43" s="235"/>
      <c r="G43" s="235"/>
      <c r="H43" s="235"/>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O7:T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IF($B$7=VLookups!$A$22,TRUE,FALSE)</xm:f>
            <x14:dxf>
              <numFmt numFmtId="9" formatCode="&quot;$&quot;#,##0_);\(&quot;$&quot;#,##0\)"/>
            </x14:dxf>
          </x14:cfRule>
          <xm:sqref>B4:D4 G4:G5 K4</xm:sqref>
        </x14:conditionalFormatting>
        <x14:conditionalFormatting xmlns:xm="http://schemas.microsoft.com/office/excel/2006/main">
          <x14:cfRule type="expression" priority="19" id="{12841D43-D5B1-426B-8489-684C46048C41}">
            <xm:f>IF($B$7=VLookups!$A$22,TRUE,FALSE)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16" id="{BF698408-85E7-4B08-9391-853D4E718ECA}">
            <xm:f>IF($B$7=VLookups!$A$22,TRUE,FALSE)</xm:f>
            <x14:dxf>
              <numFmt numFmtId="9" formatCode="&quot;$&quot;#,##0_);\(&quot;$&quot;#,##0\)"/>
            </x14:dxf>
          </x14:cfRule>
          <xm:sqref>L4</xm:sqref>
        </x14:conditionalFormatting>
        <x14:conditionalFormatting xmlns:xm="http://schemas.microsoft.com/office/excel/2006/main">
          <x14:cfRule type="expression" priority="15" id="{6C3B82CB-B341-4D23-B4F5-9C989984E0CD}">
            <xm:f>IF($B$7=VLookups!$A$22,TRUE,FALSE)</xm:f>
            <x14:dxf>
              <numFmt numFmtId="9" formatCode="&quot;$&quot;#,##0_);\(&quot;$&quot;#,##0\)"/>
            </x14:dxf>
          </x14:cfRule>
          <xm:sqref>L5</xm:sqref>
        </x14:conditionalFormatting>
        <x14:conditionalFormatting xmlns:xm="http://schemas.microsoft.com/office/excel/2006/main">
          <x14:cfRule type="expression" priority="14" id="{0A9261C0-380C-4144-959F-32FF97389048}">
            <xm:f>IF($B$7=VLookups!$A$22,TRUE,FALSE)</xm:f>
            <x14:dxf>
              <numFmt numFmtId="9" formatCode="&quot;$&quot;#,##0_);\(&quot;$&quot;#,##0\)"/>
            </x14:dxf>
          </x14:cfRule>
          <xm:sqref>M4</xm:sqref>
        </x14:conditionalFormatting>
        <x14:conditionalFormatting xmlns:xm="http://schemas.microsoft.com/office/excel/2006/main">
          <x14:cfRule type="expression" priority="13" id="{10CE8EB4-5CE9-4015-93BB-966C293A3D4D}">
            <xm:f>IF($B$7=VLookups!$A$22,TRUE,FALSE)</xm:f>
            <x14:dxf>
              <numFmt numFmtId="9" formatCode="&quot;$&quot;#,##0_);\(&quot;$&quot;#,##0\)"/>
            </x14:dxf>
          </x14:cfRule>
          <xm:sqref>M5</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11" id="{AADC0740-C6E7-42B0-8626-96FECBD7FA47}">
            <xm:f>IF($B$7=VLookups!$A$22,TRUE,FALSE)</xm:f>
            <x14:dxf>
              <numFmt numFmtId="9" formatCode="&quot;$&quot;#,##0_);\(&quot;$&quot;#,##0\)"/>
            </x14:dxf>
          </x14:cfRule>
          <xm:sqref>O5</xm:sqref>
        </x14:conditionalFormatting>
        <x14:conditionalFormatting xmlns:xm="http://schemas.microsoft.com/office/excel/2006/main">
          <x14:cfRule type="expression" priority="10" id="{F543BC5D-2A0C-41EA-883E-D41ED9D3E2C5}">
            <xm:f>IF($B$7=VLookups!$A$22,TRUE,FALSE)</xm:f>
            <x14:dxf>
              <numFmt numFmtId="9" formatCode="&quot;$&quot;#,##0_);\(&quot;$&quot;#,##0\)"/>
            </x14:dxf>
          </x14:cfRule>
          <xm:sqref>O7</xm:sqref>
        </x14:conditionalFormatting>
        <x14:conditionalFormatting xmlns:xm="http://schemas.microsoft.com/office/excel/2006/main">
          <x14:cfRule type="expression" priority="9" id="{0B42B108-A5A0-432A-9D63-8B72098E6458}">
            <xm:f>IF($B$7=VLookups!$A$22,TRUE,FALSE)</xm:f>
            <x14:dxf>
              <numFmt numFmtId="9" formatCode="&quot;$&quot;#,##0_);\(&quot;$&quot;#,##0\)"/>
            </x14:dxf>
          </x14:cfRule>
          <xm:sqref>P5</xm:sqref>
        </x14:conditionalFormatting>
        <x14:conditionalFormatting xmlns:xm="http://schemas.microsoft.com/office/excel/2006/main">
          <x14:cfRule type="expression" priority="8" id="{6194CFAC-E0D5-46A2-8F34-8E701E7F54B8}">
            <xm:f>IF($B$7=VLookups!$A$22,TRUE,FALSE)</xm:f>
            <x14:dxf>
              <numFmt numFmtId="9" formatCode="&quot;$&quot;#,##0_);\(&quot;$&quot;#,##0\)"/>
            </x14:dxf>
          </x14:cfRule>
          <xm:sqref>P7</xm:sqref>
        </x14:conditionalFormatting>
        <x14:conditionalFormatting xmlns:xm="http://schemas.microsoft.com/office/excel/2006/main">
          <x14:cfRule type="expression" priority="7" id="{97878721-B273-4DE4-970D-8AEEFA344255}">
            <xm:f>IF($B$7=VLookups!$A$22,TRUE,FALSE)</xm:f>
            <x14:dxf>
              <numFmt numFmtId="9" formatCode="&quot;$&quot;#,##0_);\(&quot;$&quot;#,##0\)"/>
            </x14:dxf>
          </x14:cfRule>
          <xm:sqref>Q5:T5</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Q7:T7</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 id="{5B048BDE-BAEE-45D7-B886-7D5BB2E2D23C}">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1921-2021'!HP4:PH4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817</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6" t="s">
        <v>33</v>
      </c>
      <c r="N2" s="236" t="s">
        <v>34</v>
      </c>
      <c r="O2" s="238" t="s">
        <v>25</v>
      </c>
      <c r="P2" s="239"/>
      <c r="Q2" s="239"/>
      <c r="R2" s="239"/>
      <c r="S2" s="239"/>
      <c r="T2" s="240"/>
      <c r="U2" s="3"/>
      <c r="V2" s="75" t="s">
        <v>56</v>
      </c>
    </row>
    <row r="3" spans="1:425">
      <c r="A3" s="39" t="s">
        <v>645</v>
      </c>
      <c r="B3" s="39" t="s">
        <v>19</v>
      </c>
      <c r="C3" s="39" t="s">
        <v>5</v>
      </c>
      <c r="D3" s="39" t="s">
        <v>20</v>
      </c>
      <c r="E3" s="39"/>
      <c r="F3" s="39"/>
      <c r="G3" s="39" t="s">
        <v>32</v>
      </c>
      <c r="H3" s="39" t="s">
        <v>6</v>
      </c>
      <c r="I3" s="39" t="s">
        <v>53</v>
      </c>
      <c r="J3" s="39" t="s">
        <v>619</v>
      </c>
      <c r="K3" s="39" t="s">
        <v>31</v>
      </c>
      <c r="L3" s="39" t="s">
        <v>42</v>
      </c>
      <c r="M3" s="237"/>
      <c r="N3" s="237"/>
      <c r="O3" s="66">
        <v>0.1</v>
      </c>
      <c r="P3" s="35">
        <v>0.9</v>
      </c>
      <c r="Q3" s="35">
        <v>0.85</v>
      </c>
      <c r="R3" s="35">
        <v>0.8</v>
      </c>
      <c r="S3" s="35">
        <v>0.75</v>
      </c>
      <c r="T3" s="35">
        <v>0.7</v>
      </c>
      <c r="U3" s="3"/>
      <c r="V3" s="75" t="s">
        <v>57</v>
      </c>
      <c r="HP3" s="75" t="s">
        <v>54</v>
      </c>
      <c r="PI3" s="78" t="s">
        <v>640</v>
      </c>
    </row>
    <row r="4" spans="1:425" s="165" customFormat="1">
      <c r="A4" s="156" t="s">
        <v>812</v>
      </c>
      <c r="B4" s="157">
        <v>72</v>
      </c>
      <c r="C4" s="157">
        <v>92</v>
      </c>
      <c r="D4" s="157">
        <v>112</v>
      </c>
      <c r="E4" s="19">
        <f>IF(OR(ISBLANK(C4),ISBLANK(D4),ISBLANK(B4)),"",IF(AND(B4&gt;0,C4&gt;0,D4&gt;0),IF(C4&gt;B4,IF(D4&gt;C4,1,-1),-1)))</f>
        <v>1</v>
      </c>
      <c r="F4" s="19">
        <f>IF(OR(ISBLANK(B4),ISBLANK(C4),ISBLANK(D4)),"",IFERROR(MIN(C4-B4,D4-C4)/MAX(C4-B4,D4-C4),""))</f>
        <v>1</v>
      </c>
      <c r="G4" s="53">
        <f>IF(AND(B4&gt;0,C4&gt;0,D4&gt;0),(B4+(4*C4)+D4)/6,"")</f>
        <v>92</v>
      </c>
      <c r="H4" s="158" t="s">
        <v>3</v>
      </c>
      <c r="I4" s="39"/>
      <c r="J4" s="159">
        <v>6.5</v>
      </c>
      <c r="K4" s="194">
        <f>IF(AND(B4&gt;0,C4&gt;0,D4&gt;0),IF(ISBLANK(J4),IF(ISBLANK(H4),"",(D4-B4)*VLOOKUP(H4,VLookups!$A$4:$B$13,2,FALSE)),J4),"")</f>
        <v>6.5</v>
      </c>
      <c r="L4" s="160">
        <f>IF(K4="","",K4^2)</f>
        <v>42.25</v>
      </c>
      <c r="M4" s="64"/>
      <c r="N4" s="161" t="str">
        <f>IF(AND(M4&gt;0,C4&gt;0,NOT(K4="")),ABS(VLOOKUP($M$1,VLookups!$A$17:$B$18,2,FALSE)-_xlfn.NORM.DIST(M4,G4,K4,TRUE)),"")</f>
        <v/>
      </c>
      <c r="O4" s="162">
        <f>IF(AND($B4&gt;0,$C4&gt;0,$D4&gt;0,NOT(ISBLANK($H4))),_xlfn.NORM.INV(ABS(VLOOKUP($M$1,VLookups!$A$17:$B$18,2,FALSE)-O$3),$G4,$K4),"")</f>
        <v>83.669914823960099</v>
      </c>
      <c r="P4" s="163">
        <f>IF(AND($B4&gt;0,$C4&gt;0,$D4&gt;0,NOT(ISBLANK($H4))),_xlfn.NORM.INV(ABS(VLOOKUP($M$1,VLookups!$A$17:$B$18,2,FALSE)-P$3),$G4,$K4),"")</f>
        <v>100.3300851760399</v>
      </c>
      <c r="Q4" s="162">
        <f>IF(AND($B4&gt;0,$C4&gt;0,$D4&gt;0,NOT(ISBLANK($H4))),_xlfn.NORM.INV(ABS(VLOOKUP($M$1,VLookups!$A$17:$B$18,2,FALSE)-Q$3),$G4,$K4),"")</f>
        <v>98.736817031709634</v>
      </c>
      <c r="R4" s="163">
        <f>IF(AND($B4&gt;0,$C4&gt;0,$D4&gt;0,NOT(ISBLANK($H4))),_xlfn.NORM.INV(ABS(VLOOKUP($M$1,VLookups!$A$17:$B$18,2,FALSE)-R$3),$G4,$K4),"")</f>
        <v>97.470538018223948</v>
      </c>
      <c r="S4" s="162">
        <f>IF(AND($B4&gt;0,$C4&gt;0,$D4&gt;0,NOT(ISBLANK($H4))),_xlfn.NORM.INV(ABS(VLOOKUP($M$1,VLookups!$A$17:$B$18,2,FALSE)-S$3),$G4,$K4),"")</f>
        <v>96.384183376274535</v>
      </c>
      <c r="T4" s="163">
        <f>IF(AND($B4&gt;0,$C4&gt;0,$D4&gt;0,NOT(ISBLANK($H4))),_xlfn.NORM.INV(ABS(VLOOKUP($M$1,VLookups!$A$17:$B$18,2,FALSE)-T$3),$G4,$K4),"")</f>
        <v>95.408603332602269</v>
      </c>
      <c r="U4" s="164"/>
      <c r="V4" s="76">
        <f>IF(AND(B4&gt;0,C4&gt;0,D4&gt;0),ABS(B4-D4)/(G10*140),"")</f>
        <v>0.22857142857142856</v>
      </c>
      <c r="W4" s="33">
        <f t="shared" ref="W4:CH4" si="0">IF(ISNONTEXT($V4),X4-$V4,"")</f>
        <v>69.142857142857224</v>
      </c>
      <c r="X4" s="33">
        <f t="shared" si="0"/>
        <v>69.371428571428652</v>
      </c>
      <c r="Y4" s="33">
        <f t="shared" si="0"/>
        <v>69.60000000000008</v>
      </c>
      <c r="Z4" s="33">
        <f t="shared" si="0"/>
        <v>69.828571428571507</v>
      </c>
      <c r="AA4" s="33">
        <f t="shared" si="0"/>
        <v>70.057142857142935</v>
      </c>
      <c r="AB4" s="33">
        <f t="shared" si="0"/>
        <v>70.285714285714363</v>
      </c>
      <c r="AC4" s="33">
        <f t="shared" si="0"/>
        <v>70.514285714285791</v>
      </c>
      <c r="AD4" s="33">
        <f t="shared" si="0"/>
        <v>70.742857142857218</v>
      </c>
      <c r="AE4" s="33">
        <f t="shared" si="0"/>
        <v>70.971428571428646</v>
      </c>
      <c r="AF4" s="33">
        <f t="shared" si="0"/>
        <v>71.200000000000074</v>
      </c>
      <c r="AG4" s="33">
        <f t="shared" si="0"/>
        <v>71.428571428571502</v>
      </c>
      <c r="AH4" s="33">
        <f t="shared" si="0"/>
        <v>71.657142857142929</v>
      </c>
      <c r="AI4" s="33">
        <f t="shared" si="0"/>
        <v>71.885714285714357</v>
      </c>
      <c r="AJ4" s="33">
        <f t="shared" si="0"/>
        <v>72.114285714285785</v>
      </c>
      <c r="AK4" s="33">
        <f t="shared" si="0"/>
        <v>72.342857142857213</v>
      </c>
      <c r="AL4" s="33">
        <f t="shared" si="0"/>
        <v>72.57142857142864</v>
      </c>
      <c r="AM4" s="33">
        <f t="shared" si="0"/>
        <v>72.800000000000068</v>
      </c>
      <c r="AN4" s="33">
        <f t="shared" si="0"/>
        <v>73.028571428571496</v>
      </c>
      <c r="AO4" s="33">
        <f t="shared" si="0"/>
        <v>73.257142857142924</v>
      </c>
      <c r="AP4" s="33">
        <f t="shared" si="0"/>
        <v>73.485714285714351</v>
      </c>
      <c r="AQ4" s="33">
        <f t="shared" si="0"/>
        <v>73.714285714285779</v>
      </c>
      <c r="AR4" s="33">
        <f t="shared" si="0"/>
        <v>73.942857142857207</v>
      </c>
      <c r="AS4" s="33">
        <f t="shared" si="0"/>
        <v>74.171428571428635</v>
      </c>
      <c r="AT4" s="33">
        <f t="shared" si="0"/>
        <v>74.400000000000063</v>
      </c>
      <c r="AU4" s="33">
        <f t="shared" si="0"/>
        <v>74.62857142857149</v>
      </c>
      <c r="AV4" s="33">
        <f t="shared" si="0"/>
        <v>74.857142857142918</v>
      </c>
      <c r="AW4" s="33">
        <f t="shared" si="0"/>
        <v>75.085714285714346</v>
      </c>
      <c r="AX4" s="33">
        <f t="shared" si="0"/>
        <v>75.314285714285774</v>
      </c>
      <c r="AY4" s="33">
        <f t="shared" si="0"/>
        <v>75.542857142857201</v>
      </c>
      <c r="AZ4" s="33">
        <f t="shared" si="0"/>
        <v>75.771428571428629</v>
      </c>
      <c r="BA4" s="33">
        <f t="shared" si="0"/>
        <v>76.000000000000057</v>
      </c>
      <c r="BB4" s="33">
        <f t="shared" si="0"/>
        <v>76.228571428571485</v>
      </c>
      <c r="BC4" s="33">
        <f t="shared" si="0"/>
        <v>76.457142857142912</v>
      </c>
      <c r="BD4" s="33">
        <f t="shared" si="0"/>
        <v>76.68571428571434</v>
      </c>
      <c r="BE4" s="33">
        <f t="shared" si="0"/>
        <v>76.914285714285768</v>
      </c>
      <c r="BF4" s="33">
        <f t="shared" si="0"/>
        <v>77.142857142857196</v>
      </c>
      <c r="BG4" s="33">
        <f t="shared" si="0"/>
        <v>77.371428571428623</v>
      </c>
      <c r="BH4" s="33">
        <f t="shared" si="0"/>
        <v>77.600000000000051</v>
      </c>
      <c r="BI4" s="33">
        <f t="shared" si="0"/>
        <v>77.828571428571479</v>
      </c>
      <c r="BJ4" s="33">
        <f t="shared" si="0"/>
        <v>78.057142857142907</v>
      </c>
      <c r="BK4" s="33">
        <f t="shared" si="0"/>
        <v>78.285714285714334</v>
      </c>
      <c r="BL4" s="33">
        <f t="shared" si="0"/>
        <v>78.514285714285762</v>
      </c>
      <c r="BM4" s="33">
        <f t="shared" si="0"/>
        <v>78.74285714285719</v>
      </c>
      <c r="BN4" s="33">
        <f t="shared" si="0"/>
        <v>78.971428571428618</v>
      </c>
      <c r="BO4" s="33">
        <f t="shared" si="0"/>
        <v>79.200000000000045</v>
      </c>
      <c r="BP4" s="33">
        <f t="shared" si="0"/>
        <v>79.428571428571473</v>
      </c>
      <c r="BQ4" s="33">
        <f t="shared" si="0"/>
        <v>79.657142857142901</v>
      </c>
      <c r="BR4" s="33">
        <f t="shared" si="0"/>
        <v>79.885714285714329</v>
      </c>
      <c r="BS4" s="33">
        <f t="shared" si="0"/>
        <v>80.114285714285757</v>
      </c>
      <c r="BT4" s="33">
        <f t="shared" si="0"/>
        <v>80.342857142857184</v>
      </c>
      <c r="BU4" s="33">
        <f t="shared" si="0"/>
        <v>80.571428571428612</v>
      </c>
      <c r="BV4" s="33">
        <f t="shared" si="0"/>
        <v>80.80000000000004</v>
      </c>
      <c r="BW4" s="33">
        <f t="shared" si="0"/>
        <v>81.028571428571468</v>
      </c>
      <c r="BX4" s="33">
        <f t="shared" si="0"/>
        <v>81.257142857142895</v>
      </c>
      <c r="BY4" s="33">
        <f t="shared" si="0"/>
        <v>81.485714285714323</v>
      </c>
      <c r="BZ4" s="33">
        <f t="shared" si="0"/>
        <v>81.714285714285751</v>
      </c>
      <c r="CA4" s="33">
        <f t="shared" si="0"/>
        <v>81.942857142857179</v>
      </c>
      <c r="CB4" s="33">
        <f t="shared" si="0"/>
        <v>82.171428571428606</v>
      </c>
      <c r="CC4" s="33">
        <f t="shared" si="0"/>
        <v>82.400000000000034</v>
      </c>
      <c r="CD4" s="33">
        <f t="shared" si="0"/>
        <v>82.628571428571462</v>
      </c>
      <c r="CE4" s="33">
        <f t="shared" si="0"/>
        <v>82.85714285714289</v>
      </c>
      <c r="CF4" s="33">
        <f t="shared" si="0"/>
        <v>83.085714285714317</v>
      </c>
      <c r="CG4" s="33">
        <f t="shared" si="0"/>
        <v>83.314285714285745</v>
      </c>
      <c r="CH4" s="33">
        <f t="shared" si="0"/>
        <v>83.542857142857173</v>
      </c>
      <c r="CI4" s="33">
        <f t="shared" ref="CI4:DQ4" si="1">IF(ISNONTEXT($V4),CJ4-$V4,"")</f>
        <v>83.771428571428601</v>
      </c>
      <c r="CJ4" s="33">
        <f t="shared" si="1"/>
        <v>84.000000000000028</v>
      </c>
      <c r="CK4" s="33">
        <f t="shared" si="1"/>
        <v>84.228571428571456</v>
      </c>
      <c r="CL4" s="33">
        <f t="shared" si="1"/>
        <v>84.457142857142884</v>
      </c>
      <c r="CM4" s="33">
        <f t="shared" si="1"/>
        <v>84.685714285714312</v>
      </c>
      <c r="CN4" s="33">
        <f t="shared" si="1"/>
        <v>84.914285714285739</v>
      </c>
      <c r="CO4" s="33">
        <f t="shared" si="1"/>
        <v>85.142857142857167</v>
      </c>
      <c r="CP4" s="33">
        <f t="shared" si="1"/>
        <v>85.371428571428595</v>
      </c>
      <c r="CQ4" s="33">
        <f t="shared" si="1"/>
        <v>85.600000000000023</v>
      </c>
      <c r="CR4" s="33">
        <f t="shared" si="1"/>
        <v>85.82857142857145</v>
      </c>
      <c r="CS4" s="33">
        <f t="shared" si="1"/>
        <v>86.057142857142878</v>
      </c>
      <c r="CT4" s="33">
        <f t="shared" si="1"/>
        <v>86.285714285714306</v>
      </c>
      <c r="CU4" s="33">
        <f t="shared" si="1"/>
        <v>86.514285714285734</v>
      </c>
      <c r="CV4" s="33">
        <f t="shared" si="1"/>
        <v>86.742857142857162</v>
      </c>
      <c r="CW4" s="33">
        <f t="shared" si="1"/>
        <v>86.971428571428589</v>
      </c>
      <c r="CX4" s="33">
        <f t="shared" si="1"/>
        <v>87.200000000000017</v>
      </c>
      <c r="CY4" s="33">
        <f t="shared" si="1"/>
        <v>87.428571428571445</v>
      </c>
      <c r="CZ4" s="33">
        <f t="shared" si="1"/>
        <v>87.657142857142873</v>
      </c>
      <c r="DA4" s="33">
        <f t="shared" si="1"/>
        <v>87.8857142857143</v>
      </c>
      <c r="DB4" s="33">
        <f t="shared" si="1"/>
        <v>88.114285714285728</v>
      </c>
      <c r="DC4" s="33">
        <f t="shared" si="1"/>
        <v>88.342857142857156</v>
      </c>
      <c r="DD4" s="33">
        <f t="shared" si="1"/>
        <v>88.571428571428584</v>
      </c>
      <c r="DE4" s="33">
        <f t="shared" si="1"/>
        <v>88.800000000000011</v>
      </c>
      <c r="DF4" s="33">
        <f t="shared" si="1"/>
        <v>89.028571428571439</v>
      </c>
      <c r="DG4" s="33">
        <f t="shared" si="1"/>
        <v>89.257142857142867</v>
      </c>
      <c r="DH4" s="33">
        <f t="shared" si="1"/>
        <v>89.485714285714295</v>
      </c>
      <c r="DI4" s="33">
        <f t="shared" si="1"/>
        <v>89.714285714285722</v>
      </c>
      <c r="DJ4" s="33">
        <f t="shared" si="1"/>
        <v>89.94285714285715</v>
      </c>
      <c r="DK4" s="33">
        <f t="shared" si="1"/>
        <v>90.171428571428578</v>
      </c>
      <c r="DL4" s="33">
        <f t="shared" si="1"/>
        <v>90.4</v>
      </c>
      <c r="DM4" s="33">
        <f t="shared" si="1"/>
        <v>90.628571428571433</v>
      </c>
      <c r="DN4" s="33">
        <f t="shared" si="1"/>
        <v>90.857142857142861</v>
      </c>
      <c r="DO4" s="33">
        <f t="shared" si="1"/>
        <v>91.085714285714289</v>
      </c>
      <c r="DP4" s="33">
        <f t="shared" si="1"/>
        <v>91.314285714285717</v>
      </c>
      <c r="DQ4" s="33">
        <f t="shared" si="1"/>
        <v>91.542857142857144</v>
      </c>
      <c r="DR4" s="33">
        <f>IF(ISNONTEXT($V4),DS4-$V4,"")</f>
        <v>91.771428571428572</v>
      </c>
      <c r="DS4" s="80">
        <f>IF(ISNONTEXT($V4),$C$4,"")</f>
        <v>92</v>
      </c>
      <c r="DT4" s="33">
        <f t="shared" ref="DT4:GE4" si="2">IF(ISNONTEXT($V4),DS4+$V4,"")</f>
        <v>92.228571428571428</v>
      </c>
      <c r="DU4" s="33">
        <f t="shared" si="2"/>
        <v>92.457142857142856</v>
      </c>
      <c r="DV4" s="33">
        <f t="shared" si="2"/>
        <v>92.685714285714283</v>
      </c>
      <c r="DW4" s="33">
        <f t="shared" si="2"/>
        <v>92.914285714285711</v>
      </c>
      <c r="DX4" s="33">
        <f t="shared" si="2"/>
        <v>93.142857142857139</v>
      </c>
      <c r="DY4" s="33">
        <f t="shared" si="2"/>
        <v>93.371428571428567</v>
      </c>
      <c r="DZ4" s="33">
        <f t="shared" si="2"/>
        <v>93.6</v>
      </c>
      <c r="EA4" s="33">
        <f t="shared" si="2"/>
        <v>93.828571428571422</v>
      </c>
      <c r="EB4" s="33">
        <f t="shared" si="2"/>
        <v>94.05714285714285</v>
      </c>
      <c r="EC4" s="33">
        <f t="shared" si="2"/>
        <v>94.285714285714278</v>
      </c>
      <c r="ED4" s="33">
        <f t="shared" si="2"/>
        <v>94.514285714285705</v>
      </c>
      <c r="EE4" s="33">
        <f t="shared" si="2"/>
        <v>94.742857142857133</v>
      </c>
      <c r="EF4" s="33">
        <f t="shared" si="2"/>
        <v>94.971428571428561</v>
      </c>
      <c r="EG4" s="33">
        <f t="shared" si="2"/>
        <v>95.199999999999989</v>
      </c>
      <c r="EH4" s="33">
        <f t="shared" si="2"/>
        <v>95.428571428571416</v>
      </c>
      <c r="EI4" s="33">
        <f t="shared" si="2"/>
        <v>95.657142857142844</v>
      </c>
      <c r="EJ4" s="33">
        <f t="shared" si="2"/>
        <v>95.885714285714272</v>
      </c>
      <c r="EK4" s="33">
        <f t="shared" si="2"/>
        <v>96.1142857142857</v>
      </c>
      <c r="EL4" s="33">
        <f t="shared" si="2"/>
        <v>96.342857142857127</v>
      </c>
      <c r="EM4" s="33">
        <f t="shared" si="2"/>
        <v>96.571428571428555</v>
      </c>
      <c r="EN4" s="33">
        <f t="shared" si="2"/>
        <v>96.799999999999983</v>
      </c>
      <c r="EO4" s="33">
        <f t="shared" si="2"/>
        <v>97.028571428571411</v>
      </c>
      <c r="EP4" s="33">
        <f t="shared" si="2"/>
        <v>97.257142857142838</v>
      </c>
      <c r="EQ4" s="33">
        <f t="shared" si="2"/>
        <v>97.485714285714266</v>
      </c>
      <c r="ER4" s="33">
        <f t="shared" si="2"/>
        <v>97.714285714285694</v>
      </c>
      <c r="ES4" s="33">
        <f t="shared" si="2"/>
        <v>97.942857142857122</v>
      </c>
      <c r="ET4" s="33">
        <f t="shared" si="2"/>
        <v>98.17142857142855</v>
      </c>
      <c r="EU4" s="33">
        <f t="shared" si="2"/>
        <v>98.399999999999977</v>
      </c>
      <c r="EV4" s="33">
        <f t="shared" si="2"/>
        <v>98.628571428571405</v>
      </c>
      <c r="EW4" s="33">
        <f t="shared" si="2"/>
        <v>98.857142857142833</v>
      </c>
      <c r="EX4" s="33">
        <f t="shared" si="2"/>
        <v>99.085714285714261</v>
      </c>
      <c r="EY4" s="33">
        <f t="shared" si="2"/>
        <v>99.314285714285688</v>
      </c>
      <c r="EZ4" s="33">
        <f t="shared" si="2"/>
        <v>99.542857142857116</v>
      </c>
      <c r="FA4" s="33">
        <f t="shared" si="2"/>
        <v>99.771428571428544</v>
      </c>
      <c r="FB4" s="33">
        <f t="shared" si="2"/>
        <v>99.999999999999972</v>
      </c>
      <c r="FC4" s="33">
        <f t="shared" si="2"/>
        <v>100.2285714285714</v>
      </c>
      <c r="FD4" s="33">
        <f t="shared" si="2"/>
        <v>100.45714285714283</v>
      </c>
      <c r="FE4" s="33">
        <f t="shared" si="2"/>
        <v>100.68571428571425</v>
      </c>
      <c r="FF4" s="33">
        <f t="shared" si="2"/>
        <v>100.91428571428568</v>
      </c>
      <c r="FG4" s="33">
        <f t="shared" si="2"/>
        <v>101.14285714285711</v>
      </c>
      <c r="FH4" s="33">
        <f t="shared" si="2"/>
        <v>101.37142857142854</v>
      </c>
      <c r="FI4" s="33">
        <f t="shared" si="2"/>
        <v>101.59999999999997</v>
      </c>
      <c r="FJ4" s="33">
        <f t="shared" si="2"/>
        <v>101.82857142857139</v>
      </c>
      <c r="FK4" s="33">
        <f t="shared" si="2"/>
        <v>102.05714285714282</v>
      </c>
      <c r="FL4" s="33">
        <f t="shared" si="2"/>
        <v>102.28571428571425</v>
      </c>
      <c r="FM4" s="33">
        <f t="shared" si="2"/>
        <v>102.51428571428568</v>
      </c>
      <c r="FN4" s="33">
        <f t="shared" si="2"/>
        <v>102.7428571428571</v>
      </c>
      <c r="FO4" s="33">
        <f t="shared" si="2"/>
        <v>102.97142857142853</v>
      </c>
      <c r="FP4" s="33">
        <f t="shared" si="2"/>
        <v>103.19999999999996</v>
      </c>
      <c r="FQ4" s="33">
        <f t="shared" si="2"/>
        <v>103.42857142857139</v>
      </c>
      <c r="FR4" s="33">
        <f t="shared" si="2"/>
        <v>103.65714285714282</v>
      </c>
      <c r="FS4" s="33">
        <f t="shared" si="2"/>
        <v>103.88571428571424</v>
      </c>
      <c r="FT4" s="33">
        <f t="shared" si="2"/>
        <v>104.11428571428567</v>
      </c>
      <c r="FU4" s="33">
        <f t="shared" si="2"/>
        <v>104.3428571428571</v>
      </c>
      <c r="FV4" s="33">
        <f t="shared" si="2"/>
        <v>104.57142857142853</v>
      </c>
      <c r="FW4" s="33">
        <f t="shared" si="2"/>
        <v>104.79999999999995</v>
      </c>
      <c r="FX4" s="33">
        <f t="shared" si="2"/>
        <v>105.02857142857138</v>
      </c>
      <c r="FY4" s="33">
        <f t="shared" si="2"/>
        <v>105.25714285714281</v>
      </c>
      <c r="FZ4" s="33">
        <f t="shared" si="2"/>
        <v>105.48571428571424</v>
      </c>
      <c r="GA4" s="33">
        <f t="shared" si="2"/>
        <v>105.71428571428567</v>
      </c>
      <c r="GB4" s="33">
        <f t="shared" si="2"/>
        <v>105.94285714285709</v>
      </c>
      <c r="GC4" s="33">
        <f t="shared" si="2"/>
        <v>106.17142857142852</v>
      </c>
      <c r="GD4" s="33">
        <f t="shared" si="2"/>
        <v>106.39999999999995</v>
      </c>
      <c r="GE4" s="33">
        <f t="shared" si="2"/>
        <v>106.62857142857138</v>
      </c>
      <c r="GF4" s="33">
        <f t="shared" ref="GF4:HO4" si="3">IF(ISNONTEXT($V4),GE4+$V4,"")</f>
        <v>106.8571428571428</v>
      </c>
      <c r="GG4" s="33">
        <f t="shared" si="3"/>
        <v>107.08571428571423</v>
      </c>
      <c r="GH4" s="33">
        <f t="shared" si="3"/>
        <v>107.31428571428566</v>
      </c>
      <c r="GI4" s="33">
        <f t="shared" si="3"/>
        <v>107.54285714285709</v>
      </c>
      <c r="GJ4" s="33">
        <f t="shared" si="3"/>
        <v>107.77142857142852</v>
      </c>
      <c r="GK4" s="33">
        <f t="shared" si="3"/>
        <v>107.99999999999994</v>
      </c>
      <c r="GL4" s="33">
        <f t="shared" si="3"/>
        <v>108.22857142857137</v>
      </c>
      <c r="GM4" s="33">
        <f t="shared" si="3"/>
        <v>108.4571428571428</v>
      </c>
      <c r="GN4" s="33">
        <f t="shared" si="3"/>
        <v>108.68571428571423</v>
      </c>
      <c r="GO4" s="33">
        <f t="shared" si="3"/>
        <v>108.91428571428565</v>
      </c>
      <c r="GP4" s="33">
        <f t="shared" si="3"/>
        <v>109.14285714285708</v>
      </c>
      <c r="GQ4" s="33">
        <f t="shared" si="3"/>
        <v>109.37142857142851</v>
      </c>
      <c r="GR4" s="33">
        <f t="shared" si="3"/>
        <v>109.59999999999994</v>
      </c>
      <c r="GS4" s="33">
        <f t="shared" si="3"/>
        <v>109.82857142857137</v>
      </c>
      <c r="GT4" s="33">
        <f t="shared" si="3"/>
        <v>110.05714285714279</v>
      </c>
      <c r="GU4" s="33">
        <f t="shared" si="3"/>
        <v>110.28571428571422</v>
      </c>
      <c r="GV4" s="33">
        <f t="shared" si="3"/>
        <v>110.51428571428565</v>
      </c>
      <c r="GW4" s="33">
        <f t="shared" si="3"/>
        <v>110.74285714285708</v>
      </c>
      <c r="GX4" s="33">
        <f t="shared" si="3"/>
        <v>110.9714285714285</v>
      </c>
      <c r="GY4" s="33">
        <f t="shared" si="3"/>
        <v>111.19999999999993</v>
      </c>
      <c r="GZ4" s="33">
        <f t="shared" si="3"/>
        <v>111.42857142857136</v>
      </c>
      <c r="HA4" s="33">
        <f t="shared" si="3"/>
        <v>111.65714285714279</v>
      </c>
      <c r="HB4" s="33">
        <f t="shared" si="3"/>
        <v>111.88571428571422</v>
      </c>
      <c r="HC4" s="33">
        <f t="shared" si="3"/>
        <v>112.11428571428564</v>
      </c>
      <c r="HD4" s="33">
        <f t="shared" si="3"/>
        <v>112.34285714285707</v>
      </c>
      <c r="HE4" s="33">
        <f t="shared" si="3"/>
        <v>112.5714285714285</v>
      </c>
      <c r="HF4" s="33">
        <f t="shared" si="3"/>
        <v>112.79999999999993</v>
      </c>
      <c r="HG4" s="33">
        <f t="shared" si="3"/>
        <v>113.02857142857135</v>
      </c>
      <c r="HH4" s="33">
        <f t="shared" si="3"/>
        <v>113.25714285714278</v>
      </c>
      <c r="HI4" s="33">
        <f t="shared" si="3"/>
        <v>113.48571428571421</v>
      </c>
      <c r="HJ4" s="33">
        <f t="shared" si="3"/>
        <v>113.71428571428564</v>
      </c>
      <c r="HK4" s="33">
        <f t="shared" si="3"/>
        <v>113.94285714285706</v>
      </c>
      <c r="HL4" s="33">
        <f t="shared" si="3"/>
        <v>114.17142857142849</v>
      </c>
      <c r="HM4" s="33">
        <f t="shared" si="3"/>
        <v>114.39999999999992</v>
      </c>
      <c r="HN4" s="33">
        <f t="shared" si="3"/>
        <v>114.62857142857135</v>
      </c>
      <c r="HO4" s="33">
        <f t="shared" si="3"/>
        <v>114.85714285714278</v>
      </c>
      <c r="HP4" s="77">
        <f t="shared" ref="HP4:KA4" si="4">IF(ISNONTEXT($K4),_xlfn.NORM.DIST(W4,$G4,$K4,FALSE),NA())</f>
        <v>1.2671515418575995E-4</v>
      </c>
      <c r="HQ4" s="77">
        <f t="shared" si="4"/>
        <v>1.4330567946050043E-4</v>
      </c>
      <c r="HR4" s="77">
        <f t="shared" si="4"/>
        <v>1.6186807994695451E-4</v>
      </c>
      <c r="HS4" s="77">
        <f t="shared" si="4"/>
        <v>1.8260892262978251E-4</v>
      </c>
      <c r="HT4" s="77">
        <f t="shared" si="4"/>
        <v>2.0575279312898837E-4</v>
      </c>
      <c r="HU4" s="77">
        <f t="shared" si="4"/>
        <v>2.3154342401874334E-4</v>
      </c>
      <c r="HV4" s="77">
        <f t="shared" si="4"/>
        <v>2.602448412287939E-4</v>
      </c>
      <c r="HW4" s="77">
        <f t="shared" si="4"/>
        <v>2.9214252179728107E-4</v>
      </c>
      <c r="HX4" s="77">
        <f t="shared" si="4"/>
        <v>3.2754455529185756E-4</v>
      </c>
      <c r="HY4" s="77">
        <f t="shared" si="4"/>
        <v>3.6678280022537377E-4</v>
      </c>
      <c r="HZ4" s="77">
        <f t="shared" si="4"/>
        <v>4.1021402576994163E-4</v>
      </c>
      <c r="IA4" s="77">
        <f t="shared" si="4"/>
        <v>4.582210280270261E-4</v>
      </c>
      <c r="IB4" s="77">
        <f t="shared" si="4"/>
        <v>5.1121370905076564E-4</v>
      </c>
      <c r="IC4" s="77">
        <f t="shared" si="4"/>
        <v>5.6963010575775477E-4</v>
      </c>
      <c r="ID4" s="77">
        <f t="shared" si="4"/>
        <v>6.3393735480111112E-4</v>
      </c>
      <c r="IE4" s="77">
        <f t="shared" si="4"/>
        <v>7.0463257845320272E-4</v>
      </c>
      <c r="IF4" s="77">
        <f t="shared" si="4"/>
        <v>7.8224367554463581E-4</v>
      </c>
      <c r="IG4" s="77">
        <f t="shared" si="4"/>
        <v>8.6733000056286576E-4</v>
      </c>
      <c r="IH4" s="77">
        <f t="shared" si="4"/>
        <v>9.6048291313917552E-4</v>
      </c>
      <c r="II4" s="77">
        <f t="shared" si="4"/>
        <v>1.0623261793657683E-3</v>
      </c>
      <c r="IJ4" s="77">
        <f t="shared" si="4"/>
        <v>1.173516205704336E-3</v>
      </c>
      <c r="IK4" s="77">
        <f t="shared" si="4"/>
        <v>1.2947420856932138E-3</v>
      </c>
      <c r="IL4" s="77">
        <f t="shared" si="4"/>
        <v>1.4267254392523103E-3</v>
      </c>
      <c r="IM4" s="77">
        <f t="shared" si="4"/>
        <v>1.570220024143743E-3</v>
      </c>
      <c r="IN4" s="77">
        <f t="shared" si="4"/>
        <v>1.7260110990918415E-3</v>
      </c>
      <c r="IO4" s="77">
        <f t="shared" si="4"/>
        <v>1.8949145182190251E-3</v>
      </c>
      <c r="IP4" s="77">
        <f t="shared" si="4"/>
        <v>2.0777755368334015E-3</v>
      </c>
      <c r="IQ4" s="77">
        <f t="shared" si="4"/>
        <v>2.2754673092283467E-3</v>
      </c>
      <c r="IR4" s="77">
        <f t="shared" si="4"/>
        <v>2.4888890600408458E-3</v>
      </c>
      <c r="IS4" s="77">
        <f t="shared" si="4"/>
        <v>2.718963911879689E-3</v>
      </c>
      <c r="IT4" s="77">
        <f t="shared" si="4"/>
        <v>2.9666363533899184E-3</v>
      </c>
      <c r="IU4" s="77">
        <f t="shared" si="4"/>
        <v>3.2328693336773242E-3</v>
      </c>
      <c r="IV4" s="77">
        <f t="shared" si="4"/>
        <v>3.5186409710842785E-3</v>
      </c>
      <c r="IW4" s="77">
        <f t="shared" si="4"/>
        <v>3.8249408666906014E-3</v>
      </c>
      <c r="IX4" s="77">
        <f t="shared" si="4"/>
        <v>4.1527660156117571E-3</v>
      </c>
      <c r="IY4" s="77">
        <f t="shared" si="4"/>
        <v>4.5031163121786628E-3</v>
      </c>
      <c r="IZ4" s="77">
        <f t="shared" si="4"/>
        <v>4.8769896484017351E-3</v>
      </c>
      <c r="JA4" s="77">
        <f t="shared" si="4"/>
        <v>5.2753766087349479E-3</v>
      </c>
      <c r="JB4" s="77">
        <f t="shared" si="4"/>
        <v>5.6992547680471458E-3</v>
      </c>
      <c r="JC4" s="77">
        <f t="shared" si="4"/>
        <v>6.1495826038563571E-3</v>
      </c>
      <c r="JD4" s="77">
        <f t="shared" si="4"/>
        <v>6.6272930382617803E-3</v>
      </c>
      <c r="JE4" s="77">
        <f t="shared" si="4"/>
        <v>7.1332866295859363E-3</v>
      </c>
      <c r="JF4" s="77">
        <f t="shared" si="4"/>
        <v>7.6684244384793397E-3</v>
      </c>
      <c r="JG4" s="77">
        <f t="shared" si="4"/>
        <v>8.2335205981000845E-3</v>
      </c>
      <c r="JH4" s="77">
        <f t="shared" si="4"/>
        <v>8.8293346229144903E-3</v>
      </c>
      <c r="JI4" s="77">
        <f t="shared" si="4"/>
        <v>9.4565634956209205E-3</v>
      </c>
      <c r="JJ4" s="77">
        <f t="shared" si="4"/>
        <v>1.0115833576621892E-2</v>
      </c>
      <c r="JK4" s="77">
        <f t="shared" si="4"/>
        <v>1.0807692385300376E-2</v>
      </c>
      <c r="JL4" s="77">
        <f t="shared" si="4"/>
        <v>1.1532600307032457E-2</v>
      </c>
      <c r="JM4" s="77">
        <f t="shared" si="4"/>
        <v>1.2290922284325457E-2</v>
      </c>
      <c r="JN4" s="77">
        <f t="shared" si="4"/>
        <v>1.3082919554641428E-2</v>
      </c>
      <c r="JO4" s="77">
        <f t="shared" si="4"/>
        <v>1.3908741501283338E-2</v>
      </c>
      <c r="JP4" s="77">
        <f t="shared" si="4"/>
        <v>1.4768417687116907E-2</v>
      </c>
      <c r="JQ4" s="77">
        <f t="shared" si="4"/>
        <v>1.5661850143808796E-2</v>
      </c>
      <c r="JR4" s="77">
        <f t="shared" si="4"/>
        <v>1.6588805991615833E-2</v>
      </c>
      <c r="JS4" s="77">
        <f t="shared" si="4"/>
        <v>1.7548910466498473E-2</v>
      </c>
      <c r="JT4" s="77">
        <f t="shared" si="4"/>
        <v>1.8541640432396266E-2</v>
      </c>
      <c r="JU4" s="77">
        <f t="shared" si="4"/>
        <v>1.9566318456840284E-2</v>
      </c>
      <c r="JV4" s="77">
        <f t="shared" si="4"/>
        <v>2.062210752763986E-2</v>
      </c>
      <c r="JW4" s="77">
        <f t="shared" si="4"/>
        <v>2.1708006487128811E-2</v>
      </c>
      <c r="JX4" s="77">
        <f t="shared" si="4"/>
        <v>2.282284625835642E-2</v>
      </c>
      <c r="JY4" s="77">
        <f t="shared" si="4"/>
        <v>2.3965286934638261E-2</v>
      </c>
      <c r="JZ4" s="77">
        <f t="shared" si="4"/>
        <v>2.5133815800027465E-2</v>
      </c>
      <c r="KA4" s="77">
        <f t="shared" si="4"/>
        <v>2.6326746343525134E-2</v>
      </c>
      <c r="KB4" s="77">
        <f t="shared" ref="KB4:MM4" si="5">IF(ISNONTEXT($K4),_xlfn.NORM.DIST(CI4,$G4,$K4,FALSE),NA())</f>
        <v>2.7542218324227236E-2</v>
      </c>
      <c r="KC4" s="77">
        <f t="shared" si="5"/>
        <v>2.8778198938124045E-2</v>
      </c>
      <c r="KD4" s="77">
        <f t="shared" si="5"/>
        <v>3.0032485129958163E-2</v>
      </c>
      <c r="KE4" s="77">
        <f t="shared" si="5"/>
        <v>3.1302707085451777E-2</v>
      </c>
      <c r="KF4" s="77">
        <f t="shared" si="5"/>
        <v>3.2586332930388179E-2</v>
      </c>
      <c r="KG4" s="77">
        <f t="shared" si="5"/>
        <v>3.3880674653544045E-2</v>
      </c>
      <c r="KH4" s="77">
        <f t="shared" si="5"/>
        <v>3.5182895260395745E-2</v>
      </c>
      <c r="KI4" s="77">
        <f t="shared" si="5"/>
        <v>3.6490017153953891E-2</v>
      </c>
      <c r="KJ4" s="77">
        <f t="shared" si="5"/>
        <v>3.7798931728115624E-2</v>
      </c>
      <c r="KK4" s="77">
        <f t="shared" si="5"/>
        <v>3.9106410147670571E-2</v>
      </c>
      <c r="KL4" s="77">
        <f t="shared" si="5"/>
        <v>4.0409115277671936E-2</v>
      </c>
      <c r="KM4" s="77">
        <f t="shared" si="5"/>
        <v>4.1703614713409477E-2</v>
      </c>
      <c r="KN4" s="77">
        <f t="shared" si="5"/>
        <v>4.2986394850826504E-2</v>
      </c>
      <c r="KO4" s="77">
        <f t="shared" si="5"/>
        <v>4.4253875926037946E-2</v>
      </c>
      <c r="KP4" s="77">
        <f t="shared" si="5"/>
        <v>4.5502427941765809E-2</v>
      </c>
      <c r="KQ4" s="77">
        <f t="shared" si="5"/>
        <v>4.6728387388144943E-2</v>
      </c>
      <c r="KR4" s="77">
        <f t="shared" si="5"/>
        <v>4.7928074655598382E-2</v>
      </c>
      <c r="KS4" s="77">
        <f t="shared" si="5"/>
        <v>4.9097812028464777E-2</v>
      </c>
      <c r="KT4" s="77">
        <f t="shared" si="5"/>
        <v>5.0233942139905369E-2</v>
      </c>
      <c r="KU4" s="77">
        <f t="shared" si="5"/>
        <v>5.1332846761437706E-2</v>
      </c>
      <c r="KV4" s="77">
        <f t="shared" si="5"/>
        <v>5.2390965794346843E-2</v>
      </c>
      <c r="KW4" s="77">
        <f t="shared" si="5"/>
        <v>5.3404816325305082E-2</v>
      </c>
      <c r="KX4" s="77">
        <f t="shared" si="5"/>
        <v>5.4371011604874626E-2</v>
      </c>
      <c r="KY4" s="77">
        <f t="shared" si="5"/>
        <v>5.5286279805240285E-2</v>
      </c>
      <c r="KZ4" s="77">
        <f t="shared" si="5"/>
        <v>5.6147482412578324E-2</v>
      </c>
      <c r="LA4" s="77">
        <f t="shared" si="5"/>
        <v>5.6951632109949316E-2</v>
      </c>
      <c r="LB4" s="77">
        <f t="shared" si="5"/>
        <v>5.7695910008530242E-2</v>
      </c>
      <c r="LC4" s="77">
        <f t="shared" si="5"/>
        <v>5.8377682088375175E-2</v>
      </c>
      <c r="LD4" s="77">
        <f t="shared" si="5"/>
        <v>5.8994514714703919E-2</v>
      </c>
      <c r="LE4" s="77">
        <f t="shared" si="5"/>
        <v>5.954418910192763E-2</v>
      </c>
      <c r="LF4" s="77">
        <f t="shared" si="5"/>
        <v>6.0024714605182952E-2</v>
      </c>
      <c r="LG4" s="77">
        <f t="shared" si="5"/>
        <v>6.0434340727991205E-2</v>
      </c>
      <c r="LH4" s="77">
        <f t="shared" si="5"/>
        <v>6.077156774470379E-2</v>
      </c>
      <c r="LI4" s="77">
        <f t="shared" si="5"/>
        <v>6.1035155847538339E-2</v>
      </c>
      <c r="LJ4" s="77">
        <f t="shared" si="5"/>
        <v>6.1224132740137868E-2</v>
      </c>
      <c r="LK4" s="77">
        <f t="shared" si="5"/>
        <v>6.1337799612568758E-2</v>
      </c>
      <c r="LL4" s="77">
        <f t="shared" si="5"/>
        <v>6.1375735446374265E-2</v>
      </c>
      <c r="LM4" s="77">
        <f t="shared" si="5"/>
        <v>6.1337799612568758E-2</v>
      </c>
      <c r="LN4" s="77">
        <f t="shared" si="5"/>
        <v>6.1224132740137868E-2</v>
      </c>
      <c r="LO4" s="77">
        <f t="shared" si="5"/>
        <v>6.1035155847538339E-2</v>
      </c>
      <c r="LP4" s="77">
        <f t="shared" si="5"/>
        <v>6.077156774470379E-2</v>
      </c>
      <c r="LQ4" s="77">
        <f t="shared" si="5"/>
        <v>6.0434340727991205E-2</v>
      </c>
      <c r="LR4" s="77">
        <f t="shared" si="5"/>
        <v>6.0024714605182952E-2</v>
      </c>
      <c r="LS4" s="77">
        <f t="shared" si="5"/>
        <v>5.954418910192763E-2</v>
      </c>
      <c r="LT4" s="77">
        <f t="shared" si="5"/>
        <v>5.8994514714703919E-2</v>
      </c>
      <c r="LU4" s="77">
        <f t="shared" si="5"/>
        <v>5.8377682088375175E-2</v>
      </c>
      <c r="LV4" s="77">
        <f t="shared" si="5"/>
        <v>5.7695910008530242E-2</v>
      </c>
      <c r="LW4" s="77">
        <f t="shared" si="5"/>
        <v>5.6951632109949316E-2</v>
      </c>
      <c r="LX4" s="77">
        <f t="shared" si="5"/>
        <v>5.6147482412578324E-2</v>
      </c>
      <c r="LY4" s="77">
        <f t="shared" si="5"/>
        <v>5.5286279805240285E-2</v>
      </c>
      <c r="LZ4" s="77">
        <f t="shared" si="5"/>
        <v>5.4371011604874626E-2</v>
      </c>
      <c r="MA4" s="77">
        <f t="shared" si="5"/>
        <v>5.3404816325305082E-2</v>
      </c>
      <c r="MB4" s="77">
        <f t="shared" si="5"/>
        <v>5.2390965794346843E-2</v>
      </c>
      <c r="MC4" s="77">
        <f t="shared" si="5"/>
        <v>5.1332846761437706E-2</v>
      </c>
      <c r="MD4" s="77">
        <f t="shared" si="5"/>
        <v>5.0233942139905369E-2</v>
      </c>
      <c r="ME4" s="77">
        <f t="shared" si="5"/>
        <v>4.9097812028464777E-2</v>
      </c>
      <c r="MF4" s="77">
        <f t="shared" si="5"/>
        <v>4.7928074655598382E-2</v>
      </c>
      <c r="MG4" s="77">
        <f t="shared" si="5"/>
        <v>4.6728387388144943E-2</v>
      </c>
      <c r="MH4" s="77">
        <f t="shared" si="5"/>
        <v>4.5502427941765809E-2</v>
      </c>
      <c r="MI4" s="77">
        <f t="shared" si="5"/>
        <v>4.4253875926037946E-2</v>
      </c>
      <c r="MJ4" s="77">
        <f t="shared" si="5"/>
        <v>4.2986394850826504E-2</v>
      </c>
      <c r="MK4" s="77">
        <f t="shared" si="5"/>
        <v>4.1703614713409477E-2</v>
      </c>
      <c r="ML4" s="77">
        <f t="shared" si="5"/>
        <v>4.0409115277671936E-2</v>
      </c>
      <c r="MM4" s="77">
        <f t="shared" si="5"/>
        <v>3.9106410147670571E-2</v>
      </c>
      <c r="MN4" s="77">
        <f t="shared" ref="MN4:OY4" si="6">IF(ISNONTEXT($K4),_xlfn.NORM.DIST(EU4,$G4,$K4,FALSE),NA())</f>
        <v>3.7798931728115624E-2</v>
      </c>
      <c r="MO4" s="77">
        <f t="shared" si="6"/>
        <v>3.6490017153953891E-2</v>
      </c>
      <c r="MP4" s="77">
        <f t="shared" si="6"/>
        <v>3.5182895260395745E-2</v>
      </c>
      <c r="MQ4" s="77">
        <f t="shared" si="6"/>
        <v>3.3880674653544045E-2</v>
      </c>
      <c r="MR4" s="77">
        <f t="shared" si="6"/>
        <v>3.2586332930388179E-2</v>
      </c>
      <c r="MS4" s="77">
        <f t="shared" si="6"/>
        <v>3.1302707085451777E-2</v>
      </c>
      <c r="MT4" s="77">
        <f t="shared" si="6"/>
        <v>3.0032485129958163E-2</v>
      </c>
      <c r="MU4" s="77">
        <f t="shared" si="6"/>
        <v>2.8778198938124045E-2</v>
      </c>
      <c r="MV4" s="77">
        <f t="shared" si="6"/>
        <v>2.7542218324227236E-2</v>
      </c>
      <c r="MW4" s="77">
        <f t="shared" si="6"/>
        <v>2.6326746343525134E-2</v>
      </c>
      <c r="MX4" s="77">
        <f t="shared" si="6"/>
        <v>2.5133815800027465E-2</v>
      </c>
      <c r="MY4" s="77">
        <f t="shared" si="6"/>
        <v>2.3965286934638261E-2</v>
      </c>
      <c r="MZ4" s="77">
        <f t="shared" si="6"/>
        <v>2.282284625835642E-2</v>
      </c>
      <c r="NA4" s="77">
        <f t="shared" si="6"/>
        <v>2.1708006487128811E-2</v>
      </c>
      <c r="NB4" s="77">
        <f t="shared" si="6"/>
        <v>2.062210752763986E-2</v>
      </c>
      <c r="NC4" s="77">
        <f t="shared" si="6"/>
        <v>1.9566318456840284E-2</v>
      </c>
      <c r="ND4" s="77">
        <f t="shared" si="6"/>
        <v>1.8541640432396266E-2</v>
      </c>
      <c r="NE4" s="77">
        <f t="shared" si="6"/>
        <v>1.7548910466498473E-2</v>
      </c>
      <c r="NF4" s="77">
        <f t="shared" si="6"/>
        <v>1.6588805991615833E-2</v>
      </c>
      <c r="NG4" s="77">
        <f t="shared" si="6"/>
        <v>1.5661850143808796E-2</v>
      </c>
      <c r="NH4" s="77">
        <f t="shared" si="6"/>
        <v>1.4768417687116907E-2</v>
      </c>
      <c r="NI4" s="77">
        <f t="shared" si="6"/>
        <v>1.3908741501283338E-2</v>
      </c>
      <c r="NJ4" s="77">
        <f t="shared" si="6"/>
        <v>1.3082919554641428E-2</v>
      </c>
      <c r="NK4" s="77">
        <f t="shared" si="6"/>
        <v>1.2290922284325457E-2</v>
      </c>
      <c r="NL4" s="77">
        <f t="shared" si="6"/>
        <v>1.1532600307032457E-2</v>
      </c>
      <c r="NM4" s="77">
        <f t="shared" si="6"/>
        <v>1.0807692385300376E-2</v>
      </c>
      <c r="NN4" s="77">
        <f t="shared" si="6"/>
        <v>1.0115833576621892E-2</v>
      </c>
      <c r="NO4" s="77">
        <f t="shared" si="6"/>
        <v>9.4565634956209205E-3</v>
      </c>
      <c r="NP4" s="77">
        <f t="shared" si="6"/>
        <v>8.8293346229144903E-3</v>
      </c>
      <c r="NQ4" s="77">
        <f t="shared" si="6"/>
        <v>8.2335205981000845E-3</v>
      </c>
      <c r="NR4" s="77">
        <f t="shared" si="6"/>
        <v>7.6684244384793397E-3</v>
      </c>
      <c r="NS4" s="77">
        <f t="shared" si="6"/>
        <v>7.1332866295859363E-3</v>
      </c>
      <c r="NT4" s="77">
        <f t="shared" si="6"/>
        <v>6.6272930382617803E-3</v>
      </c>
      <c r="NU4" s="77">
        <f t="shared" si="6"/>
        <v>6.1495826038563571E-3</v>
      </c>
      <c r="NV4" s="77">
        <f t="shared" si="6"/>
        <v>5.6992547680471458E-3</v>
      </c>
      <c r="NW4" s="77">
        <f t="shared" si="6"/>
        <v>5.2753766087349479E-3</v>
      </c>
      <c r="NX4" s="77">
        <f t="shared" si="6"/>
        <v>4.8769896484017351E-3</v>
      </c>
      <c r="NY4" s="77">
        <f t="shared" si="6"/>
        <v>4.5031163121786628E-3</v>
      </c>
      <c r="NZ4" s="77">
        <f t="shared" si="6"/>
        <v>4.1527660156117571E-3</v>
      </c>
      <c r="OA4" s="77">
        <f t="shared" si="6"/>
        <v>3.8249408666906014E-3</v>
      </c>
      <c r="OB4" s="77">
        <f t="shared" si="6"/>
        <v>3.5186409710842785E-3</v>
      </c>
      <c r="OC4" s="77">
        <f t="shared" si="6"/>
        <v>3.2328693336773242E-3</v>
      </c>
      <c r="OD4" s="77">
        <f t="shared" si="6"/>
        <v>2.9666363533899184E-3</v>
      </c>
      <c r="OE4" s="77">
        <f t="shared" si="6"/>
        <v>2.718963911879689E-3</v>
      </c>
      <c r="OF4" s="77">
        <f t="shared" si="6"/>
        <v>2.4888890600408458E-3</v>
      </c>
      <c r="OG4" s="77">
        <f t="shared" si="6"/>
        <v>2.2754673092283467E-3</v>
      </c>
      <c r="OH4" s="77">
        <f t="shared" si="6"/>
        <v>2.0777755368334015E-3</v>
      </c>
      <c r="OI4" s="77">
        <f t="shared" si="6"/>
        <v>1.8949145182190251E-3</v>
      </c>
      <c r="OJ4" s="77">
        <f t="shared" si="6"/>
        <v>1.7260110990918415E-3</v>
      </c>
      <c r="OK4" s="77">
        <f t="shared" si="6"/>
        <v>1.570220024143743E-3</v>
      </c>
      <c r="OL4" s="77">
        <f t="shared" si="6"/>
        <v>1.4267254392523103E-3</v>
      </c>
      <c r="OM4" s="77">
        <f t="shared" si="6"/>
        <v>1.2947420856932138E-3</v>
      </c>
      <c r="ON4" s="77">
        <f t="shared" si="6"/>
        <v>1.173516205704336E-3</v>
      </c>
      <c r="OO4" s="77">
        <f t="shared" si="6"/>
        <v>1.0623261793657683E-3</v>
      </c>
      <c r="OP4" s="77">
        <f t="shared" si="6"/>
        <v>9.6048291313917552E-4</v>
      </c>
      <c r="OQ4" s="77">
        <f t="shared" si="6"/>
        <v>8.6733000056286576E-4</v>
      </c>
      <c r="OR4" s="77">
        <f t="shared" si="6"/>
        <v>7.8224367554463581E-4</v>
      </c>
      <c r="OS4" s="77">
        <f t="shared" si="6"/>
        <v>7.0463257845320272E-4</v>
      </c>
      <c r="OT4" s="77">
        <f t="shared" si="6"/>
        <v>6.3393735480111112E-4</v>
      </c>
      <c r="OU4" s="77">
        <f t="shared" si="6"/>
        <v>5.6963010575775477E-4</v>
      </c>
      <c r="OV4" s="77">
        <f t="shared" si="6"/>
        <v>5.1121370905076564E-4</v>
      </c>
      <c r="OW4" s="77">
        <f t="shared" si="6"/>
        <v>4.582210280270261E-4</v>
      </c>
      <c r="OX4" s="77">
        <f t="shared" si="6"/>
        <v>4.1021402576994163E-4</v>
      </c>
      <c r="OY4" s="77">
        <f t="shared" si="6"/>
        <v>3.6678280022537377E-4</v>
      </c>
      <c r="OZ4" s="77">
        <f t="shared" ref="OZ4:PH4" si="7">IF(ISNONTEXT($K4),_xlfn.NORM.DIST(HG4,$G4,$K4,FALSE),NA())</f>
        <v>3.2754455529185756E-4</v>
      </c>
      <c r="PA4" s="77">
        <f t="shared" si="7"/>
        <v>2.9214252179728107E-4</v>
      </c>
      <c r="PB4" s="77">
        <f t="shared" si="7"/>
        <v>2.602448412287939E-4</v>
      </c>
      <c r="PC4" s="77">
        <f t="shared" si="7"/>
        <v>2.3154342401874334E-4</v>
      </c>
      <c r="PD4" s="77">
        <f t="shared" si="7"/>
        <v>2.0575279312898837E-4</v>
      </c>
      <c r="PE4" s="77">
        <f t="shared" si="7"/>
        <v>1.8260892262978251E-4</v>
      </c>
      <c r="PF4" s="77">
        <f t="shared" si="7"/>
        <v>1.6186807994695451E-4</v>
      </c>
      <c r="PG4" s="77">
        <f t="shared" si="7"/>
        <v>1.4330567946050043E-4</v>
      </c>
      <c r="PH4" s="77">
        <f t="shared" si="7"/>
        <v>1.2671515418575995E-4</v>
      </c>
    </row>
    <row r="5" spans="1:425" hidden="1">
      <c r="A5" s="2"/>
      <c r="B5" s="61">
        <f>SUM(B4:B4)</f>
        <v>72</v>
      </c>
      <c r="C5" s="61">
        <f>SUM(C4:C4)</f>
        <v>92</v>
      </c>
      <c r="D5" s="61">
        <f>SUM(D4:D4)</f>
        <v>112</v>
      </c>
      <c r="E5" s="20"/>
      <c r="F5" s="20"/>
      <c r="G5" s="61">
        <f>SUM(G4:G4)</f>
        <v>92</v>
      </c>
      <c r="H5" s="3"/>
      <c r="I5" s="3"/>
      <c r="J5" s="62">
        <f>IF(K4="","",SQRT(L5))</f>
        <v>6.5</v>
      </c>
      <c r="K5" s="62"/>
      <c r="L5" s="52">
        <f>IF(L4="","",SUM(L4:L4))</f>
        <v>42.25</v>
      </c>
      <c r="M5" s="61" t="str">
        <f>IF(SUM(M4:M4)=0,"",SUM(M4:M4))</f>
        <v/>
      </c>
      <c r="N5" s="56" t="str">
        <f>IF(OR(J5="",M5=""),"",ABS(VLOOKUP($M$1,VLookups!$A$17:$B$18,2,FALSE)-_xlfn.NORM.DIST(M5,G5,J5,TRUE)))</f>
        <v/>
      </c>
      <c r="O5" s="63">
        <f t="shared" ref="O5:T5" si="8">SUM(O4:O4)</f>
        <v>83.669914823960099</v>
      </c>
      <c r="P5" s="63">
        <f t="shared" si="8"/>
        <v>100.3300851760399</v>
      </c>
      <c r="Q5" s="63">
        <f t="shared" si="8"/>
        <v>98.736817031709634</v>
      </c>
      <c r="R5" s="63">
        <f t="shared" si="8"/>
        <v>97.470538018223948</v>
      </c>
      <c r="S5" s="63">
        <f t="shared" si="8"/>
        <v>96.384183376274535</v>
      </c>
      <c r="T5" s="63">
        <f t="shared" si="8"/>
        <v>95.408603332602269</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1" t="s">
        <v>38</v>
      </c>
      <c r="C7" s="242"/>
      <c r="D7" s="243"/>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83.669914823960099</v>
      </c>
      <c r="P7" s="47">
        <f>IF($J$5="","",_xlfn.NORM.INV(ABS(VLOOKUP($M$1,VLookups!$A$17:$B$18,2,FALSE)-P$3),$G$5,$J5))</f>
        <v>100.3300851760399</v>
      </c>
      <c r="Q7" s="48">
        <f>IF($J$5="","",_xlfn.NORM.INV(ABS(VLOOKUP($M$1,VLookups!$A$17:$B$18,2,FALSE)-Q$3),$G$5,$J5))</f>
        <v>98.736817031709634</v>
      </c>
      <c r="R7" s="49">
        <f>IF($J$5="","",_xlfn.NORM.INV(ABS(VLOOKUP($M$1,VLookups!$A$17:$B$18,2,FALSE)-R$3),$G$5,$J5))</f>
        <v>97.470538018223948</v>
      </c>
      <c r="S7" s="50">
        <f>IF($J$5="","",_xlfn.NORM.INV(ABS(VLOOKUP($M$1,VLookups!$A$17:$B$18,2,FALSE)-S$3),$G$5,$J5))</f>
        <v>96.384183376274535</v>
      </c>
      <c r="T7" s="51">
        <f>IF($J$5="","",_xlfn.NORM.INV(ABS(VLOOKUP($M$1,VLookups!$A$17:$B$18,2,FALSE)-T$3),$G$5,$J5))</f>
        <v>95.408603332602269</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9">IF(AND($D$21&gt;0,$D$22&gt;0),IF(OR(W4&lt;$D$21,W4=$D$21),HP4,0),"")</f>
        <v>1.2671515418575995E-4</v>
      </c>
      <c r="HQ8" s="99">
        <f t="shared" si="9"/>
        <v>1.4330567946050043E-4</v>
      </c>
      <c r="HR8" s="99">
        <f t="shared" si="9"/>
        <v>1.6186807994695451E-4</v>
      </c>
      <c r="HS8" s="99">
        <f t="shared" si="9"/>
        <v>1.8260892262978251E-4</v>
      </c>
      <c r="HT8" s="99">
        <f t="shared" si="9"/>
        <v>2.0575279312898837E-4</v>
      </c>
      <c r="HU8" s="99">
        <f t="shared" si="9"/>
        <v>2.3154342401874334E-4</v>
      </c>
      <c r="HV8" s="99">
        <f t="shared" si="9"/>
        <v>2.602448412287939E-4</v>
      </c>
      <c r="HW8" s="99">
        <f t="shared" si="9"/>
        <v>2.9214252179728107E-4</v>
      </c>
      <c r="HX8" s="99">
        <f t="shared" si="9"/>
        <v>3.2754455529185756E-4</v>
      </c>
      <c r="HY8" s="99">
        <f t="shared" si="9"/>
        <v>3.6678280022537377E-4</v>
      </c>
      <c r="HZ8" s="99">
        <f t="shared" si="9"/>
        <v>4.1021402576994163E-4</v>
      </c>
      <c r="IA8" s="99">
        <f t="shared" si="9"/>
        <v>4.582210280270261E-4</v>
      </c>
      <c r="IB8" s="99">
        <f t="shared" si="9"/>
        <v>5.1121370905076564E-4</v>
      </c>
      <c r="IC8" s="99">
        <f t="shared" si="9"/>
        <v>5.6963010575775477E-4</v>
      </c>
      <c r="ID8" s="99">
        <f t="shared" si="9"/>
        <v>6.3393735480111112E-4</v>
      </c>
      <c r="IE8" s="99">
        <f t="shared" si="9"/>
        <v>7.0463257845320272E-4</v>
      </c>
      <c r="IF8" s="99">
        <f t="shared" si="9"/>
        <v>7.8224367554463581E-4</v>
      </c>
      <c r="IG8" s="99">
        <f t="shared" si="9"/>
        <v>8.6733000056286576E-4</v>
      </c>
      <c r="IH8" s="99">
        <f t="shared" si="9"/>
        <v>9.6048291313917552E-4</v>
      </c>
      <c r="II8" s="99">
        <f t="shared" si="9"/>
        <v>1.0623261793657683E-3</v>
      </c>
      <c r="IJ8" s="99">
        <f t="shared" si="9"/>
        <v>1.173516205704336E-3</v>
      </c>
      <c r="IK8" s="99">
        <f t="shared" si="9"/>
        <v>1.2947420856932138E-3</v>
      </c>
      <c r="IL8" s="99">
        <f t="shared" si="9"/>
        <v>1.4267254392523103E-3</v>
      </c>
      <c r="IM8" s="99">
        <f t="shared" si="9"/>
        <v>1.570220024143743E-3</v>
      </c>
      <c r="IN8" s="99">
        <f t="shared" si="9"/>
        <v>1.7260110990918415E-3</v>
      </c>
      <c r="IO8" s="99">
        <f t="shared" si="9"/>
        <v>1.8949145182190251E-3</v>
      </c>
      <c r="IP8" s="99">
        <f t="shared" si="9"/>
        <v>2.0777755368334015E-3</v>
      </c>
      <c r="IQ8" s="99">
        <f t="shared" si="9"/>
        <v>2.2754673092283467E-3</v>
      </c>
      <c r="IR8" s="99">
        <f t="shared" si="9"/>
        <v>2.4888890600408458E-3</v>
      </c>
      <c r="IS8" s="99">
        <f t="shared" si="9"/>
        <v>2.718963911879689E-3</v>
      </c>
      <c r="IT8" s="99">
        <f t="shared" si="9"/>
        <v>2.9666363533899184E-3</v>
      </c>
      <c r="IU8" s="99">
        <f t="shared" si="9"/>
        <v>3.2328693336773242E-3</v>
      </c>
      <c r="IV8" s="99">
        <f t="shared" si="9"/>
        <v>3.5186409710842785E-3</v>
      </c>
      <c r="IW8" s="99">
        <f t="shared" si="9"/>
        <v>3.8249408666906014E-3</v>
      </c>
      <c r="IX8" s="99">
        <f t="shared" si="9"/>
        <v>4.1527660156117571E-3</v>
      </c>
      <c r="IY8" s="99">
        <f t="shared" si="9"/>
        <v>4.5031163121786628E-3</v>
      </c>
      <c r="IZ8" s="99">
        <f t="shared" si="9"/>
        <v>4.8769896484017351E-3</v>
      </c>
      <c r="JA8" s="99">
        <f t="shared" si="9"/>
        <v>5.2753766087349479E-3</v>
      </c>
      <c r="JB8" s="99">
        <f t="shared" si="9"/>
        <v>5.6992547680471458E-3</v>
      </c>
      <c r="JC8" s="99">
        <f t="shared" si="9"/>
        <v>6.1495826038563571E-3</v>
      </c>
      <c r="JD8" s="99">
        <f t="shared" si="9"/>
        <v>6.6272930382617803E-3</v>
      </c>
      <c r="JE8" s="99">
        <f t="shared" si="9"/>
        <v>7.1332866295859363E-3</v>
      </c>
      <c r="JF8" s="99">
        <f t="shared" si="9"/>
        <v>7.6684244384793397E-3</v>
      </c>
      <c r="JG8" s="99">
        <f t="shared" si="9"/>
        <v>8.2335205981000845E-3</v>
      </c>
      <c r="JH8" s="99">
        <f t="shared" si="9"/>
        <v>8.8293346229144903E-3</v>
      </c>
      <c r="JI8" s="99">
        <f t="shared" si="9"/>
        <v>9.4565634956209205E-3</v>
      </c>
      <c r="JJ8" s="99">
        <f t="shared" si="9"/>
        <v>1.0115833576621892E-2</v>
      </c>
      <c r="JK8" s="99">
        <f t="shared" si="9"/>
        <v>1.0807692385300376E-2</v>
      </c>
      <c r="JL8" s="99">
        <f t="shared" si="9"/>
        <v>1.1532600307032457E-2</v>
      </c>
      <c r="JM8" s="99">
        <f t="shared" si="9"/>
        <v>1.2290922284325457E-2</v>
      </c>
      <c r="JN8" s="99">
        <f t="shared" si="9"/>
        <v>1.3082919554641428E-2</v>
      </c>
      <c r="JO8" s="99">
        <f t="shared" si="9"/>
        <v>1.3908741501283338E-2</v>
      </c>
      <c r="JP8" s="99">
        <f t="shared" si="9"/>
        <v>1.4768417687116907E-2</v>
      </c>
      <c r="JQ8" s="99">
        <f t="shared" si="9"/>
        <v>1.5661850143808796E-2</v>
      </c>
      <c r="JR8" s="99">
        <f t="shared" si="9"/>
        <v>1.6588805991615833E-2</v>
      </c>
      <c r="JS8" s="99">
        <f t="shared" si="9"/>
        <v>1.7548910466498473E-2</v>
      </c>
      <c r="JT8" s="99">
        <f t="shared" si="9"/>
        <v>1.8541640432396266E-2</v>
      </c>
      <c r="JU8" s="99">
        <f t="shared" si="9"/>
        <v>1.9566318456840284E-2</v>
      </c>
      <c r="JV8" s="99">
        <f t="shared" si="9"/>
        <v>2.062210752763986E-2</v>
      </c>
      <c r="JW8" s="99">
        <f t="shared" si="9"/>
        <v>2.1708006487128811E-2</v>
      </c>
      <c r="JX8" s="99">
        <f t="shared" si="9"/>
        <v>2.282284625835642E-2</v>
      </c>
      <c r="JY8" s="99">
        <f t="shared" si="9"/>
        <v>2.3965286934638261E-2</v>
      </c>
      <c r="JZ8" s="99">
        <f t="shared" si="9"/>
        <v>2.5133815800027465E-2</v>
      </c>
      <c r="KA8" s="99">
        <f t="shared" si="9"/>
        <v>2.6326746343525134E-2</v>
      </c>
      <c r="KB8" s="99">
        <f t="shared" ref="KB8:MM8" si="10">IF(AND($D$21&gt;0,$D$22&gt;0),IF(OR(CI4&lt;$D$21,CI4=$D$21),KB4,0),"")</f>
        <v>2.7542218324227236E-2</v>
      </c>
      <c r="KC8" s="99">
        <f t="shared" si="10"/>
        <v>2.8778198938124045E-2</v>
      </c>
      <c r="KD8" s="99">
        <f t="shared" si="10"/>
        <v>3.0032485129958163E-2</v>
      </c>
      <c r="KE8" s="99">
        <f t="shared" si="10"/>
        <v>3.1302707085451777E-2</v>
      </c>
      <c r="KF8" s="99">
        <f t="shared" si="10"/>
        <v>3.2586332930388179E-2</v>
      </c>
      <c r="KG8" s="99">
        <f t="shared" si="10"/>
        <v>3.3880674653544045E-2</v>
      </c>
      <c r="KH8" s="99">
        <f t="shared" si="10"/>
        <v>3.5182895260395745E-2</v>
      </c>
      <c r="KI8" s="99">
        <f t="shared" si="10"/>
        <v>3.6490017153953891E-2</v>
      </c>
      <c r="KJ8" s="99">
        <f t="shared" si="10"/>
        <v>3.7798931728115624E-2</v>
      </c>
      <c r="KK8" s="99">
        <f t="shared" si="10"/>
        <v>3.9106410147670571E-2</v>
      </c>
      <c r="KL8" s="99">
        <f t="shared" si="10"/>
        <v>4.0409115277671936E-2</v>
      </c>
      <c r="KM8" s="99">
        <f t="shared" si="10"/>
        <v>4.1703614713409477E-2</v>
      </c>
      <c r="KN8" s="99">
        <f t="shared" si="10"/>
        <v>4.2986394850826504E-2</v>
      </c>
      <c r="KO8" s="99">
        <f t="shared" si="10"/>
        <v>4.4253875926037946E-2</v>
      </c>
      <c r="KP8" s="99">
        <f t="shared" si="10"/>
        <v>4.5502427941765809E-2</v>
      </c>
      <c r="KQ8" s="99">
        <f t="shared" si="10"/>
        <v>4.6728387388144943E-2</v>
      </c>
      <c r="KR8" s="99">
        <f t="shared" si="10"/>
        <v>4.7928074655598382E-2</v>
      </c>
      <c r="KS8" s="99">
        <f t="shared" si="10"/>
        <v>4.9097812028464777E-2</v>
      </c>
      <c r="KT8" s="99">
        <f t="shared" si="10"/>
        <v>5.0233942139905369E-2</v>
      </c>
      <c r="KU8" s="99">
        <f t="shared" si="10"/>
        <v>5.1332846761437706E-2</v>
      </c>
      <c r="KV8" s="99">
        <f t="shared" si="10"/>
        <v>5.2390965794346843E-2</v>
      </c>
      <c r="KW8" s="99">
        <f t="shared" si="10"/>
        <v>5.3404816325305082E-2</v>
      </c>
      <c r="KX8" s="99">
        <f t="shared" si="10"/>
        <v>5.4371011604874626E-2</v>
      </c>
      <c r="KY8" s="99">
        <f t="shared" si="10"/>
        <v>5.5286279805240285E-2</v>
      </c>
      <c r="KZ8" s="99">
        <f t="shared" si="10"/>
        <v>5.6147482412578324E-2</v>
      </c>
      <c r="LA8" s="99">
        <f t="shared" si="10"/>
        <v>5.6951632109949316E-2</v>
      </c>
      <c r="LB8" s="99">
        <f t="shared" si="10"/>
        <v>5.7695910008530242E-2</v>
      </c>
      <c r="LC8" s="99">
        <f t="shared" si="10"/>
        <v>5.8377682088375175E-2</v>
      </c>
      <c r="LD8" s="99">
        <f t="shared" si="10"/>
        <v>0</v>
      </c>
      <c r="LE8" s="99">
        <f t="shared" si="10"/>
        <v>0</v>
      </c>
      <c r="LF8" s="99">
        <f t="shared" si="10"/>
        <v>0</v>
      </c>
      <c r="LG8" s="99">
        <f t="shared" si="10"/>
        <v>0</v>
      </c>
      <c r="LH8" s="99">
        <f t="shared" si="10"/>
        <v>0</v>
      </c>
      <c r="LI8" s="99">
        <f t="shared" si="10"/>
        <v>0</v>
      </c>
      <c r="LJ8" s="99">
        <f t="shared" si="10"/>
        <v>0</v>
      </c>
      <c r="LK8" s="99">
        <f t="shared" si="10"/>
        <v>0</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5.8994514714703919E-2</v>
      </c>
      <c r="LE9" s="99">
        <f t="shared" si="14"/>
        <v>5.954418910192763E-2</v>
      </c>
      <c r="LF9" s="99">
        <f t="shared" si="14"/>
        <v>6.0024714605182952E-2</v>
      </c>
      <c r="LG9" s="99">
        <f t="shared" si="14"/>
        <v>6.0434340727991205E-2</v>
      </c>
      <c r="LH9" s="99">
        <f t="shared" si="14"/>
        <v>6.077156774470379E-2</v>
      </c>
      <c r="LI9" s="99">
        <f t="shared" si="14"/>
        <v>6.1035155847538339E-2</v>
      </c>
      <c r="LJ9" s="99">
        <f t="shared" si="14"/>
        <v>6.1224132740137868E-2</v>
      </c>
      <c r="LK9" s="99">
        <f t="shared" si="14"/>
        <v>6.1337799612568758E-2</v>
      </c>
      <c r="LL9" s="99">
        <f t="shared" si="14"/>
        <v>6.1375735446374265E-2</v>
      </c>
      <c r="LM9" s="99">
        <f t="shared" si="14"/>
        <v>0</v>
      </c>
      <c r="LN9" s="99">
        <f t="shared" si="14"/>
        <v>0</v>
      </c>
      <c r="LO9" s="99">
        <f t="shared" si="14"/>
        <v>0</v>
      </c>
      <c r="LP9" s="99">
        <f t="shared" si="14"/>
        <v>0</v>
      </c>
      <c r="LQ9" s="99">
        <f t="shared" si="14"/>
        <v>0</v>
      </c>
      <c r="LR9" s="99">
        <f t="shared" si="14"/>
        <v>0</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6.1337799612568758E-2</v>
      </c>
      <c r="LN10" s="99">
        <f t="shared" si="18"/>
        <v>6.1224132740137868E-2</v>
      </c>
      <c r="LO10" s="99">
        <f t="shared" si="18"/>
        <v>6.1035155847538339E-2</v>
      </c>
      <c r="LP10" s="99">
        <f t="shared" si="18"/>
        <v>6.077156774470379E-2</v>
      </c>
      <c r="LQ10" s="99">
        <f t="shared" si="18"/>
        <v>6.0434340727991205E-2</v>
      </c>
      <c r="LR10" s="99">
        <f t="shared" si="18"/>
        <v>6.0024714605182952E-2</v>
      </c>
      <c r="LS10" s="99">
        <f t="shared" si="18"/>
        <v>5.954418910192763E-2</v>
      </c>
      <c r="LT10" s="99">
        <f t="shared" si="18"/>
        <v>5.8994514714703919E-2</v>
      </c>
      <c r="LU10" s="99">
        <f t="shared" si="18"/>
        <v>5.8377682088375175E-2</v>
      </c>
      <c r="LV10" s="99">
        <f t="shared" si="18"/>
        <v>5.7695910008530242E-2</v>
      </c>
      <c r="LW10" s="99">
        <f t="shared" si="18"/>
        <v>5.6951632109949316E-2</v>
      </c>
      <c r="LX10" s="99">
        <f t="shared" si="18"/>
        <v>5.6147482412578324E-2</v>
      </c>
      <c r="LY10" s="99">
        <f t="shared" si="18"/>
        <v>5.5286279805240285E-2</v>
      </c>
      <c r="LZ10" s="99">
        <f t="shared" si="18"/>
        <v>5.4371011604874626E-2</v>
      </c>
      <c r="MA10" s="99">
        <f t="shared" si="18"/>
        <v>5.3404816325305082E-2</v>
      </c>
      <c r="MB10" s="99">
        <f t="shared" si="18"/>
        <v>5.2390965794346843E-2</v>
      </c>
      <c r="MC10" s="99">
        <f t="shared" si="18"/>
        <v>5.1332846761437706E-2</v>
      </c>
      <c r="MD10" s="99">
        <f t="shared" si="18"/>
        <v>5.0233942139905369E-2</v>
      </c>
      <c r="ME10" s="99">
        <f t="shared" si="18"/>
        <v>4.9097812028464777E-2</v>
      </c>
      <c r="MF10" s="99">
        <f t="shared" si="18"/>
        <v>4.7928074655598382E-2</v>
      </c>
      <c r="MG10" s="99">
        <f t="shared" si="18"/>
        <v>4.6728387388144943E-2</v>
      </c>
      <c r="MH10" s="99">
        <f t="shared" si="18"/>
        <v>4.5502427941765809E-2</v>
      </c>
      <c r="MI10" s="99">
        <f t="shared" si="18"/>
        <v>4.4253875926037946E-2</v>
      </c>
      <c r="MJ10" s="99">
        <f t="shared" si="18"/>
        <v>4.2986394850826504E-2</v>
      </c>
      <c r="MK10" s="99">
        <f t="shared" si="18"/>
        <v>4.1703614713409477E-2</v>
      </c>
      <c r="ML10" s="99">
        <f t="shared" si="18"/>
        <v>4.0409115277671936E-2</v>
      </c>
      <c r="MM10" s="99">
        <f t="shared" si="18"/>
        <v>3.9106410147670571E-2</v>
      </c>
      <c r="MN10" s="99">
        <f t="shared" ref="MN10:OY10" si="19">IF(AND($D$21&gt;0,$D$22&gt;0),IF(AND(EU4&gt;$D$22),MN4,0),"")</f>
        <v>3.7798931728115624E-2</v>
      </c>
      <c r="MO10" s="99">
        <f t="shared" si="19"/>
        <v>3.6490017153953891E-2</v>
      </c>
      <c r="MP10" s="99">
        <f t="shared" si="19"/>
        <v>3.5182895260395745E-2</v>
      </c>
      <c r="MQ10" s="99">
        <f t="shared" si="19"/>
        <v>3.3880674653544045E-2</v>
      </c>
      <c r="MR10" s="99">
        <f t="shared" si="19"/>
        <v>3.2586332930388179E-2</v>
      </c>
      <c r="MS10" s="99">
        <f t="shared" si="19"/>
        <v>3.1302707085451777E-2</v>
      </c>
      <c r="MT10" s="99">
        <f t="shared" si="19"/>
        <v>3.0032485129958163E-2</v>
      </c>
      <c r="MU10" s="99">
        <f t="shared" si="19"/>
        <v>2.8778198938124045E-2</v>
      </c>
      <c r="MV10" s="99">
        <f t="shared" si="19"/>
        <v>2.7542218324227236E-2</v>
      </c>
      <c r="MW10" s="99">
        <f t="shared" si="19"/>
        <v>2.6326746343525134E-2</v>
      </c>
      <c r="MX10" s="99">
        <f t="shared" si="19"/>
        <v>2.5133815800027465E-2</v>
      </c>
      <c r="MY10" s="99">
        <f t="shared" si="19"/>
        <v>2.3965286934638261E-2</v>
      </c>
      <c r="MZ10" s="99">
        <f t="shared" si="19"/>
        <v>2.282284625835642E-2</v>
      </c>
      <c r="NA10" s="99">
        <f t="shared" si="19"/>
        <v>2.1708006487128811E-2</v>
      </c>
      <c r="NB10" s="99">
        <f t="shared" si="19"/>
        <v>2.062210752763986E-2</v>
      </c>
      <c r="NC10" s="99">
        <f t="shared" si="19"/>
        <v>1.9566318456840284E-2</v>
      </c>
      <c r="ND10" s="99">
        <f t="shared" si="19"/>
        <v>1.8541640432396266E-2</v>
      </c>
      <c r="NE10" s="99">
        <f t="shared" si="19"/>
        <v>1.7548910466498473E-2</v>
      </c>
      <c r="NF10" s="99">
        <f t="shared" si="19"/>
        <v>1.6588805991615833E-2</v>
      </c>
      <c r="NG10" s="99">
        <f t="shared" si="19"/>
        <v>1.5661850143808796E-2</v>
      </c>
      <c r="NH10" s="99">
        <f t="shared" si="19"/>
        <v>1.4768417687116907E-2</v>
      </c>
      <c r="NI10" s="99">
        <f t="shared" si="19"/>
        <v>1.3908741501283338E-2</v>
      </c>
      <c r="NJ10" s="99">
        <f t="shared" si="19"/>
        <v>1.3082919554641428E-2</v>
      </c>
      <c r="NK10" s="99">
        <f t="shared" si="19"/>
        <v>1.2290922284325457E-2</v>
      </c>
      <c r="NL10" s="99">
        <f t="shared" si="19"/>
        <v>1.1532600307032457E-2</v>
      </c>
      <c r="NM10" s="99">
        <f t="shared" si="19"/>
        <v>1.0807692385300376E-2</v>
      </c>
      <c r="NN10" s="99">
        <f t="shared" si="19"/>
        <v>1.0115833576621892E-2</v>
      </c>
      <c r="NO10" s="99">
        <f t="shared" si="19"/>
        <v>9.4565634956209205E-3</v>
      </c>
      <c r="NP10" s="99">
        <f t="shared" si="19"/>
        <v>8.8293346229144903E-3</v>
      </c>
      <c r="NQ10" s="99">
        <f t="shared" si="19"/>
        <v>8.2335205981000845E-3</v>
      </c>
      <c r="NR10" s="99">
        <f t="shared" si="19"/>
        <v>7.6684244384793397E-3</v>
      </c>
      <c r="NS10" s="99">
        <f t="shared" si="19"/>
        <v>7.1332866295859363E-3</v>
      </c>
      <c r="NT10" s="99">
        <f t="shared" si="19"/>
        <v>6.6272930382617803E-3</v>
      </c>
      <c r="NU10" s="99">
        <f t="shared" si="19"/>
        <v>6.1495826038563571E-3</v>
      </c>
      <c r="NV10" s="99">
        <f t="shared" si="19"/>
        <v>5.6992547680471458E-3</v>
      </c>
      <c r="NW10" s="99">
        <f t="shared" si="19"/>
        <v>5.2753766087349479E-3</v>
      </c>
      <c r="NX10" s="99">
        <f t="shared" si="19"/>
        <v>4.8769896484017351E-3</v>
      </c>
      <c r="NY10" s="99">
        <f t="shared" si="19"/>
        <v>4.5031163121786628E-3</v>
      </c>
      <c r="NZ10" s="99">
        <f t="shared" si="19"/>
        <v>4.1527660156117571E-3</v>
      </c>
      <c r="OA10" s="99">
        <f t="shared" si="19"/>
        <v>3.8249408666906014E-3</v>
      </c>
      <c r="OB10" s="99">
        <f t="shared" si="19"/>
        <v>3.5186409710842785E-3</v>
      </c>
      <c r="OC10" s="99">
        <f t="shared" si="19"/>
        <v>3.2328693336773242E-3</v>
      </c>
      <c r="OD10" s="99">
        <f t="shared" si="19"/>
        <v>2.9666363533899184E-3</v>
      </c>
      <c r="OE10" s="99">
        <f t="shared" si="19"/>
        <v>2.718963911879689E-3</v>
      </c>
      <c r="OF10" s="99">
        <f t="shared" si="19"/>
        <v>2.4888890600408458E-3</v>
      </c>
      <c r="OG10" s="99">
        <f t="shared" si="19"/>
        <v>2.2754673092283467E-3</v>
      </c>
      <c r="OH10" s="99">
        <f t="shared" si="19"/>
        <v>2.0777755368334015E-3</v>
      </c>
      <c r="OI10" s="99">
        <f t="shared" si="19"/>
        <v>1.8949145182190251E-3</v>
      </c>
      <c r="OJ10" s="99">
        <f t="shared" si="19"/>
        <v>1.7260110990918415E-3</v>
      </c>
      <c r="OK10" s="99">
        <f t="shared" si="19"/>
        <v>1.570220024143743E-3</v>
      </c>
      <c r="OL10" s="99">
        <f t="shared" si="19"/>
        <v>1.4267254392523103E-3</v>
      </c>
      <c r="OM10" s="99">
        <f t="shared" si="19"/>
        <v>1.2947420856932138E-3</v>
      </c>
      <c r="ON10" s="99">
        <f t="shared" si="19"/>
        <v>1.173516205704336E-3</v>
      </c>
      <c r="OO10" s="99">
        <f t="shared" si="19"/>
        <v>1.0623261793657683E-3</v>
      </c>
      <c r="OP10" s="99">
        <f t="shared" si="19"/>
        <v>9.6048291313917552E-4</v>
      </c>
      <c r="OQ10" s="99">
        <f t="shared" si="19"/>
        <v>8.6733000056286576E-4</v>
      </c>
      <c r="OR10" s="99">
        <f t="shared" si="19"/>
        <v>7.8224367554463581E-4</v>
      </c>
      <c r="OS10" s="99">
        <f t="shared" si="19"/>
        <v>7.0463257845320272E-4</v>
      </c>
      <c r="OT10" s="99">
        <f t="shared" si="19"/>
        <v>6.3393735480111112E-4</v>
      </c>
      <c r="OU10" s="99">
        <f t="shared" si="19"/>
        <v>5.6963010575775477E-4</v>
      </c>
      <c r="OV10" s="99">
        <f t="shared" si="19"/>
        <v>5.1121370905076564E-4</v>
      </c>
      <c r="OW10" s="99">
        <f t="shared" si="19"/>
        <v>4.582210280270261E-4</v>
      </c>
      <c r="OX10" s="99">
        <f t="shared" si="19"/>
        <v>4.1021402576994163E-4</v>
      </c>
      <c r="OY10" s="99">
        <f t="shared" si="19"/>
        <v>3.6678280022537377E-4</v>
      </c>
      <c r="OZ10" s="99">
        <f t="shared" ref="OZ10:PH10" si="20">IF(AND($D$21&gt;0,$D$22&gt;0),IF(AND(HG4&gt;$D$22),OZ4,0),"")</f>
        <v>3.2754455529185756E-4</v>
      </c>
      <c r="PA10" s="99">
        <f t="shared" si="20"/>
        <v>2.9214252179728107E-4</v>
      </c>
      <c r="PB10" s="99">
        <f t="shared" si="20"/>
        <v>2.602448412287939E-4</v>
      </c>
      <c r="PC10" s="99">
        <f t="shared" si="20"/>
        <v>2.3154342401874334E-4</v>
      </c>
      <c r="PD10" s="99">
        <f t="shared" si="20"/>
        <v>2.0575279312898837E-4</v>
      </c>
      <c r="PE10" s="99">
        <f t="shared" si="20"/>
        <v>1.8260892262978251E-4</v>
      </c>
      <c r="PF10" s="99">
        <f t="shared" si="20"/>
        <v>1.6186807994695451E-4</v>
      </c>
      <c r="PG10" s="99">
        <f t="shared" si="20"/>
        <v>1.4330567946050043E-4</v>
      </c>
      <c r="PH10" s="99">
        <f t="shared" si="20"/>
        <v>1.2671515418575995E-4</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1.2671515418575995E-4</v>
      </c>
      <c r="HQ11" s="116">
        <f t="shared" ref="HQ11:KB11" si="21">MAX(HQ8:HQ10)</f>
        <v>1.4330567946050043E-4</v>
      </c>
      <c r="HR11" s="116">
        <f t="shared" si="21"/>
        <v>1.6186807994695451E-4</v>
      </c>
      <c r="HS11" s="116">
        <f t="shared" si="21"/>
        <v>1.8260892262978251E-4</v>
      </c>
      <c r="HT11" s="116">
        <f t="shared" si="21"/>
        <v>2.0575279312898837E-4</v>
      </c>
      <c r="HU11" s="116">
        <f t="shared" si="21"/>
        <v>2.3154342401874334E-4</v>
      </c>
      <c r="HV11" s="116">
        <f t="shared" si="21"/>
        <v>2.602448412287939E-4</v>
      </c>
      <c r="HW11" s="116">
        <f t="shared" si="21"/>
        <v>2.9214252179728107E-4</v>
      </c>
      <c r="HX11" s="116">
        <f t="shared" si="21"/>
        <v>3.2754455529185756E-4</v>
      </c>
      <c r="HY11" s="116">
        <f t="shared" si="21"/>
        <v>3.6678280022537377E-4</v>
      </c>
      <c r="HZ11" s="116">
        <f t="shared" si="21"/>
        <v>4.1021402576994163E-4</v>
      </c>
      <c r="IA11" s="116">
        <f t="shared" si="21"/>
        <v>4.582210280270261E-4</v>
      </c>
      <c r="IB11" s="116">
        <f t="shared" si="21"/>
        <v>5.1121370905076564E-4</v>
      </c>
      <c r="IC11" s="116">
        <f t="shared" si="21"/>
        <v>5.6963010575775477E-4</v>
      </c>
      <c r="ID11" s="116">
        <f t="shared" si="21"/>
        <v>6.3393735480111112E-4</v>
      </c>
      <c r="IE11" s="116">
        <f t="shared" si="21"/>
        <v>7.0463257845320272E-4</v>
      </c>
      <c r="IF11" s="116">
        <f t="shared" si="21"/>
        <v>7.8224367554463581E-4</v>
      </c>
      <c r="IG11" s="116">
        <f t="shared" si="21"/>
        <v>8.6733000056286576E-4</v>
      </c>
      <c r="IH11" s="116">
        <f t="shared" si="21"/>
        <v>9.6048291313917552E-4</v>
      </c>
      <c r="II11" s="116">
        <f t="shared" si="21"/>
        <v>1.0623261793657683E-3</v>
      </c>
      <c r="IJ11" s="116">
        <f t="shared" si="21"/>
        <v>1.173516205704336E-3</v>
      </c>
      <c r="IK11" s="116">
        <f t="shared" si="21"/>
        <v>1.2947420856932138E-3</v>
      </c>
      <c r="IL11" s="116">
        <f t="shared" si="21"/>
        <v>1.4267254392523103E-3</v>
      </c>
      <c r="IM11" s="116">
        <f t="shared" si="21"/>
        <v>1.570220024143743E-3</v>
      </c>
      <c r="IN11" s="116">
        <f t="shared" si="21"/>
        <v>1.7260110990918415E-3</v>
      </c>
      <c r="IO11" s="116">
        <f t="shared" si="21"/>
        <v>1.8949145182190251E-3</v>
      </c>
      <c r="IP11" s="116">
        <f t="shared" si="21"/>
        <v>2.0777755368334015E-3</v>
      </c>
      <c r="IQ11" s="116">
        <f t="shared" si="21"/>
        <v>2.2754673092283467E-3</v>
      </c>
      <c r="IR11" s="116">
        <f t="shared" si="21"/>
        <v>2.4888890600408458E-3</v>
      </c>
      <c r="IS11" s="116">
        <f t="shared" si="21"/>
        <v>2.718963911879689E-3</v>
      </c>
      <c r="IT11" s="116">
        <f t="shared" si="21"/>
        <v>2.9666363533899184E-3</v>
      </c>
      <c r="IU11" s="116">
        <f t="shared" si="21"/>
        <v>3.2328693336773242E-3</v>
      </c>
      <c r="IV11" s="116">
        <f t="shared" si="21"/>
        <v>3.5186409710842785E-3</v>
      </c>
      <c r="IW11" s="116">
        <f t="shared" si="21"/>
        <v>3.8249408666906014E-3</v>
      </c>
      <c r="IX11" s="116">
        <f t="shared" si="21"/>
        <v>4.1527660156117571E-3</v>
      </c>
      <c r="IY11" s="116">
        <f t="shared" si="21"/>
        <v>4.5031163121786628E-3</v>
      </c>
      <c r="IZ11" s="116">
        <f t="shared" si="21"/>
        <v>4.8769896484017351E-3</v>
      </c>
      <c r="JA11" s="116">
        <f t="shared" si="21"/>
        <v>5.2753766087349479E-3</v>
      </c>
      <c r="JB11" s="116">
        <f t="shared" si="21"/>
        <v>5.6992547680471458E-3</v>
      </c>
      <c r="JC11" s="116">
        <f t="shared" si="21"/>
        <v>6.1495826038563571E-3</v>
      </c>
      <c r="JD11" s="116">
        <f t="shared" si="21"/>
        <v>6.6272930382617803E-3</v>
      </c>
      <c r="JE11" s="116">
        <f t="shared" si="21"/>
        <v>7.1332866295859363E-3</v>
      </c>
      <c r="JF11" s="116">
        <f t="shared" si="21"/>
        <v>7.6684244384793397E-3</v>
      </c>
      <c r="JG11" s="116">
        <f t="shared" si="21"/>
        <v>8.2335205981000845E-3</v>
      </c>
      <c r="JH11" s="116">
        <f t="shared" si="21"/>
        <v>8.8293346229144903E-3</v>
      </c>
      <c r="JI11" s="116">
        <f t="shared" si="21"/>
        <v>9.4565634956209205E-3</v>
      </c>
      <c r="JJ11" s="116">
        <f t="shared" si="21"/>
        <v>1.0115833576621892E-2</v>
      </c>
      <c r="JK11" s="116">
        <f t="shared" si="21"/>
        <v>1.0807692385300376E-2</v>
      </c>
      <c r="JL11" s="116">
        <f t="shared" si="21"/>
        <v>1.1532600307032457E-2</v>
      </c>
      <c r="JM11" s="116">
        <f t="shared" si="21"/>
        <v>1.2290922284325457E-2</v>
      </c>
      <c r="JN11" s="116">
        <f t="shared" si="21"/>
        <v>1.3082919554641428E-2</v>
      </c>
      <c r="JO11" s="116">
        <f t="shared" si="21"/>
        <v>1.3908741501283338E-2</v>
      </c>
      <c r="JP11" s="116">
        <f t="shared" si="21"/>
        <v>1.4768417687116907E-2</v>
      </c>
      <c r="JQ11" s="116">
        <f t="shared" si="21"/>
        <v>1.5661850143808796E-2</v>
      </c>
      <c r="JR11" s="116">
        <f t="shared" si="21"/>
        <v>1.6588805991615833E-2</v>
      </c>
      <c r="JS11" s="116">
        <f t="shared" si="21"/>
        <v>1.7548910466498473E-2</v>
      </c>
      <c r="JT11" s="116">
        <f t="shared" si="21"/>
        <v>1.8541640432396266E-2</v>
      </c>
      <c r="JU11" s="116">
        <f t="shared" si="21"/>
        <v>1.9566318456840284E-2</v>
      </c>
      <c r="JV11" s="116">
        <f t="shared" si="21"/>
        <v>2.062210752763986E-2</v>
      </c>
      <c r="JW11" s="116">
        <f t="shared" si="21"/>
        <v>2.1708006487128811E-2</v>
      </c>
      <c r="JX11" s="116">
        <f t="shared" si="21"/>
        <v>2.282284625835642E-2</v>
      </c>
      <c r="JY11" s="116">
        <f t="shared" si="21"/>
        <v>2.3965286934638261E-2</v>
      </c>
      <c r="JZ11" s="116">
        <f t="shared" si="21"/>
        <v>2.5133815800027465E-2</v>
      </c>
      <c r="KA11" s="116">
        <f t="shared" si="21"/>
        <v>2.6326746343525134E-2</v>
      </c>
      <c r="KB11" s="116">
        <f t="shared" si="21"/>
        <v>2.7542218324227236E-2</v>
      </c>
      <c r="KC11" s="116">
        <f t="shared" ref="KC11:MN11" si="22">MAX(KC8:KC10)</f>
        <v>2.8778198938124045E-2</v>
      </c>
      <c r="KD11" s="116">
        <f t="shared" si="22"/>
        <v>3.0032485129958163E-2</v>
      </c>
      <c r="KE11" s="116">
        <f t="shared" si="22"/>
        <v>3.1302707085451777E-2</v>
      </c>
      <c r="KF11" s="116">
        <f t="shared" si="22"/>
        <v>3.2586332930388179E-2</v>
      </c>
      <c r="KG11" s="116">
        <f t="shared" si="22"/>
        <v>3.3880674653544045E-2</v>
      </c>
      <c r="KH11" s="116">
        <f t="shared" si="22"/>
        <v>3.5182895260395745E-2</v>
      </c>
      <c r="KI11" s="116">
        <f t="shared" si="22"/>
        <v>3.6490017153953891E-2</v>
      </c>
      <c r="KJ11" s="116">
        <f t="shared" si="22"/>
        <v>3.7798931728115624E-2</v>
      </c>
      <c r="KK11" s="116">
        <f t="shared" si="22"/>
        <v>3.9106410147670571E-2</v>
      </c>
      <c r="KL11" s="116">
        <f t="shared" si="22"/>
        <v>4.0409115277671936E-2</v>
      </c>
      <c r="KM11" s="116">
        <f t="shared" si="22"/>
        <v>4.1703614713409477E-2</v>
      </c>
      <c r="KN11" s="116">
        <f t="shared" si="22"/>
        <v>4.2986394850826504E-2</v>
      </c>
      <c r="KO11" s="116">
        <f t="shared" si="22"/>
        <v>4.4253875926037946E-2</v>
      </c>
      <c r="KP11" s="116">
        <f t="shared" si="22"/>
        <v>4.5502427941765809E-2</v>
      </c>
      <c r="KQ11" s="116">
        <f t="shared" si="22"/>
        <v>4.6728387388144943E-2</v>
      </c>
      <c r="KR11" s="116">
        <f t="shared" si="22"/>
        <v>4.7928074655598382E-2</v>
      </c>
      <c r="KS11" s="116">
        <f t="shared" si="22"/>
        <v>4.9097812028464777E-2</v>
      </c>
      <c r="KT11" s="116">
        <f t="shared" si="22"/>
        <v>5.0233942139905369E-2</v>
      </c>
      <c r="KU11" s="116">
        <f t="shared" si="22"/>
        <v>5.1332846761437706E-2</v>
      </c>
      <c r="KV11" s="116">
        <f t="shared" si="22"/>
        <v>5.2390965794346843E-2</v>
      </c>
      <c r="KW11" s="116">
        <f t="shared" si="22"/>
        <v>5.3404816325305082E-2</v>
      </c>
      <c r="KX11" s="116">
        <f t="shared" si="22"/>
        <v>5.4371011604874626E-2</v>
      </c>
      <c r="KY11" s="116">
        <f t="shared" si="22"/>
        <v>5.5286279805240285E-2</v>
      </c>
      <c r="KZ11" s="116">
        <f t="shared" si="22"/>
        <v>5.6147482412578324E-2</v>
      </c>
      <c r="LA11" s="116">
        <f t="shared" si="22"/>
        <v>5.6951632109949316E-2</v>
      </c>
      <c r="LB11" s="116">
        <f t="shared" si="22"/>
        <v>5.7695910008530242E-2</v>
      </c>
      <c r="LC11" s="116">
        <f t="shared" si="22"/>
        <v>5.8377682088375175E-2</v>
      </c>
      <c r="LD11" s="116">
        <f t="shared" si="22"/>
        <v>5.8994514714703919E-2</v>
      </c>
      <c r="LE11" s="116">
        <f t="shared" si="22"/>
        <v>5.954418910192763E-2</v>
      </c>
      <c r="LF11" s="116">
        <f t="shared" si="22"/>
        <v>6.0024714605182952E-2</v>
      </c>
      <c r="LG11" s="116">
        <f t="shared" si="22"/>
        <v>6.0434340727991205E-2</v>
      </c>
      <c r="LH11" s="116">
        <f t="shared" si="22"/>
        <v>6.077156774470379E-2</v>
      </c>
      <c r="LI11" s="116">
        <f t="shared" si="22"/>
        <v>6.1035155847538339E-2</v>
      </c>
      <c r="LJ11" s="116">
        <f t="shared" si="22"/>
        <v>6.1224132740137868E-2</v>
      </c>
      <c r="LK11" s="116">
        <f t="shared" si="22"/>
        <v>6.1337799612568758E-2</v>
      </c>
      <c r="LL11" s="116">
        <f t="shared" si="22"/>
        <v>6.1375735446374265E-2</v>
      </c>
      <c r="LM11" s="116">
        <f t="shared" si="22"/>
        <v>6.1337799612568758E-2</v>
      </c>
      <c r="LN11" s="116">
        <f t="shared" si="22"/>
        <v>6.1224132740137868E-2</v>
      </c>
      <c r="LO11" s="116">
        <f t="shared" si="22"/>
        <v>6.1035155847538339E-2</v>
      </c>
      <c r="LP11" s="116">
        <f t="shared" si="22"/>
        <v>6.077156774470379E-2</v>
      </c>
      <c r="LQ11" s="116">
        <f t="shared" si="22"/>
        <v>6.0434340727991205E-2</v>
      </c>
      <c r="LR11" s="116">
        <f t="shared" si="22"/>
        <v>6.0024714605182952E-2</v>
      </c>
      <c r="LS11" s="116">
        <f t="shared" si="22"/>
        <v>5.954418910192763E-2</v>
      </c>
      <c r="LT11" s="116">
        <f t="shared" si="22"/>
        <v>5.8994514714703919E-2</v>
      </c>
      <c r="LU11" s="116">
        <f t="shared" si="22"/>
        <v>5.8377682088375175E-2</v>
      </c>
      <c r="LV11" s="116">
        <f t="shared" si="22"/>
        <v>5.7695910008530242E-2</v>
      </c>
      <c r="LW11" s="116">
        <f t="shared" si="22"/>
        <v>5.6951632109949316E-2</v>
      </c>
      <c r="LX11" s="116">
        <f t="shared" si="22"/>
        <v>5.6147482412578324E-2</v>
      </c>
      <c r="LY11" s="116">
        <f t="shared" si="22"/>
        <v>5.5286279805240285E-2</v>
      </c>
      <c r="LZ11" s="116">
        <f t="shared" si="22"/>
        <v>5.4371011604874626E-2</v>
      </c>
      <c r="MA11" s="116">
        <f t="shared" si="22"/>
        <v>5.3404816325305082E-2</v>
      </c>
      <c r="MB11" s="116">
        <f t="shared" si="22"/>
        <v>5.2390965794346843E-2</v>
      </c>
      <c r="MC11" s="116">
        <f t="shared" si="22"/>
        <v>5.1332846761437706E-2</v>
      </c>
      <c r="MD11" s="116">
        <f t="shared" si="22"/>
        <v>5.0233942139905369E-2</v>
      </c>
      <c r="ME11" s="116">
        <f t="shared" si="22"/>
        <v>4.9097812028464777E-2</v>
      </c>
      <c r="MF11" s="116">
        <f t="shared" si="22"/>
        <v>4.7928074655598382E-2</v>
      </c>
      <c r="MG11" s="116">
        <f t="shared" si="22"/>
        <v>4.6728387388144943E-2</v>
      </c>
      <c r="MH11" s="116">
        <f t="shared" si="22"/>
        <v>4.5502427941765809E-2</v>
      </c>
      <c r="MI11" s="116">
        <f t="shared" si="22"/>
        <v>4.4253875926037946E-2</v>
      </c>
      <c r="MJ11" s="116">
        <f t="shared" si="22"/>
        <v>4.2986394850826504E-2</v>
      </c>
      <c r="MK11" s="116">
        <f t="shared" si="22"/>
        <v>4.1703614713409477E-2</v>
      </c>
      <c r="ML11" s="116">
        <f t="shared" si="22"/>
        <v>4.0409115277671936E-2</v>
      </c>
      <c r="MM11" s="116">
        <f t="shared" si="22"/>
        <v>3.9106410147670571E-2</v>
      </c>
      <c r="MN11" s="116">
        <f t="shared" si="22"/>
        <v>3.7798931728115624E-2</v>
      </c>
      <c r="MO11" s="116">
        <f t="shared" ref="MO11:OZ11" si="23">MAX(MO8:MO10)</f>
        <v>3.6490017153953891E-2</v>
      </c>
      <c r="MP11" s="116">
        <f t="shared" si="23"/>
        <v>3.5182895260395745E-2</v>
      </c>
      <c r="MQ11" s="116">
        <f t="shared" si="23"/>
        <v>3.3880674653544045E-2</v>
      </c>
      <c r="MR11" s="116">
        <f t="shared" si="23"/>
        <v>3.2586332930388179E-2</v>
      </c>
      <c r="MS11" s="116">
        <f t="shared" si="23"/>
        <v>3.1302707085451777E-2</v>
      </c>
      <c r="MT11" s="116">
        <f t="shared" si="23"/>
        <v>3.0032485129958163E-2</v>
      </c>
      <c r="MU11" s="116">
        <f t="shared" si="23"/>
        <v>2.8778198938124045E-2</v>
      </c>
      <c r="MV11" s="116">
        <f t="shared" si="23"/>
        <v>2.7542218324227236E-2</v>
      </c>
      <c r="MW11" s="116">
        <f t="shared" si="23"/>
        <v>2.6326746343525134E-2</v>
      </c>
      <c r="MX11" s="116">
        <f t="shared" si="23"/>
        <v>2.5133815800027465E-2</v>
      </c>
      <c r="MY11" s="116">
        <f t="shared" si="23"/>
        <v>2.3965286934638261E-2</v>
      </c>
      <c r="MZ11" s="116">
        <f t="shared" si="23"/>
        <v>2.282284625835642E-2</v>
      </c>
      <c r="NA11" s="116">
        <f t="shared" si="23"/>
        <v>2.1708006487128811E-2</v>
      </c>
      <c r="NB11" s="116">
        <f t="shared" si="23"/>
        <v>2.062210752763986E-2</v>
      </c>
      <c r="NC11" s="116">
        <f t="shared" si="23"/>
        <v>1.9566318456840284E-2</v>
      </c>
      <c r="ND11" s="116">
        <f t="shared" si="23"/>
        <v>1.8541640432396266E-2</v>
      </c>
      <c r="NE11" s="116">
        <f t="shared" si="23"/>
        <v>1.7548910466498473E-2</v>
      </c>
      <c r="NF11" s="116">
        <f t="shared" si="23"/>
        <v>1.6588805991615833E-2</v>
      </c>
      <c r="NG11" s="116">
        <f t="shared" si="23"/>
        <v>1.5661850143808796E-2</v>
      </c>
      <c r="NH11" s="116">
        <f t="shared" si="23"/>
        <v>1.4768417687116907E-2</v>
      </c>
      <c r="NI11" s="116">
        <f t="shared" si="23"/>
        <v>1.3908741501283338E-2</v>
      </c>
      <c r="NJ11" s="116">
        <f t="shared" si="23"/>
        <v>1.3082919554641428E-2</v>
      </c>
      <c r="NK11" s="116">
        <f t="shared" si="23"/>
        <v>1.2290922284325457E-2</v>
      </c>
      <c r="NL11" s="116">
        <f t="shared" si="23"/>
        <v>1.1532600307032457E-2</v>
      </c>
      <c r="NM11" s="116">
        <f t="shared" si="23"/>
        <v>1.0807692385300376E-2</v>
      </c>
      <c r="NN11" s="116">
        <f t="shared" si="23"/>
        <v>1.0115833576621892E-2</v>
      </c>
      <c r="NO11" s="116">
        <f t="shared" si="23"/>
        <v>9.4565634956209205E-3</v>
      </c>
      <c r="NP11" s="116">
        <f t="shared" si="23"/>
        <v>8.8293346229144903E-3</v>
      </c>
      <c r="NQ11" s="116">
        <f t="shared" si="23"/>
        <v>8.2335205981000845E-3</v>
      </c>
      <c r="NR11" s="116">
        <f t="shared" si="23"/>
        <v>7.6684244384793397E-3</v>
      </c>
      <c r="NS11" s="116">
        <f t="shared" si="23"/>
        <v>7.1332866295859363E-3</v>
      </c>
      <c r="NT11" s="116">
        <f t="shared" si="23"/>
        <v>6.6272930382617803E-3</v>
      </c>
      <c r="NU11" s="116">
        <f t="shared" si="23"/>
        <v>6.1495826038563571E-3</v>
      </c>
      <c r="NV11" s="116">
        <f t="shared" si="23"/>
        <v>5.6992547680471458E-3</v>
      </c>
      <c r="NW11" s="116">
        <f t="shared" si="23"/>
        <v>5.2753766087349479E-3</v>
      </c>
      <c r="NX11" s="116">
        <f t="shared" si="23"/>
        <v>4.8769896484017351E-3</v>
      </c>
      <c r="NY11" s="116">
        <f t="shared" si="23"/>
        <v>4.5031163121786628E-3</v>
      </c>
      <c r="NZ11" s="116">
        <f t="shared" si="23"/>
        <v>4.1527660156117571E-3</v>
      </c>
      <c r="OA11" s="116">
        <f t="shared" si="23"/>
        <v>3.8249408666906014E-3</v>
      </c>
      <c r="OB11" s="116">
        <f t="shared" si="23"/>
        <v>3.5186409710842785E-3</v>
      </c>
      <c r="OC11" s="116">
        <f t="shared" si="23"/>
        <v>3.2328693336773242E-3</v>
      </c>
      <c r="OD11" s="116">
        <f t="shared" si="23"/>
        <v>2.9666363533899184E-3</v>
      </c>
      <c r="OE11" s="116">
        <f t="shared" si="23"/>
        <v>2.718963911879689E-3</v>
      </c>
      <c r="OF11" s="116">
        <f t="shared" si="23"/>
        <v>2.4888890600408458E-3</v>
      </c>
      <c r="OG11" s="116">
        <f t="shared" si="23"/>
        <v>2.2754673092283467E-3</v>
      </c>
      <c r="OH11" s="116">
        <f t="shared" si="23"/>
        <v>2.0777755368334015E-3</v>
      </c>
      <c r="OI11" s="116">
        <f t="shared" si="23"/>
        <v>1.8949145182190251E-3</v>
      </c>
      <c r="OJ11" s="116">
        <f t="shared" si="23"/>
        <v>1.7260110990918415E-3</v>
      </c>
      <c r="OK11" s="116">
        <f t="shared" si="23"/>
        <v>1.570220024143743E-3</v>
      </c>
      <c r="OL11" s="116">
        <f t="shared" si="23"/>
        <v>1.4267254392523103E-3</v>
      </c>
      <c r="OM11" s="116">
        <f t="shared" si="23"/>
        <v>1.2947420856932138E-3</v>
      </c>
      <c r="ON11" s="116">
        <f t="shared" si="23"/>
        <v>1.173516205704336E-3</v>
      </c>
      <c r="OO11" s="116">
        <f t="shared" si="23"/>
        <v>1.0623261793657683E-3</v>
      </c>
      <c r="OP11" s="116">
        <f t="shared" si="23"/>
        <v>9.6048291313917552E-4</v>
      </c>
      <c r="OQ11" s="116">
        <f t="shared" si="23"/>
        <v>8.6733000056286576E-4</v>
      </c>
      <c r="OR11" s="116">
        <f t="shared" si="23"/>
        <v>7.8224367554463581E-4</v>
      </c>
      <c r="OS11" s="116">
        <f t="shared" si="23"/>
        <v>7.0463257845320272E-4</v>
      </c>
      <c r="OT11" s="116">
        <f t="shared" si="23"/>
        <v>6.3393735480111112E-4</v>
      </c>
      <c r="OU11" s="116">
        <f t="shared" si="23"/>
        <v>5.6963010575775477E-4</v>
      </c>
      <c r="OV11" s="116">
        <f t="shared" si="23"/>
        <v>5.1121370905076564E-4</v>
      </c>
      <c r="OW11" s="116">
        <f t="shared" si="23"/>
        <v>4.582210280270261E-4</v>
      </c>
      <c r="OX11" s="116">
        <f t="shared" si="23"/>
        <v>4.1021402576994163E-4</v>
      </c>
      <c r="OY11" s="116">
        <f t="shared" si="23"/>
        <v>3.6678280022537377E-4</v>
      </c>
      <c r="OZ11" s="116">
        <f t="shared" si="23"/>
        <v>3.2754455529185756E-4</v>
      </c>
      <c r="PA11" s="116">
        <f t="shared" ref="PA11:QJ11" si="24">MAX(PA8:PA10)</f>
        <v>2.9214252179728107E-4</v>
      </c>
      <c r="PB11" s="116">
        <f t="shared" si="24"/>
        <v>2.602448412287939E-4</v>
      </c>
      <c r="PC11" s="116">
        <f t="shared" si="24"/>
        <v>2.3154342401874334E-4</v>
      </c>
      <c r="PD11" s="116">
        <f t="shared" si="24"/>
        <v>2.0575279312898837E-4</v>
      </c>
      <c r="PE11" s="116">
        <f t="shared" si="24"/>
        <v>1.8260892262978251E-4</v>
      </c>
      <c r="PF11" s="116">
        <f t="shared" si="24"/>
        <v>1.6186807994695451E-4</v>
      </c>
      <c r="PG11" s="116">
        <f t="shared" si="24"/>
        <v>1.4330567946050043E-4</v>
      </c>
      <c r="PH11" s="116">
        <f t="shared" si="24"/>
        <v>1.2671515418575995E-4</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87.615816623725465</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96.384183376274535</v>
      </c>
      <c r="E18" s="22"/>
      <c r="F18" s="2"/>
      <c r="G18" s="3"/>
      <c r="H18" s="3"/>
      <c r="I18" s="3"/>
      <c r="J18" s="3"/>
      <c r="K18" s="3"/>
      <c r="L18" s="3"/>
      <c r="M18" s="3"/>
      <c r="N18" s="3"/>
      <c r="O18" s="3"/>
      <c r="P18" s="3"/>
      <c r="Q18" s="3"/>
      <c r="R18" s="3"/>
      <c r="S18" s="3"/>
      <c r="T18" s="3"/>
      <c r="U18" s="3"/>
    </row>
    <row r="19" spans="1:21" ht="16">
      <c r="A19" s="3"/>
      <c r="C19" s="154" t="s">
        <v>637</v>
      </c>
      <c r="D19" s="155">
        <f>(D18-D17)+1</f>
        <v>9.7683667525490705</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0.1208417632368548</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0.3791582367631452</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0.5</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4" t="s">
        <v>50</v>
      </c>
      <c r="C29" s="234"/>
      <c r="D29" s="234"/>
      <c r="E29" s="234"/>
      <c r="F29" s="234"/>
      <c r="G29" s="234"/>
      <c r="H29" s="234"/>
      <c r="I29" s="195"/>
      <c r="J29" s="2"/>
      <c r="K29" s="2"/>
      <c r="L29" s="3"/>
      <c r="M29" s="3"/>
      <c r="N29" s="3"/>
      <c r="O29" s="3"/>
      <c r="P29" s="3"/>
      <c r="Q29" s="3"/>
      <c r="R29" s="3"/>
      <c r="S29" s="3"/>
      <c r="T29" s="3"/>
      <c r="U29" s="3"/>
    </row>
    <row r="30" spans="1:21">
      <c r="A30" s="2"/>
      <c r="B30" s="234" t="s">
        <v>51</v>
      </c>
      <c r="C30" s="234"/>
      <c r="D30" s="234"/>
      <c r="E30" s="234"/>
      <c r="F30" s="234"/>
      <c r="G30" s="234"/>
      <c r="H30" s="234"/>
      <c r="I30" s="195"/>
      <c r="J30" s="2"/>
      <c r="K30" s="2"/>
      <c r="L30" s="3"/>
      <c r="M30" s="3"/>
      <c r="N30" s="3"/>
      <c r="O30" s="3"/>
      <c r="P30" s="3"/>
      <c r="Q30" s="3"/>
      <c r="R30" s="3"/>
      <c r="S30" s="3"/>
      <c r="T30" s="3"/>
      <c r="U30" s="3"/>
    </row>
    <row r="31" spans="1:21">
      <c r="A31" s="2"/>
      <c r="B31" s="234" t="s">
        <v>48</v>
      </c>
      <c r="C31" s="234"/>
      <c r="D31" s="234"/>
      <c r="E31" s="234"/>
      <c r="F31" s="234"/>
      <c r="G31" s="234"/>
      <c r="H31" s="234"/>
      <c r="I31" s="195"/>
      <c r="J31" s="2"/>
      <c r="K31" s="2"/>
      <c r="L31" s="3"/>
      <c r="M31" s="3"/>
      <c r="N31" s="3"/>
      <c r="O31" s="3"/>
      <c r="P31" s="3"/>
      <c r="Q31" s="3"/>
      <c r="R31" s="3"/>
      <c r="S31" s="3"/>
      <c r="T31" s="3"/>
      <c r="U31" s="3"/>
    </row>
    <row r="32" spans="1:21">
      <c r="A32" s="2"/>
      <c r="B32" s="234" t="s">
        <v>92</v>
      </c>
      <c r="C32" s="234"/>
      <c r="D32" s="234"/>
      <c r="E32" s="234"/>
      <c r="F32" s="234"/>
      <c r="G32" s="234"/>
      <c r="H32" s="234"/>
      <c r="I32" s="195"/>
      <c r="J32" s="2"/>
      <c r="K32" s="2"/>
      <c r="L32" s="3"/>
      <c r="M32" s="3"/>
      <c r="N32" s="3"/>
      <c r="O32" s="3"/>
      <c r="P32" s="3"/>
      <c r="Q32" s="3"/>
      <c r="R32" s="3"/>
      <c r="S32" s="3"/>
      <c r="T32" s="3"/>
      <c r="U32" s="3"/>
    </row>
    <row r="33" spans="1:21">
      <c r="A33" s="2"/>
      <c r="B33" s="234" t="s">
        <v>630</v>
      </c>
      <c r="C33" s="234"/>
      <c r="D33" s="234"/>
      <c r="E33" s="234"/>
      <c r="F33" s="234"/>
      <c r="G33" s="234"/>
      <c r="H33" s="234"/>
      <c r="I33" s="195"/>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5" t="s">
        <v>614</v>
      </c>
      <c r="C43" s="235"/>
      <c r="D43" s="235"/>
      <c r="E43" s="235"/>
      <c r="F43" s="235"/>
      <c r="G43" s="235"/>
      <c r="H43" s="235"/>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A4E7842D-DB41-4F7F-ADD6-E05C030E9430}">
            <xm:f>IF($B$7=VLookups!$A$22,TRUE,FALSE)</xm:f>
            <x14:dxf>
              <numFmt numFmtId="9" formatCode="&quot;$&quot;#,##0_);\(&quot;$&quot;#,##0\)"/>
            </x14:dxf>
          </x14:cfRule>
          <xm:sqref>B4:D4 G4:G5 K4</xm:sqref>
        </x14:conditionalFormatting>
        <x14:conditionalFormatting xmlns:xm="http://schemas.microsoft.com/office/excel/2006/main">
          <x14:cfRule type="expression" priority="17" id="{EA7766AC-BCF8-4BC1-9879-DB4C3A3C109E}">
            <xm:f>IF($B$7=VLookups!$A$22,TRUE,FALSE)</xm:f>
            <x14:dxf>
              <numFmt numFmtId="9" formatCode="&quot;$&quot;#,##0_);\(&quot;$&quot;#,##0\)"/>
            </x14:dxf>
          </x14:cfRule>
          <xm:sqref>B5:D5</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5" id="{6A6F93CB-623E-45C2-AE14-A11EC9786CBB}">
            <xm:f>IF($B$7=VLookups!$A$22,TRUE,FALSE)</xm:f>
            <x14:dxf>
              <numFmt numFmtId="9" formatCode="&quot;$&quot;#,##0_);\(&quot;$&quot;#,##0\)"/>
            </x14:dxf>
          </x14:cfRule>
          <xm:sqref>L4</xm:sqref>
        </x14:conditionalFormatting>
        <x14:conditionalFormatting xmlns:xm="http://schemas.microsoft.com/office/excel/2006/main">
          <x14:cfRule type="expression" priority="14" id="{F8E192BC-DAB8-49F6-B24A-B12CBE085CD0}">
            <xm:f>IF($B$7=VLookups!$A$22,TRUE,FALSE)</xm:f>
            <x14:dxf>
              <numFmt numFmtId="9" formatCode="&quot;$&quot;#,##0_);\(&quot;$&quot;#,##0\)"/>
            </x14:dxf>
          </x14:cfRule>
          <xm:sqref>L5</xm:sqref>
        </x14:conditionalFormatting>
        <x14:conditionalFormatting xmlns:xm="http://schemas.microsoft.com/office/excel/2006/main">
          <x14:cfRule type="expression" priority="13" id="{C2E80EAD-4B2C-434F-AD09-074199606FC5}">
            <xm:f>IF($B$7=VLookups!$A$22,TRUE,FALSE)</xm:f>
            <x14:dxf>
              <numFmt numFmtId="9" formatCode="&quot;$&quot;#,##0_);\(&quot;$&quot;#,##0\)"/>
            </x14:dxf>
          </x14:cfRule>
          <xm:sqref>M4</xm:sqref>
        </x14:conditionalFormatting>
        <x14:conditionalFormatting xmlns:xm="http://schemas.microsoft.com/office/excel/2006/main">
          <x14:cfRule type="expression" priority="12" id="{B1054A5B-B5A0-4788-AFED-B84B543E8D0C}">
            <xm:f>IF($B$7=VLookups!$A$22,TRUE,FALSE)</xm:f>
            <x14:dxf>
              <numFmt numFmtId="9" formatCode="&quot;$&quot;#,##0_);\(&quot;$&quot;#,##0\)"/>
            </x14:dxf>
          </x14:cfRule>
          <xm:sqref>M5</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10" id="{2AF07D03-77FB-488D-B13D-C7223CEF92C0}">
            <xm:f>IF($B$7=VLookups!$A$22,TRUE,FALSE)</xm:f>
            <x14:dxf>
              <numFmt numFmtId="9" formatCode="&quot;$&quot;#,##0_);\(&quot;$&quot;#,##0\)"/>
            </x14:dxf>
          </x14:cfRule>
          <xm:sqref>O5</xm:sqref>
        </x14:conditionalFormatting>
        <x14:conditionalFormatting xmlns:xm="http://schemas.microsoft.com/office/excel/2006/main">
          <x14:cfRule type="expression" priority="9" id="{A2E195DE-88F3-4355-8BBC-CE0EB60B6711}">
            <xm:f>IF($B$7=VLookups!$A$22,TRUE,FALSE)</xm:f>
            <x14:dxf>
              <numFmt numFmtId="9" formatCode="&quot;$&quot;#,##0_);\(&quot;$&quot;#,##0\)"/>
            </x14:dxf>
          </x14:cfRule>
          <xm:sqref>O7</xm:sqref>
        </x14:conditionalFormatting>
        <x14:conditionalFormatting xmlns:xm="http://schemas.microsoft.com/office/excel/2006/main">
          <x14:cfRule type="expression" priority="8" id="{923F640A-4CDA-4BFE-B2B5-4404A74EA81E}">
            <xm:f>IF($B$7=VLookups!$A$22,TRUE,FALSE)</xm:f>
            <x14:dxf>
              <numFmt numFmtId="9" formatCode="&quot;$&quot;#,##0_);\(&quot;$&quot;#,##0\)"/>
            </x14:dxf>
          </x14:cfRule>
          <xm:sqref>P5</xm:sqref>
        </x14:conditionalFormatting>
        <x14:conditionalFormatting xmlns:xm="http://schemas.microsoft.com/office/excel/2006/main">
          <x14:cfRule type="expression" priority="7" id="{F00916EE-77CB-4979-AF87-8A7617FA91E1}">
            <xm:f>IF($B$7=VLookups!$A$22,TRUE,FALSE)</xm:f>
            <x14:dxf>
              <numFmt numFmtId="9" formatCode="&quot;$&quot;#,##0_);\(&quot;$&quot;#,##0\)"/>
            </x14:dxf>
          </x14:cfRule>
          <xm:sqref>P7</xm:sqref>
        </x14:conditionalFormatting>
        <x14:conditionalFormatting xmlns:xm="http://schemas.microsoft.com/office/excel/2006/main">
          <x14:cfRule type="expression" priority="6" id="{5B2015E4-43D0-4458-A591-8EF7A8BCE4B6}">
            <xm:f>IF($B$7=VLookups!$A$22,TRUE,FALSE)</xm:f>
            <x14:dxf>
              <numFmt numFmtId="9" formatCode="&quot;$&quot;#,##0_);\(&quot;$&quot;#,##0\)"/>
            </x14:dxf>
          </x14:cfRule>
          <xm:sqref>Q5:T5</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Q7:T7</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 id="{0C9DCEE2-B06B-48F8-9D71-88D9C65CFFCF}">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1972-2021'!HP4:PH4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9" sqref="B9"/>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818</v>
      </c>
      <c r="C1" s="3"/>
      <c r="D1" s="3"/>
      <c r="E1" s="2"/>
      <c r="F1" s="2"/>
      <c r="G1" s="3"/>
      <c r="H1" s="2"/>
      <c r="I1" s="2"/>
      <c r="J1" s="3"/>
      <c r="K1" s="3"/>
      <c r="L1" s="3"/>
      <c r="M1" s="81" t="s">
        <v>36</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6" t="s">
        <v>33</v>
      </c>
      <c r="N2" s="236" t="s">
        <v>34</v>
      </c>
      <c r="O2" s="238" t="s">
        <v>25</v>
      </c>
      <c r="P2" s="239"/>
      <c r="Q2" s="239"/>
      <c r="R2" s="239"/>
      <c r="S2" s="239"/>
      <c r="T2" s="240"/>
      <c r="U2" s="3"/>
      <c r="V2" s="75" t="s">
        <v>56</v>
      </c>
    </row>
    <row r="3" spans="1:425">
      <c r="A3" s="39" t="s">
        <v>645</v>
      </c>
      <c r="B3" s="39" t="s">
        <v>19</v>
      </c>
      <c r="C3" s="39" t="s">
        <v>5</v>
      </c>
      <c r="D3" s="39" t="s">
        <v>20</v>
      </c>
      <c r="E3" s="39"/>
      <c r="F3" s="39"/>
      <c r="G3" s="39" t="s">
        <v>32</v>
      </c>
      <c r="H3" s="39" t="s">
        <v>6</v>
      </c>
      <c r="I3" s="39" t="s">
        <v>53</v>
      </c>
      <c r="J3" s="39" t="s">
        <v>619</v>
      </c>
      <c r="K3" s="39" t="s">
        <v>31</v>
      </c>
      <c r="L3" s="39" t="s">
        <v>42</v>
      </c>
      <c r="M3" s="237"/>
      <c r="N3" s="237"/>
      <c r="O3" s="66">
        <v>0.1</v>
      </c>
      <c r="P3" s="35">
        <v>0.9</v>
      </c>
      <c r="Q3" s="35">
        <v>0.85</v>
      </c>
      <c r="R3" s="35">
        <v>0.8</v>
      </c>
      <c r="S3" s="35">
        <v>0.75</v>
      </c>
      <c r="T3" s="35">
        <v>0.7</v>
      </c>
      <c r="U3" s="3"/>
      <c r="V3" s="75" t="s">
        <v>57</v>
      </c>
      <c r="HP3" s="75" t="s">
        <v>54</v>
      </c>
      <c r="PI3" s="78" t="s">
        <v>640</v>
      </c>
    </row>
    <row r="4" spans="1:425" s="165" customFormat="1">
      <c r="A4" s="156" t="s">
        <v>813</v>
      </c>
      <c r="B4" s="157">
        <v>70</v>
      </c>
      <c r="C4" s="157">
        <v>90</v>
      </c>
      <c r="D4" s="157">
        <v>110</v>
      </c>
      <c r="E4" s="19">
        <f>IF(OR(ISBLANK(C4),ISBLANK(D4),ISBLANK(B4)),"",IF(AND(B4&gt;0,C4&gt;0,D4&gt;0),IF(C4&gt;B4,IF(D4&gt;C4,1,-1),-1)))</f>
        <v>1</v>
      </c>
      <c r="F4" s="19">
        <f>IF(OR(ISBLANK(B4),ISBLANK(C4),ISBLANK(D4)),"",IFERROR(MIN(C4-B4,D4-C4)/MAX(C4-B4,D4-C4),""))</f>
        <v>1</v>
      </c>
      <c r="G4" s="53">
        <f>IF(AND(B4&gt;0,C4&gt;0,D4&gt;0),(B4+(4*C4)+D4)/6,"")</f>
        <v>90</v>
      </c>
      <c r="H4" s="158" t="s">
        <v>3</v>
      </c>
      <c r="I4" s="39"/>
      <c r="J4" s="159">
        <v>6.2</v>
      </c>
      <c r="K4" s="194">
        <f>IF(AND(B4&gt;0,C4&gt;0,D4&gt;0),IF(ISBLANK(J4),IF(ISBLANK(H4),"",(D4-B4)*VLOOKUP(H4,VLookups!$A$4:$B$13,2,FALSE)),J4),"")</f>
        <v>6.2</v>
      </c>
      <c r="L4" s="160">
        <f>IF(K4="","",K4^2)</f>
        <v>38.440000000000005</v>
      </c>
      <c r="M4" s="64"/>
      <c r="N4" s="161" t="str">
        <f>IF(AND(M4&gt;0,C4&gt;0,NOT(K4="")),ABS(VLOOKUP($M$1,VLookups!$A$17:$B$18,2,FALSE)-_xlfn.NORM.DIST(M4,G4,K4,TRUE)),"")</f>
        <v/>
      </c>
      <c r="O4" s="162">
        <f>IF(AND($B4&gt;0,$C4&gt;0,$D4&gt;0,NOT(ISBLANK($H4))),_xlfn.NORM.INV(ABS(VLOOKUP($M$1,VLookups!$A$17:$B$18,2,FALSE)-O$3),$G4,$K4),"")</f>
        <v>82.054380293623481</v>
      </c>
      <c r="P4" s="163">
        <f>IF(AND($B4&gt;0,$C4&gt;0,$D4&gt;0,NOT(ISBLANK($H4))),_xlfn.NORM.INV(ABS(VLOOKUP($M$1,VLookups!$A$17:$B$18,2,FALSE)-P$3),$G4,$K4),"")</f>
        <v>97.945619706376519</v>
      </c>
      <c r="Q4" s="162">
        <f>IF(AND($B4&gt;0,$C4&gt;0,$D4&gt;0,NOT(ISBLANK($H4))),_xlfn.NORM.INV(ABS(VLOOKUP($M$1,VLookups!$A$17:$B$18,2,FALSE)-Q$3),$G4,$K4),"")</f>
        <v>96.425887014861502</v>
      </c>
      <c r="R4" s="163">
        <f>IF(AND($B4&gt;0,$C4&gt;0,$D4&gt;0,NOT(ISBLANK($H4))),_xlfn.NORM.INV(ABS(VLOOKUP($M$1,VLookups!$A$17:$B$18,2,FALSE)-R$3),$G4,$K4),"")</f>
        <v>95.21805164815207</v>
      </c>
      <c r="S4" s="162">
        <f>IF(AND($B4&gt;0,$C4&gt;0,$D4&gt;0,NOT(ISBLANK($H4))),_xlfn.NORM.INV(ABS(VLOOKUP($M$1,VLookups!$A$17:$B$18,2,FALSE)-S$3),$G4,$K4),"")</f>
        <v>94.181836451215702</v>
      </c>
      <c r="T4" s="163">
        <f>IF(AND($B4&gt;0,$C4&gt;0,$D4&gt;0,NOT(ISBLANK($H4))),_xlfn.NORM.INV(ABS(VLOOKUP($M$1,VLookups!$A$17:$B$18,2,FALSE)-T$3),$G4,$K4),"")</f>
        <v>93.251283178789848</v>
      </c>
      <c r="U4" s="164"/>
      <c r="V4" s="76">
        <f>IF(AND(B4&gt;0,C4&gt;0,D4&gt;0),ABS(B4-D4)/(G10*140),"")</f>
        <v>0.22857142857142856</v>
      </c>
      <c r="W4" s="33">
        <f t="shared" ref="W4:CH4" si="0">IF(ISNONTEXT($V4),X4-$V4,"")</f>
        <v>67.142857142857224</v>
      </c>
      <c r="X4" s="33">
        <f t="shared" si="0"/>
        <v>67.371428571428652</v>
      </c>
      <c r="Y4" s="33">
        <f t="shared" si="0"/>
        <v>67.60000000000008</v>
      </c>
      <c r="Z4" s="33">
        <f t="shared" si="0"/>
        <v>67.828571428571507</v>
      </c>
      <c r="AA4" s="33">
        <f t="shared" si="0"/>
        <v>68.057142857142935</v>
      </c>
      <c r="AB4" s="33">
        <f t="shared" si="0"/>
        <v>68.285714285714363</v>
      </c>
      <c r="AC4" s="33">
        <f t="shared" si="0"/>
        <v>68.514285714285791</v>
      </c>
      <c r="AD4" s="33">
        <f t="shared" si="0"/>
        <v>68.742857142857218</v>
      </c>
      <c r="AE4" s="33">
        <f t="shared" si="0"/>
        <v>68.971428571428646</v>
      </c>
      <c r="AF4" s="33">
        <f t="shared" si="0"/>
        <v>69.200000000000074</v>
      </c>
      <c r="AG4" s="33">
        <f t="shared" si="0"/>
        <v>69.428571428571502</v>
      </c>
      <c r="AH4" s="33">
        <f t="shared" si="0"/>
        <v>69.657142857142929</v>
      </c>
      <c r="AI4" s="33">
        <f t="shared" si="0"/>
        <v>69.885714285714357</v>
      </c>
      <c r="AJ4" s="33">
        <f t="shared" si="0"/>
        <v>70.114285714285785</v>
      </c>
      <c r="AK4" s="33">
        <f t="shared" si="0"/>
        <v>70.342857142857213</v>
      </c>
      <c r="AL4" s="33">
        <f t="shared" si="0"/>
        <v>70.57142857142864</v>
      </c>
      <c r="AM4" s="33">
        <f t="shared" si="0"/>
        <v>70.800000000000068</v>
      </c>
      <c r="AN4" s="33">
        <f t="shared" si="0"/>
        <v>71.028571428571496</v>
      </c>
      <c r="AO4" s="33">
        <f t="shared" si="0"/>
        <v>71.257142857142924</v>
      </c>
      <c r="AP4" s="33">
        <f t="shared" si="0"/>
        <v>71.485714285714351</v>
      </c>
      <c r="AQ4" s="33">
        <f t="shared" si="0"/>
        <v>71.714285714285779</v>
      </c>
      <c r="AR4" s="33">
        <f t="shared" si="0"/>
        <v>71.942857142857207</v>
      </c>
      <c r="AS4" s="33">
        <f t="shared" si="0"/>
        <v>72.171428571428635</v>
      </c>
      <c r="AT4" s="33">
        <f t="shared" si="0"/>
        <v>72.400000000000063</v>
      </c>
      <c r="AU4" s="33">
        <f t="shared" si="0"/>
        <v>72.62857142857149</v>
      </c>
      <c r="AV4" s="33">
        <f t="shared" si="0"/>
        <v>72.857142857142918</v>
      </c>
      <c r="AW4" s="33">
        <f t="shared" si="0"/>
        <v>73.085714285714346</v>
      </c>
      <c r="AX4" s="33">
        <f t="shared" si="0"/>
        <v>73.314285714285774</v>
      </c>
      <c r="AY4" s="33">
        <f t="shared" si="0"/>
        <v>73.542857142857201</v>
      </c>
      <c r="AZ4" s="33">
        <f t="shared" si="0"/>
        <v>73.771428571428629</v>
      </c>
      <c r="BA4" s="33">
        <f t="shared" si="0"/>
        <v>74.000000000000057</v>
      </c>
      <c r="BB4" s="33">
        <f t="shared" si="0"/>
        <v>74.228571428571485</v>
      </c>
      <c r="BC4" s="33">
        <f t="shared" si="0"/>
        <v>74.457142857142912</v>
      </c>
      <c r="BD4" s="33">
        <f t="shared" si="0"/>
        <v>74.68571428571434</v>
      </c>
      <c r="BE4" s="33">
        <f t="shared" si="0"/>
        <v>74.914285714285768</v>
      </c>
      <c r="BF4" s="33">
        <f t="shared" si="0"/>
        <v>75.142857142857196</v>
      </c>
      <c r="BG4" s="33">
        <f t="shared" si="0"/>
        <v>75.371428571428623</v>
      </c>
      <c r="BH4" s="33">
        <f t="shared" si="0"/>
        <v>75.600000000000051</v>
      </c>
      <c r="BI4" s="33">
        <f t="shared" si="0"/>
        <v>75.828571428571479</v>
      </c>
      <c r="BJ4" s="33">
        <f t="shared" si="0"/>
        <v>76.057142857142907</v>
      </c>
      <c r="BK4" s="33">
        <f t="shared" si="0"/>
        <v>76.285714285714334</v>
      </c>
      <c r="BL4" s="33">
        <f t="shared" si="0"/>
        <v>76.514285714285762</v>
      </c>
      <c r="BM4" s="33">
        <f t="shared" si="0"/>
        <v>76.74285714285719</v>
      </c>
      <c r="BN4" s="33">
        <f t="shared" si="0"/>
        <v>76.971428571428618</v>
      </c>
      <c r="BO4" s="33">
        <f t="shared" si="0"/>
        <v>77.200000000000045</v>
      </c>
      <c r="BP4" s="33">
        <f t="shared" si="0"/>
        <v>77.428571428571473</v>
      </c>
      <c r="BQ4" s="33">
        <f t="shared" si="0"/>
        <v>77.657142857142901</v>
      </c>
      <c r="BR4" s="33">
        <f t="shared" si="0"/>
        <v>77.885714285714329</v>
      </c>
      <c r="BS4" s="33">
        <f t="shared" si="0"/>
        <v>78.114285714285757</v>
      </c>
      <c r="BT4" s="33">
        <f t="shared" si="0"/>
        <v>78.342857142857184</v>
      </c>
      <c r="BU4" s="33">
        <f t="shared" si="0"/>
        <v>78.571428571428612</v>
      </c>
      <c r="BV4" s="33">
        <f t="shared" si="0"/>
        <v>78.80000000000004</v>
      </c>
      <c r="BW4" s="33">
        <f t="shared" si="0"/>
        <v>79.028571428571468</v>
      </c>
      <c r="BX4" s="33">
        <f t="shared" si="0"/>
        <v>79.257142857142895</v>
      </c>
      <c r="BY4" s="33">
        <f t="shared" si="0"/>
        <v>79.485714285714323</v>
      </c>
      <c r="BZ4" s="33">
        <f t="shared" si="0"/>
        <v>79.714285714285751</v>
      </c>
      <c r="CA4" s="33">
        <f t="shared" si="0"/>
        <v>79.942857142857179</v>
      </c>
      <c r="CB4" s="33">
        <f t="shared" si="0"/>
        <v>80.171428571428606</v>
      </c>
      <c r="CC4" s="33">
        <f t="shared" si="0"/>
        <v>80.400000000000034</v>
      </c>
      <c r="CD4" s="33">
        <f t="shared" si="0"/>
        <v>80.628571428571462</v>
      </c>
      <c r="CE4" s="33">
        <f t="shared" si="0"/>
        <v>80.85714285714289</v>
      </c>
      <c r="CF4" s="33">
        <f t="shared" si="0"/>
        <v>81.085714285714317</v>
      </c>
      <c r="CG4" s="33">
        <f t="shared" si="0"/>
        <v>81.314285714285745</v>
      </c>
      <c r="CH4" s="33">
        <f t="shared" si="0"/>
        <v>81.542857142857173</v>
      </c>
      <c r="CI4" s="33">
        <f t="shared" ref="CI4:DQ4" si="1">IF(ISNONTEXT($V4),CJ4-$V4,"")</f>
        <v>81.771428571428601</v>
      </c>
      <c r="CJ4" s="33">
        <f t="shared" si="1"/>
        <v>82.000000000000028</v>
      </c>
      <c r="CK4" s="33">
        <f t="shared" si="1"/>
        <v>82.228571428571456</v>
      </c>
      <c r="CL4" s="33">
        <f t="shared" si="1"/>
        <v>82.457142857142884</v>
      </c>
      <c r="CM4" s="33">
        <f t="shared" si="1"/>
        <v>82.685714285714312</v>
      </c>
      <c r="CN4" s="33">
        <f t="shared" si="1"/>
        <v>82.914285714285739</v>
      </c>
      <c r="CO4" s="33">
        <f t="shared" si="1"/>
        <v>83.142857142857167</v>
      </c>
      <c r="CP4" s="33">
        <f t="shared" si="1"/>
        <v>83.371428571428595</v>
      </c>
      <c r="CQ4" s="33">
        <f t="shared" si="1"/>
        <v>83.600000000000023</v>
      </c>
      <c r="CR4" s="33">
        <f t="shared" si="1"/>
        <v>83.82857142857145</v>
      </c>
      <c r="CS4" s="33">
        <f t="shared" si="1"/>
        <v>84.057142857142878</v>
      </c>
      <c r="CT4" s="33">
        <f t="shared" si="1"/>
        <v>84.285714285714306</v>
      </c>
      <c r="CU4" s="33">
        <f t="shared" si="1"/>
        <v>84.514285714285734</v>
      </c>
      <c r="CV4" s="33">
        <f t="shared" si="1"/>
        <v>84.742857142857162</v>
      </c>
      <c r="CW4" s="33">
        <f t="shared" si="1"/>
        <v>84.971428571428589</v>
      </c>
      <c r="CX4" s="33">
        <f t="shared" si="1"/>
        <v>85.200000000000017</v>
      </c>
      <c r="CY4" s="33">
        <f t="shared" si="1"/>
        <v>85.428571428571445</v>
      </c>
      <c r="CZ4" s="33">
        <f t="shared" si="1"/>
        <v>85.657142857142873</v>
      </c>
      <c r="DA4" s="33">
        <f t="shared" si="1"/>
        <v>85.8857142857143</v>
      </c>
      <c r="DB4" s="33">
        <f t="shared" si="1"/>
        <v>86.114285714285728</v>
      </c>
      <c r="DC4" s="33">
        <f t="shared" si="1"/>
        <v>86.342857142857156</v>
      </c>
      <c r="DD4" s="33">
        <f t="shared" si="1"/>
        <v>86.571428571428584</v>
      </c>
      <c r="DE4" s="33">
        <f t="shared" si="1"/>
        <v>86.800000000000011</v>
      </c>
      <c r="DF4" s="33">
        <f t="shared" si="1"/>
        <v>87.028571428571439</v>
      </c>
      <c r="DG4" s="33">
        <f t="shared" si="1"/>
        <v>87.257142857142867</v>
      </c>
      <c r="DH4" s="33">
        <f t="shared" si="1"/>
        <v>87.485714285714295</v>
      </c>
      <c r="DI4" s="33">
        <f t="shared" si="1"/>
        <v>87.714285714285722</v>
      </c>
      <c r="DJ4" s="33">
        <f t="shared" si="1"/>
        <v>87.94285714285715</v>
      </c>
      <c r="DK4" s="33">
        <f t="shared" si="1"/>
        <v>88.171428571428578</v>
      </c>
      <c r="DL4" s="33">
        <f t="shared" si="1"/>
        <v>88.4</v>
      </c>
      <c r="DM4" s="33">
        <f t="shared" si="1"/>
        <v>88.628571428571433</v>
      </c>
      <c r="DN4" s="33">
        <f t="shared" si="1"/>
        <v>88.857142857142861</v>
      </c>
      <c r="DO4" s="33">
        <f t="shared" si="1"/>
        <v>89.085714285714289</v>
      </c>
      <c r="DP4" s="33">
        <f t="shared" si="1"/>
        <v>89.314285714285717</v>
      </c>
      <c r="DQ4" s="33">
        <f t="shared" si="1"/>
        <v>89.542857142857144</v>
      </c>
      <c r="DR4" s="33">
        <f>IF(ISNONTEXT($V4),DS4-$V4,"")</f>
        <v>89.771428571428572</v>
      </c>
      <c r="DS4" s="80">
        <f>IF(ISNONTEXT($V4),$C$4,"")</f>
        <v>90</v>
      </c>
      <c r="DT4" s="33">
        <f t="shared" ref="DT4:GE4" si="2">IF(ISNONTEXT($V4),DS4+$V4,"")</f>
        <v>90.228571428571428</v>
      </c>
      <c r="DU4" s="33">
        <f t="shared" si="2"/>
        <v>90.457142857142856</v>
      </c>
      <c r="DV4" s="33">
        <f t="shared" si="2"/>
        <v>90.685714285714283</v>
      </c>
      <c r="DW4" s="33">
        <f t="shared" si="2"/>
        <v>90.914285714285711</v>
      </c>
      <c r="DX4" s="33">
        <f t="shared" si="2"/>
        <v>91.142857142857139</v>
      </c>
      <c r="DY4" s="33">
        <f t="shared" si="2"/>
        <v>91.371428571428567</v>
      </c>
      <c r="DZ4" s="33">
        <f t="shared" si="2"/>
        <v>91.6</v>
      </c>
      <c r="EA4" s="33">
        <f t="shared" si="2"/>
        <v>91.828571428571422</v>
      </c>
      <c r="EB4" s="33">
        <f t="shared" si="2"/>
        <v>92.05714285714285</v>
      </c>
      <c r="EC4" s="33">
        <f t="shared" si="2"/>
        <v>92.285714285714278</v>
      </c>
      <c r="ED4" s="33">
        <f t="shared" si="2"/>
        <v>92.514285714285705</v>
      </c>
      <c r="EE4" s="33">
        <f t="shared" si="2"/>
        <v>92.742857142857133</v>
      </c>
      <c r="EF4" s="33">
        <f t="shared" si="2"/>
        <v>92.971428571428561</v>
      </c>
      <c r="EG4" s="33">
        <f t="shared" si="2"/>
        <v>93.199999999999989</v>
      </c>
      <c r="EH4" s="33">
        <f t="shared" si="2"/>
        <v>93.428571428571416</v>
      </c>
      <c r="EI4" s="33">
        <f t="shared" si="2"/>
        <v>93.657142857142844</v>
      </c>
      <c r="EJ4" s="33">
        <f t="shared" si="2"/>
        <v>93.885714285714272</v>
      </c>
      <c r="EK4" s="33">
        <f t="shared" si="2"/>
        <v>94.1142857142857</v>
      </c>
      <c r="EL4" s="33">
        <f t="shared" si="2"/>
        <v>94.342857142857127</v>
      </c>
      <c r="EM4" s="33">
        <f t="shared" si="2"/>
        <v>94.571428571428555</v>
      </c>
      <c r="EN4" s="33">
        <f t="shared" si="2"/>
        <v>94.799999999999983</v>
      </c>
      <c r="EO4" s="33">
        <f t="shared" si="2"/>
        <v>95.028571428571411</v>
      </c>
      <c r="EP4" s="33">
        <f t="shared" si="2"/>
        <v>95.257142857142838</v>
      </c>
      <c r="EQ4" s="33">
        <f t="shared" si="2"/>
        <v>95.485714285714266</v>
      </c>
      <c r="ER4" s="33">
        <f t="shared" si="2"/>
        <v>95.714285714285694</v>
      </c>
      <c r="ES4" s="33">
        <f t="shared" si="2"/>
        <v>95.942857142857122</v>
      </c>
      <c r="ET4" s="33">
        <f t="shared" si="2"/>
        <v>96.17142857142855</v>
      </c>
      <c r="EU4" s="33">
        <f t="shared" si="2"/>
        <v>96.399999999999977</v>
      </c>
      <c r="EV4" s="33">
        <f t="shared" si="2"/>
        <v>96.628571428571405</v>
      </c>
      <c r="EW4" s="33">
        <f t="shared" si="2"/>
        <v>96.857142857142833</v>
      </c>
      <c r="EX4" s="33">
        <f t="shared" si="2"/>
        <v>97.085714285714261</v>
      </c>
      <c r="EY4" s="33">
        <f t="shared" si="2"/>
        <v>97.314285714285688</v>
      </c>
      <c r="EZ4" s="33">
        <f t="shared" si="2"/>
        <v>97.542857142857116</v>
      </c>
      <c r="FA4" s="33">
        <f t="shared" si="2"/>
        <v>97.771428571428544</v>
      </c>
      <c r="FB4" s="33">
        <f t="shared" si="2"/>
        <v>97.999999999999972</v>
      </c>
      <c r="FC4" s="33">
        <f t="shared" si="2"/>
        <v>98.228571428571399</v>
      </c>
      <c r="FD4" s="33">
        <f t="shared" si="2"/>
        <v>98.457142857142827</v>
      </c>
      <c r="FE4" s="33">
        <f t="shared" si="2"/>
        <v>98.685714285714255</v>
      </c>
      <c r="FF4" s="33">
        <f t="shared" si="2"/>
        <v>98.914285714285683</v>
      </c>
      <c r="FG4" s="33">
        <f t="shared" si="2"/>
        <v>99.14285714285711</v>
      </c>
      <c r="FH4" s="33">
        <f t="shared" si="2"/>
        <v>99.371428571428538</v>
      </c>
      <c r="FI4" s="33">
        <f t="shared" si="2"/>
        <v>99.599999999999966</v>
      </c>
      <c r="FJ4" s="33">
        <f t="shared" si="2"/>
        <v>99.828571428571394</v>
      </c>
      <c r="FK4" s="33">
        <f t="shared" si="2"/>
        <v>100.05714285714282</v>
      </c>
      <c r="FL4" s="33">
        <f t="shared" si="2"/>
        <v>100.28571428571425</v>
      </c>
      <c r="FM4" s="33">
        <f t="shared" si="2"/>
        <v>100.51428571428568</v>
      </c>
      <c r="FN4" s="33">
        <f t="shared" si="2"/>
        <v>100.7428571428571</v>
      </c>
      <c r="FO4" s="33">
        <f t="shared" si="2"/>
        <v>100.97142857142853</v>
      </c>
      <c r="FP4" s="33">
        <f t="shared" si="2"/>
        <v>101.19999999999996</v>
      </c>
      <c r="FQ4" s="33">
        <f t="shared" si="2"/>
        <v>101.42857142857139</v>
      </c>
      <c r="FR4" s="33">
        <f t="shared" si="2"/>
        <v>101.65714285714282</v>
      </c>
      <c r="FS4" s="33">
        <f t="shared" si="2"/>
        <v>101.88571428571424</v>
      </c>
      <c r="FT4" s="33">
        <f t="shared" si="2"/>
        <v>102.11428571428567</v>
      </c>
      <c r="FU4" s="33">
        <f t="shared" si="2"/>
        <v>102.3428571428571</v>
      </c>
      <c r="FV4" s="33">
        <f t="shared" si="2"/>
        <v>102.57142857142853</v>
      </c>
      <c r="FW4" s="33">
        <f t="shared" si="2"/>
        <v>102.79999999999995</v>
      </c>
      <c r="FX4" s="33">
        <f t="shared" si="2"/>
        <v>103.02857142857138</v>
      </c>
      <c r="FY4" s="33">
        <f t="shared" si="2"/>
        <v>103.25714285714281</v>
      </c>
      <c r="FZ4" s="33">
        <f t="shared" si="2"/>
        <v>103.48571428571424</v>
      </c>
      <c r="GA4" s="33">
        <f t="shared" si="2"/>
        <v>103.71428571428567</v>
      </c>
      <c r="GB4" s="33">
        <f t="shared" si="2"/>
        <v>103.94285714285709</v>
      </c>
      <c r="GC4" s="33">
        <f t="shared" si="2"/>
        <v>104.17142857142852</v>
      </c>
      <c r="GD4" s="33">
        <f t="shared" si="2"/>
        <v>104.39999999999995</v>
      </c>
      <c r="GE4" s="33">
        <f t="shared" si="2"/>
        <v>104.62857142857138</v>
      </c>
      <c r="GF4" s="33">
        <f t="shared" ref="GF4:HO4" si="3">IF(ISNONTEXT($V4),GE4+$V4,"")</f>
        <v>104.8571428571428</v>
      </c>
      <c r="GG4" s="33">
        <f t="shared" si="3"/>
        <v>105.08571428571423</v>
      </c>
      <c r="GH4" s="33">
        <f t="shared" si="3"/>
        <v>105.31428571428566</v>
      </c>
      <c r="GI4" s="33">
        <f t="shared" si="3"/>
        <v>105.54285714285709</v>
      </c>
      <c r="GJ4" s="33">
        <f t="shared" si="3"/>
        <v>105.77142857142852</v>
      </c>
      <c r="GK4" s="33">
        <f t="shared" si="3"/>
        <v>105.99999999999994</v>
      </c>
      <c r="GL4" s="33">
        <f t="shared" si="3"/>
        <v>106.22857142857137</v>
      </c>
      <c r="GM4" s="33">
        <f t="shared" si="3"/>
        <v>106.4571428571428</v>
      </c>
      <c r="GN4" s="33">
        <f t="shared" si="3"/>
        <v>106.68571428571423</v>
      </c>
      <c r="GO4" s="33">
        <f t="shared" si="3"/>
        <v>106.91428571428565</v>
      </c>
      <c r="GP4" s="33">
        <f t="shared" si="3"/>
        <v>107.14285714285708</v>
      </c>
      <c r="GQ4" s="33">
        <f t="shared" si="3"/>
        <v>107.37142857142851</v>
      </c>
      <c r="GR4" s="33">
        <f t="shared" si="3"/>
        <v>107.59999999999994</v>
      </c>
      <c r="GS4" s="33">
        <f t="shared" si="3"/>
        <v>107.82857142857137</v>
      </c>
      <c r="GT4" s="33">
        <f t="shared" si="3"/>
        <v>108.05714285714279</v>
      </c>
      <c r="GU4" s="33">
        <f t="shared" si="3"/>
        <v>108.28571428571422</v>
      </c>
      <c r="GV4" s="33">
        <f t="shared" si="3"/>
        <v>108.51428571428565</v>
      </c>
      <c r="GW4" s="33">
        <f t="shared" si="3"/>
        <v>108.74285714285708</v>
      </c>
      <c r="GX4" s="33">
        <f t="shared" si="3"/>
        <v>108.9714285714285</v>
      </c>
      <c r="GY4" s="33">
        <f t="shared" si="3"/>
        <v>109.19999999999993</v>
      </c>
      <c r="GZ4" s="33">
        <f t="shared" si="3"/>
        <v>109.42857142857136</v>
      </c>
      <c r="HA4" s="33">
        <f t="shared" si="3"/>
        <v>109.65714285714279</v>
      </c>
      <c r="HB4" s="33">
        <f t="shared" si="3"/>
        <v>109.88571428571422</v>
      </c>
      <c r="HC4" s="33">
        <f t="shared" si="3"/>
        <v>110.11428571428564</v>
      </c>
      <c r="HD4" s="33">
        <f t="shared" si="3"/>
        <v>110.34285714285707</v>
      </c>
      <c r="HE4" s="33">
        <f t="shared" si="3"/>
        <v>110.5714285714285</v>
      </c>
      <c r="HF4" s="33">
        <f t="shared" si="3"/>
        <v>110.79999999999993</v>
      </c>
      <c r="HG4" s="33">
        <f t="shared" si="3"/>
        <v>111.02857142857135</v>
      </c>
      <c r="HH4" s="33">
        <f t="shared" si="3"/>
        <v>111.25714285714278</v>
      </c>
      <c r="HI4" s="33">
        <f t="shared" si="3"/>
        <v>111.48571428571421</v>
      </c>
      <c r="HJ4" s="33">
        <f t="shared" si="3"/>
        <v>111.71428571428564</v>
      </c>
      <c r="HK4" s="33">
        <f t="shared" si="3"/>
        <v>111.94285714285706</v>
      </c>
      <c r="HL4" s="33">
        <f t="shared" si="3"/>
        <v>112.17142857142849</v>
      </c>
      <c r="HM4" s="33">
        <f t="shared" si="3"/>
        <v>112.39999999999992</v>
      </c>
      <c r="HN4" s="33">
        <f t="shared" si="3"/>
        <v>112.62857142857135</v>
      </c>
      <c r="HO4" s="33">
        <f t="shared" si="3"/>
        <v>112.85714285714278</v>
      </c>
      <c r="HP4" s="77">
        <f t="shared" ref="HP4:KA4" si="4">IF(ISNONTEXT($K4),_xlfn.NORM.DIST(W4,$G4,$K4,FALSE),NA())</f>
        <v>7.1979433928399611E-5</v>
      </c>
      <c r="HQ4" s="77">
        <f t="shared" si="4"/>
        <v>8.240233055813848E-5</v>
      </c>
      <c r="HR4" s="77">
        <f t="shared" si="4"/>
        <v>9.4206376765010872E-5</v>
      </c>
      <c r="HS4" s="77">
        <f t="shared" si="4"/>
        <v>1.0755505950911097E-4</v>
      </c>
      <c r="HT4" s="77">
        <f t="shared" si="4"/>
        <v>1.2262841838183163E-4</v>
      </c>
      <c r="HU4" s="77">
        <f t="shared" si="4"/>
        <v>1.3962434441223859E-4</v>
      </c>
      <c r="HV4" s="77">
        <f t="shared" si="4"/>
        <v>1.5875993228580846E-4</v>
      </c>
      <c r="HW4" s="77">
        <f t="shared" si="4"/>
        <v>1.8027288169062734E-4</v>
      </c>
      <c r="HX4" s="77">
        <f t="shared" si="4"/>
        <v>2.0442294241107526E-4</v>
      </c>
      <c r="HY4" s="77">
        <f t="shared" si="4"/>
        <v>2.314933966046662E-4</v>
      </c>
      <c r="HZ4" s="77">
        <f t="shared" si="4"/>
        <v>2.6179257042720428E-4</v>
      </c>
      <c r="IA4" s="77">
        <f t="shared" si="4"/>
        <v>2.9565536581957112E-4</v>
      </c>
      <c r="IB4" s="77">
        <f t="shared" si="4"/>
        <v>3.3344480184291516E-4</v>
      </c>
      <c r="IC4" s="77">
        <f t="shared" si="4"/>
        <v>3.7555355345638206E-4</v>
      </c>
      <c r="ID4" s="77">
        <f t="shared" si="4"/>
        <v>4.2240547408350926E-4</v>
      </c>
      <c r="IE4" s="77">
        <f t="shared" si="4"/>
        <v>4.7445708672288659E-4</v>
      </c>
      <c r="IF4" s="77">
        <f t="shared" si="4"/>
        <v>5.3219902674086898E-4</v>
      </c>
      <c r="IG4" s="77">
        <f t="shared" si="4"/>
        <v>5.9615741785650725E-4</v>
      </c>
      <c r="IH4" s="77">
        <f t="shared" si="4"/>
        <v>6.6689516121127819E-4</v>
      </c>
      <c r="II4" s="77">
        <f t="shared" si="4"/>
        <v>7.4501311583087375E-4</v>
      </c>
      <c r="IJ4" s="77">
        <f t="shared" si="4"/>
        <v>8.3115114725769196E-4</v>
      </c>
      <c r="IK4" s="77">
        <f t="shared" si="4"/>
        <v>9.2598901968733575E-4</v>
      </c>
      <c r="IL4" s="77">
        <f t="shared" si="4"/>
        <v>1.0302471056090419E-3</v>
      </c>
      <c r="IM4" s="77">
        <f t="shared" si="4"/>
        <v>1.1446868857589083E-3</v>
      </c>
      <c r="IN4" s="77">
        <f t="shared" si="4"/>
        <v>1.2701112111779241E-3</v>
      </c>
      <c r="IO4" s="77">
        <f t="shared" si="4"/>
        <v>1.4073642983573205E-3</v>
      </c>
      <c r="IP4" s="77">
        <f t="shared" si="4"/>
        <v>1.5573314278855188E-3</v>
      </c>
      <c r="IQ4" s="77">
        <f t="shared" si="4"/>
        <v>1.7209383167181612E-3</v>
      </c>
      <c r="IR4" s="77">
        <f t="shared" si="4"/>
        <v>1.8991501342096608E-3</v>
      </c>
      <c r="IS4" s="77">
        <f t="shared" si="4"/>
        <v>2.0929701324045994E-3</v>
      </c>
      <c r="IT4" s="77">
        <f t="shared" si="4"/>
        <v>2.3034378618225953E-3</v>
      </c>
      <c r="IU4" s="77">
        <f t="shared" si="4"/>
        <v>2.5316269451108207E-3</v>
      </c>
      <c r="IV4" s="77">
        <f t="shared" si="4"/>
        <v>2.7786423825121257E-3</v>
      </c>
      <c r="IW4" s="77">
        <f t="shared" si="4"/>
        <v>3.0456173651277718E-3</v>
      </c>
      <c r="IX4" s="77">
        <f t="shared" si="4"/>
        <v>3.3337095744624405E-3</v>
      </c>
      <c r="IY4" s="77">
        <f t="shared" si="4"/>
        <v>3.6440969497409993E-3</v>
      </c>
      <c r="IZ4" s="77">
        <f t="shared" si="4"/>
        <v>3.9779729079913988E-3</v>
      </c>
      <c r="JA4" s="77">
        <f t="shared" si="4"/>
        <v>4.3365410059000038E-3</v>
      </c>
      <c r="JB4" s="77">
        <f t="shared" si="4"/>
        <v>4.7210090369615015E-3</v>
      </c>
      <c r="JC4" s="77">
        <f t="shared" si="4"/>
        <v>5.1325825624550722E-3</v>
      </c>
      <c r="JD4" s="77">
        <f t="shared" si="4"/>
        <v>5.572457880263052E-3</v>
      </c>
      <c r="JE4" s="77">
        <f t="shared" si="4"/>
        <v>6.0418144414814828E-3</v>
      </c>
      <c r="JF4" s="77">
        <f t="shared" si="4"/>
        <v>6.5418067311177617E-3</v>
      </c>
      <c r="JG4" s="77">
        <f t="shared" si="4"/>
        <v>7.0735556358847212E-3</v>
      </c>
      <c r="JH4" s="77">
        <f t="shared" si="4"/>
        <v>7.6381393291293466E-3</v>
      </c>
      <c r="JI4" s="77">
        <f t="shared" si="4"/>
        <v>8.2365837102149498E-3</v>
      </c>
      <c r="JJ4" s="77">
        <f t="shared" si="4"/>
        <v>8.869852443136983E-3</v>
      </c>
      <c r="JK4" s="77">
        <f t="shared" si="4"/>
        <v>9.5388366467141026E-3</v>
      </c>
      <c r="JL4" s="77">
        <f t="shared" si="4"/>
        <v>1.0244344296270488E-2</v>
      </c>
      <c r="JM4" s="77">
        <f t="shared" si="4"/>
        <v>1.098708940421721E-2</v>
      </c>
      <c r="JN4" s="77">
        <f t="shared" si="4"/>
        <v>1.1767681054248417E-2</v>
      </c>
      <c r="JO4" s="77">
        <f t="shared" si="4"/>
        <v>1.2586612370885647E-2</v>
      </c>
      <c r="JP4" s="77">
        <f t="shared" si="4"/>
        <v>1.3444249512720609E-2</v>
      </c>
      <c r="JQ4" s="77">
        <f t="shared" si="4"/>
        <v>1.4340820783809638E-2</v>
      </c>
      <c r="JR4" s="77">
        <f t="shared" si="4"/>
        <v>1.5276405963148323E-2</v>
      </c>
      <c r="JS4" s="77">
        <f t="shared" si="4"/>
        <v>1.6250925956888991E-2</v>
      </c>
      <c r="JT4" s="77">
        <f t="shared" si="4"/>
        <v>1.7264132881846157E-2</v>
      </c>
      <c r="JU4" s="77">
        <f t="shared" si="4"/>
        <v>1.8315600691759359E-2</v>
      </c>
      <c r="JV4" s="77">
        <f t="shared" si="4"/>
        <v>1.9404716459649116E-2</v>
      </c>
      <c r="JW4" s="77">
        <f t="shared" si="4"/>
        <v>2.0530672430317976E-2</v>
      </c>
      <c r="JX4" s="77">
        <f t="shared" si="4"/>
        <v>2.1692458956534256E-2</v>
      </c>
      <c r="JY4" s="77">
        <f t="shared" si="4"/>
        <v>2.2888858430620294E-2</v>
      </c>
      <c r="JZ4" s="77">
        <f t="shared" si="4"/>
        <v>2.4118440319995993E-2</v>
      </c>
      <c r="KA4" s="77">
        <f t="shared" si="4"/>
        <v>2.5379557410661578E-2</v>
      </c>
      <c r="KB4" s="77">
        <f t="shared" ref="KB4:MM4" si="5">IF(ISNONTEXT($K4),_xlfn.NORM.DIST(CI4,$G4,$K4,FALSE),NA())</f>
        <v>2.6670343356617977E-2</v>
      </c>
      <c r="KC4" s="77">
        <f t="shared" si="5"/>
        <v>2.7988711625816041E-2</v>
      </c>
      <c r="KD4" s="77">
        <f t="shared" si="5"/>
        <v>2.9332355924411323E-2</v>
      </c>
      <c r="KE4" s="77">
        <f t="shared" si="5"/>
        <v>3.0698752170915913E-2</v>
      </c>
      <c r="KF4" s="77">
        <f t="shared" si="5"/>
        <v>3.2085162080339652E-2</v>
      </c>
      <c r="KG4" s="77">
        <f t="shared" si="5"/>
        <v>3.3488638405677659E-2</v>
      </c>
      <c r="KH4" s="77">
        <f t="shared" si="5"/>
        <v>3.490603187022899E-2</v>
      </c>
      <c r="KI4" s="77">
        <f t="shared" si="5"/>
        <v>3.633399980934162E-2</v>
      </c>
      <c r="KJ4" s="77">
        <f t="shared" si="5"/>
        <v>3.776901652441117E-2</v>
      </c>
      <c r="KK4" s="77">
        <f t="shared" si="5"/>
        <v>3.9207385335472446E-2</v>
      </c>
      <c r="KL4" s="77">
        <f t="shared" si="5"/>
        <v>4.0645252301689423E-2</v>
      </c>
      <c r="KM4" s="77">
        <f t="shared" si="5"/>
        <v>4.2078621561657953E-2</v>
      </c>
      <c r="KN4" s="77">
        <f t="shared" si="5"/>
        <v>4.350337222789219E-2</v>
      </c>
      <c r="KO4" s="77">
        <f t="shared" si="5"/>
        <v>4.4915276752378192E-2</v>
      </c>
      <c r="KP4" s="77">
        <f t="shared" si="5"/>
        <v>4.6310020662870391E-2</v>
      </c>
      <c r="KQ4" s="77">
        <f t="shared" si="5"/>
        <v>4.7683223552899043E-2</v>
      </c>
      <c r="KR4" s="77">
        <f t="shared" si="5"/>
        <v>4.9030461192476033E-2</v>
      </c>
      <c r="KS4" s="77">
        <f t="shared" si="5"/>
        <v>5.0347288611453878E-2</v>
      </c>
      <c r="KT4" s="77">
        <f t="shared" si="5"/>
        <v>5.1629263993625746E-2</v>
      </c>
      <c r="KU4" s="77">
        <f t="shared" si="5"/>
        <v>5.2871973207159015E-2</v>
      </c>
      <c r="KV4" s="77">
        <f t="shared" si="5"/>
        <v>5.4071054786026064E-2</v>
      </c>
      <c r="KW4" s="77">
        <f t="shared" si="5"/>
        <v>5.5222225167913079E-2</v>
      </c>
      <c r="KX4" s="77">
        <f t="shared" si="5"/>
        <v>5.6321303986806993E-2</v>
      </c>
      <c r="KY4" s="77">
        <f t="shared" si="5"/>
        <v>5.7364239213223318E-2</v>
      </c>
      <c r="KZ4" s="77">
        <f t="shared" si="5"/>
        <v>5.8347131931951762E-2</v>
      </c>
      <c r="LA4" s="77">
        <f t="shared" si="5"/>
        <v>5.9266260546350633E-2</v>
      </c>
      <c r="LB4" s="77">
        <f t="shared" si="5"/>
        <v>6.0118104199670563E-2</v>
      </c>
      <c r="LC4" s="77">
        <f t="shared" si="5"/>
        <v>6.0899365207657895E-2</v>
      </c>
      <c r="LD4" s="77">
        <f t="shared" si="5"/>
        <v>6.1606990302775992E-2</v>
      </c>
      <c r="LE4" s="77">
        <f t="shared" si="5"/>
        <v>6.2238190498748874E-2</v>
      </c>
      <c r="LF4" s="77">
        <f t="shared" si="5"/>
        <v>6.2790459394709147E-2</v>
      </c>
      <c r="LG4" s="77">
        <f t="shared" si="5"/>
        <v>6.3261589750921637E-2</v>
      </c>
      <c r="LH4" s="77">
        <f t="shared" si="5"/>
        <v>6.3649688182723416E-2</v>
      </c>
      <c r="LI4" s="77">
        <f t="shared" si="5"/>
        <v>6.3953187835814621E-2</v>
      </c>
      <c r="LJ4" s="77">
        <f t="shared" si="5"/>
        <v>6.4170858924165769E-2</v>
      </c>
      <c r="LK4" s="77">
        <f t="shared" si="5"/>
        <v>6.4301817031367003E-2</v>
      </c>
      <c r="LL4" s="77">
        <f t="shared" si="5"/>
        <v>6.4345529097005277E-2</v>
      </c>
      <c r="LM4" s="77">
        <f t="shared" si="5"/>
        <v>6.4301817031367003E-2</v>
      </c>
      <c r="LN4" s="77">
        <f t="shared" si="5"/>
        <v>6.4170858924165769E-2</v>
      </c>
      <c r="LO4" s="77">
        <f t="shared" si="5"/>
        <v>6.3953187835814621E-2</v>
      </c>
      <c r="LP4" s="77">
        <f t="shared" si="5"/>
        <v>6.3649688182723416E-2</v>
      </c>
      <c r="LQ4" s="77">
        <f t="shared" si="5"/>
        <v>6.3261589750921637E-2</v>
      </c>
      <c r="LR4" s="77">
        <f t="shared" si="5"/>
        <v>6.2790459394709147E-2</v>
      </c>
      <c r="LS4" s="77">
        <f t="shared" si="5"/>
        <v>6.2238190498748874E-2</v>
      </c>
      <c r="LT4" s="77">
        <f t="shared" si="5"/>
        <v>6.1606990302775992E-2</v>
      </c>
      <c r="LU4" s="77">
        <f t="shared" si="5"/>
        <v>6.0899365207657895E-2</v>
      </c>
      <c r="LV4" s="77">
        <f t="shared" si="5"/>
        <v>6.0118104199670563E-2</v>
      </c>
      <c r="LW4" s="77">
        <f t="shared" si="5"/>
        <v>5.9266260546350633E-2</v>
      </c>
      <c r="LX4" s="77">
        <f t="shared" si="5"/>
        <v>5.8347131931951762E-2</v>
      </c>
      <c r="LY4" s="77">
        <f t="shared" si="5"/>
        <v>5.7364239213223318E-2</v>
      </c>
      <c r="LZ4" s="77">
        <f t="shared" si="5"/>
        <v>5.6321303986806993E-2</v>
      </c>
      <c r="MA4" s="77">
        <f t="shared" si="5"/>
        <v>5.5222225167913079E-2</v>
      </c>
      <c r="MB4" s="77">
        <f t="shared" si="5"/>
        <v>5.4071054786026064E-2</v>
      </c>
      <c r="MC4" s="77">
        <f t="shared" si="5"/>
        <v>5.2871973207159015E-2</v>
      </c>
      <c r="MD4" s="77">
        <f t="shared" si="5"/>
        <v>5.1629263993625746E-2</v>
      </c>
      <c r="ME4" s="77">
        <f t="shared" si="5"/>
        <v>5.0347288611453878E-2</v>
      </c>
      <c r="MF4" s="77">
        <f t="shared" si="5"/>
        <v>4.9030461192476033E-2</v>
      </c>
      <c r="MG4" s="77">
        <f t="shared" si="5"/>
        <v>4.7683223552899043E-2</v>
      </c>
      <c r="MH4" s="77">
        <f t="shared" si="5"/>
        <v>4.6310020662870391E-2</v>
      </c>
      <c r="MI4" s="77">
        <f t="shared" si="5"/>
        <v>4.4915276752378192E-2</v>
      </c>
      <c r="MJ4" s="77">
        <f t="shared" si="5"/>
        <v>4.350337222789219E-2</v>
      </c>
      <c r="MK4" s="77">
        <f t="shared" si="5"/>
        <v>4.2078621561657953E-2</v>
      </c>
      <c r="ML4" s="77">
        <f t="shared" si="5"/>
        <v>4.0645252301689423E-2</v>
      </c>
      <c r="MM4" s="77">
        <f t="shared" si="5"/>
        <v>3.9207385335472446E-2</v>
      </c>
      <c r="MN4" s="77">
        <f t="shared" ref="MN4:OY4" si="6">IF(ISNONTEXT($K4),_xlfn.NORM.DIST(EU4,$G4,$K4,FALSE),NA())</f>
        <v>3.776901652441117E-2</v>
      </c>
      <c r="MO4" s="77">
        <f t="shared" si="6"/>
        <v>3.633399980934162E-2</v>
      </c>
      <c r="MP4" s="77">
        <f t="shared" si="6"/>
        <v>3.490603187022899E-2</v>
      </c>
      <c r="MQ4" s="77">
        <f t="shared" si="6"/>
        <v>3.3488638405677659E-2</v>
      </c>
      <c r="MR4" s="77">
        <f t="shared" si="6"/>
        <v>3.2085162080339652E-2</v>
      </c>
      <c r="MS4" s="77">
        <f t="shared" si="6"/>
        <v>3.0698752170915913E-2</v>
      </c>
      <c r="MT4" s="77">
        <f t="shared" si="6"/>
        <v>2.9332355924411323E-2</v>
      </c>
      <c r="MU4" s="77">
        <f t="shared" si="6"/>
        <v>2.7988711625816041E-2</v>
      </c>
      <c r="MV4" s="77">
        <f t="shared" si="6"/>
        <v>2.6670343356617977E-2</v>
      </c>
      <c r="MW4" s="77">
        <f t="shared" si="6"/>
        <v>2.5379557410661578E-2</v>
      </c>
      <c r="MX4" s="77">
        <f t="shared" si="6"/>
        <v>2.4118440319995993E-2</v>
      </c>
      <c r="MY4" s="77">
        <f t="shared" si="6"/>
        <v>2.2888858430620294E-2</v>
      </c>
      <c r="MZ4" s="77">
        <f t="shared" si="6"/>
        <v>2.1692458956534256E-2</v>
      </c>
      <c r="NA4" s="77">
        <f t="shared" si="6"/>
        <v>2.0530672430317976E-2</v>
      </c>
      <c r="NB4" s="77">
        <f t="shared" si="6"/>
        <v>1.9404716459649116E-2</v>
      </c>
      <c r="NC4" s="77">
        <f t="shared" si="6"/>
        <v>1.8315600691759359E-2</v>
      </c>
      <c r="ND4" s="77">
        <f t="shared" si="6"/>
        <v>1.7264132881846157E-2</v>
      </c>
      <c r="NE4" s="77">
        <f t="shared" si="6"/>
        <v>1.6250925956888991E-2</v>
      </c>
      <c r="NF4" s="77">
        <f t="shared" si="6"/>
        <v>1.5276405963148323E-2</v>
      </c>
      <c r="NG4" s="77">
        <f t="shared" si="6"/>
        <v>1.4340820783809638E-2</v>
      </c>
      <c r="NH4" s="77">
        <f t="shared" si="6"/>
        <v>1.3444249512720609E-2</v>
      </c>
      <c r="NI4" s="77">
        <f t="shared" si="6"/>
        <v>1.2586612370885647E-2</v>
      </c>
      <c r="NJ4" s="77">
        <f t="shared" si="6"/>
        <v>1.1767681054248417E-2</v>
      </c>
      <c r="NK4" s="77">
        <f t="shared" si="6"/>
        <v>1.098708940421721E-2</v>
      </c>
      <c r="NL4" s="77">
        <f t="shared" si="6"/>
        <v>1.0244344296270488E-2</v>
      </c>
      <c r="NM4" s="77">
        <f t="shared" si="6"/>
        <v>9.5388366467141026E-3</v>
      </c>
      <c r="NN4" s="77">
        <f t="shared" si="6"/>
        <v>8.869852443136983E-3</v>
      </c>
      <c r="NO4" s="77">
        <f t="shared" si="6"/>
        <v>8.2365837102149498E-3</v>
      </c>
      <c r="NP4" s="77">
        <f t="shared" si="6"/>
        <v>7.6381393291293466E-3</v>
      </c>
      <c r="NQ4" s="77">
        <f t="shared" si="6"/>
        <v>7.0735556358847212E-3</v>
      </c>
      <c r="NR4" s="77">
        <f t="shared" si="6"/>
        <v>6.5418067311177617E-3</v>
      </c>
      <c r="NS4" s="77">
        <f t="shared" si="6"/>
        <v>6.0418144414814828E-3</v>
      </c>
      <c r="NT4" s="77">
        <f t="shared" si="6"/>
        <v>5.572457880263052E-3</v>
      </c>
      <c r="NU4" s="77">
        <f t="shared" si="6"/>
        <v>5.1325825624550722E-3</v>
      </c>
      <c r="NV4" s="77">
        <f t="shared" si="6"/>
        <v>4.7210090369615015E-3</v>
      </c>
      <c r="NW4" s="77">
        <f t="shared" si="6"/>
        <v>4.3365410059000038E-3</v>
      </c>
      <c r="NX4" s="77">
        <f t="shared" si="6"/>
        <v>3.9779729079913988E-3</v>
      </c>
      <c r="NY4" s="77">
        <f t="shared" si="6"/>
        <v>3.6440969497409993E-3</v>
      </c>
      <c r="NZ4" s="77">
        <f t="shared" si="6"/>
        <v>3.3337095744624405E-3</v>
      </c>
      <c r="OA4" s="77">
        <f t="shared" si="6"/>
        <v>3.0456173651277718E-3</v>
      </c>
      <c r="OB4" s="77">
        <f t="shared" si="6"/>
        <v>2.7786423825121257E-3</v>
      </c>
      <c r="OC4" s="77">
        <f t="shared" si="6"/>
        <v>2.5316269451108207E-3</v>
      </c>
      <c r="OD4" s="77">
        <f t="shared" si="6"/>
        <v>2.3034378618225953E-3</v>
      </c>
      <c r="OE4" s="77">
        <f t="shared" si="6"/>
        <v>2.0929701324045994E-3</v>
      </c>
      <c r="OF4" s="77">
        <f t="shared" si="6"/>
        <v>1.8991501342096608E-3</v>
      </c>
      <c r="OG4" s="77">
        <f t="shared" si="6"/>
        <v>1.7209383167181612E-3</v>
      </c>
      <c r="OH4" s="77">
        <f t="shared" si="6"/>
        <v>1.5573314278855188E-3</v>
      </c>
      <c r="OI4" s="77">
        <f t="shared" si="6"/>
        <v>1.4073642983573205E-3</v>
      </c>
      <c r="OJ4" s="77">
        <f t="shared" si="6"/>
        <v>1.2701112111779241E-3</v>
      </c>
      <c r="OK4" s="77">
        <f t="shared" si="6"/>
        <v>1.1446868857589083E-3</v>
      </c>
      <c r="OL4" s="77">
        <f t="shared" si="6"/>
        <v>1.0302471056090419E-3</v>
      </c>
      <c r="OM4" s="77">
        <f t="shared" si="6"/>
        <v>9.2598901968733575E-4</v>
      </c>
      <c r="ON4" s="77">
        <f t="shared" si="6"/>
        <v>8.3115114725769196E-4</v>
      </c>
      <c r="OO4" s="77">
        <f t="shared" si="6"/>
        <v>7.4501311583087375E-4</v>
      </c>
      <c r="OP4" s="77">
        <f t="shared" si="6"/>
        <v>6.6689516121127819E-4</v>
      </c>
      <c r="OQ4" s="77">
        <f t="shared" si="6"/>
        <v>5.9615741785650725E-4</v>
      </c>
      <c r="OR4" s="77">
        <f t="shared" si="6"/>
        <v>5.3219902674086898E-4</v>
      </c>
      <c r="OS4" s="77">
        <f t="shared" si="6"/>
        <v>4.7445708672288659E-4</v>
      </c>
      <c r="OT4" s="77">
        <f t="shared" si="6"/>
        <v>4.2240547408350926E-4</v>
      </c>
      <c r="OU4" s="77">
        <f t="shared" si="6"/>
        <v>3.7555355345638206E-4</v>
      </c>
      <c r="OV4" s="77">
        <f t="shared" si="6"/>
        <v>3.3344480184291516E-4</v>
      </c>
      <c r="OW4" s="77">
        <f t="shared" si="6"/>
        <v>2.9565536581957112E-4</v>
      </c>
      <c r="OX4" s="77">
        <f t="shared" si="6"/>
        <v>2.6179257042720428E-4</v>
      </c>
      <c r="OY4" s="77">
        <f t="shared" si="6"/>
        <v>2.314933966046662E-4</v>
      </c>
      <c r="OZ4" s="77">
        <f t="shared" ref="OZ4:PH4" si="7">IF(ISNONTEXT($K4),_xlfn.NORM.DIST(HG4,$G4,$K4,FALSE),NA())</f>
        <v>2.0442294241107526E-4</v>
      </c>
      <c r="PA4" s="77">
        <f t="shared" si="7"/>
        <v>1.8027288169062734E-4</v>
      </c>
      <c r="PB4" s="77">
        <f t="shared" si="7"/>
        <v>1.5875993228580846E-4</v>
      </c>
      <c r="PC4" s="77">
        <f t="shared" si="7"/>
        <v>1.3962434441223859E-4</v>
      </c>
      <c r="PD4" s="77">
        <f t="shared" si="7"/>
        <v>1.2262841838183163E-4</v>
      </c>
      <c r="PE4" s="77">
        <f t="shared" si="7"/>
        <v>1.0755505950911097E-4</v>
      </c>
      <c r="PF4" s="77">
        <f t="shared" si="7"/>
        <v>9.4206376765010872E-5</v>
      </c>
      <c r="PG4" s="77">
        <f t="shared" si="7"/>
        <v>8.240233055813848E-5</v>
      </c>
      <c r="PH4" s="77">
        <f t="shared" si="7"/>
        <v>7.1979433928399611E-5</v>
      </c>
    </row>
    <row r="5" spans="1:425" hidden="1">
      <c r="A5" s="2"/>
      <c r="B5" s="61">
        <f>SUM(B4:B4)</f>
        <v>70</v>
      </c>
      <c r="C5" s="61">
        <f>SUM(C4:C4)</f>
        <v>90</v>
      </c>
      <c r="D5" s="61">
        <f>SUM(D4:D4)</f>
        <v>110</v>
      </c>
      <c r="E5" s="20"/>
      <c r="F5" s="20"/>
      <c r="G5" s="61">
        <f>SUM(G4:G4)</f>
        <v>90</v>
      </c>
      <c r="H5" s="3"/>
      <c r="I5" s="3"/>
      <c r="J5" s="62">
        <f>IF(K4="","",SQRT(L5))</f>
        <v>6.2</v>
      </c>
      <c r="K5" s="62"/>
      <c r="L5" s="52">
        <f>IF(L4="","",SUM(L4:L4))</f>
        <v>38.440000000000005</v>
      </c>
      <c r="M5" s="61" t="str">
        <f>IF(SUM(M4:M4)=0,"",SUM(M4:M4))</f>
        <v/>
      </c>
      <c r="N5" s="56" t="str">
        <f>IF(OR(J5="",M5=""),"",ABS(VLOOKUP($M$1,VLookups!$A$17:$B$18,2,FALSE)-_xlfn.NORM.DIST(M5,G5,J5,TRUE)))</f>
        <v/>
      </c>
      <c r="O5" s="63">
        <f t="shared" ref="O5:T5" si="8">SUM(O4:O4)</f>
        <v>82.054380293623481</v>
      </c>
      <c r="P5" s="63">
        <f t="shared" si="8"/>
        <v>97.945619706376519</v>
      </c>
      <c r="Q5" s="63">
        <f t="shared" si="8"/>
        <v>96.425887014861502</v>
      </c>
      <c r="R5" s="63">
        <f t="shared" si="8"/>
        <v>95.21805164815207</v>
      </c>
      <c r="S5" s="63">
        <f t="shared" si="8"/>
        <v>94.181836451215702</v>
      </c>
      <c r="T5" s="63">
        <f t="shared" si="8"/>
        <v>93.251283178789848</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1" t="s">
        <v>38</v>
      </c>
      <c r="C7" s="242"/>
      <c r="D7" s="243"/>
      <c r="E7" s="3"/>
      <c r="F7" s="3"/>
      <c r="G7" s="153">
        <f>DATE(YEAR(B9),1,1)</f>
        <v>44562</v>
      </c>
      <c r="H7" s="3"/>
      <c r="I7" s="3"/>
      <c r="J7" s="17" t="s">
        <v>45</v>
      </c>
      <c r="K7" s="17"/>
      <c r="L7" s="17"/>
      <c r="M7" s="65">
        <v>1000</v>
      </c>
      <c r="N7" s="24">
        <f>IF(OR(J5="",M7=""),"",ABS(VLOOKUP($M$1,VLookups!$A$17:$B$18,2,FALSE)-_xlfn.NORM.DIST(M7,G5,J5,TRUE)))</f>
        <v>1</v>
      </c>
      <c r="O7" s="46">
        <f>IF($J$5="","",_xlfn.NORM.INV(ABS(VLOOKUP($M$1,VLookups!$A$17:$B$18,2,FALSE)-O$3),$G$5,$J5))</f>
        <v>82.054380293623481</v>
      </c>
      <c r="P7" s="47">
        <f>IF($J$5="","",_xlfn.NORM.INV(ABS(VLOOKUP($M$1,VLookups!$A$17:$B$18,2,FALSE)-P$3),$G$5,$J5))</f>
        <v>97.945619706376519</v>
      </c>
      <c r="Q7" s="48">
        <f>IF($J$5="","",_xlfn.NORM.INV(ABS(VLOOKUP($M$1,VLookups!$A$17:$B$18,2,FALSE)-Q$3),$G$5,$J5))</f>
        <v>96.425887014861502</v>
      </c>
      <c r="R7" s="49">
        <f>IF($J$5="","",_xlfn.NORM.INV(ABS(VLOOKUP($M$1,VLookups!$A$17:$B$18,2,FALSE)-R$3),$G$5,$J5))</f>
        <v>95.21805164815207</v>
      </c>
      <c r="S7" s="50">
        <f>IF($J$5="","",_xlfn.NORM.INV(ABS(VLOOKUP($M$1,VLookups!$A$17:$B$18,2,FALSE)-S$3),$G$5,$J5))</f>
        <v>94.181836451215702</v>
      </c>
      <c r="T7" s="51">
        <f>IF($J$5="","",_xlfn.NORM.INV(ABS(VLOOKUP($M$1,VLookups!$A$17:$B$18,2,FALSE)-T$3),$G$5,$J5))</f>
        <v>93.251283178789848</v>
      </c>
      <c r="U7" s="3"/>
    </row>
    <row r="8" spans="1:425" ht="15.5" thickBot="1">
      <c r="A8" s="3"/>
      <c r="B8" s="3"/>
      <c r="C8" s="3"/>
      <c r="D8" s="3"/>
      <c r="E8" s="2"/>
      <c r="F8" s="2"/>
      <c r="G8" s="3"/>
      <c r="H8" s="151" t="s">
        <v>633</v>
      </c>
      <c r="I8" s="3"/>
      <c r="J8" s="3"/>
      <c r="K8" s="3"/>
      <c r="L8" s="3"/>
      <c r="M8" s="3"/>
      <c r="N8" s="3"/>
      <c r="O8" s="3"/>
      <c r="P8" s="3"/>
      <c r="Q8" s="3"/>
      <c r="R8" s="3"/>
      <c r="S8" s="3"/>
      <c r="T8" s="3"/>
      <c r="U8" s="3"/>
      <c r="HP8" s="99">
        <f t="shared" ref="HP8:KA8" si="9">IF(AND($D$21&gt;0,$D$22&gt;0),IF(OR(W4&lt;$D$21,W4=$D$21),HP4,0),"")</f>
        <v>7.1979433928399611E-5</v>
      </c>
      <c r="HQ8" s="99">
        <f t="shared" si="9"/>
        <v>8.240233055813848E-5</v>
      </c>
      <c r="HR8" s="99">
        <f t="shared" si="9"/>
        <v>9.4206376765010872E-5</v>
      </c>
      <c r="HS8" s="99">
        <f t="shared" si="9"/>
        <v>1.0755505950911097E-4</v>
      </c>
      <c r="HT8" s="99">
        <f t="shared" si="9"/>
        <v>1.2262841838183163E-4</v>
      </c>
      <c r="HU8" s="99">
        <f t="shared" si="9"/>
        <v>1.3962434441223859E-4</v>
      </c>
      <c r="HV8" s="99">
        <f t="shared" si="9"/>
        <v>1.5875993228580846E-4</v>
      </c>
      <c r="HW8" s="99">
        <f t="shared" si="9"/>
        <v>1.8027288169062734E-4</v>
      </c>
      <c r="HX8" s="99">
        <f t="shared" si="9"/>
        <v>2.0442294241107526E-4</v>
      </c>
      <c r="HY8" s="99">
        <f t="shared" si="9"/>
        <v>2.314933966046662E-4</v>
      </c>
      <c r="HZ8" s="99">
        <f t="shared" si="9"/>
        <v>2.6179257042720428E-4</v>
      </c>
      <c r="IA8" s="99">
        <f t="shared" si="9"/>
        <v>2.9565536581957112E-4</v>
      </c>
      <c r="IB8" s="99">
        <f t="shared" si="9"/>
        <v>3.3344480184291516E-4</v>
      </c>
      <c r="IC8" s="99">
        <f t="shared" si="9"/>
        <v>3.7555355345638206E-4</v>
      </c>
      <c r="ID8" s="99">
        <f t="shared" si="9"/>
        <v>4.2240547408350926E-4</v>
      </c>
      <c r="IE8" s="99">
        <f t="shared" si="9"/>
        <v>4.7445708672288659E-4</v>
      </c>
      <c r="IF8" s="99">
        <f t="shared" si="9"/>
        <v>5.3219902674086898E-4</v>
      </c>
      <c r="IG8" s="99">
        <f t="shared" si="9"/>
        <v>5.9615741785650725E-4</v>
      </c>
      <c r="IH8" s="99">
        <f t="shared" si="9"/>
        <v>6.6689516121127819E-4</v>
      </c>
      <c r="II8" s="99">
        <f t="shared" si="9"/>
        <v>7.4501311583087375E-4</v>
      </c>
      <c r="IJ8" s="99">
        <f t="shared" si="9"/>
        <v>8.3115114725769196E-4</v>
      </c>
      <c r="IK8" s="99">
        <f t="shared" si="9"/>
        <v>9.2598901968733575E-4</v>
      </c>
      <c r="IL8" s="99">
        <f t="shared" si="9"/>
        <v>1.0302471056090419E-3</v>
      </c>
      <c r="IM8" s="99">
        <f t="shared" si="9"/>
        <v>1.1446868857589083E-3</v>
      </c>
      <c r="IN8" s="99">
        <f t="shared" si="9"/>
        <v>1.2701112111779241E-3</v>
      </c>
      <c r="IO8" s="99">
        <f t="shared" si="9"/>
        <v>1.4073642983573205E-3</v>
      </c>
      <c r="IP8" s="99">
        <f t="shared" si="9"/>
        <v>1.5573314278855188E-3</v>
      </c>
      <c r="IQ8" s="99">
        <f t="shared" si="9"/>
        <v>1.7209383167181612E-3</v>
      </c>
      <c r="IR8" s="99">
        <f t="shared" si="9"/>
        <v>1.8991501342096608E-3</v>
      </c>
      <c r="IS8" s="99">
        <f t="shared" si="9"/>
        <v>2.0929701324045994E-3</v>
      </c>
      <c r="IT8" s="99">
        <f t="shared" si="9"/>
        <v>2.3034378618225953E-3</v>
      </c>
      <c r="IU8" s="99">
        <f t="shared" si="9"/>
        <v>2.5316269451108207E-3</v>
      </c>
      <c r="IV8" s="99">
        <f t="shared" si="9"/>
        <v>2.7786423825121257E-3</v>
      </c>
      <c r="IW8" s="99">
        <f t="shared" si="9"/>
        <v>3.0456173651277718E-3</v>
      </c>
      <c r="IX8" s="99">
        <f t="shared" si="9"/>
        <v>3.3337095744624405E-3</v>
      </c>
      <c r="IY8" s="99">
        <f t="shared" si="9"/>
        <v>3.6440969497409993E-3</v>
      </c>
      <c r="IZ8" s="99">
        <f t="shared" si="9"/>
        <v>3.9779729079913988E-3</v>
      </c>
      <c r="JA8" s="99">
        <f t="shared" si="9"/>
        <v>4.3365410059000038E-3</v>
      </c>
      <c r="JB8" s="99">
        <f t="shared" si="9"/>
        <v>4.7210090369615015E-3</v>
      </c>
      <c r="JC8" s="99">
        <f t="shared" si="9"/>
        <v>5.1325825624550722E-3</v>
      </c>
      <c r="JD8" s="99">
        <f t="shared" si="9"/>
        <v>5.572457880263052E-3</v>
      </c>
      <c r="JE8" s="99">
        <f t="shared" si="9"/>
        <v>6.0418144414814828E-3</v>
      </c>
      <c r="JF8" s="99">
        <f t="shared" si="9"/>
        <v>6.5418067311177617E-3</v>
      </c>
      <c r="JG8" s="99">
        <f t="shared" si="9"/>
        <v>7.0735556358847212E-3</v>
      </c>
      <c r="JH8" s="99">
        <f t="shared" si="9"/>
        <v>7.6381393291293466E-3</v>
      </c>
      <c r="JI8" s="99">
        <f t="shared" si="9"/>
        <v>8.2365837102149498E-3</v>
      </c>
      <c r="JJ8" s="99">
        <f t="shared" si="9"/>
        <v>8.869852443136983E-3</v>
      </c>
      <c r="JK8" s="99">
        <f t="shared" si="9"/>
        <v>9.5388366467141026E-3</v>
      </c>
      <c r="JL8" s="99">
        <f t="shared" si="9"/>
        <v>1.0244344296270488E-2</v>
      </c>
      <c r="JM8" s="99">
        <f t="shared" si="9"/>
        <v>1.098708940421721E-2</v>
      </c>
      <c r="JN8" s="99">
        <f t="shared" si="9"/>
        <v>1.1767681054248417E-2</v>
      </c>
      <c r="JO8" s="99">
        <f t="shared" si="9"/>
        <v>1.2586612370885647E-2</v>
      </c>
      <c r="JP8" s="99">
        <f t="shared" si="9"/>
        <v>1.3444249512720609E-2</v>
      </c>
      <c r="JQ8" s="99">
        <f t="shared" si="9"/>
        <v>1.4340820783809638E-2</v>
      </c>
      <c r="JR8" s="99">
        <f t="shared" si="9"/>
        <v>1.5276405963148323E-2</v>
      </c>
      <c r="JS8" s="99">
        <f t="shared" si="9"/>
        <v>1.6250925956888991E-2</v>
      </c>
      <c r="JT8" s="99">
        <f t="shared" si="9"/>
        <v>1.7264132881846157E-2</v>
      </c>
      <c r="JU8" s="99">
        <f t="shared" si="9"/>
        <v>1.8315600691759359E-2</v>
      </c>
      <c r="JV8" s="99">
        <f t="shared" si="9"/>
        <v>1.9404716459649116E-2</v>
      </c>
      <c r="JW8" s="99">
        <f t="shared" si="9"/>
        <v>2.0530672430317976E-2</v>
      </c>
      <c r="JX8" s="99">
        <f t="shared" si="9"/>
        <v>2.1692458956534256E-2</v>
      </c>
      <c r="JY8" s="99">
        <f t="shared" si="9"/>
        <v>2.2888858430620294E-2</v>
      </c>
      <c r="JZ8" s="99">
        <f t="shared" si="9"/>
        <v>2.4118440319995993E-2</v>
      </c>
      <c r="KA8" s="99">
        <f t="shared" si="9"/>
        <v>2.5379557410661578E-2</v>
      </c>
      <c r="KB8" s="99">
        <f t="shared" ref="KB8:MM8" si="10">IF(AND($D$21&gt;0,$D$22&gt;0),IF(OR(CI4&lt;$D$21,CI4=$D$21),KB4,0),"")</f>
        <v>2.6670343356617977E-2</v>
      </c>
      <c r="KC8" s="99">
        <f t="shared" si="10"/>
        <v>2.7988711625816041E-2</v>
      </c>
      <c r="KD8" s="99">
        <f t="shared" si="10"/>
        <v>2.9332355924411323E-2</v>
      </c>
      <c r="KE8" s="99">
        <f t="shared" si="10"/>
        <v>3.0698752170915913E-2</v>
      </c>
      <c r="KF8" s="99">
        <f t="shared" si="10"/>
        <v>3.2085162080339652E-2</v>
      </c>
      <c r="KG8" s="99">
        <f t="shared" si="10"/>
        <v>3.3488638405677659E-2</v>
      </c>
      <c r="KH8" s="99">
        <f t="shared" si="10"/>
        <v>3.490603187022899E-2</v>
      </c>
      <c r="KI8" s="99">
        <f t="shared" si="10"/>
        <v>3.633399980934162E-2</v>
      </c>
      <c r="KJ8" s="99">
        <f t="shared" si="10"/>
        <v>3.776901652441117E-2</v>
      </c>
      <c r="KK8" s="99">
        <f t="shared" si="10"/>
        <v>3.9207385335472446E-2</v>
      </c>
      <c r="KL8" s="99">
        <f t="shared" si="10"/>
        <v>4.0645252301689423E-2</v>
      </c>
      <c r="KM8" s="99">
        <f t="shared" si="10"/>
        <v>4.2078621561657953E-2</v>
      </c>
      <c r="KN8" s="99">
        <f t="shared" si="10"/>
        <v>4.350337222789219E-2</v>
      </c>
      <c r="KO8" s="99">
        <f t="shared" si="10"/>
        <v>4.4915276752378192E-2</v>
      </c>
      <c r="KP8" s="99">
        <f t="shared" si="10"/>
        <v>4.6310020662870391E-2</v>
      </c>
      <c r="KQ8" s="99">
        <f t="shared" si="10"/>
        <v>4.7683223552899043E-2</v>
      </c>
      <c r="KR8" s="99">
        <f t="shared" si="10"/>
        <v>4.9030461192476033E-2</v>
      </c>
      <c r="KS8" s="99">
        <f t="shared" si="10"/>
        <v>5.0347288611453878E-2</v>
      </c>
      <c r="KT8" s="99">
        <f t="shared" si="10"/>
        <v>5.1629263993625746E-2</v>
      </c>
      <c r="KU8" s="99">
        <f t="shared" si="10"/>
        <v>5.2871973207159015E-2</v>
      </c>
      <c r="KV8" s="99">
        <f t="shared" si="10"/>
        <v>5.4071054786026064E-2</v>
      </c>
      <c r="KW8" s="99">
        <f t="shared" si="10"/>
        <v>5.5222225167913079E-2</v>
      </c>
      <c r="KX8" s="99">
        <f t="shared" si="10"/>
        <v>5.6321303986806993E-2</v>
      </c>
      <c r="KY8" s="99">
        <f t="shared" si="10"/>
        <v>5.7364239213223318E-2</v>
      </c>
      <c r="KZ8" s="99">
        <f t="shared" si="10"/>
        <v>5.8347131931951762E-2</v>
      </c>
      <c r="LA8" s="99">
        <f t="shared" si="10"/>
        <v>5.9266260546350633E-2</v>
      </c>
      <c r="LB8" s="99">
        <f t="shared" si="10"/>
        <v>6.0118104199670563E-2</v>
      </c>
      <c r="LC8" s="99">
        <f t="shared" si="10"/>
        <v>6.0899365207657895E-2</v>
      </c>
      <c r="LD8" s="99">
        <f t="shared" si="10"/>
        <v>6.1606990302775992E-2</v>
      </c>
      <c r="LE8" s="99">
        <f t="shared" si="10"/>
        <v>6.2238190498748874E-2</v>
      </c>
      <c r="LF8" s="99">
        <f t="shared" si="10"/>
        <v>6.2790459394709147E-2</v>
      </c>
      <c r="LG8" s="99">
        <f t="shared" si="10"/>
        <v>6.3261589750921637E-2</v>
      </c>
      <c r="LH8" s="99">
        <f t="shared" si="10"/>
        <v>6.3649688182723416E-2</v>
      </c>
      <c r="LI8" s="99">
        <f t="shared" si="10"/>
        <v>6.3953187835814621E-2</v>
      </c>
      <c r="LJ8" s="99">
        <f t="shared" si="10"/>
        <v>6.4170858924165769E-2</v>
      </c>
      <c r="LK8" s="99">
        <f t="shared" si="10"/>
        <v>6.4301817031367003E-2</v>
      </c>
      <c r="LL8" s="99">
        <f t="shared" si="10"/>
        <v>6.4345529097005277E-2</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635</v>
      </c>
      <c r="B9" s="171">
        <v>44651</v>
      </c>
      <c r="C9" s="172" t="s">
        <v>647</v>
      </c>
      <c r="D9" s="173">
        <f>(B9-$G$7)+1</f>
        <v>90</v>
      </c>
      <c r="G9" s="38" t="s">
        <v>641</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6.4301817031367003E-2</v>
      </c>
      <c r="LN9" s="99">
        <f t="shared" si="14"/>
        <v>6.4170858924165769E-2</v>
      </c>
      <c r="LO9" s="99">
        <f t="shared" si="14"/>
        <v>6.3953187835814621E-2</v>
      </c>
      <c r="LP9" s="99">
        <f t="shared" si="14"/>
        <v>6.3649688182723416E-2</v>
      </c>
      <c r="LQ9" s="99">
        <f t="shared" si="14"/>
        <v>6.3261589750921637E-2</v>
      </c>
      <c r="LR9" s="99">
        <f t="shared" si="14"/>
        <v>6.2790459394709147E-2</v>
      </c>
      <c r="LS9" s="99">
        <f t="shared" si="14"/>
        <v>6.2238190498748874E-2</v>
      </c>
      <c r="LT9" s="99">
        <f t="shared" si="14"/>
        <v>6.1606990302775992E-2</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636</v>
      </c>
      <c r="B10" s="166">
        <v>44653</v>
      </c>
      <c r="C10" s="168" t="s">
        <v>648</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6.0899365207657895E-2</v>
      </c>
      <c r="LV10" s="99">
        <f t="shared" si="18"/>
        <v>6.0118104199670563E-2</v>
      </c>
      <c r="LW10" s="99">
        <f t="shared" si="18"/>
        <v>5.9266260546350633E-2</v>
      </c>
      <c r="LX10" s="99">
        <f t="shared" si="18"/>
        <v>5.8347131931951762E-2</v>
      </c>
      <c r="LY10" s="99">
        <f t="shared" si="18"/>
        <v>5.7364239213223318E-2</v>
      </c>
      <c r="LZ10" s="99">
        <f t="shared" si="18"/>
        <v>5.6321303986806993E-2</v>
      </c>
      <c r="MA10" s="99">
        <f t="shared" si="18"/>
        <v>5.5222225167913079E-2</v>
      </c>
      <c r="MB10" s="99">
        <f t="shared" si="18"/>
        <v>5.4071054786026064E-2</v>
      </c>
      <c r="MC10" s="99">
        <f t="shared" si="18"/>
        <v>5.2871973207159015E-2</v>
      </c>
      <c r="MD10" s="99">
        <f t="shared" si="18"/>
        <v>5.1629263993625746E-2</v>
      </c>
      <c r="ME10" s="99">
        <f t="shared" si="18"/>
        <v>5.0347288611453878E-2</v>
      </c>
      <c r="MF10" s="99">
        <f t="shared" si="18"/>
        <v>4.9030461192476033E-2</v>
      </c>
      <c r="MG10" s="99">
        <f t="shared" si="18"/>
        <v>4.7683223552899043E-2</v>
      </c>
      <c r="MH10" s="99">
        <f t="shared" si="18"/>
        <v>4.6310020662870391E-2</v>
      </c>
      <c r="MI10" s="99">
        <f t="shared" si="18"/>
        <v>4.4915276752378192E-2</v>
      </c>
      <c r="MJ10" s="99">
        <f t="shared" si="18"/>
        <v>4.350337222789219E-2</v>
      </c>
      <c r="MK10" s="99">
        <f t="shared" si="18"/>
        <v>4.2078621561657953E-2</v>
      </c>
      <c r="ML10" s="99">
        <f t="shared" si="18"/>
        <v>4.0645252301689423E-2</v>
      </c>
      <c r="MM10" s="99">
        <f t="shared" si="18"/>
        <v>3.9207385335472446E-2</v>
      </c>
      <c r="MN10" s="99">
        <f t="shared" ref="MN10:OY10" si="19">IF(AND($D$21&gt;0,$D$22&gt;0),IF(AND(EU4&gt;$D$22),MN4,0),"")</f>
        <v>3.776901652441117E-2</v>
      </c>
      <c r="MO10" s="99">
        <f t="shared" si="19"/>
        <v>3.633399980934162E-2</v>
      </c>
      <c r="MP10" s="99">
        <f t="shared" si="19"/>
        <v>3.490603187022899E-2</v>
      </c>
      <c r="MQ10" s="99">
        <f t="shared" si="19"/>
        <v>3.3488638405677659E-2</v>
      </c>
      <c r="MR10" s="99">
        <f t="shared" si="19"/>
        <v>3.2085162080339652E-2</v>
      </c>
      <c r="MS10" s="99">
        <f t="shared" si="19"/>
        <v>3.0698752170915913E-2</v>
      </c>
      <c r="MT10" s="99">
        <f t="shared" si="19"/>
        <v>2.9332355924411323E-2</v>
      </c>
      <c r="MU10" s="99">
        <f t="shared" si="19"/>
        <v>2.7988711625816041E-2</v>
      </c>
      <c r="MV10" s="99">
        <f t="shared" si="19"/>
        <v>2.6670343356617977E-2</v>
      </c>
      <c r="MW10" s="99">
        <f t="shared" si="19"/>
        <v>2.5379557410661578E-2</v>
      </c>
      <c r="MX10" s="99">
        <f t="shared" si="19"/>
        <v>2.4118440319995993E-2</v>
      </c>
      <c r="MY10" s="99">
        <f t="shared" si="19"/>
        <v>2.2888858430620294E-2</v>
      </c>
      <c r="MZ10" s="99">
        <f t="shared" si="19"/>
        <v>2.1692458956534256E-2</v>
      </c>
      <c r="NA10" s="99">
        <f t="shared" si="19"/>
        <v>2.0530672430317976E-2</v>
      </c>
      <c r="NB10" s="99">
        <f t="shared" si="19"/>
        <v>1.9404716459649116E-2</v>
      </c>
      <c r="NC10" s="99">
        <f t="shared" si="19"/>
        <v>1.8315600691759359E-2</v>
      </c>
      <c r="ND10" s="99">
        <f t="shared" si="19"/>
        <v>1.7264132881846157E-2</v>
      </c>
      <c r="NE10" s="99">
        <f t="shared" si="19"/>
        <v>1.6250925956888991E-2</v>
      </c>
      <c r="NF10" s="99">
        <f t="shared" si="19"/>
        <v>1.5276405963148323E-2</v>
      </c>
      <c r="NG10" s="99">
        <f t="shared" si="19"/>
        <v>1.4340820783809638E-2</v>
      </c>
      <c r="NH10" s="99">
        <f t="shared" si="19"/>
        <v>1.3444249512720609E-2</v>
      </c>
      <c r="NI10" s="99">
        <f t="shared" si="19"/>
        <v>1.2586612370885647E-2</v>
      </c>
      <c r="NJ10" s="99">
        <f t="shared" si="19"/>
        <v>1.1767681054248417E-2</v>
      </c>
      <c r="NK10" s="99">
        <f t="shared" si="19"/>
        <v>1.098708940421721E-2</v>
      </c>
      <c r="NL10" s="99">
        <f t="shared" si="19"/>
        <v>1.0244344296270488E-2</v>
      </c>
      <c r="NM10" s="99">
        <f t="shared" si="19"/>
        <v>9.5388366467141026E-3</v>
      </c>
      <c r="NN10" s="99">
        <f t="shared" si="19"/>
        <v>8.869852443136983E-3</v>
      </c>
      <c r="NO10" s="99">
        <f t="shared" si="19"/>
        <v>8.2365837102149498E-3</v>
      </c>
      <c r="NP10" s="99">
        <f t="shared" si="19"/>
        <v>7.6381393291293466E-3</v>
      </c>
      <c r="NQ10" s="99">
        <f t="shared" si="19"/>
        <v>7.0735556358847212E-3</v>
      </c>
      <c r="NR10" s="99">
        <f t="shared" si="19"/>
        <v>6.5418067311177617E-3</v>
      </c>
      <c r="NS10" s="99">
        <f t="shared" si="19"/>
        <v>6.0418144414814828E-3</v>
      </c>
      <c r="NT10" s="99">
        <f t="shared" si="19"/>
        <v>5.572457880263052E-3</v>
      </c>
      <c r="NU10" s="99">
        <f t="shared" si="19"/>
        <v>5.1325825624550722E-3</v>
      </c>
      <c r="NV10" s="99">
        <f t="shared" si="19"/>
        <v>4.7210090369615015E-3</v>
      </c>
      <c r="NW10" s="99">
        <f t="shared" si="19"/>
        <v>4.3365410059000038E-3</v>
      </c>
      <c r="NX10" s="99">
        <f t="shared" si="19"/>
        <v>3.9779729079913988E-3</v>
      </c>
      <c r="NY10" s="99">
        <f t="shared" si="19"/>
        <v>3.6440969497409993E-3</v>
      </c>
      <c r="NZ10" s="99">
        <f t="shared" si="19"/>
        <v>3.3337095744624405E-3</v>
      </c>
      <c r="OA10" s="99">
        <f t="shared" si="19"/>
        <v>3.0456173651277718E-3</v>
      </c>
      <c r="OB10" s="99">
        <f t="shared" si="19"/>
        <v>2.7786423825121257E-3</v>
      </c>
      <c r="OC10" s="99">
        <f t="shared" si="19"/>
        <v>2.5316269451108207E-3</v>
      </c>
      <c r="OD10" s="99">
        <f t="shared" si="19"/>
        <v>2.3034378618225953E-3</v>
      </c>
      <c r="OE10" s="99">
        <f t="shared" si="19"/>
        <v>2.0929701324045994E-3</v>
      </c>
      <c r="OF10" s="99">
        <f t="shared" si="19"/>
        <v>1.8991501342096608E-3</v>
      </c>
      <c r="OG10" s="99">
        <f t="shared" si="19"/>
        <v>1.7209383167181612E-3</v>
      </c>
      <c r="OH10" s="99">
        <f t="shared" si="19"/>
        <v>1.5573314278855188E-3</v>
      </c>
      <c r="OI10" s="99">
        <f t="shared" si="19"/>
        <v>1.4073642983573205E-3</v>
      </c>
      <c r="OJ10" s="99">
        <f t="shared" si="19"/>
        <v>1.2701112111779241E-3</v>
      </c>
      <c r="OK10" s="99">
        <f t="shared" si="19"/>
        <v>1.1446868857589083E-3</v>
      </c>
      <c r="OL10" s="99">
        <f t="shared" si="19"/>
        <v>1.0302471056090419E-3</v>
      </c>
      <c r="OM10" s="99">
        <f t="shared" si="19"/>
        <v>9.2598901968733575E-4</v>
      </c>
      <c r="ON10" s="99">
        <f t="shared" si="19"/>
        <v>8.3115114725769196E-4</v>
      </c>
      <c r="OO10" s="99">
        <f t="shared" si="19"/>
        <v>7.4501311583087375E-4</v>
      </c>
      <c r="OP10" s="99">
        <f t="shared" si="19"/>
        <v>6.6689516121127819E-4</v>
      </c>
      <c r="OQ10" s="99">
        <f t="shared" si="19"/>
        <v>5.9615741785650725E-4</v>
      </c>
      <c r="OR10" s="99">
        <f t="shared" si="19"/>
        <v>5.3219902674086898E-4</v>
      </c>
      <c r="OS10" s="99">
        <f t="shared" si="19"/>
        <v>4.7445708672288659E-4</v>
      </c>
      <c r="OT10" s="99">
        <f t="shared" si="19"/>
        <v>4.2240547408350926E-4</v>
      </c>
      <c r="OU10" s="99">
        <f t="shared" si="19"/>
        <v>3.7555355345638206E-4</v>
      </c>
      <c r="OV10" s="99">
        <f t="shared" si="19"/>
        <v>3.3344480184291516E-4</v>
      </c>
      <c r="OW10" s="99">
        <f t="shared" si="19"/>
        <v>2.9565536581957112E-4</v>
      </c>
      <c r="OX10" s="99">
        <f t="shared" si="19"/>
        <v>2.6179257042720428E-4</v>
      </c>
      <c r="OY10" s="99">
        <f t="shared" si="19"/>
        <v>2.314933966046662E-4</v>
      </c>
      <c r="OZ10" s="99">
        <f t="shared" ref="OZ10:PH10" si="20">IF(AND($D$21&gt;0,$D$22&gt;0),IF(AND(HG4&gt;$D$22),OZ4,0),"")</f>
        <v>2.0442294241107526E-4</v>
      </c>
      <c r="PA10" s="99">
        <f t="shared" si="20"/>
        <v>1.8027288169062734E-4</v>
      </c>
      <c r="PB10" s="99">
        <f t="shared" si="20"/>
        <v>1.5875993228580846E-4</v>
      </c>
      <c r="PC10" s="99">
        <f t="shared" si="20"/>
        <v>1.3962434441223859E-4</v>
      </c>
      <c r="PD10" s="99">
        <f t="shared" si="20"/>
        <v>1.2262841838183163E-4</v>
      </c>
      <c r="PE10" s="99">
        <f t="shared" si="20"/>
        <v>1.0755505950911097E-4</v>
      </c>
      <c r="PF10" s="99">
        <f t="shared" si="20"/>
        <v>9.4206376765010872E-5</v>
      </c>
      <c r="PG10" s="99">
        <f t="shared" si="20"/>
        <v>8.240233055813848E-5</v>
      </c>
      <c r="PH10" s="99">
        <f t="shared" si="20"/>
        <v>7.1979433928399611E-5</v>
      </c>
    </row>
    <row r="11" spans="1:425" ht="18.5" customHeight="1" thickBot="1">
      <c r="A11" s="176" t="s">
        <v>637</v>
      </c>
      <c r="B11" s="177">
        <f>(B10-B9)+1</f>
        <v>3</v>
      </c>
      <c r="C11" s="178"/>
      <c r="D11" s="179"/>
      <c r="H11" s="3"/>
      <c r="I11" s="3"/>
      <c r="J11" s="3"/>
      <c r="K11" s="3"/>
      <c r="L11" s="3"/>
      <c r="M11" s="3"/>
      <c r="N11" s="3"/>
      <c r="O11" s="3"/>
      <c r="P11" s="3"/>
      <c r="Q11" s="3"/>
      <c r="R11" s="3"/>
      <c r="S11" s="3"/>
      <c r="T11" s="3"/>
      <c r="U11" s="3"/>
      <c r="HP11" s="116">
        <f>MAX(HP8:HP10)</f>
        <v>7.1979433928399611E-5</v>
      </c>
      <c r="HQ11" s="116">
        <f t="shared" ref="HQ11:KB11" si="21">MAX(HQ8:HQ10)</f>
        <v>8.240233055813848E-5</v>
      </c>
      <c r="HR11" s="116">
        <f t="shared" si="21"/>
        <v>9.4206376765010872E-5</v>
      </c>
      <c r="HS11" s="116">
        <f t="shared" si="21"/>
        <v>1.0755505950911097E-4</v>
      </c>
      <c r="HT11" s="116">
        <f t="shared" si="21"/>
        <v>1.2262841838183163E-4</v>
      </c>
      <c r="HU11" s="116">
        <f t="shared" si="21"/>
        <v>1.3962434441223859E-4</v>
      </c>
      <c r="HV11" s="116">
        <f t="shared" si="21"/>
        <v>1.5875993228580846E-4</v>
      </c>
      <c r="HW11" s="116">
        <f t="shared" si="21"/>
        <v>1.8027288169062734E-4</v>
      </c>
      <c r="HX11" s="116">
        <f t="shared" si="21"/>
        <v>2.0442294241107526E-4</v>
      </c>
      <c r="HY11" s="116">
        <f t="shared" si="21"/>
        <v>2.314933966046662E-4</v>
      </c>
      <c r="HZ11" s="116">
        <f t="shared" si="21"/>
        <v>2.6179257042720428E-4</v>
      </c>
      <c r="IA11" s="116">
        <f t="shared" si="21"/>
        <v>2.9565536581957112E-4</v>
      </c>
      <c r="IB11" s="116">
        <f t="shared" si="21"/>
        <v>3.3344480184291516E-4</v>
      </c>
      <c r="IC11" s="116">
        <f t="shared" si="21"/>
        <v>3.7555355345638206E-4</v>
      </c>
      <c r="ID11" s="116">
        <f t="shared" si="21"/>
        <v>4.2240547408350926E-4</v>
      </c>
      <c r="IE11" s="116">
        <f t="shared" si="21"/>
        <v>4.7445708672288659E-4</v>
      </c>
      <c r="IF11" s="116">
        <f t="shared" si="21"/>
        <v>5.3219902674086898E-4</v>
      </c>
      <c r="IG11" s="116">
        <f t="shared" si="21"/>
        <v>5.9615741785650725E-4</v>
      </c>
      <c r="IH11" s="116">
        <f t="shared" si="21"/>
        <v>6.6689516121127819E-4</v>
      </c>
      <c r="II11" s="116">
        <f t="shared" si="21"/>
        <v>7.4501311583087375E-4</v>
      </c>
      <c r="IJ11" s="116">
        <f t="shared" si="21"/>
        <v>8.3115114725769196E-4</v>
      </c>
      <c r="IK11" s="116">
        <f t="shared" si="21"/>
        <v>9.2598901968733575E-4</v>
      </c>
      <c r="IL11" s="116">
        <f t="shared" si="21"/>
        <v>1.0302471056090419E-3</v>
      </c>
      <c r="IM11" s="116">
        <f t="shared" si="21"/>
        <v>1.1446868857589083E-3</v>
      </c>
      <c r="IN11" s="116">
        <f t="shared" si="21"/>
        <v>1.2701112111779241E-3</v>
      </c>
      <c r="IO11" s="116">
        <f t="shared" si="21"/>
        <v>1.4073642983573205E-3</v>
      </c>
      <c r="IP11" s="116">
        <f t="shared" si="21"/>
        <v>1.5573314278855188E-3</v>
      </c>
      <c r="IQ11" s="116">
        <f t="shared" si="21"/>
        <v>1.7209383167181612E-3</v>
      </c>
      <c r="IR11" s="116">
        <f t="shared" si="21"/>
        <v>1.8991501342096608E-3</v>
      </c>
      <c r="IS11" s="116">
        <f t="shared" si="21"/>
        <v>2.0929701324045994E-3</v>
      </c>
      <c r="IT11" s="116">
        <f t="shared" si="21"/>
        <v>2.3034378618225953E-3</v>
      </c>
      <c r="IU11" s="116">
        <f t="shared" si="21"/>
        <v>2.5316269451108207E-3</v>
      </c>
      <c r="IV11" s="116">
        <f t="shared" si="21"/>
        <v>2.7786423825121257E-3</v>
      </c>
      <c r="IW11" s="116">
        <f t="shared" si="21"/>
        <v>3.0456173651277718E-3</v>
      </c>
      <c r="IX11" s="116">
        <f t="shared" si="21"/>
        <v>3.3337095744624405E-3</v>
      </c>
      <c r="IY11" s="116">
        <f t="shared" si="21"/>
        <v>3.6440969497409993E-3</v>
      </c>
      <c r="IZ11" s="116">
        <f t="shared" si="21"/>
        <v>3.9779729079913988E-3</v>
      </c>
      <c r="JA11" s="116">
        <f t="shared" si="21"/>
        <v>4.3365410059000038E-3</v>
      </c>
      <c r="JB11" s="116">
        <f t="shared" si="21"/>
        <v>4.7210090369615015E-3</v>
      </c>
      <c r="JC11" s="116">
        <f t="shared" si="21"/>
        <v>5.1325825624550722E-3</v>
      </c>
      <c r="JD11" s="116">
        <f t="shared" si="21"/>
        <v>5.572457880263052E-3</v>
      </c>
      <c r="JE11" s="116">
        <f t="shared" si="21"/>
        <v>6.0418144414814828E-3</v>
      </c>
      <c r="JF11" s="116">
        <f t="shared" si="21"/>
        <v>6.5418067311177617E-3</v>
      </c>
      <c r="JG11" s="116">
        <f t="shared" si="21"/>
        <v>7.0735556358847212E-3</v>
      </c>
      <c r="JH11" s="116">
        <f t="shared" si="21"/>
        <v>7.6381393291293466E-3</v>
      </c>
      <c r="JI11" s="116">
        <f t="shared" si="21"/>
        <v>8.2365837102149498E-3</v>
      </c>
      <c r="JJ11" s="116">
        <f t="shared" si="21"/>
        <v>8.869852443136983E-3</v>
      </c>
      <c r="JK11" s="116">
        <f t="shared" si="21"/>
        <v>9.5388366467141026E-3</v>
      </c>
      <c r="JL11" s="116">
        <f t="shared" si="21"/>
        <v>1.0244344296270488E-2</v>
      </c>
      <c r="JM11" s="116">
        <f t="shared" si="21"/>
        <v>1.098708940421721E-2</v>
      </c>
      <c r="JN11" s="116">
        <f t="shared" si="21"/>
        <v>1.1767681054248417E-2</v>
      </c>
      <c r="JO11" s="116">
        <f t="shared" si="21"/>
        <v>1.2586612370885647E-2</v>
      </c>
      <c r="JP11" s="116">
        <f t="shared" si="21"/>
        <v>1.3444249512720609E-2</v>
      </c>
      <c r="JQ11" s="116">
        <f t="shared" si="21"/>
        <v>1.4340820783809638E-2</v>
      </c>
      <c r="JR11" s="116">
        <f t="shared" si="21"/>
        <v>1.5276405963148323E-2</v>
      </c>
      <c r="JS11" s="116">
        <f t="shared" si="21"/>
        <v>1.6250925956888991E-2</v>
      </c>
      <c r="JT11" s="116">
        <f t="shared" si="21"/>
        <v>1.7264132881846157E-2</v>
      </c>
      <c r="JU11" s="116">
        <f t="shared" si="21"/>
        <v>1.8315600691759359E-2</v>
      </c>
      <c r="JV11" s="116">
        <f t="shared" si="21"/>
        <v>1.9404716459649116E-2</v>
      </c>
      <c r="JW11" s="116">
        <f t="shared" si="21"/>
        <v>2.0530672430317976E-2</v>
      </c>
      <c r="JX11" s="116">
        <f t="shared" si="21"/>
        <v>2.1692458956534256E-2</v>
      </c>
      <c r="JY11" s="116">
        <f t="shared" si="21"/>
        <v>2.2888858430620294E-2</v>
      </c>
      <c r="JZ11" s="116">
        <f t="shared" si="21"/>
        <v>2.4118440319995993E-2</v>
      </c>
      <c r="KA11" s="116">
        <f t="shared" si="21"/>
        <v>2.5379557410661578E-2</v>
      </c>
      <c r="KB11" s="116">
        <f t="shared" si="21"/>
        <v>2.6670343356617977E-2</v>
      </c>
      <c r="KC11" s="116">
        <f t="shared" ref="KC11:MN11" si="22">MAX(KC8:KC10)</f>
        <v>2.7988711625816041E-2</v>
      </c>
      <c r="KD11" s="116">
        <f t="shared" si="22"/>
        <v>2.9332355924411323E-2</v>
      </c>
      <c r="KE11" s="116">
        <f t="shared" si="22"/>
        <v>3.0698752170915913E-2</v>
      </c>
      <c r="KF11" s="116">
        <f t="shared" si="22"/>
        <v>3.2085162080339652E-2</v>
      </c>
      <c r="KG11" s="116">
        <f t="shared" si="22"/>
        <v>3.3488638405677659E-2</v>
      </c>
      <c r="KH11" s="116">
        <f t="shared" si="22"/>
        <v>3.490603187022899E-2</v>
      </c>
      <c r="KI11" s="116">
        <f t="shared" si="22"/>
        <v>3.633399980934162E-2</v>
      </c>
      <c r="KJ11" s="116">
        <f t="shared" si="22"/>
        <v>3.776901652441117E-2</v>
      </c>
      <c r="KK11" s="116">
        <f t="shared" si="22"/>
        <v>3.9207385335472446E-2</v>
      </c>
      <c r="KL11" s="116">
        <f t="shared" si="22"/>
        <v>4.0645252301689423E-2</v>
      </c>
      <c r="KM11" s="116">
        <f t="shared" si="22"/>
        <v>4.2078621561657953E-2</v>
      </c>
      <c r="KN11" s="116">
        <f t="shared" si="22"/>
        <v>4.350337222789219E-2</v>
      </c>
      <c r="KO11" s="116">
        <f t="shared" si="22"/>
        <v>4.4915276752378192E-2</v>
      </c>
      <c r="KP11" s="116">
        <f t="shared" si="22"/>
        <v>4.6310020662870391E-2</v>
      </c>
      <c r="KQ11" s="116">
        <f t="shared" si="22"/>
        <v>4.7683223552899043E-2</v>
      </c>
      <c r="KR11" s="116">
        <f t="shared" si="22"/>
        <v>4.9030461192476033E-2</v>
      </c>
      <c r="KS11" s="116">
        <f t="shared" si="22"/>
        <v>5.0347288611453878E-2</v>
      </c>
      <c r="KT11" s="116">
        <f t="shared" si="22"/>
        <v>5.1629263993625746E-2</v>
      </c>
      <c r="KU11" s="116">
        <f t="shared" si="22"/>
        <v>5.2871973207159015E-2</v>
      </c>
      <c r="KV11" s="116">
        <f t="shared" si="22"/>
        <v>5.4071054786026064E-2</v>
      </c>
      <c r="KW11" s="116">
        <f t="shared" si="22"/>
        <v>5.5222225167913079E-2</v>
      </c>
      <c r="KX11" s="116">
        <f t="shared" si="22"/>
        <v>5.6321303986806993E-2</v>
      </c>
      <c r="KY11" s="116">
        <f t="shared" si="22"/>
        <v>5.7364239213223318E-2</v>
      </c>
      <c r="KZ11" s="116">
        <f t="shared" si="22"/>
        <v>5.8347131931951762E-2</v>
      </c>
      <c r="LA11" s="116">
        <f t="shared" si="22"/>
        <v>5.9266260546350633E-2</v>
      </c>
      <c r="LB11" s="116">
        <f t="shared" si="22"/>
        <v>6.0118104199670563E-2</v>
      </c>
      <c r="LC11" s="116">
        <f t="shared" si="22"/>
        <v>6.0899365207657895E-2</v>
      </c>
      <c r="LD11" s="116">
        <f t="shared" si="22"/>
        <v>6.1606990302775992E-2</v>
      </c>
      <c r="LE11" s="116">
        <f t="shared" si="22"/>
        <v>6.2238190498748874E-2</v>
      </c>
      <c r="LF11" s="116">
        <f t="shared" si="22"/>
        <v>6.2790459394709147E-2</v>
      </c>
      <c r="LG11" s="116">
        <f t="shared" si="22"/>
        <v>6.3261589750921637E-2</v>
      </c>
      <c r="LH11" s="116">
        <f t="shared" si="22"/>
        <v>6.3649688182723416E-2</v>
      </c>
      <c r="LI11" s="116">
        <f t="shared" si="22"/>
        <v>6.3953187835814621E-2</v>
      </c>
      <c r="LJ11" s="116">
        <f t="shared" si="22"/>
        <v>6.4170858924165769E-2</v>
      </c>
      <c r="LK11" s="116">
        <f t="shared" si="22"/>
        <v>6.4301817031367003E-2</v>
      </c>
      <c r="LL11" s="116">
        <f t="shared" si="22"/>
        <v>6.4345529097005277E-2</v>
      </c>
      <c r="LM11" s="116">
        <f t="shared" si="22"/>
        <v>6.4301817031367003E-2</v>
      </c>
      <c r="LN11" s="116">
        <f t="shared" si="22"/>
        <v>6.4170858924165769E-2</v>
      </c>
      <c r="LO11" s="116">
        <f t="shared" si="22"/>
        <v>6.3953187835814621E-2</v>
      </c>
      <c r="LP11" s="116">
        <f t="shared" si="22"/>
        <v>6.3649688182723416E-2</v>
      </c>
      <c r="LQ11" s="116">
        <f t="shared" si="22"/>
        <v>6.3261589750921637E-2</v>
      </c>
      <c r="LR11" s="116">
        <f t="shared" si="22"/>
        <v>6.2790459394709147E-2</v>
      </c>
      <c r="LS11" s="116">
        <f t="shared" si="22"/>
        <v>6.2238190498748874E-2</v>
      </c>
      <c r="LT11" s="116">
        <f t="shared" si="22"/>
        <v>6.1606990302775992E-2</v>
      </c>
      <c r="LU11" s="116">
        <f t="shared" si="22"/>
        <v>6.0899365207657895E-2</v>
      </c>
      <c r="LV11" s="116">
        <f t="shared" si="22"/>
        <v>6.0118104199670563E-2</v>
      </c>
      <c r="LW11" s="116">
        <f t="shared" si="22"/>
        <v>5.9266260546350633E-2</v>
      </c>
      <c r="LX11" s="116">
        <f t="shared" si="22"/>
        <v>5.8347131931951762E-2</v>
      </c>
      <c r="LY11" s="116">
        <f t="shared" si="22"/>
        <v>5.7364239213223318E-2</v>
      </c>
      <c r="LZ11" s="116">
        <f t="shared" si="22"/>
        <v>5.6321303986806993E-2</v>
      </c>
      <c r="MA11" s="116">
        <f t="shared" si="22"/>
        <v>5.5222225167913079E-2</v>
      </c>
      <c r="MB11" s="116">
        <f t="shared" si="22"/>
        <v>5.4071054786026064E-2</v>
      </c>
      <c r="MC11" s="116">
        <f t="shared" si="22"/>
        <v>5.2871973207159015E-2</v>
      </c>
      <c r="MD11" s="116">
        <f t="shared" si="22"/>
        <v>5.1629263993625746E-2</v>
      </c>
      <c r="ME11" s="116">
        <f t="shared" si="22"/>
        <v>5.0347288611453878E-2</v>
      </c>
      <c r="MF11" s="116">
        <f t="shared" si="22"/>
        <v>4.9030461192476033E-2</v>
      </c>
      <c r="MG11" s="116">
        <f t="shared" si="22"/>
        <v>4.7683223552899043E-2</v>
      </c>
      <c r="MH11" s="116">
        <f t="shared" si="22"/>
        <v>4.6310020662870391E-2</v>
      </c>
      <c r="MI11" s="116">
        <f t="shared" si="22"/>
        <v>4.4915276752378192E-2</v>
      </c>
      <c r="MJ11" s="116">
        <f t="shared" si="22"/>
        <v>4.350337222789219E-2</v>
      </c>
      <c r="MK11" s="116">
        <f t="shared" si="22"/>
        <v>4.2078621561657953E-2</v>
      </c>
      <c r="ML11" s="116">
        <f t="shared" si="22"/>
        <v>4.0645252301689423E-2</v>
      </c>
      <c r="MM11" s="116">
        <f t="shared" si="22"/>
        <v>3.9207385335472446E-2</v>
      </c>
      <c r="MN11" s="116">
        <f t="shared" si="22"/>
        <v>3.776901652441117E-2</v>
      </c>
      <c r="MO11" s="116">
        <f t="shared" ref="MO11:OZ11" si="23">MAX(MO8:MO10)</f>
        <v>3.633399980934162E-2</v>
      </c>
      <c r="MP11" s="116">
        <f t="shared" si="23"/>
        <v>3.490603187022899E-2</v>
      </c>
      <c r="MQ11" s="116">
        <f t="shared" si="23"/>
        <v>3.3488638405677659E-2</v>
      </c>
      <c r="MR11" s="116">
        <f t="shared" si="23"/>
        <v>3.2085162080339652E-2</v>
      </c>
      <c r="MS11" s="116">
        <f t="shared" si="23"/>
        <v>3.0698752170915913E-2</v>
      </c>
      <c r="MT11" s="116">
        <f t="shared" si="23"/>
        <v>2.9332355924411323E-2</v>
      </c>
      <c r="MU11" s="116">
        <f t="shared" si="23"/>
        <v>2.7988711625816041E-2</v>
      </c>
      <c r="MV11" s="116">
        <f t="shared" si="23"/>
        <v>2.6670343356617977E-2</v>
      </c>
      <c r="MW11" s="116">
        <f t="shared" si="23"/>
        <v>2.5379557410661578E-2</v>
      </c>
      <c r="MX11" s="116">
        <f t="shared" si="23"/>
        <v>2.4118440319995993E-2</v>
      </c>
      <c r="MY11" s="116">
        <f t="shared" si="23"/>
        <v>2.2888858430620294E-2</v>
      </c>
      <c r="MZ11" s="116">
        <f t="shared" si="23"/>
        <v>2.1692458956534256E-2</v>
      </c>
      <c r="NA11" s="116">
        <f t="shared" si="23"/>
        <v>2.0530672430317976E-2</v>
      </c>
      <c r="NB11" s="116">
        <f t="shared" si="23"/>
        <v>1.9404716459649116E-2</v>
      </c>
      <c r="NC11" s="116">
        <f t="shared" si="23"/>
        <v>1.8315600691759359E-2</v>
      </c>
      <c r="ND11" s="116">
        <f t="shared" si="23"/>
        <v>1.7264132881846157E-2</v>
      </c>
      <c r="NE11" s="116">
        <f t="shared" si="23"/>
        <v>1.6250925956888991E-2</v>
      </c>
      <c r="NF11" s="116">
        <f t="shared" si="23"/>
        <v>1.5276405963148323E-2</v>
      </c>
      <c r="NG11" s="116">
        <f t="shared" si="23"/>
        <v>1.4340820783809638E-2</v>
      </c>
      <c r="NH11" s="116">
        <f t="shared" si="23"/>
        <v>1.3444249512720609E-2</v>
      </c>
      <c r="NI11" s="116">
        <f t="shared" si="23"/>
        <v>1.2586612370885647E-2</v>
      </c>
      <c r="NJ11" s="116">
        <f t="shared" si="23"/>
        <v>1.1767681054248417E-2</v>
      </c>
      <c r="NK11" s="116">
        <f t="shared" si="23"/>
        <v>1.098708940421721E-2</v>
      </c>
      <c r="NL11" s="116">
        <f t="shared" si="23"/>
        <v>1.0244344296270488E-2</v>
      </c>
      <c r="NM11" s="116">
        <f t="shared" si="23"/>
        <v>9.5388366467141026E-3</v>
      </c>
      <c r="NN11" s="116">
        <f t="shared" si="23"/>
        <v>8.869852443136983E-3</v>
      </c>
      <c r="NO11" s="116">
        <f t="shared" si="23"/>
        <v>8.2365837102149498E-3</v>
      </c>
      <c r="NP11" s="116">
        <f t="shared" si="23"/>
        <v>7.6381393291293466E-3</v>
      </c>
      <c r="NQ11" s="116">
        <f t="shared" si="23"/>
        <v>7.0735556358847212E-3</v>
      </c>
      <c r="NR11" s="116">
        <f t="shared" si="23"/>
        <v>6.5418067311177617E-3</v>
      </c>
      <c r="NS11" s="116">
        <f t="shared" si="23"/>
        <v>6.0418144414814828E-3</v>
      </c>
      <c r="NT11" s="116">
        <f t="shared" si="23"/>
        <v>5.572457880263052E-3</v>
      </c>
      <c r="NU11" s="116">
        <f t="shared" si="23"/>
        <v>5.1325825624550722E-3</v>
      </c>
      <c r="NV11" s="116">
        <f t="shared" si="23"/>
        <v>4.7210090369615015E-3</v>
      </c>
      <c r="NW11" s="116">
        <f t="shared" si="23"/>
        <v>4.3365410059000038E-3</v>
      </c>
      <c r="NX11" s="116">
        <f t="shared" si="23"/>
        <v>3.9779729079913988E-3</v>
      </c>
      <c r="NY11" s="116">
        <f t="shared" si="23"/>
        <v>3.6440969497409993E-3</v>
      </c>
      <c r="NZ11" s="116">
        <f t="shared" si="23"/>
        <v>3.3337095744624405E-3</v>
      </c>
      <c r="OA11" s="116">
        <f t="shared" si="23"/>
        <v>3.0456173651277718E-3</v>
      </c>
      <c r="OB11" s="116">
        <f t="shared" si="23"/>
        <v>2.7786423825121257E-3</v>
      </c>
      <c r="OC11" s="116">
        <f t="shared" si="23"/>
        <v>2.5316269451108207E-3</v>
      </c>
      <c r="OD11" s="116">
        <f t="shared" si="23"/>
        <v>2.3034378618225953E-3</v>
      </c>
      <c r="OE11" s="116">
        <f t="shared" si="23"/>
        <v>2.0929701324045994E-3</v>
      </c>
      <c r="OF11" s="116">
        <f t="shared" si="23"/>
        <v>1.8991501342096608E-3</v>
      </c>
      <c r="OG11" s="116">
        <f t="shared" si="23"/>
        <v>1.7209383167181612E-3</v>
      </c>
      <c r="OH11" s="116">
        <f t="shared" si="23"/>
        <v>1.5573314278855188E-3</v>
      </c>
      <c r="OI11" s="116">
        <f t="shared" si="23"/>
        <v>1.4073642983573205E-3</v>
      </c>
      <c r="OJ11" s="116">
        <f t="shared" si="23"/>
        <v>1.2701112111779241E-3</v>
      </c>
      <c r="OK11" s="116">
        <f t="shared" si="23"/>
        <v>1.1446868857589083E-3</v>
      </c>
      <c r="OL11" s="116">
        <f t="shared" si="23"/>
        <v>1.0302471056090419E-3</v>
      </c>
      <c r="OM11" s="116">
        <f t="shared" si="23"/>
        <v>9.2598901968733575E-4</v>
      </c>
      <c r="ON11" s="116">
        <f t="shared" si="23"/>
        <v>8.3115114725769196E-4</v>
      </c>
      <c r="OO11" s="116">
        <f t="shared" si="23"/>
        <v>7.4501311583087375E-4</v>
      </c>
      <c r="OP11" s="116">
        <f t="shared" si="23"/>
        <v>6.6689516121127819E-4</v>
      </c>
      <c r="OQ11" s="116">
        <f t="shared" si="23"/>
        <v>5.9615741785650725E-4</v>
      </c>
      <c r="OR11" s="116">
        <f t="shared" si="23"/>
        <v>5.3219902674086898E-4</v>
      </c>
      <c r="OS11" s="116">
        <f t="shared" si="23"/>
        <v>4.7445708672288659E-4</v>
      </c>
      <c r="OT11" s="116">
        <f t="shared" si="23"/>
        <v>4.2240547408350926E-4</v>
      </c>
      <c r="OU11" s="116">
        <f t="shared" si="23"/>
        <v>3.7555355345638206E-4</v>
      </c>
      <c r="OV11" s="116">
        <f t="shared" si="23"/>
        <v>3.3344480184291516E-4</v>
      </c>
      <c r="OW11" s="116">
        <f t="shared" si="23"/>
        <v>2.9565536581957112E-4</v>
      </c>
      <c r="OX11" s="116">
        <f t="shared" si="23"/>
        <v>2.6179257042720428E-4</v>
      </c>
      <c r="OY11" s="116">
        <f t="shared" si="23"/>
        <v>2.314933966046662E-4</v>
      </c>
      <c r="OZ11" s="116">
        <f t="shared" si="23"/>
        <v>2.0442294241107526E-4</v>
      </c>
      <c r="PA11" s="116">
        <f t="shared" ref="PA11:QJ11" si="24">MAX(PA8:PA10)</f>
        <v>1.8027288169062734E-4</v>
      </c>
      <c r="PB11" s="116">
        <f t="shared" si="24"/>
        <v>1.5875993228580846E-4</v>
      </c>
      <c r="PC11" s="116">
        <f t="shared" si="24"/>
        <v>1.3962434441223859E-4</v>
      </c>
      <c r="PD11" s="116">
        <f t="shared" si="24"/>
        <v>1.2262841838183163E-4</v>
      </c>
      <c r="PE11" s="116">
        <f t="shared" si="24"/>
        <v>1.0755505950911097E-4</v>
      </c>
      <c r="PF11" s="116">
        <f t="shared" si="24"/>
        <v>9.4206376765010872E-5</v>
      </c>
      <c r="PG11" s="116">
        <f t="shared" si="24"/>
        <v>8.240233055813848E-5</v>
      </c>
      <c r="PH11" s="116">
        <f t="shared" si="24"/>
        <v>7.1979433928399611E-5</v>
      </c>
    </row>
    <row r="12" spans="1:425" ht="18.5" customHeight="1">
      <c r="A12" s="180" t="s">
        <v>647</v>
      </c>
      <c r="B12" s="181">
        <v>90</v>
      </c>
      <c r="C12" s="182" t="s">
        <v>635</v>
      </c>
      <c r="D12" s="183">
        <f>IF(ISNUMBER(B12),($G$7+B12)-1,"")</f>
        <v>44651</v>
      </c>
      <c r="H12" s="3"/>
      <c r="I12" s="3"/>
      <c r="J12" s="3"/>
      <c r="K12" s="3"/>
      <c r="L12" s="3"/>
      <c r="M12" s="3"/>
      <c r="N12" s="3"/>
      <c r="O12" s="3"/>
      <c r="P12" s="3"/>
      <c r="Q12" s="3"/>
      <c r="R12" s="3"/>
      <c r="S12" s="3"/>
      <c r="T12" s="3"/>
      <c r="U12" s="3"/>
    </row>
    <row r="13" spans="1:425" ht="18.5" customHeight="1">
      <c r="A13" s="184" t="s">
        <v>648</v>
      </c>
      <c r="B13" s="167">
        <v>92</v>
      </c>
      <c r="C13" s="169" t="s">
        <v>636</v>
      </c>
      <c r="D13" s="185">
        <f>IF(ISNUMBER(B13),($G$7+B13)-1,"")</f>
        <v>44653</v>
      </c>
      <c r="H13" s="3"/>
      <c r="I13" s="3"/>
      <c r="J13" s="3"/>
      <c r="K13" s="3"/>
      <c r="L13" s="3"/>
      <c r="M13" s="3"/>
      <c r="N13" s="3"/>
      <c r="O13" s="3"/>
      <c r="P13" s="3"/>
      <c r="Q13" s="3"/>
      <c r="R13" s="3"/>
      <c r="S13" s="3"/>
      <c r="T13" s="3"/>
      <c r="U13" s="3"/>
    </row>
    <row r="14" spans="1:425" ht="18.5" customHeight="1" thickBot="1">
      <c r="A14" s="186" t="s">
        <v>637</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621</v>
      </c>
      <c r="D16" s="129">
        <v>0.5</v>
      </c>
      <c r="H16" s="3"/>
      <c r="I16" s="3"/>
      <c r="J16" s="3"/>
      <c r="K16" s="3"/>
      <c r="L16" s="3"/>
      <c r="M16" s="3"/>
      <c r="N16" s="3"/>
      <c r="O16" s="3"/>
      <c r="P16" s="3"/>
      <c r="Q16" s="3"/>
      <c r="R16" s="3"/>
      <c r="S16" s="3"/>
      <c r="T16" s="3"/>
      <c r="U16" s="3"/>
    </row>
    <row r="17" spans="1:21" ht="16">
      <c r="A17" s="3"/>
      <c r="C17" s="17" t="s">
        <v>622</v>
      </c>
      <c r="D17" s="54">
        <f>IF(AND(D16&gt;0,D16&lt;1,NOT(J5="")),_xlfn.NORM.INV((1-$D$16)/2,$G$5,$J$5),"")</f>
        <v>85.818163548784298</v>
      </c>
      <c r="E17" s="21"/>
      <c r="F17" s="23"/>
      <c r="G17" s="3"/>
      <c r="H17" s="3"/>
      <c r="I17" s="3"/>
      <c r="J17" s="3"/>
      <c r="K17" s="3"/>
      <c r="L17" s="3"/>
      <c r="M17" s="3"/>
      <c r="N17" s="3"/>
      <c r="O17" s="3"/>
      <c r="P17" s="3"/>
      <c r="Q17" s="3"/>
      <c r="R17" s="3"/>
      <c r="S17" s="3"/>
      <c r="T17" s="3"/>
      <c r="U17" s="3"/>
    </row>
    <row r="18" spans="1:21" ht="16">
      <c r="A18" s="3"/>
      <c r="B18" s="3"/>
      <c r="C18" s="17" t="s">
        <v>39</v>
      </c>
      <c r="D18" s="54">
        <f>IF(AND(D16&gt;0,D16&lt;1,NOT(J5="")),_xlfn.NORM.INV(($D$16+(1-$D$16)/2),$G$5,$J$5),"")</f>
        <v>94.181836451215702</v>
      </c>
      <c r="E18" s="22"/>
      <c r="F18" s="2"/>
      <c r="G18" s="3"/>
      <c r="H18" s="3"/>
      <c r="I18" s="3"/>
      <c r="J18" s="3"/>
      <c r="K18" s="3"/>
      <c r="L18" s="3"/>
      <c r="M18" s="3"/>
      <c r="N18" s="3"/>
      <c r="O18" s="3"/>
      <c r="P18" s="3"/>
      <c r="Q18" s="3"/>
      <c r="R18" s="3"/>
      <c r="S18" s="3"/>
      <c r="T18" s="3"/>
      <c r="U18" s="3"/>
    </row>
    <row r="19" spans="1:21" ht="16">
      <c r="A19" s="3"/>
      <c r="C19" s="154" t="s">
        <v>637</v>
      </c>
      <c r="D19" s="155">
        <f>(D18-D17)+1</f>
        <v>9.3636729024314036</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13</v>
      </c>
      <c r="D21" s="128">
        <v>90</v>
      </c>
      <c r="E21" s="22"/>
      <c r="F21" s="29" t="s">
        <v>15</v>
      </c>
      <c r="G21" s="3"/>
      <c r="H21" s="3"/>
      <c r="I21" s="3"/>
      <c r="J21" s="3"/>
      <c r="K21" s="3"/>
      <c r="L21" s="3"/>
      <c r="M21" s="3"/>
      <c r="N21" s="3"/>
      <c r="O21" s="3"/>
      <c r="P21" s="3"/>
      <c r="Q21" s="3"/>
      <c r="R21" s="3"/>
      <c r="S21" s="3"/>
      <c r="T21" s="3"/>
      <c r="U21" s="3"/>
    </row>
    <row r="22" spans="1:21" ht="16">
      <c r="A22" s="3"/>
      <c r="B22" s="3"/>
      <c r="C22" s="55" t="s">
        <v>14</v>
      </c>
      <c r="D22" s="128">
        <v>92</v>
      </c>
      <c r="E22" s="22"/>
      <c r="F22" s="29" t="s">
        <v>16</v>
      </c>
      <c r="G22" s="3"/>
      <c r="H22" s="3"/>
      <c r="I22" s="3"/>
      <c r="J22" s="3"/>
      <c r="K22" s="3"/>
      <c r="L22" s="3"/>
      <c r="M22" s="3"/>
      <c r="N22" s="3"/>
      <c r="O22" s="3"/>
      <c r="P22" s="3"/>
      <c r="Q22" s="3"/>
      <c r="R22" s="3"/>
      <c r="S22" s="3"/>
      <c r="T22" s="3"/>
      <c r="U22" s="3"/>
    </row>
    <row r="23" spans="1:21" ht="17.25">
      <c r="A23" s="3"/>
      <c r="B23" s="3"/>
      <c r="C23" s="55" t="s">
        <v>40</v>
      </c>
      <c r="D23" s="26">
        <f>IF(AND($D$21&gt;0,$D$22&gt;0,$D$21&lt;$D$22,NOT(J5="")),_xlfn.NORM.DIST($D$22,$G$5,$J$5,TRUE)-_xlfn.NORM.DIST($D$21,$G$5,$J$5,TRUE),"")</f>
        <v>0.12649357316422682</v>
      </c>
      <c r="E23" s="22"/>
      <c r="F23" s="29" t="s">
        <v>29</v>
      </c>
      <c r="G23" s="3"/>
      <c r="H23" s="3"/>
      <c r="I23" s="3"/>
      <c r="J23" s="3"/>
      <c r="K23" s="3"/>
      <c r="L23" s="3"/>
      <c r="M23" s="3"/>
      <c r="N23" s="3"/>
      <c r="O23" s="3"/>
      <c r="P23" s="3"/>
      <c r="Q23" s="3"/>
      <c r="R23" s="3"/>
      <c r="S23" s="3"/>
      <c r="T23" s="3"/>
      <c r="U23" s="3"/>
    </row>
    <row r="24" spans="1:21" ht="17.25">
      <c r="A24" s="3"/>
      <c r="B24" s="3"/>
      <c r="C24" s="55" t="s">
        <v>94</v>
      </c>
      <c r="D24" s="28">
        <f>IF(AND($D$21&gt;0,$D$22&gt;0,$D$21&lt;$D$22,NOT($J$5="")),_xlfn.NORM.DIST(D21,$G$5,$J$5,TRUE),"")</f>
        <v>0.5</v>
      </c>
      <c r="E24" s="22"/>
      <c r="F24" s="29" t="s">
        <v>30</v>
      </c>
      <c r="G24" s="3"/>
      <c r="H24" s="3"/>
      <c r="I24" s="3"/>
      <c r="J24" s="3"/>
      <c r="K24" s="3"/>
      <c r="L24" s="3"/>
      <c r="M24" s="3"/>
      <c r="N24" s="3"/>
      <c r="O24" s="3"/>
      <c r="P24" s="3"/>
      <c r="Q24" s="3"/>
      <c r="R24" s="3"/>
      <c r="S24" s="3"/>
      <c r="T24" s="3"/>
      <c r="U24" s="3"/>
    </row>
    <row r="25" spans="1:21" ht="17.25">
      <c r="A25" s="3"/>
      <c r="B25" s="3"/>
      <c r="C25" s="55" t="s">
        <v>95</v>
      </c>
      <c r="D25" s="27">
        <f>IF(AND($D$21&gt;0,$D$22&gt;0,$D$21&lt;$D$22,NOT($J$5="")),1-_xlfn.NORM.DIST(D22,$G$5,$J$5,TRUE),"")</f>
        <v>0.37350642683577318</v>
      </c>
      <c r="E25" s="22"/>
      <c r="F25" s="29" t="s">
        <v>28</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 William W. Davis, MSPM, PMP")</f>
        <v>Version 0.5 – © 2015-2021, William W. Davis, MSPM, PMP</v>
      </c>
      <c r="C28" s="3"/>
      <c r="D28" s="3"/>
      <c r="E28" s="3"/>
      <c r="F28" s="2"/>
      <c r="G28" s="2"/>
      <c r="H28" s="3"/>
      <c r="I28" s="3"/>
      <c r="J28" s="2"/>
      <c r="K28" s="2"/>
      <c r="L28" s="3"/>
      <c r="M28" s="3"/>
      <c r="N28" s="3"/>
      <c r="O28" s="3"/>
      <c r="P28" s="3"/>
      <c r="Q28" s="3"/>
      <c r="R28" s="3"/>
      <c r="S28" s="3"/>
      <c r="T28" s="3"/>
      <c r="U28" s="3"/>
    </row>
    <row r="29" spans="1:21">
      <c r="A29" s="2"/>
      <c r="B29" s="234" t="s">
        <v>50</v>
      </c>
      <c r="C29" s="234"/>
      <c r="D29" s="234"/>
      <c r="E29" s="234"/>
      <c r="F29" s="234"/>
      <c r="G29" s="234"/>
      <c r="H29" s="234"/>
      <c r="I29" s="195"/>
      <c r="J29" s="2"/>
      <c r="K29" s="2"/>
      <c r="L29" s="3"/>
      <c r="M29" s="3"/>
      <c r="N29" s="3"/>
      <c r="O29" s="3"/>
      <c r="P29" s="3"/>
      <c r="Q29" s="3"/>
      <c r="R29" s="3"/>
      <c r="S29" s="3"/>
      <c r="T29" s="3"/>
      <c r="U29" s="3"/>
    </row>
    <row r="30" spans="1:21">
      <c r="A30" s="2"/>
      <c r="B30" s="234" t="s">
        <v>51</v>
      </c>
      <c r="C30" s="234"/>
      <c r="D30" s="234"/>
      <c r="E30" s="234"/>
      <c r="F30" s="234"/>
      <c r="G30" s="234"/>
      <c r="H30" s="234"/>
      <c r="I30" s="195"/>
      <c r="J30" s="2"/>
      <c r="K30" s="2"/>
      <c r="L30" s="3"/>
      <c r="M30" s="3"/>
      <c r="N30" s="3"/>
      <c r="O30" s="3"/>
      <c r="P30" s="3"/>
      <c r="Q30" s="3"/>
      <c r="R30" s="3"/>
      <c r="S30" s="3"/>
      <c r="T30" s="3"/>
      <c r="U30" s="3"/>
    </row>
    <row r="31" spans="1:21">
      <c r="A31" s="2"/>
      <c r="B31" s="234" t="s">
        <v>48</v>
      </c>
      <c r="C31" s="234"/>
      <c r="D31" s="234"/>
      <c r="E31" s="234"/>
      <c r="F31" s="234"/>
      <c r="G31" s="234"/>
      <c r="H31" s="234"/>
      <c r="I31" s="195"/>
      <c r="J31" s="2"/>
      <c r="K31" s="2"/>
      <c r="L31" s="3"/>
      <c r="M31" s="3"/>
      <c r="N31" s="3"/>
      <c r="O31" s="3"/>
      <c r="P31" s="3"/>
      <c r="Q31" s="3"/>
      <c r="R31" s="3"/>
      <c r="S31" s="3"/>
      <c r="T31" s="3"/>
      <c r="U31" s="3"/>
    </row>
    <row r="32" spans="1:21">
      <c r="A32" s="2"/>
      <c r="B32" s="234" t="s">
        <v>92</v>
      </c>
      <c r="C32" s="234"/>
      <c r="D32" s="234"/>
      <c r="E32" s="234"/>
      <c r="F32" s="234"/>
      <c r="G32" s="234"/>
      <c r="H32" s="234"/>
      <c r="I32" s="195"/>
      <c r="J32" s="2"/>
      <c r="K32" s="2"/>
      <c r="L32" s="3"/>
      <c r="M32" s="3"/>
      <c r="N32" s="3"/>
      <c r="O32" s="3"/>
      <c r="P32" s="3"/>
      <c r="Q32" s="3"/>
      <c r="R32" s="3"/>
      <c r="S32" s="3"/>
      <c r="T32" s="3"/>
      <c r="U32" s="3"/>
    </row>
    <row r="33" spans="1:21">
      <c r="A33" s="2"/>
      <c r="B33" s="234" t="s">
        <v>630</v>
      </c>
      <c r="C33" s="234"/>
      <c r="D33" s="234"/>
      <c r="E33" s="234"/>
      <c r="F33" s="234"/>
      <c r="G33" s="234"/>
      <c r="H33" s="234"/>
      <c r="I33" s="195"/>
      <c r="J33" s="2"/>
      <c r="K33" s="2"/>
      <c r="L33" s="3"/>
      <c r="M33" s="3"/>
      <c r="N33" s="3"/>
      <c r="O33" s="3"/>
      <c r="P33" s="3"/>
      <c r="Q33" s="3"/>
      <c r="R33" s="3"/>
      <c r="S33" s="3"/>
      <c r="T33" s="3"/>
      <c r="U33" s="3"/>
    </row>
    <row r="34" spans="1:21">
      <c r="A34" s="2"/>
      <c r="B34" s="72" t="s">
        <v>87</v>
      </c>
      <c r="C34" s="3"/>
      <c r="D34" s="3"/>
      <c r="E34" s="3"/>
      <c r="F34" s="2"/>
      <c r="G34" s="2"/>
      <c r="H34" s="3"/>
      <c r="I34" s="3"/>
      <c r="J34" s="2"/>
      <c r="K34" s="2"/>
      <c r="L34" s="3"/>
      <c r="M34" s="3"/>
      <c r="N34" s="3"/>
      <c r="O34" s="3"/>
      <c r="P34" s="3"/>
      <c r="Q34" s="3"/>
      <c r="R34" s="3"/>
      <c r="S34" s="3"/>
      <c r="T34" s="3"/>
      <c r="U34" s="3"/>
    </row>
    <row r="35" spans="1:21">
      <c r="A35" s="2"/>
      <c r="B35" s="72" t="s">
        <v>47</v>
      </c>
      <c r="C35" s="3"/>
      <c r="D35" s="3"/>
      <c r="E35" s="3"/>
      <c r="F35" s="2"/>
      <c r="G35" s="2"/>
      <c r="H35" s="3"/>
      <c r="I35" s="3"/>
      <c r="J35" s="2"/>
      <c r="K35" s="2"/>
      <c r="L35" s="3"/>
      <c r="M35" s="3"/>
      <c r="N35" s="3"/>
      <c r="O35" s="3"/>
      <c r="P35" s="3"/>
      <c r="Q35" s="3"/>
      <c r="R35" s="3"/>
      <c r="S35" s="3"/>
      <c r="T35" s="3"/>
      <c r="U35" s="3"/>
    </row>
    <row r="36" spans="1:21">
      <c r="A36" s="7"/>
      <c r="B36" s="72" t="s">
        <v>86</v>
      </c>
      <c r="C36" s="3"/>
      <c r="D36" s="3"/>
      <c r="E36" s="2"/>
      <c r="F36" s="2"/>
      <c r="G36" s="3"/>
      <c r="H36" s="2"/>
      <c r="I36" s="2"/>
      <c r="J36" s="3"/>
      <c r="K36" s="3"/>
      <c r="L36" s="3"/>
      <c r="M36" s="3"/>
      <c r="N36" s="3"/>
      <c r="O36" s="3"/>
      <c r="P36" s="3"/>
      <c r="Q36" s="3"/>
      <c r="R36" s="3"/>
      <c r="S36" s="3"/>
      <c r="T36" s="3"/>
      <c r="U36" s="3"/>
    </row>
    <row r="37" spans="1:21">
      <c r="A37" s="7"/>
      <c r="B37" s="72" t="s">
        <v>88</v>
      </c>
      <c r="C37" s="3"/>
      <c r="D37" s="3"/>
      <c r="E37" s="2"/>
      <c r="F37" s="2"/>
      <c r="G37" s="3"/>
      <c r="H37" s="2"/>
      <c r="I37" s="2"/>
      <c r="J37" s="3"/>
      <c r="K37" s="3"/>
      <c r="L37" s="3"/>
      <c r="M37" s="3"/>
      <c r="N37" s="3"/>
      <c r="O37" s="3"/>
      <c r="P37" s="3"/>
      <c r="Q37" s="3"/>
      <c r="R37" s="3"/>
      <c r="S37" s="3"/>
      <c r="T37" s="3"/>
      <c r="U37" s="3"/>
    </row>
    <row r="38" spans="1:21">
      <c r="A38" s="7"/>
      <c r="B38" s="72" t="s">
        <v>609</v>
      </c>
      <c r="C38" s="3"/>
      <c r="D38" s="3"/>
      <c r="E38" s="2"/>
      <c r="F38" s="2"/>
      <c r="G38" s="3"/>
      <c r="H38" s="2"/>
      <c r="I38" s="2"/>
      <c r="J38" s="3"/>
      <c r="K38" s="3"/>
      <c r="L38" s="3"/>
      <c r="M38" s="3"/>
      <c r="N38" s="3"/>
      <c r="O38" s="3"/>
      <c r="P38" s="3"/>
      <c r="Q38" s="3"/>
      <c r="R38" s="3"/>
      <c r="S38" s="3"/>
      <c r="T38" s="3"/>
      <c r="U38" s="3"/>
    </row>
    <row r="39" spans="1:21">
      <c r="A39" s="7"/>
      <c r="B39" s="72" t="s">
        <v>610</v>
      </c>
      <c r="C39" s="3"/>
      <c r="D39" s="3"/>
      <c r="E39" s="2"/>
      <c r="F39" s="2"/>
      <c r="G39" s="3"/>
      <c r="H39" s="2"/>
      <c r="I39" s="2"/>
      <c r="J39" s="3"/>
      <c r="K39" s="3"/>
      <c r="L39" s="3"/>
      <c r="M39" s="3"/>
      <c r="N39" s="3"/>
      <c r="O39" s="3"/>
      <c r="P39" s="3"/>
      <c r="Q39" s="3"/>
      <c r="R39" s="3"/>
      <c r="S39" s="3"/>
      <c r="T39" s="3"/>
      <c r="U39" s="3"/>
    </row>
    <row r="40" spans="1:21">
      <c r="B40" s="72"/>
    </row>
    <row r="41" spans="1:21">
      <c r="B41" s="72" t="s">
        <v>611</v>
      </c>
    </row>
    <row r="42" spans="1:21">
      <c r="B42" s="72" t="s">
        <v>46</v>
      </c>
    </row>
    <row r="43" spans="1:21">
      <c r="B43" s="235" t="s">
        <v>614</v>
      </c>
      <c r="C43" s="235"/>
      <c r="D43" s="235"/>
      <c r="E43" s="235"/>
      <c r="F43" s="235"/>
      <c r="G43" s="235"/>
      <c r="H43" s="235"/>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8B43FFA9-93F6-47D7-B501-41C80A0F2878}">
            <xm:f>IF($B$7=VLookups!$A$22,TRUE,FALSE)</xm:f>
            <x14:dxf>
              <numFmt numFmtId="9" formatCode="&quot;$&quot;#,##0_);\(&quot;$&quot;#,##0\)"/>
            </x14:dxf>
          </x14:cfRule>
          <xm:sqref>B4:D4 G4:G5 K4</xm:sqref>
        </x14:conditionalFormatting>
        <x14:conditionalFormatting xmlns:xm="http://schemas.microsoft.com/office/excel/2006/main">
          <x14:cfRule type="expression" priority="17" id="{4DF4E90A-5B97-43F2-B587-895EE3F21152}">
            <xm:f>IF($B$7=VLookups!$A$22,TRUE,FALSE)</xm:f>
            <x14:dxf>
              <numFmt numFmtId="9" formatCode="&quot;$&quot;#,##0_);\(&quot;$&quot;#,##0\)"/>
            </x14:dxf>
          </x14:cfRule>
          <xm:sqref>B5:D5</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5" id="{6FE46777-5506-4A09-8749-BB707DE66E59}">
            <xm:f>IF($B$7=VLookups!$A$22,TRUE,FALSE)</xm:f>
            <x14:dxf>
              <numFmt numFmtId="9" formatCode="&quot;$&quot;#,##0_);\(&quot;$&quot;#,##0\)"/>
            </x14:dxf>
          </x14:cfRule>
          <xm:sqref>L4</xm:sqref>
        </x14:conditionalFormatting>
        <x14:conditionalFormatting xmlns:xm="http://schemas.microsoft.com/office/excel/2006/main">
          <x14:cfRule type="expression" priority="14" id="{0F9037D3-B00B-4F0D-B30C-6F4C842EA48E}">
            <xm:f>IF($B$7=VLookups!$A$22,TRUE,FALSE)</xm:f>
            <x14:dxf>
              <numFmt numFmtId="9" formatCode="&quot;$&quot;#,##0_);\(&quot;$&quot;#,##0\)"/>
            </x14:dxf>
          </x14:cfRule>
          <xm:sqref>L5</xm:sqref>
        </x14:conditionalFormatting>
        <x14:conditionalFormatting xmlns:xm="http://schemas.microsoft.com/office/excel/2006/main">
          <x14:cfRule type="expression" priority="13" id="{106FB7D2-0E4D-475E-949E-3B80D1C74398}">
            <xm:f>IF($B$7=VLookups!$A$22,TRUE,FALSE)</xm:f>
            <x14:dxf>
              <numFmt numFmtId="9" formatCode="&quot;$&quot;#,##0_);\(&quot;$&quot;#,##0\)"/>
            </x14:dxf>
          </x14:cfRule>
          <xm:sqref>M4</xm:sqref>
        </x14:conditionalFormatting>
        <x14:conditionalFormatting xmlns:xm="http://schemas.microsoft.com/office/excel/2006/main">
          <x14:cfRule type="expression" priority="12" id="{057DC256-425E-43B9-B27A-21F97F74C0A9}">
            <xm:f>IF($B$7=VLookups!$A$22,TRUE,FALSE)</xm:f>
            <x14:dxf>
              <numFmt numFmtId="9" formatCode="&quot;$&quot;#,##0_);\(&quot;$&quot;#,##0\)"/>
            </x14:dxf>
          </x14:cfRule>
          <xm:sqref>M5</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10" id="{2D37C933-89A2-4A53-9A22-FF41E758EA4D}">
            <xm:f>IF($B$7=VLookups!$A$22,TRUE,FALSE)</xm:f>
            <x14:dxf>
              <numFmt numFmtId="9" formatCode="&quot;$&quot;#,##0_);\(&quot;$&quot;#,##0\)"/>
            </x14:dxf>
          </x14:cfRule>
          <xm:sqref>O5</xm:sqref>
        </x14:conditionalFormatting>
        <x14:conditionalFormatting xmlns:xm="http://schemas.microsoft.com/office/excel/2006/main">
          <x14:cfRule type="expression" priority="9" id="{391AA3C3-7213-40B7-9522-5E41332C0CB9}">
            <xm:f>IF($B$7=VLookups!$A$22,TRUE,FALSE)</xm:f>
            <x14:dxf>
              <numFmt numFmtId="9" formatCode="&quot;$&quot;#,##0_);\(&quot;$&quot;#,##0\)"/>
            </x14:dxf>
          </x14:cfRule>
          <xm:sqref>O7</xm:sqref>
        </x14:conditionalFormatting>
        <x14:conditionalFormatting xmlns:xm="http://schemas.microsoft.com/office/excel/2006/main">
          <x14:cfRule type="expression" priority="8" id="{8ECF7856-4A15-42D8-889A-EB54661ED7AC}">
            <xm:f>IF($B$7=VLookups!$A$22,TRUE,FALSE)</xm:f>
            <x14:dxf>
              <numFmt numFmtId="9" formatCode="&quot;$&quot;#,##0_);\(&quot;$&quot;#,##0\)"/>
            </x14:dxf>
          </x14:cfRule>
          <xm:sqref>P5</xm:sqref>
        </x14:conditionalFormatting>
        <x14:conditionalFormatting xmlns:xm="http://schemas.microsoft.com/office/excel/2006/main">
          <x14:cfRule type="expression" priority="7" id="{36E6143C-3C4D-44B1-8EEC-FBE1B87214A6}">
            <xm:f>IF($B$7=VLookups!$A$22,TRUE,FALSE)</xm:f>
            <x14:dxf>
              <numFmt numFmtId="9" formatCode="&quot;$&quot;#,##0_);\(&quot;$&quot;#,##0\)"/>
            </x14:dxf>
          </x14:cfRule>
          <xm:sqref>P7</xm:sqref>
        </x14:conditionalFormatting>
        <x14:conditionalFormatting xmlns:xm="http://schemas.microsoft.com/office/excel/2006/main">
          <x14:cfRule type="expression" priority="6" id="{43F0CB65-5FE8-4493-A2AB-2BE8B8C665F6}">
            <xm:f>IF($B$7=VLookups!$A$22,TRUE,FALSE)</xm:f>
            <x14:dxf>
              <numFmt numFmtId="9" formatCode="&quot;$&quot;#,##0_);\(&quot;$&quot;#,##0\)"/>
            </x14:dxf>
          </x14:cfRule>
          <xm:sqref>Q5:T5</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Q7:T7</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 id="{A11AD100-3597-4101-A303-099F1E6FB622}">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1997-2021'!HP4:PH4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29"/>
  <sheetViews>
    <sheetView showGridLines="0" topLeftCell="B1" workbookViewId="0">
      <pane ySplit="9" topLeftCell="A10" activePane="bottomLeft" state="frozen"/>
      <selection pane="bottomLeft" activeCell="A2" sqref="A2"/>
    </sheetView>
  </sheetViews>
  <sheetFormatPr defaultRowHeight="14.75"/>
  <cols>
    <col min="1" max="1" width="17.5" customWidth="1"/>
    <col min="4" max="4" width="10.1328125" customWidth="1"/>
    <col min="12" max="12" width="9.2265625" bestFit="1" customWidth="1"/>
    <col min="16" max="16" width="9.2265625" bestFit="1" customWidth="1"/>
    <col min="20" max="20" width="9.2265625" bestFit="1" customWidth="1"/>
  </cols>
  <sheetData>
    <row r="1" spans="1:20" ht="24" customHeight="1">
      <c r="A1" s="36" t="s">
        <v>783</v>
      </c>
    </row>
    <row r="2" spans="1:20">
      <c r="A2" s="197" t="s">
        <v>667</v>
      </c>
    </row>
    <row r="3" spans="1:20">
      <c r="A3" s="197" t="s">
        <v>668</v>
      </c>
    </row>
    <row r="4" spans="1:20">
      <c r="A4" s="197" t="s">
        <v>669</v>
      </c>
    </row>
    <row r="5" spans="1:20">
      <c r="A5" s="197" t="s">
        <v>670</v>
      </c>
    </row>
    <row r="6" spans="1:20">
      <c r="A6" s="197" t="s">
        <v>671</v>
      </c>
      <c r="J6" s="198" t="s">
        <v>672</v>
      </c>
      <c r="K6" s="199">
        <f>AVERAGE(C11:C111)</f>
        <v>93.643564356435647</v>
      </c>
      <c r="L6" s="200">
        <v>44562</v>
      </c>
      <c r="N6" s="198" t="s">
        <v>673</v>
      </c>
      <c r="O6" s="199">
        <f>AVERAGE(C62:C111)</f>
        <v>91.52</v>
      </c>
      <c r="P6" s="200">
        <v>44562</v>
      </c>
      <c r="R6" s="198" t="s">
        <v>674</v>
      </c>
      <c r="S6" s="199">
        <f>AVERAGE(C87:C111)</f>
        <v>89.96</v>
      </c>
      <c r="T6" s="200">
        <v>44562</v>
      </c>
    </row>
    <row r="7" spans="1:20">
      <c r="A7" s="197" t="s">
        <v>675</v>
      </c>
      <c r="J7" s="198" t="s">
        <v>676</v>
      </c>
      <c r="K7" s="199">
        <f>_xlfn.STDEV.P(C11:C111)</f>
        <v>7.2529736590810527</v>
      </c>
      <c r="L7" s="201">
        <f>L6+K6</f>
        <v>44655.643564356433</v>
      </c>
      <c r="N7" s="198" t="s">
        <v>676</v>
      </c>
      <c r="O7" s="199">
        <f>_xlfn.STDEV.P(C62:C111)</f>
        <v>6.462940507230436</v>
      </c>
      <c r="P7" s="201">
        <f>P6+O6</f>
        <v>44653.52</v>
      </c>
      <c r="R7" s="198" t="s">
        <v>676</v>
      </c>
      <c r="S7" s="199">
        <f>_xlfn.STDEV.P(C87:C111)</f>
        <v>6.19987096639922</v>
      </c>
      <c r="T7" s="201">
        <f>T6+S6</f>
        <v>44651.96</v>
      </c>
    </row>
    <row r="8" spans="1:20">
      <c r="A8" s="197" t="s">
        <v>677</v>
      </c>
      <c r="J8" s="198" t="s">
        <v>23</v>
      </c>
      <c r="K8" s="199">
        <f>MIN(C11:C111)</f>
        <v>74</v>
      </c>
      <c r="L8" s="201">
        <f>L6+K8</f>
        <v>44636</v>
      </c>
      <c r="N8" s="198" t="s">
        <v>23</v>
      </c>
      <c r="O8" s="199">
        <f>MIN(C62:C111)</f>
        <v>74</v>
      </c>
      <c r="P8" s="201">
        <f>P6+O8</f>
        <v>44636</v>
      </c>
      <c r="R8" s="198" t="s">
        <v>23</v>
      </c>
      <c r="S8" s="199">
        <f>MIN(C87:C111)</f>
        <v>77</v>
      </c>
      <c r="T8" s="201">
        <f>T6+S8</f>
        <v>44639</v>
      </c>
    </row>
    <row r="9" spans="1:20">
      <c r="A9" s="197"/>
      <c r="J9" s="198" t="s">
        <v>24</v>
      </c>
      <c r="K9" s="199">
        <f>MAX(C11:C111)</f>
        <v>108</v>
      </c>
      <c r="L9" s="201">
        <f>L6+K9</f>
        <v>44670</v>
      </c>
      <c r="N9" s="198" t="s">
        <v>24</v>
      </c>
      <c r="O9" s="199">
        <f>MAX(C62:C111)</f>
        <v>102</v>
      </c>
      <c r="P9" s="201">
        <f>P6+O9</f>
        <v>44664</v>
      </c>
      <c r="R9" s="198" t="s">
        <v>24</v>
      </c>
      <c r="S9" s="199">
        <f>MAX(C87:C111)</f>
        <v>100</v>
      </c>
      <c r="T9" s="201">
        <f>T6+S9</f>
        <v>44662</v>
      </c>
    </row>
    <row r="10" spans="1:20">
      <c r="A10" s="204" t="s">
        <v>678</v>
      </c>
      <c r="B10" s="202" t="s">
        <v>679</v>
      </c>
      <c r="C10" s="202" t="s">
        <v>680</v>
      </c>
      <c r="D10" s="202" t="s">
        <v>681</v>
      </c>
    </row>
    <row r="11" spans="1:20">
      <c r="A11" s="205" t="s">
        <v>682</v>
      </c>
      <c r="B11" s="200">
        <v>7672</v>
      </c>
      <c r="C11" s="199">
        <v>79</v>
      </c>
      <c r="D11" s="203">
        <f>B11+C11</f>
        <v>7751</v>
      </c>
    </row>
    <row r="12" spans="1:20">
      <c r="A12" s="205" t="s">
        <v>683</v>
      </c>
      <c r="B12" s="200">
        <v>8037</v>
      </c>
      <c r="C12" s="199">
        <v>97</v>
      </c>
      <c r="D12" s="203">
        <f t="shared" ref="D12:D75" si="0">B12+C12</f>
        <v>8134</v>
      </c>
    </row>
    <row r="13" spans="1:20">
      <c r="A13" s="205" t="s">
        <v>684</v>
      </c>
      <c r="B13" s="200">
        <v>8402</v>
      </c>
      <c r="C13" s="199">
        <v>99</v>
      </c>
      <c r="D13" s="203">
        <f t="shared" si="0"/>
        <v>8501</v>
      </c>
    </row>
    <row r="14" spans="1:20">
      <c r="A14" s="205" t="s">
        <v>685</v>
      </c>
      <c r="B14" s="200">
        <v>8767</v>
      </c>
      <c r="C14" s="199">
        <v>104</v>
      </c>
      <c r="D14" s="203">
        <f t="shared" si="0"/>
        <v>8871</v>
      </c>
      <c r="G14" s="245" t="s">
        <v>784</v>
      </c>
      <c r="H14" s="245"/>
      <c r="I14" s="245"/>
      <c r="J14" s="245"/>
      <c r="K14" s="245"/>
      <c r="L14" s="245"/>
      <c r="M14" s="245"/>
      <c r="N14" s="245"/>
      <c r="O14" s="245"/>
      <c r="P14" s="245"/>
    </row>
    <row r="15" spans="1:20">
      <c r="A15" s="205" t="s">
        <v>686</v>
      </c>
      <c r="B15" s="200">
        <v>9133</v>
      </c>
      <c r="C15" s="199">
        <v>86</v>
      </c>
      <c r="D15" s="203">
        <f t="shared" si="0"/>
        <v>9219</v>
      </c>
    </row>
    <row r="16" spans="1:20">
      <c r="A16" s="205" t="s">
        <v>687</v>
      </c>
      <c r="B16" s="200">
        <v>9498</v>
      </c>
      <c r="C16" s="199">
        <v>101</v>
      </c>
      <c r="D16" s="203">
        <f t="shared" si="0"/>
        <v>9599</v>
      </c>
    </row>
    <row r="17" spans="1:4">
      <c r="A17" s="205" t="s">
        <v>688</v>
      </c>
      <c r="B17" s="200">
        <v>9863</v>
      </c>
      <c r="C17" s="199">
        <v>79</v>
      </c>
      <c r="D17" s="203">
        <f t="shared" si="0"/>
        <v>9942</v>
      </c>
    </row>
    <row r="18" spans="1:4">
      <c r="A18" s="205" t="s">
        <v>689</v>
      </c>
      <c r="B18" s="200">
        <v>10228</v>
      </c>
      <c r="C18" s="199">
        <v>99</v>
      </c>
      <c r="D18" s="203">
        <f t="shared" si="0"/>
        <v>10327</v>
      </c>
    </row>
    <row r="19" spans="1:4">
      <c r="A19" s="205" t="s">
        <v>690</v>
      </c>
      <c r="B19" s="200">
        <v>10594</v>
      </c>
      <c r="C19" s="199">
        <v>90</v>
      </c>
      <c r="D19" s="203">
        <f t="shared" si="0"/>
        <v>10684</v>
      </c>
    </row>
    <row r="20" spans="1:4">
      <c r="A20" s="205" t="s">
        <v>691</v>
      </c>
      <c r="B20" s="200">
        <v>10959</v>
      </c>
      <c r="C20" s="199">
        <v>91</v>
      </c>
      <c r="D20" s="203">
        <f t="shared" si="0"/>
        <v>11050</v>
      </c>
    </row>
    <row r="21" spans="1:4">
      <c r="A21" s="205" t="s">
        <v>692</v>
      </c>
      <c r="B21" s="200">
        <v>11324</v>
      </c>
      <c r="C21" s="199">
        <v>101</v>
      </c>
      <c r="D21" s="203">
        <f t="shared" si="0"/>
        <v>11425</v>
      </c>
    </row>
    <row r="22" spans="1:4">
      <c r="A22" s="205" t="s">
        <v>693</v>
      </c>
      <c r="B22" s="200">
        <v>11689</v>
      </c>
      <c r="C22" s="199">
        <v>106</v>
      </c>
      <c r="D22" s="203">
        <f t="shared" si="0"/>
        <v>11795</v>
      </c>
    </row>
    <row r="23" spans="1:4">
      <c r="A23" s="205" t="s">
        <v>694</v>
      </c>
      <c r="B23" s="200">
        <v>12055</v>
      </c>
      <c r="C23" s="199">
        <v>99</v>
      </c>
      <c r="D23" s="203">
        <f t="shared" si="0"/>
        <v>12154</v>
      </c>
    </row>
    <row r="24" spans="1:4">
      <c r="A24" s="205" t="s">
        <v>695</v>
      </c>
      <c r="B24" s="200">
        <v>12420</v>
      </c>
      <c r="C24" s="199">
        <v>105</v>
      </c>
      <c r="D24" s="203">
        <f t="shared" si="0"/>
        <v>12525</v>
      </c>
    </row>
    <row r="25" spans="1:4">
      <c r="A25" s="205" t="s">
        <v>696</v>
      </c>
      <c r="B25" s="200">
        <v>12785</v>
      </c>
      <c r="C25" s="199">
        <v>91</v>
      </c>
      <c r="D25" s="203">
        <f t="shared" si="0"/>
        <v>12876</v>
      </c>
    </row>
    <row r="26" spans="1:4">
      <c r="A26" s="205" t="s">
        <v>697</v>
      </c>
      <c r="B26" s="200">
        <v>13150</v>
      </c>
      <c r="C26" s="199">
        <v>98</v>
      </c>
      <c r="D26" s="203">
        <f t="shared" si="0"/>
        <v>13248</v>
      </c>
    </row>
    <row r="27" spans="1:4">
      <c r="A27" s="205" t="s">
        <v>698</v>
      </c>
      <c r="B27" s="200">
        <v>13516</v>
      </c>
      <c r="C27" s="199">
        <v>104</v>
      </c>
      <c r="D27" s="203">
        <f t="shared" si="0"/>
        <v>13620</v>
      </c>
    </row>
    <row r="28" spans="1:4">
      <c r="A28" s="205" t="s">
        <v>699</v>
      </c>
      <c r="B28" s="200">
        <v>13881</v>
      </c>
      <c r="C28" s="199">
        <v>84</v>
      </c>
      <c r="D28" s="203">
        <f t="shared" si="0"/>
        <v>13965</v>
      </c>
    </row>
    <row r="29" spans="1:4">
      <c r="A29" s="205" t="s">
        <v>700</v>
      </c>
      <c r="B29" s="200">
        <v>14246</v>
      </c>
      <c r="C29" s="199">
        <v>89</v>
      </c>
      <c r="D29" s="203">
        <f t="shared" si="0"/>
        <v>14335</v>
      </c>
    </row>
    <row r="30" spans="1:4">
      <c r="A30" s="205" t="s">
        <v>701</v>
      </c>
      <c r="B30" s="200">
        <v>14611</v>
      </c>
      <c r="C30" s="199">
        <v>104</v>
      </c>
      <c r="D30" s="203">
        <f t="shared" si="0"/>
        <v>14715</v>
      </c>
    </row>
    <row r="31" spans="1:4">
      <c r="A31" s="205" t="s">
        <v>702</v>
      </c>
      <c r="B31" s="200">
        <v>14977</v>
      </c>
      <c r="C31" s="199">
        <v>102</v>
      </c>
      <c r="D31" s="203">
        <f t="shared" si="0"/>
        <v>15079</v>
      </c>
    </row>
    <row r="32" spans="1:4">
      <c r="A32" s="205" t="s">
        <v>703</v>
      </c>
      <c r="B32" s="200">
        <v>15342</v>
      </c>
      <c r="C32" s="199">
        <v>95</v>
      </c>
      <c r="D32" s="203">
        <f t="shared" si="0"/>
        <v>15437</v>
      </c>
    </row>
    <row r="33" spans="1:4">
      <c r="A33" s="205" t="s">
        <v>704</v>
      </c>
      <c r="B33" s="200">
        <v>15707</v>
      </c>
      <c r="C33" s="199">
        <v>94</v>
      </c>
      <c r="D33" s="203">
        <f t="shared" si="0"/>
        <v>15801</v>
      </c>
    </row>
    <row r="34" spans="1:4">
      <c r="A34" s="205" t="s">
        <v>705</v>
      </c>
      <c r="B34" s="200">
        <v>16072</v>
      </c>
      <c r="C34" s="199">
        <v>100</v>
      </c>
      <c r="D34" s="203">
        <f t="shared" si="0"/>
        <v>16172</v>
      </c>
    </row>
    <row r="35" spans="1:4">
      <c r="A35" s="205" t="s">
        <v>706</v>
      </c>
      <c r="B35" s="200">
        <v>16438</v>
      </c>
      <c r="C35" s="199">
        <v>79</v>
      </c>
      <c r="D35" s="203">
        <f t="shared" si="0"/>
        <v>16517</v>
      </c>
    </row>
    <row r="36" spans="1:4">
      <c r="A36" s="205" t="s">
        <v>707</v>
      </c>
      <c r="B36" s="200">
        <v>16803</v>
      </c>
      <c r="C36" s="199">
        <v>82</v>
      </c>
      <c r="D36" s="203">
        <f t="shared" si="0"/>
        <v>16885</v>
      </c>
    </row>
    <row r="37" spans="1:4">
      <c r="A37" s="205" t="s">
        <v>708</v>
      </c>
      <c r="B37" s="200">
        <v>17168</v>
      </c>
      <c r="C37" s="199">
        <v>102</v>
      </c>
      <c r="D37" s="203">
        <f t="shared" si="0"/>
        <v>17270</v>
      </c>
    </row>
    <row r="38" spans="1:4">
      <c r="A38" s="205" t="s">
        <v>709</v>
      </c>
      <c r="B38" s="200">
        <v>17533</v>
      </c>
      <c r="C38" s="199">
        <v>88</v>
      </c>
      <c r="D38" s="203">
        <f t="shared" si="0"/>
        <v>17621</v>
      </c>
    </row>
    <row r="39" spans="1:4">
      <c r="A39" s="205" t="s">
        <v>710</v>
      </c>
      <c r="B39" s="200">
        <v>17899</v>
      </c>
      <c r="C39" s="199">
        <v>88</v>
      </c>
      <c r="D39" s="203">
        <f t="shared" si="0"/>
        <v>17987</v>
      </c>
    </row>
    <row r="40" spans="1:4">
      <c r="A40" s="205" t="s">
        <v>711</v>
      </c>
      <c r="B40" s="200">
        <v>18264</v>
      </c>
      <c r="C40" s="199">
        <v>99</v>
      </c>
      <c r="D40" s="203">
        <f t="shared" si="0"/>
        <v>18363</v>
      </c>
    </row>
    <row r="41" spans="1:4">
      <c r="A41" s="205" t="s">
        <v>712</v>
      </c>
      <c r="B41" s="200">
        <v>18629</v>
      </c>
      <c r="C41" s="199">
        <v>96</v>
      </c>
      <c r="D41" s="203">
        <f t="shared" si="0"/>
        <v>18725</v>
      </c>
    </row>
    <row r="42" spans="1:4">
      <c r="A42" s="205" t="s">
        <v>713</v>
      </c>
      <c r="B42" s="200">
        <v>18994</v>
      </c>
      <c r="C42" s="199">
        <v>100</v>
      </c>
      <c r="D42" s="203">
        <f t="shared" si="0"/>
        <v>19094</v>
      </c>
    </row>
    <row r="43" spans="1:4">
      <c r="A43" s="205" t="s">
        <v>714</v>
      </c>
      <c r="B43" s="200">
        <v>19360</v>
      </c>
      <c r="C43" s="199">
        <v>86</v>
      </c>
      <c r="D43" s="203">
        <f t="shared" si="0"/>
        <v>19446</v>
      </c>
    </row>
    <row r="44" spans="1:4">
      <c r="A44" s="205" t="s">
        <v>715</v>
      </c>
      <c r="B44" s="200">
        <v>19725</v>
      </c>
      <c r="C44" s="199">
        <v>96</v>
      </c>
      <c r="D44" s="203">
        <f t="shared" si="0"/>
        <v>19821</v>
      </c>
    </row>
    <row r="45" spans="1:4">
      <c r="A45" s="205" t="s">
        <v>716</v>
      </c>
      <c r="B45" s="200">
        <v>20090</v>
      </c>
      <c r="C45" s="199">
        <v>92</v>
      </c>
      <c r="D45" s="203">
        <f t="shared" si="0"/>
        <v>20182</v>
      </c>
    </row>
    <row r="46" spans="1:4">
      <c r="A46" s="205" t="s">
        <v>717</v>
      </c>
      <c r="B46" s="200">
        <v>20455</v>
      </c>
      <c r="C46" s="199">
        <v>97</v>
      </c>
      <c r="D46" s="203">
        <f t="shared" si="0"/>
        <v>20552</v>
      </c>
    </row>
    <row r="47" spans="1:4">
      <c r="A47" s="205" t="s">
        <v>718</v>
      </c>
      <c r="B47" s="200">
        <v>20821</v>
      </c>
      <c r="C47" s="199">
        <v>98</v>
      </c>
      <c r="D47" s="203">
        <f t="shared" si="0"/>
        <v>20919</v>
      </c>
    </row>
    <row r="48" spans="1:4">
      <c r="A48" s="205" t="s">
        <v>719</v>
      </c>
      <c r="B48" s="200">
        <v>21186</v>
      </c>
      <c r="C48" s="199">
        <v>108</v>
      </c>
      <c r="D48" s="203">
        <f t="shared" si="0"/>
        <v>21294</v>
      </c>
    </row>
    <row r="49" spans="1:4">
      <c r="A49" s="205" t="s">
        <v>720</v>
      </c>
      <c r="B49" s="200">
        <v>21551</v>
      </c>
      <c r="C49" s="199">
        <v>96</v>
      </c>
      <c r="D49" s="203">
        <f t="shared" si="0"/>
        <v>21647</v>
      </c>
    </row>
    <row r="50" spans="1:4">
      <c r="A50" s="205" t="s">
        <v>721</v>
      </c>
      <c r="B50" s="200">
        <v>21916</v>
      </c>
      <c r="C50" s="199">
        <v>105</v>
      </c>
      <c r="D50" s="203">
        <f t="shared" si="0"/>
        <v>22021</v>
      </c>
    </row>
    <row r="51" spans="1:4">
      <c r="A51" s="205" t="s">
        <v>722</v>
      </c>
      <c r="B51" s="200">
        <v>22282</v>
      </c>
      <c r="C51" s="199">
        <v>92</v>
      </c>
      <c r="D51" s="203">
        <f t="shared" si="0"/>
        <v>22374</v>
      </c>
    </row>
    <row r="52" spans="1:4">
      <c r="A52" s="205" t="s">
        <v>723</v>
      </c>
      <c r="B52" s="200">
        <v>22647</v>
      </c>
      <c r="C52" s="199">
        <v>97</v>
      </c>
      <c r="D52" s="203">
        <f t="shared" si="0"/>
        <v>22744</v>
      </c>
    </row>
    <row r="53" spans="1:4">
      <c r="A53" s="205" t="s">
        <v>724</v>
      </c>
      <c r="B53" s="200">
        <v>23012</v>
      </c>
      <c r="C53" s="199">
        <v>93</v>
      </c>
      <c r="D53" s="203">
        <f t="shared" si="0"/>
        <v>23105</v>
      </c>
    </row>
    <row r="54" spans="1:4">
      <c r="A54" s="205" t="s">
        <v>725</v>
      </c>
      <c r="B54" s="200">
        <v>23377</v>
      </c>
      <c r="C54" s="199">
        <v>102</v>
      </c>
      <c r="D54" s="203">
        <f t="shared" si="0"/>
        <v>23479</v>
      </c>
    </row>
    <row r="55" spans="1:4">
      <c r="A55" s="205" t="s">
        <v>726</v>
      </c>
      <c r="B55" s="200">
        <v>23743</v>
      </c>
      <c r="C55" s="199">
        <v>105</v>
      </c>
      <c r="D55" s="203">
        <f t="shared" si="0"/>
        <v>23848</v>
      </c>
    </row>
    <row r="56" spans="1:4">
      <c r="A56" s="205" t="s">
        <v>727</v>
      </c>
      <c r="B56" s="200">
        <v>24108</v>
      </c>
      <c r="C56" s="199">
        <v>95</v>
      </c>
      <c r="D56" s="203">
        <f t="shared" si="0"/>
        <v>24203</v>
      </c>
    </row>
    <row r="57" spans="1:4">
      <c r="A57" s="205" t="s">
        <v>728</v>
      </c>
      <c r="B57" s="200">
        <v>24473</v>
      </c>
      <c r="C57" s="199">
        <v>96</v>
      </c>
      <c r="D57" s="203">
        <f t="shared" si="0"/>
        <v>24569</v>
      </c>
    </row>
    <row r="58" spans="1:4">
      <c r="A58" s="205" t="s">
        <v>729</v>
      </c>
      <c r="B58" s="200">
        <v>24838</v>
      </c>
      <c r="C58" s="199">
        <v>90</v>
      </c>
      <c r="D58" s="203">
        <f t="shared" si="0"/>
        <v>24928</v>
      </c>
    </row>
    <row r="59" spans="1:4">
      <c r="A59" s="205" t="s">
        <v>730</v>
      </c>
      <c r="B59" s="200">
        <v>25204</v>
      </c>
      <c r="C59" s="199">
        <v>99</v>
      </c>
      <c r="D59" s="203">
        <f t="shared" si="0"/>
        <v>25303</v>
      </c>
    </row>
    <row r="60" spans="1:4">
      <c r="A60" s="205" t="s">
        <v>731</v>
      </c>
      <c r="B60" s="200">
        <v>25569</v>
      </c>
      <c r="C60" s="199">
        <v>106</v>
      </c>
      <c r="D60" s="203">
        <f t="shared" si="0"/>
        <v>25675</v>
      </c>
    </row>
    <row r="61" spans="1:4">
      <c r="A61" s="205" t="s">
        <v>732</v>
      </c>
      <c r="B61" s="200">
        <v>25934</v>
      </c>
      <c r="C61" s="199">
        <v>98</v>
      </c>
      <c r="D61" s="203">
        <f t="shared" si="0"/>
        <v>26032</v>
      </c>
    </row>
    <row r="62" spans="1:4">
      <c r="A62" s="205" t="s">
        <v>733</v>
      </c>
      <c r="B62" s="200">
        <v>26299</v>
      </c>
      <c r="C62" s="199">
        <v>102</v>
      </c>
      <c r="D62" s="203">
        <f t="shared" si="0"/>
        <v>26401</v>
      </c>
    </row>
    <row r="63" spans="1:4">
      <c r="A63" s="205" t="s">
        <v>734</v>
      </c>
      <c r="B63" s="200">
        <v>26665</v>
      </c>
      <c r="C63" s="199">
        <v>101</v>
      </c>
      <c r="D63" s="203">
        <f t="shared" si="0"/>
        <v>26766</v>
      </c>
    </row>
    <row r="64" spans="1:4">
      <c r="A64" s="205" t="s">
        <v>735</v>
      </c>
      <c r="B64" s="200">
        <v>27030</v>
      </c>
      <c r="C64" s="199">
        <v>93</v>
      </c>
      <c r="D64" s="203">
        <f t="shared" si="0"/>
        <v>27123</v>
      </c>
    </row>
    <row r="65" spans="1:4">
      <c r="A65" s="205" t="s">
        <v>736</v>
      </c>
      <c r="B65" s="200">
        <v>27395</v>
      </c>
      <c r="C65" s="199">
        <v>93</v>
      </c>
      <c r="D65" s="203">
        <f t="shared" si="0"/>
        <v>27488</v>
      </c>
    </row>
    <row r="66" spans="1:4">
      <c r="A66" s="205" t="s">
        <v>737</v>
      </c>
      <c r="B66" s="200">
        <v>27760</v>
      </c>
      <c r="C66" s="199">
        <v>83</v>
      </c>
      <c r="D66" s="203">
        <f t="shared" si="0"/>
        <v>27843</v>
      </c>
    </row>
    <row r="67" spans="1:4">
      <c r="A67" s="205" t="s">
        <v>738</v>
      </c>
      <c r="B67" s="200">
        <v>28126</v>
      </c>
      <c r="C67" s="199">
        <v>85</v>
      </c>
      <c r="D67" s="203">
        <f t="shared" si="0"/>
        <v>28211</v>
      </c>
    </row>
    <row r="68" spans="1:4">
      <c r="A68" s="205" t="s">
        <v>739</v>
      </c>
      <c r="B68" s="200">
        <v>28491</v>
      </c>
      <c r="C68" s="199">
        <v>102</v>
      </c>
      <c r="D68" s="203">
        <f t="shared" si="0"/>
        <v>28593</v>
      </c>
    </row>
    <row r="69" spans="1:4">
      <c r="A69" s="205" t="s">
        <v>740</v>
      </c>
      <c r="B69" s="200">
        <v>28856</v>
      </c>
      <c r="C69" s="199">
        <v>92</v>
      </c>
      <c r="D69" s="203">
        <f t="shared" si="0"/>
        <v>28948</v>
      </c>
    </row>
    <row r="70" spans="1:4">
      <c r="A70" s="205" t="s">
        <v>741</v>
      </c>
      <c r="B70" s="200">
        <v>29221</v>
      </c>
      <c r="C70" s="199">
        <v>97</v>
      </c>
      <c r="D70" s="203">
        <f t="shared" si="0"/>
        <v>29318</v>
      </c>
    </row>
    <row r="71" spans="1:4">
      <c r="A71" s="205" t="s">
        <v>742</v>
      </c>
      <c r="B71" s="200">
        <v>29587</v>
      </c>
      <c r="C71" s="199">
        <v>93</v>
      </c>
      <c r="D71" s="203">
        <f t="shared" si="0"/>
        <v>29680</v>
      </c>
    </row>
    <row r="72" spans="1:4">
      <c r="A72" s="205" t="s">
        <v>743</v>
      </c>
      <c r="B72" s="200">
        <v>29952</v>
      </c>
      <c r="C72" s="199">
        <v>97</v>
      </c>
      <c r="D72" s="203">
        <f t="shared" si="0"/>
        <v>30049</v>
      </c>
    </row>
    <row r="73" spans="1:4">
      <c r="A73" s="205" t="s">
        <v>744</v>
      </c>
      <c r="B73" s="200">
        <v>30317</v>
      </c>
      <c r="C73" s="199">
        <v>97</v>
      </c>
      <c r="D73" s="203">
        <f t="shared" si="0"/>
        <v>30414</v>
      </c>
    </row>
    <row r="74" spans="1:4">
      <c r="A74" s="205" t="s">
        <v>745</v>
      </c>
      <c r="B74" s="200">
        <v>30682</v>
      </c>
      <c r="C74" s="199">
        <v>94</v>
      </c>
      <c r="D74" s="203">
        <f t="shared" si="0"/>
        <v>30776</v>
      </c>
    </row>
    <row r="75" spans="1:4">
      <c r="A75" s="205" t="s">
        <v>746</v>
      </c>
      <c r="B75" s="200">
        <v>31048</v>
      </c>
      <c r="C75" s="199">
        <v>97</v>
      </c>
      <c r="D75" s="203">
        <f t="shared" si="0"/>
        <v>31145</v>
      </c>
    </row>
    <row r="76" spans="1:4">
      <c r="A76" s="205" t="s">
        <v>747</v>
      </c>
      <c r="B76" s="200">
        <v>31413</v>
      </c>
      <c r="C76" s="199">
        <v>92</v>
      </c>
      <c r="D76" s="203">
        <f t="shared" ref="D76:D111" si="1">B76+C76</f>
        <v>31505</v>
      </c>
    </row>
    <row r="77" spans="1:4">
      <c r="A77" s="205" t="s">
        <v>748</v>
      </c>
      <c r="B77" s="200">
        <v>31778</v>
      </c>
      <c r="C77" s="199">
        <v>87</v>
      </c>
      <c r="D77" s="203">
        <f t="shared" si="1"/>
        <v>31865</v>
      </c>
    </row>
    <row r="78" spans="1:4">
      <c r="A78" s="205" t="s">
        <v>749</v>
      </c>
      <c r="B78" s="200">
        <v>32143</v>
      </c>
      <c r="C78" s="199">
        <v>91</v>
      </c>
      <c r="D78" s="203">
        <f t="shared" si="1"/>
        <v>32234</v>
      </c>
    </row>
    <row r="79" spans="1:4">
      <c r="A79" s="205" t="s">
        <v>750</v>
      </c>
      <c r="B79" s="200">
        <v>32509</v>
      </c>
      <c r="C79" s="199">
        <v>88</v>
      </c>
      <c r="D79" s="203">
        <f t="shared" si="1"/>
        <v>32597</v>
      </c>
    </row>
    <row r="80" spans="1:4">
      <c r="A80" s="205" t="s">
        <v>751</v>
      </c>
      <c r="B80" s="200">
        <v>32874</v>
      </c>
      <c r="C80" s="199">
        <v>74</v>
      </c>
      <c r="D80" s="203">
        <f t="shared" si="1"/>
        <v>32948</v>
      </c>
    </row>
    <row r="81" spans="1:4">
      <c r="A81" s="205" t="s">
        <v>752</v>
      </c>
      <c r="B81" s="200">
        <v>33239</v>
      </c>
      <c r="C81" s="199">
        <v>88</v>
      </c>
      <c r="D81" s="203">
        <f t="shared" si="1"/>
        <v>33327</v>
      </c>
    </row>
    <row r="82" spans="1:4">
      <c r="A82" s="205" t="s">
        <v>753</v>
      </c>
      <c r="B82" s="200">
        <v>33604</v>
      </c>
      <c r="C82" s="199">
        <v>98</v>
      </c>
      <c r="D82" s="203">
        <f t="shared" si="1"/>
        <v>33702</v>
      </c>
    </row>
    <row r="83" spans="1:4">
      <c r="A83" s="205" t="s">
        <v>754</v>
      </c>
      <c r="B83" s="200">
        <v>33970</v>
      </c>
      <c r="C83" s="199">
        <v>101</v>
      </c>
      <c r="D83" s="203">
        <f t="shared" si="1"/>
        <v>34071</v>
      </c>
    </row>
    <row r="84" spans="1:4">
      <c r="A84" s="205" t="s">
        <v>755</v>
      </c>
      <c r="B84" s="200">
        <v>34335</v>
      </c>
      <c r="C84" s="199">
        <v>95</v>
      </c>
      <c r="D84" s="203">
        <f t="shared" si="1"/>
        <v>34430</v>
      </c>
    </row>
    <row r="85" spans="1:4">
      <c r="A85" s="205" t="s">
        <v>756</v>
      </c>
      <c r="B85" s="200">
        <v>34700</v>
      </c>
      <c r="C85" s="199">
        <v>92</v>
      </c>
      <c r="D85" s="203">
        <f t="shared" si="1"/>
        <v>34792</v>
      </c>
    </row>
    <row r="86" spans="1:4">
      <c r="A86" s="205" t="s">
        <v>757</v>
      </c>
      <c r="B86" s="200">
        <v>35065</v>
      </c>
      <c r="C86" s="199">
        <v>95</v>
      </c>
      <c r="D86" s="203">
        <f t="shared" si="1"/>
        <v>35160</v>
      </c>
    </row>
    <row r="87" spans="1:4">
      <c r="A87" s="205" t="s">
        <v>758</v>
      </c>
      <c r="B87" s="200">
        <v>35431</v>
      </c>
      <c r="C87" s="199">
        <v>85</v>
      </c>
      <c r="D87" s="203">
        <f t="shared" si="1"/>
        <v>35516</v>
      </c>
    </row>
    <row r="88" spans="1:4">
      <c r="A88" s="205" t="s">
        <v>759</v>
      </c>
      <c r="B88" s="200">
        <v>35796</v>
      </c>
      <c r="C88" s="199">
        <v>86</v>
      </c>
      <c r="D88" s="203">
        <f t="shared" si="1"/>
        <v>35882</v>
      </c>
    </row>
    <row r="89" spans="1:4">
      <c r="A89" s="205" t="s">
        <v>760</v>
      </c>
      <c r="B89" s="200">
        <v>36161</v>
      </c>
      <c r="C89" s="199">
        <v>95</v>
      </c>
      <c r="D89" s="203">
        <f t="shared" si="1"/>
        <v>36256</v>
      </c>
    </row>
    <row r="90" spans="1:4">
      <c r="A90" s="205" t="s">
        <v>761</v>
      </c>
      <c r="B90" s="200">
        <v>36526</v>
      </c>
      <c r="C90" s="199">
        <v>77</v>
      </c>
      <c r="D90" s="203">
        <f t="shared" si="1"/>
        <v>36603</v>
      </c>
    </row>
    <row r="91" spans="1:4">
      <c r="A91" s="205" t="s">
        <v>762</v>
      </c>
      <c r="B91" s="200">
        <v>36892</v>
      </c>
      <c r="C91" s="199">
        <v>96</v>
      </c>
      <c r="D91" s="203">
        <f t="shared" si="1"/>
        <v>36988</v>
      </c>
    </row>
    <row r="92" spans="1:4">
      <c r="A92" s="205" t="s">
        <v>763</v>
      </c>
      <c r="B92" s="200">
        <v>37257</v>
      </c>
      <c r="C92" s="199">
        <v>92</v>
      </c>
      <c r="D92" s="203">
        <f t="shared" si="1"/>
        <v>37349</v>
      </c>
    </row>
    <row r="93" spans="1:4">
      <c r="A93" s="205" t="s">
        <v>764</v>
      </c>
      <c r="B93" s="200">
        <v>37622</v>
      </c>
      <c r="C93" s="199">
        <v>92</v>
      </c>
      <c r="D93" s="203">
        <f t="shared" si="1"/>
        <v>37714</v>
      </c>
    </row>
    <row r="94" spans="1:4">
      <c r="A94" s="205" t="s">
        <v>765</v>
      </c>
      <c r="B94" s="200">
        <v>37987</v>
      </c>
      <c r="C94" s="199">
        <v>91</v>
      </c>
      <c r="D94" s="203">
        <f t="shared" si="1"/>
        <v>38078</v>
      </c>
    </row>
    <row r="95" spans="1:4">
      <c r="A95" s="205" t="s">
        <v>766</v>
      </c>
      <c r="B95" s="200">
        <v>38353</v>
      </c>
      <c r="C95" s="199">
        <v>99</v>
      </c>
      <c r="D95" s="203">
        <f t="shared" si="1"/>
        <v>38452</v>
      </c>
    </row>
    <row r="96" spans="1:4">
      <c r="A96" s="205" t="s">
        <v>767</v>
      </c>
      <c r="B96" s="200">
        <v>38718</v>
      </c>
      <c r="C96" s="199">
        <v>89</v>
      </c>
      <c r="D96" s="203">
        <f t="shared" si="1"/>
        <v>38807</v>
      </c>
    </row>
    <row r="97" spans="1:4">
      <c r="A97" s="205" t="s">
        <v>768</v>
      </c>
      <c r="B97" s="200">
        <v>39083</v>
      </c>
      <c r="C97" s="199">
        <v>91</v>
      </c>
      <c r="D97" s="203">
        <f t="shared" si="1"/>
        <v>39174</v>
      </c>
    </row>
    <row r="98" spans="1:4">
      <c r="A98" s="205" t="s">
        <v>769</v>
      </c>
      <c r="B98" s="200">
        <v>39448</v>
      </c>
      <c r="C98" s="199">
        <v>86</v>
      </c>
      <c r="D98" s="203">
        <f t="shared" si="1"/>
        <v>39534</v>
      </c>
    </row>
    <row r="99" spans="1:4">
      <c r="A99" s="205" t="s">
        <v>770</v>
      </c>
      <c r="B99" s="200">
        <v>39814</v>
      </c>
      <c r="C99" s="199">
        <v>91</v>
      </c>
      <c r="D99" s="203">
        <f t="shared" si="1"/>
        <v>39905</v>
      </c>
    </row>
    <row r="100" spans="1:4">
      <c r="A100" s="205" t="s">
        <v>771</v>
      </c>
      <c r="B100" s="200">
        <v>40179</v>
      </c>
      <c r="C100" s="199">
        <v>90</v>
      </c>
      <c r="D100" s="203">
        <f t="shared" si="1"/>
        <v>40269</v>
      </c>
    </row>
    <row r="101" spans="1:4">
      <c r="A101" s="205" t="s">
        <v>772</v>
      </c>
      <c r="B101" s="200">
        <v>40544</v>
      </c>
      <c r="C101" s="199">
        <v>88</v>
      </c>
      <c r="D101" s="203">
        <f t="shared" si="1"/>
        <v>40632</v>
      </c>
    </row>
    <row r="102" spans="1:4">
      <c r="A102" s="205" t="s">
        <v>773</v>
      </c>
      <c r="B102" s="200">
        <v>40909</v>
      </c>
      <c r="C102" s="199">
        <v>80</v>
      </c>
      <c r="D102" s="203">
        <f t="shared" si="1"/>
        <v>40989</v>
      </c>
    </row>
    <row r="103" spans="1:4">
      <c r="A103" s="205" t="s">
        <v>774</v>
      </c>
      <c r="B103" s="200">
        <v>41275</v>
      </c>
      <c r="C103" s="199">
        <v>99</v>
      </c>
      <c r="D103" s="203">
        <f t="shared" si="1"/>
        <v>41374</v>
      </c>
    </row>
    <row r="104" spans="1:4">
      <c r="A104" s="205" t="s">
        <v>775</v>
      </c>
      <c r="B104" s="200">
        <v>41640</v>
      </c>
      <c r="C104" s="199">
        <v>100</v>
      </c>
      <c r="D104" s="203">
        <f t="shared" si="1"/>
        <v>41740</v>
      </c>
    </row>
    <row r="105" spans="1:4">
      <c r="A105" s="205" t="s">
        <v>776</v>
      </c>
      <c r="B105" s="200">
        <v>42005</v>
      </c>
      <c r="C105" s="199">
        <v>100</v>
      </c>
      <c r="D105" s="203">
        <f t="shared" si="1"/>
        <v>42105</v>
      </c>
    </row>
    <row r="106" spans="1:4">
      <c r="A106" s="205" t="s">
        <v>777</v>
      </c>
      <c r="B106" s="200">
        <v>42370</v>
      </c>
      <c r="C106" s="199">
        <v>85</v>
      </c>
      <c r="D106" s="203">
        <f t="shared" si="1"/>
        <v>42455</v>
      </c>
    </row>
    <row r="107" spans="1:4">
      <c r="A107" s="205" t="s">
        <v>778</v>
      </c>
      <c r="B107" s="200">
        <v>42736</v>
      </c>
      <c r="C107" s="199">
        <v>84</v>
      </c>
      <c r="D107" s="203">
        <f t="shared" si="1"/>
        <v>42820</v>
      </c>
    </row>
    <row r="108" spans="1:4">
      <c r="A108" s="205" t="s">
        <v>779</v>
      </c>
      <c r="B108" s="200">
        <v>43101</v>
      </c>
      <c r="C108" s="199">
        <v>95</v>
      </c>
      <c r="D108" s="203">
        <f t="shared" si="1"/>
        <v>43196</v>
      </c>
    </row>
    <row r="109" spans="1:4">
      <c r="A109" s="205" t="s">
        <v>780</v>
      </c>
      <c r="B109" s="200">
        <v>43466</v>
      </c>
      <c r="C109" s="199">
        <v>91</v>
      </c>
      <c r="D109" s="203">
        <f t="shared" si="1"/>
        <v>43557</v>
      </c>
    </row>
    <row r="110" spans="1:4">
      <c r="A110" s="205" t="s">
        <v>781</v>
      </c>
      <c r="B110" s="200">
        <v>43831</v>
      </c>
      <c r="C110" s="199">
        <v>80</v>
      </c>
      <c r="D110" s="203">
        <f t="shared" si="1"/>
        <v>43911</v>
      </c>
    </row>
    <row r="111" spans="1:4">
      <c r="A111" s="205" t="s">
        <v>782</v>
      </c>
      <c r="B111" s="200">
        <v>44197</v>
      </c>
      <c r="C111" s="199">
        <v>87</v>
      </c>
      <c r="D111" s="203">
        <f t="shared" si="1"/>
        <v>44284</v>
      </c>
    </row>
    <row r="114" spans="1:7">
      <c r="A114" s="206" t="str">
        <f>CONCATENATE("Version ",'Change Log'!$B$3," – © 2015-",YEAR('Change Log'!$A$3),", William W. Davis, MSPM, PMP")</f>
        <v>Version 0.5 – © 2015-2021, William W. Davis, MSPM, PMP</v>
      </c>
      <c r="B114" s="3"/>
      <c r="C114" s="3"/>
      <c r="D114" s="3"/>
      <c r="E114" s="2"/>
      <c r="F114" s="2"/>
      <c r="G114" s="3"/>
    </row>
    <row r="115" spans="1:7">
      <c r="A115" s="246" t="s">
        <v>50</v>
      </c>
      <c r="B115" s="246"/>
      <c r="C115" s="246"/>
      <c r="D115" s="246"/>
      <c r="E115" s="246"/>
      <c r="F115" s="246"/>
      <c r="G115" s="246"/>
    </row>
    <row r="116" spans="1:7">
      <c r="A116" s="246" t="s">
        <v>51</v>
      </c>
      <c r="B116" s="246"/>
      <c r="C116" s="246"/>
      <c r="D116" s="246"/>
      <c r="E116" s="246"/>
      <c r="F116" s="246"/>
      <c r="G116" s="246"/>
    </row>
    <row r="117" spans="1:7">
      <c r="A117" s="246" t="s">
        <v>48</v>
      </c>
      <c r="B117" s="246"/>
      <c r="C117" s="246"/>
      <c r="D117" s="246"/>
      <c r="E117" s="246"/>
      <c r="F117" s="246"/>
      <c r="G117" s="246"/>
    </row>
    <row r="118" spans="1:7">
      <c r="A118" s="246" t="s">
        <v>92</v>
      </c>
      <c r="B118" s="246"/>
      <c r="C118" s="246"/>
      <c r="D118" s="246"/>
      <c r="E118" s="246"/>
      <c r="F118" s="246"/>
      <c r="G118" s="246"/>
    </row>
    <row r="119" spans="1:7">
      <c r="A119" s="246" t="s">
        <v>630</v>
      </c>
      <c r="B119" s="246"/>
      <c r="C119" s="246"/>
      <c r="D119" s="246"/>
      <c r="E119" s="246"/>
      <c r="F119" s="246"/>
      <c r="G119" s="246"/>
    </row>
    <row r="120" spans="1:7">
      <c r="A120" s="207" t="s">
        <v>87</v>
      </c>
      <c r="B120" s="3"/>
      <c r="C120" s="3"/>
      <c r="D120" s="3"/>
      <c r="E120" s="2"/>
      <c r="F120" s="2"/>
      <c r="G120" s="3"/>
    </row>
    <row r="121" spans="1:7">
      <c r="A121" s="207" t="s">
        <v>47</v>
      </c>
      <c r="B121" s="3"/>
      <c r="C121" s="3"/>
      <c r="D121" s="3"/>
      <c r="E121" s="2"/>
      <c r="F121" s="2"/>
      <c r="G121" s="3"/>
    </row>
    <row r="122" spans="1:7">
      <c r="A122" s="207" t="s">
        <v>86</v>
      </c>
      <c r="B122" s="3"/>
      <c r="C122" s="3"/>
      <c r="D122" s="2"/>
      <c r="E122" s="2"/>
      <c r="F122" s="3"/>
      <c r="G122" s="2"/>
    </row>
    <row r="123" spans="1:7">
      <c r="A123" s="207" t="s">
        <v>88</v>
      </c>
      <c r="B123" s="3"/>
      <c r="C123" s="3"/>
      <c r="D123" s="2"/>
      <c r="E123" s="2"/>
      <c r="F123" s="3"/>
      <c r="G123" s="2"/>
    </row>
    <row r="124" spans="1:7">
      <c r="A124" s="207" t="s">
        <v>609</v>
      </c>
      <c r="B124" s="3"/>
      <c r="C124" s="3"/>
      <c r="D124" s="2"/>
      <c r="E124" s="2"/>
      <c r="F124" s="3"/>
      <c r="G124" s="2"/>
    </row>
    <row r="125" spans="1:7">
      <c r="A125" s="207" t="s">
        <v>610</v>
      </c>
      <c r="B125" s="3"/>
      <c r="C125" s="3"/>
      <c r="D125" s="2"/>
      <c r="E125" s="2"/>
      <c r="F125" s="3"/>
      <c r="G125" s="2"/>
    </row>
    <row r="126" spans="1:7">
      <c r="A126" s="207"/>
      <c r="D126" s="1"/>
      <c r="E126" s="1"/>
      <c r="G126" s="1"/>
    </row>
    <row r="127" spans="1:7">
      <c r="A127" s="207" t="s">
        <v>611</v>
      </c>
      <c r="D127" s="1"/>
      <c r="E127" s="1"/>
      <c r="G127" s="1"/>
    </row>
    <row r="128" spans="1:7">
      <c r="A128" s="207" t="s">
        <v>46</v>
      </c>
      <c r="D128" s="1"/>
      <c r="E128" s="1"/>
      <c r="G128" s="1"/>
    </row>
    <row r="129" spans="1:7">
      <c r="A129" s="244" t="s">
        <v>614</v>
      </c>
      <c r="B129" s="244"/>
      <c r="C129" s="244"/>
      <c r="D129" s="244"/>
      <c r="E129" s="244"/>
      <c r="F129" s="244"/>
      <c r="G129" s="244"/>
    </row>
  </sheetData>
  <mergeCells count="7">
    <mergeCell ref="A129:G129"/>
    <mergeCell ref="G14:P14"/>
    <mergeCell ref="A115:G115"/>
    <mergeCell ref="A116:G116"/>
    <mergeCell ref="A117:G117"/>
    <mergeCell ref="A118:G118"/>
    <mergeCell ref="A119:G119"/>
  </mergeCells>
  <hyperlinks>
    <hyperlink ref="G14:P14" r:id="rId1" display="The original data for this worksheet came from the United States Environmental Protection Agency." xr:uid="{4CA6D445-EF19-4A94-B963-123B6DF8B8DE}"/>
    <hyperlink ref="A115" r:id="rId2" display="Download more FREE Statistical PERT templates at https://www.statisticalpert.com" xr:uid="{C77BC21C-110E-4BAE-A2DD-174831DA71A2}"/>
    <hyperlink ref="A116" r:id="rId3" display="Take a Pluralsight course on Statistical PERT" xr:uid="{5EB9A11D-B0A8-4E7A-B22D-2675186C42EB}"/>
    <hyperlink ref="A117" r:id="rId4" xr:uid="{D34A2B6E-E41D-416A-9D2E-716396D7C21A}"/>
    <hyperlink ref="A119" r:id="rId5" display="Follow Statistical PERT on Twitter to learn when new updates are released" xr:uid="{D39D4D66-64E7-4EEE-8217-65BC68B0851F}"/>
    <hyperlink ref="A117:G117" r:id="rId6" display="Watch Statistical PERT videos on YouTube " xr:uid="{B2B5B8E8-7C78-4817-AF16-62F0629DB8E1}"/>
    <hyperlink ref="A118:G118" r:id="rId7" display="Connect with or follow me on LinkedIn" xr:uid="{B759AAA8-F38D-4C99-9EBC-AFFF26B15E10}"/>
    <hyperlink ref="A116:G116" r:id="rId8" display="Watch a Pluralsight course on Statistical PERT® Normal Edition" xr:uid="{3C55E3D8-5535-4594-A5BF-6FCF7A15EC0B}"/>
    <hyperlink ref="A129" r:id="rId9" display="See the GNU General Public License for more details (http://www.gnu.org/licenses/)." xr:uid="{E1DC8217-011A-492A-ADB5-57288167BC24}"/>
    <hyperlink ref="A119:G119" r:id="rId10" location="newsletter" display="Subscribe to the SPERT® newsletter for monthly tips, free webinars, and new release notifications" xr:uid="{F86E4E4B-528A-43DC-9FAF-B86FEE3524CD}"/>
  </hyperlinks>
  <pageMargins left="0.7" right="0.7" top="0.75" bottom="0.75" header="0.3" footer="0.3"/>
  <pageSetup orientation="portrait" horizontalDpi="300" verticalDpi="300" r:id="rId11"/>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75"/>
  <cols>
    <col min="1" max="1" width="35.7265625" customWidth="1"/>
    <col min="2" max="3" width="10.54296875" customWidth="1"/>
    <col min="4" max="4" width="11.1328125" bestFit="1" customWidth="1"/>
    <col min="5" max="5" width="10.54296875" customWidth="1"/>
  </cols>
  <sheetData>
    <row r="1" spans="1:17" ht="18.5">
      <c r="A1" s="36" t="s">
        <v>623</v>
      </c>
    </row>
    <row r="3" spans="1:17">
      <c r="A3" s="37" t="s">
        <v>17</v>
      </c>
      <c r="B3" s="38" t="s">
        <v>18</v>
      </c>
      <c r="C3" s="39" t="s">
        <v>23</v>
      </c>
      <c r="D3" s="39" t="s">
        <v>5</v>
      </c>
      <c r="E3" s="39" t="s">
        <v>24</v>
      </c>
    </row>
    <row r="4" spans="1:17">
      <c r="A4" s="131" t="s">
        <v>7</v>
      </c>
      <c r="B4" s="104">
        <v>7.0710678118654752E-2</v>
      </c>
      <c r="C4" s="40">
        <v>1</v>
      </c>
      <c r="D4" s="40">
        <v>98</v>
      </c>
      <c r="E4" s="40">
        <v>1</v>
      </c>
    </row>
    <row r="5" spans="1:17">
      <c r="A5" s="131" t="s">
        <v>624</v>
      </c>
      <c r="B5" s="104">
        <v>0.1</v>
      </c>
      <c r="C5" s="40">
        <v>2</v>
      </c>
      <c r="D5" s="40">
        <v>96</v>
      </c>
      <c r="E5" s="40">
        <v>2</v>
      </c>
      <c r="G5" s="130"/>
      <c r="H5" s="134" t="s">
        <v>26</v>
      </c>
      <c r="I5" s="41"/>
      <c r="J5" s="41"/>
      <c r="K5" s="41"/>
      <c r="L5" s="41"/>
      <c r="M5" s="41"/>
      <c r="N5" s="41"/>
      <c r="O5" s="41"/>
      <c r="P5" s="141"/>
      <c r="Q5" s="135"/>
    </row>
    <row r="6" spans="1:17">
      <c r="A6" s="131" t="s">
        <v>0</v>
      </c>
      <c r="B6" s="104">
        <v>0.1414213562373095</v>
      </c>
      <c r="C6" s="40">
        <v>4</v>
      </c>
      <c r="D6" s="40">
        <v>92</v>
      </c>
      <c r="E6" s="40">
        <v>4</v>
      </c>
      <c r="G6" s="104"/>
      <c r="H6" s="136" t="s">
        <v>27</v>
      </c>
      <c r="I6" s="133"/>
      <c r="J6" s="133"/>
      <c r="K6" s="133"/>
      <c r="L6" s="133"/>
      <c r="M6" s="133"/>
      <c r="N6" s="133"/>
      <c r="O6" s="133"/>
      <c r="P6" s="140"/>
      <c r="Q6" s="137"/>
    </row>
    <row r="7" spans="1:17">
      <c r="A7" s="131" t="s">
        <v>3</v>
      </c>
      <c r="B7" s="104">
        <v>0.17320508075688773</v>
      </c>
      <c r="C7" s="40">
        <v>6</v>
      </c>
      <c r="D7" s="40">
        <v>88</v>
      </c>
      <c r="E7" s="40">
        <v>6</v>
      </c>
      <c r="G7" s="40"/>
      <c r="H7" s="138" t="s">
        <v>627</v>
      </c>
      <c r="I7" s="42"/>
      <c r="J7" s="42"/>
      <c r="K7" s="42"/>
      <c r="L7" s="42"/>
      <c r="M7" s="42"/>
      <c r="N7" s="42"/>
      <c r="O7" s="42"/>
      <c r="P7" s="142"/>
      <c r="Q7" s="139"/>
    </row>
    <row r="8" spans="1:17">
      <c r="A8" s="131" t="s">
        <v>1</v>
      </c>
      <c r="B8" s="104">
        <v>0.2</v>
      </c>
      <c r="C8" s="40">
        <v>8</v>
      </c>
      <c r="D8" s="40">
        <v>84</v>
      </c>
      <c r="E8" s="40">
        <v>8</v>
      </c>
    </row>
    <row r="9" spans="1:17">
      <c r="A9" s="131" t="s">
        <v>4</v>
      </c>
      <c r="B9" s="104">
        <v>0.23452078799117146</v>
      </c>
      <c r="C9" s="40">
        <v>11</v>
      </c>
      <c r="D9" s="40">
        <v>78</v>
      </c>
      <c r="E9" s="40">
        <v>11</v>
      </c>
      <c r="G9" s="105" t="s">
        <v>89</v>
      </c>
    </row>
    <row r="10" spans="1:17">
      <c r="A10" s="131" t="s">
        <v>2</v>
      </c>
      <c r="B10" s="104">
        <v>0.27386127875258304</v>
      </c>
      <c r="C10" s="40">
        <v>15</v>
      </c>
      <c r="D10" s="40">
        <v>70</v>
      </c>
      <c r="E10" s="40">
        <v>15</v>
      </c>
      <c r="G10" s="105" t="s">
        <v>90</v>
      </c>
    </row>
    <row r="11" spans="1:17">
      <c r="A11" s="131" t="s">
        <v>625</v>
      </c>
      <c r="B11" s="104">
        <v>0.31622776601683794</v>
      </c>
      <c r="C11" s="40">
        <v>20</v>
      </c>
      <c r="D11" s="40">
        <v>60</v>
      </c>
      <c r="E11" s="40">
        <v>20</v>
      </c>
      <c r="G11" s="105" t="s">
        <v>91</v>
      </c>
    </row>
    <row r="12" spans="1:17">
      <c r="A12" s="131" t="s">
        <v>626</v>
      </c>
      <c r="B12" s="104">
        <v>0.35355339059327379</v>
      </c>
      <c r="C12" s="40">
        <v>25</v>
      </c>
      <c r="D12" s="40">
        <v>50</v>
      </c>
      <c r="E12" s="40">
        <v>25</v>
      </c>
    </row>
    <row r="13" spans="1:17">
      <c r="A13" s="131" t="s">
        <v>8</v>
      </c>
      <c r="B13" s="104">
        <v>0.40620192023179802</v>
      </c>
      <c r="C13" s="40">
        <v>33</v>
      </c>
      <c r="D13" s="40">
        <v>34</v>
      </c>
      <c r="E13" s="40">
        <v>33</v>
      </c>
    </row>
    <row r="16" spans="1:17">
      <c r="A16" s="60" t="s">
        <v>44</v>
      </c>
      <c r="B16" s="59"/>
    </row>
    <row r="17" spans="1:21">
      <c r="A17" s="131" t="s">
        <v>36</v>
      </c>
      <c r="B17" s="4" t="b">
        <f>FALSE</f>
        <v>0</v>
      </c>
      <c r="C17" s="45" t="s">
        <v>41</v>
      </c>
      <c r="D17" s="57"/>
      <c r="E17" s="57"/>
      <c r="F17" s="57"/>
      <c r="G17" s="57"/>
      <c r="H17" s="57"/>
      <c r="I17" s="57"/>
      <c r="J17" s="57"/>
      <c r="K17" s="57"/>
      <c r="L17" s="150" t="s">
        <v>632</v>
      </c>
      <c r="M17" s="57"/>
      <c r="N17" s="57"/>
      <c r="O17" s="57"/>
      <c r="P17" s="57"/>
      <c r="Q17" s="57"/>
      <c r="R17" s="57"/>
      <c r="S17" s="57"/>
      <c r="T17" s="57"/>
      <c r="U17" s="58"/>
    </row>
    <row r="18" spans="1:21">
      <c r="A18" s="131" t="s">
        <v>35</v>
      </c>
      <c r="B18" s="4" t="b">
        <f>TRUE</f>
        <v>1</v>
      </c>
      <c r="C18" s="45" t="s">
        <v>49</v>
      </c>
      <c r="D18" s="57"/>
      <c r="E18" s="57"/>
      <c r="F18" s="57"/>
      <c r="G18" s="57"/>
      <c r="H18" s="57"/>
      <c r="I18" s="57"/>
      <c r="J18" s="57"/>
      <c r="K18" s="57"/>
      <c r="L18" s="150" t="s">
        <v>631</v>
      </c>
      <c r="M18" s="57"/>
      <c r="N18" s="57"/>
      <c r="O18" s="57"/>
      <c r="P18" s="57"/>
      <c r="Q18" s="57"/>
      <c r="R18" s="57"/>
      <c r="S18" s="57"/>
      <c r="T18" s="57"/>
      <c r="U18" s="58"/>
    </row>
    <row r="21" spans="1:21">
      <c r="A21" s="60" t="s">
        <v>43</v>
      </c>
      <c r="B21" s="59"/>
    </row>
    <row r="22" spans="1:21">
      <c r="A22" s="131" t="s">
        <v>37</v>
      </c>
      <c r="B22" s="4" t="b">
        <f>TRUE</f>
        <v>1</v>
      </c>
    </row>
    <row r="23" spans="1:21">
      <c r="A23" s="131" t="s">
        <v>38</v>
      </c>
      <c r="B23" s="4" t="b">
        <f>FALSE</f>
        <v>0</v>
      </c>
    </row>
    <row r="24" spans="1:21">
      <c r="A24" s="151" t="s">
        <v>633</v>
      </c>
    </row>
    <row r="25" spans="1:21">
      <c r="A25" s="151"/>
    </row>
    <row r="26" spans="1:21">
      <c r="A26" s="37" t="s">
        <v>641</v>
      </c>
      <c r="B26" s="208"/>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51"/>
    </row>
    <row r="35" spans="1:5">
      <c r="A35" s="151"/>
    </row>
    <row r="36" spans="1:5">
      <c r="A36" s="37" t="s">
        <v>785</v>
      </c>
      <c r="B36" s="39" t="s">
        <v>23</v>
      </c>
      <c r="C36" s="39" t="s">
        <v>24</v>
      </c>
      <c r="D36" s="39" t="s">
        <v>789</v>
      </c>
      <c r="E36" s="39" t="s">
        <v>676</v>
      </c>
    </row>
    <row r="37" spans="1:5">
      <c r="A37" s="132" t="s">
        <v>786</v>
      </c>
      <c r="B37" s="4">
        <f>'1921-2021 Historical Data'!K8</f>
        <v>74</v>
      </c>
      <c r="C37" s="4">
        <f>'1921-2021 Historical Data'!K9</f>
        <v>108</v>
      </c>
      <c r="D37" s="4">
        <f>'1921-2021 Historical Data'!K6</f>
        <v>93.643564356435647</v>
      </c>
      <c r="E37" s="4">
        <f>'1921-2021 Historical Data'!K7</f>
        <v>7.2529736590810527</v>
      </c>
    </row>
    <row r="38" spans="1:5">
      <c r="A38" s="132" t="s">
        <v>787</v>
      </c>
      <c r="B38" s="4">
        <f>'1921-2021 Historical Data'!O8</f>
        <v>74</v>
      </c>
      <c r="C38" s="4">
        <f>'1921-2021 Historical Data'!O9</f>
        <v>102</v>
      </c>
      <c r="D38" s="4">
        <f>'1921-2021 Historical Data'!O6</f>
        <v>91.52</v>
      </c>
      <c r="E38" s="4">
        <f>'1921-2021 Historical Data'!O7</f>
        <v>6.462940507230436</v>
      </c>
    </row>
    <row r="39" spans="1:5">
      <c r="A39" s="132" t="s">
        <v>788</v>
      </c>
      <c r="B39" s="4">
        <f>'1921-2021 Historical Data'!S8</f>
        <v>77</v>
      </c>
      <c r="C39" s="4">
        <f>'1921-2021 Historical Data'!S9</f>
        <v>100</v>
      </c>
      <c r="D39" s="4">
        <f>'1921-2021 Historical Data'!S6</f>
        <v>89.96</v>
      </c>
      <c r="E39" s="4">
        <f>'1921-2021 Historical Data'!S7</f>
        <v>6.19987096639922</v>
      </c>
    </row>
    <row r="40" spans="1:5">
      <c r="A40" s="151"/>
    </row>
    <row r="41" spans="1:5">
      <c r="A41" s="151"/>
    </row>
    <row r="42" spans="1:5">
      <c r="A42" s="74" t="str">
        <f>CONCATENATE("Version ",'Change Log'!$B$3," – © 2015-",YEAR('Change Log'!$A$3),", William W. Davis, MSPM, PMP")</f>
        <v>Version 0.5 – © 2015-2021, William W. Davis, MSPM, PMP</v>
      </c>
    </row>
    <row r="44" spans="1:5">
      <c r="A44" s="73" t="s">
        <v>87</v>
      </c>
    </row>
    <row r="45" spans="1:5">
      <c r="A45" s="73" t="s">
        <v>47</v>
      </c>
    </row>
    <row r="46" spans="1:5">
      <c r="A46" s="73" t="s">
        <v>86</v>
      </c>
    </row>
    <row r="47" spans="1:5">
      <c r="A47" s="73" t="s">
        <v>88</v>
      </c>
    </row>
    <row r="48" spans="1:5">
      <c r="A48" s="73" t="s">
        <v>609</v>
      </c>
    </row>
    <row r="49" spans="1:5">
      <c r="A49" s="73" t="s">
        <v>610</v>
      </c>
    </row>
    <row r="50" spans="1:5">
      <c r="A50" s="73"/>
    </row>
    <row r="51" spans="1:5">
      <c r="A51" s="73" t="s">
        <v>611</v>
      </c>
    </row>
    <row r="52" spans="1:5">
      <c r="A52" s="73" t="s">
        <v>46</v>
      </c>
    </row>
    <row r="53" spans="1:5">
      <c r="A53" s="247" t="s">
        <v>614</v>
      </c>
      <c r="B53" s="247"/>
      <c r="C53" s="247"/>
      <c r="D53" s="247"/>
      <c r="E53" s="247"/>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75"/>
  <cols>
    <col min="1" max="16384" width="9.1328125" style="5"/>
  </cols>
  <sheetData>
    <row r="1" spans="1:5" ht="28.75">
      <c r="A1" s="122" t="s">
        <v>615</v>
      </c>
    </row>
    <row r="3" spans="1:5">
      <c r="E3" s="102" t="s">
        <v>74</v>
      </c>
    </row>
    <row r="4" spans="1:5" ht="16">
      <c r="E4" s="102" t="s">
        <v>613</v>
      </c>
    </row>
    <row r="5" spans="1:5">
      <c r="E5" s="102"/>
    </row>
    <row r="6" spans="1:5">
      <c r="E6" s="102" t="s">
        <v>85</v>
      </c>
    </row>
    <row r="7" spans="1:5">
      <c r="E7" s="102" t="s">
        <v>75</v>
      </c>
    </row>
    <row r="8" spans="1:5">
      <c r="E8" s="102" t="s">
        <v>76</v>
      </c>
    </row>
    <row r="9" spans="1:5">
      <c r="E9" s="102" t="s">
        <v>77</v>
      </c>
    </row>
    <row r="10" spans="1:5">
      <c r="E10" s="102"/>
    </row>
    <row r="11" spans="1:5">
      <c r="E11" s="102" t="s">
        <v>78</v>
      </c>
    </row>
    <row r="12" spans="1:5">
      <c r="E12" s="102" t="s">
        <v>84</v>
      </c>
    </row>
    <row r="13" spans="1:5">
      <c r="E13" s="102" t="s">
        <v>81</v>
      </c>
    </row>
    <row r="14" spans="1:5">
      <c r="E14" s="102" t="s">
        <v>82</v>
      </c>
    </row>
    <row r="15" spans="1:5">
      <c r="E15" s="103" t="s">
        <v>83</v>
      </c>
    </row>
    <row r="16" spans="1:5">
      <c r="E16" s="102"/>
    </row>
    <row r="17" spans="1:7">
      <c r="E17" s="233" t="s">
        <v>79</v>
      </c>
      <c r="F17" s="233"/>
      <c r="G17" s="233"/>
    </row>
    <row r="18" spans="1:7">
      <c r="E18" s="102" t="s">
        <v>80</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616</v>
      </c>
    </row>
    <row r="31" spans="1:7">
      <c r="A31" s="124" t="s">
        <v>617</v>
      </c>
    </row>
    <row r="32" spans="1:7">
      <c r="A32" s="124" t="s">
        <v>618</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0</vt:lpstr>
      <vt:lpstr>Super Simple SPERT®</vt:lpstr>
      <vt:lpstr>SPERT® 1921-2021</vt:lpstr>
      <vt:lpstr>SPERT® 1972-2021</vt:lpstr>
      <vt:lpstr>SPERT® 1997-2021</vt:lpstr>
      <vt:lpstr>1921-2021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Normal Edition</dc:title>
  <dc:creator>William W. Davis</dc:creator>
  <dc:description>Copyright 2015-2020, William W. Davis, MSPM, PMP  Licensed under the GNU General Public License.</dc:description>
  <cp:lastModifiedBy>William W. Davis</cp:lastModifiedBy>
  <dcterms:created xsi:type="dcterms:W3CDTF">2014-10-13T19:50:16Z</dcterms:created>
  <dcterms:modified xsi:type="dcterms:W3CDTF">2021-05-31T15:36:57Z</dcterms:modified>
</cp:coreProperties>
</file>