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SPYDER\William\My Documents\Statistical PERT\Site Downloads\SPERT Cherry Blossom\"/>
    </mc:Choice>
  </mc:AlternateContent>
  <xr:revisionPtr revIDLastSave="0" documentId="13_ncr:1_{C9641CC6-5FCA-44CD-8A95-E1152808EDF3}" xr6:coauthVersionLast="47" xr6:coauthVersionMax="47" xr10:uidLastSave="{00000000-0000-0000-0000-000000000000}"/>
  <bookViews>
    <workbookView xWindow="-90" yWindow="-90" windowWidth="19380" windowHeight="10260" xr2:uid="{00000000-000D-0000-FFFF-FFFF00000000}"/>
  </bookViews>
  <sheets>
    <sheet name="Welcome!" sheetId="12" r:id="rId1"/>
    <sheet name="README for Version 1" sheetId="26" r:id="rId2"/>
    <sheet name="Super Simple SPERT®" sheetId="18" r:id="rId3"/>
    <sheet name="SPERT® 1921-2023" sheetId="19" r:id="rId4"/>
    <sheet name="SPERT® 1974-2023" sheetId="30" r:id="rId5"/>
    <sheet name="SPERT® 1999-2023" sheetId="31" r:id="rId6"/>
    <sheet name="1921-2023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9" i="27" l="1"/>
  <c r="S8" i="27"/>
  <c r="S7" i="27"/>
  <c r="S6" i="27"/>
  <c r="O9" i="27"/>
  <c r="O8" i="27"/>
  <c r="O7" i="27"/>
  <c r="O6" i="27"/>
  <c r="D112" i="27"/>
  <c r="A116" i="27"/>
  <c r="B28" i="31"/>
  <c r="B28" i="30"/>
  <c r="B28" i="19"/>
  <c r="B29" i="18"/>
  <c r="B22" i="26"/>
  <c r="B28" i="12"/>
  <c r="A42" i="5"/>
  <c r="D111" i="27"/>
  <c r="B14" i="31" l="1"/>
  <c r="B11" i="31"/>
  <c r="G7" i="31"/>
  <c r="D9" i="31" s="1"/>
  <c r="M5" i="31"/>
  <c r="D5" i="31"/>
  <c r="C5" i="31"/>
  <c r="B5" i="31"/>
  <c r="V4" i="31"/>
  <c r="K4" i="31"/>
  <c r="G4" i="31"/>
  <c r="T4" i="31" s="1"/>
  <c r="T5" i="31" s="1"/>
  <c r="F4" i="31"/>
  <c r="E4" i="31"/>
  <c r="Q1" i="31"/>
  <c r="B14" i="30"/>
  <c r="B11" i="30"/>
  <c r="G7" i="30"/>
  <c r="M5" i="30"/>
  <c r="D5" i="30"/>
  <c r="C5" i="30"/>
  <c r="B5" i="30"/>
  <c r="V4" i="30"/>
  <c r="K4" i="30"/>
  <c r="N4" i="30" s="1"/>
  <c r="G4" i="30"/>
  <c r="G5" i="30" s="1"/>
  <c r="F4" i="30"/>
  <c r="E4" i="30"/>
  <c r="Q1" i="30"/>
  <c r="Q1" i="19"/>
  <c r="C7" i="18"/>
  <c r="C8" i="18" s="1"/>
  <c r="C10" i="18" s="1"/>
  <c r="D113"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T9" i="27"/>
  <c r="P9" i="27"/>
  <c r="K9" i="27"/>
  <c r="L9" i="27" s="1"/>
  <c r="T8" i="27"/>
  <c r="P8" i="27"/>
  <c r="K8" i="27"/>
  <c r="L8" i="27" s="1"/>
  <c r="E39" i="5"/>
  <c r="E38" i="5"/>
  <c r="K7" i="27"/>
  <c r="E37" i="5" s="1"/>
  <c r="T7" i="27"/>
  <c r="P7" i="27"/>
  <c r="K6" i="27"/>
  <c r="D37" i="5" s="1"/>
  <c r="C12" i="18" s="1"/>
  <c r="D12" i="31" l="1"/>
  <c r="D10" i="31"/>
  <c r="L7" i="27"/>
  <c r="C37" i="5"/>
  <c r="C13" i="18" s="1"/>
  <c r="C39" i="5"/>
  <c r="D39" i="5"/>
  <c r="B38" i="5"/>
  <c r="C38" i="5"/>
  <c r="D38" i="5"/>
  <c r="B37" i="5"/>
  <c r="C11" i="18" s="1"/>
  <c r="B39" i="5"/>
  <c r="DS4" i="31"/>
  <c r="DR4" i="31" s="1"/>
  <c r="L4" i="30"/>
  <c r="L5" i="30" s="1"/>
  <c r="J5" i="30" s="1"/>
  <c r="O4" i="30"/>
  <c r="O5" i="30" s="1"/>
  <c r="Q4" i="30"/>
  <c r="Q5" i="30" s="1"/>
  <c r="S4" i="30"/>
  <c r="S5" i="30" s="1"/>
  <c r="T4" i="30"/>
  <c r="T5" i="30" s="1"/>
  <c r="L4" i="31"/>
  <c r="L5" i="31" s="1"/>
  <c r="J5" i="31" s="1"/>
  <c r="G5" i="31"/>
  <c r="O4" i="31"/>
  <c r="O5" i="31" s="1"/>
  <c r="P4" i="31"/>
  <c r="P5" i="31" s="1"/>
  <c r="N4" i="31"/>
  <c r="Q4" i="31"/>
  <c r="Q5" i="31" s="1"/>
  <c r="R4" i="31"/>
  <c r="R5" i="31" s="1"/>
  <c r="S4" i="31"/>
  <c r="S5" i="31" s="1"/>
  <c r="D13" i="31"/>
  <c r="D10" i="30"/>
  <c r="D13" i="30"/>
  <c r="D12" i="30"/>
  <c r="D9" i="30"/>
  <c r="DS4" i="30"/>
  <c r="P4" i="30"/>
  <c r="P5" i="30" s="1"/>
  <c r="R4" i="30"/>
  <c r="R5" i="30" s="1"/>
  <c r="C9" i="18"/>
  <c r="C19" i="18" l="1"/>
  <c r="C16" i="18"/>
  <c r="LL4" i="31"/>
  <c r="LL10" i="31" s="1"/>
  <c r="LL9" i="31"/>
  <c r="LK4" i="31"/>
  <c r="LK10" i="31" s="1"/>
  <c r="DQ4" i="31"/>
  <c r="DP4" i="31" s="1"/>
  <c r="DT4" i="31"/>
  <c r="LJ10" i="31"/>
  <c r="LJ4" i="31"/>
  <c r="LJ8" i="31" s="1"/>
  <c r="LK9" i="31"/>
  <c r="R7" i="30"/>
  <c r="D17" i="30"/>
  <c r="N7" i="30"/>
  <c r="D23" i="30"/>
  <c r="O7" i="30"/>
  <c r="D25" i="30"/>
  <c r="D24" i="30"/>
  <c r="S7" i="30"/>
  <c r="D18" i="30"/>
  <c r="Q7" i="30"/>
  <c r="N5" i="30"/>
  <c r="T7" i="30"/>
  <c r="P7" i="30"/>
  <c r="D25" i="31"/>
  <c r="D24" i="31"/>
  <c r="S7" i="31"/>
  <c r="D23" i="31"/>
  <c r="R7" i="31"/>
  <c r="N5" i="31"/>
  <c r="D18" i="31"/>
  <c r="D17" i="31"/>
  <c r="O7" i="31"/>
  <c r="P7" i="31"/>
  <c r="N7" i="31"/>
  <c r="T7" i="31"/>
  <c r="Q7" i="31"/>
  <c r="LL8" i="30"/>
  <c r="LL4" i="30"/>
  <c r="LL10" i="30" s="1"/>
  <c r="DT4" i="30"/>
  <c r="DR4" i="30"/>
  <c r="B14" i="19"/>
  <c r="V4" i="19"/>
  <c r="LJ9" i="31" l="1"/>
  <c r="LJ11" i="31" s="1"/>
  <c r="LM10" i="31"/>
  <c r="C22" i="18"/>
  <c r="B22" i="18" s="1"/>
  <c r="C23" i="18"/>
  <c r="D23" i="18" s="1"/>
  <c r="LL8" i="31"/>
  <c r="LL11" i="31" s="1"/>
  <c r="LK8" i="31"/>
  <c r="LK11" i="31" s="1"/>
  <c r="DU4" i="31"/>
  <c r="LM4" i="31"/>
  <c r="LM9" i="31" s="1"/>
  <c r="LI9" i="31"/>
  <c r="DO4" i="31"/>
  <c r="LI4" i="31"/>
  <c r="LI10" i="31" s="1"/>
  <c r="D19" i="30"/>
  <c r="LL9" i="30"/>
  <c r="LL11" i="30" s="1"/>
  <c r="D19" i="31"/>
  <c r="LK10" i="30"/>
  <c r="LK8" i="30"/>
  <c r="DQ4" i="30"/>
  <c r="LK4" i="30"/>
  <c r="LK9" i="30" s="1"/>
  <c r="LM8" i="30"/>
  <c r="LM4" i="30"/>
  <c r="LM10" i="30" s="1"/>
  <c r="DU4" i="30"/>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M8" i="31" l="1"/>
  <c r="LM11" i="31" s="1"/>
  <c r="LM9" i="30"/>
  <c r="LM11" i="30" s="1"/>
  <c r="B23" i="18"/>
  <c r="LI8" i="31"/>
  <c r="LI11" i="31" s="1"/>
  <c r="LN4" i="31"/>
  <c r="LN9" i="31" s="1"/>
  <c r="LN10" i="31"/>
  <c r="DV4" i="31"/>
  <c r="LN8" i="31"/>
  <c r="DN4" i="31"/>
  <c r="LH4" i="31"/>
  <c r="LH10" i="31" s="1"/>
  <c r="LH9" i="31"/>
  <c r="LN8" i="30"/>
  <c r="DV4" i="30"/>
  <c r="LN4" i="30"/>
  <c r="LN10" i="30" s="1"/>
  <c r="LJ8" i="30"/>
  <c r="DP4" i="30"/>
  <c r="LJ4" i="30"/>
  <c r="LJ10" i="30" s="1"/>
  <c r="LK11" i="30"/>
  <c r="D13" i="19"/>
  <c r="D12" i="19"/>
  <c r="D9" i="19"/>
  <c r="D10" i="19"/>
  <c r="LH8" i="31" l="1"/>
  <c r="LH11" i="31" s="1"/>
  <c r="LN9" i="30"/>
  <c r="LN11" i="30" s="1"/>
  <c r="LN11" i="31"/>
  <c r="LO10" i="31"/>
  <c r="LO4" i="31"/>
  <c r="LO9" i="31" s="1"/>
  <c r="DW4" i="31"/>
  <c r="LO8" i="31"/>
  <c r="LG4" i="31"/>
  <c r="LG8" i="31" s="1"/>
  <c r="LG9" i="31"/>
  <c r="DM4" i="31"/>
  <c r="LG10" i="31"/>
  <c r="LJ9" i="30"/>
  <c r="LJ11" i="30" s="1"/>
  <c r="LI8" i="30"/>
  <c r="DO4" i="30"/>
  <c r="LI4" i="30"/>
  <c r="LI10" i="30" s="1"/>
  <c r="LO8" i="30"/>
  <c r="DW4" i="30"/>
  <c r="LO4" i="30"/>
  <c r="LO10" i="30" s="1"/>
  <c r="K4" i="19"/>
  <c r="LO9" i="30" l="1"/>
  <c r="LO11" i="30" s="1"/>
  <c r="LG11" i="31"/>
  <c r="LP8" i="31"/>
  <c r="DX4" i="31"/>
  <c r="LP4" i="31"/>
  <c r="LP10" i="31" s="1"/>
  <c r="LO11" i="31"/>
  <c r="LF9" i="31"/>
  <c r="LF10" i="31"/>
  <c r="LF4" i="31"/>
  <c r="LF8" i="31" s="1"/>
  <c r="DL4" i="31"/>
  <c r="LI9" i="30"/>
  <c r="LI11" i="30" s="1"/>
  <c r="LP8" i="30"/>
  <c r="LP4" i="30"/>
  <c r="LP10" i="30" s="1"/>
  <c r="DX4" i="30"/>
  <c r="LH10" i="30"/>
  <c r="DN4" i="30"/>
  <c r="LH4" i="30"/>
  <c r="LH9" i="30" s="1"/>
  <c r="M5" i="19"/>
  <c r="D5" i="19"/>
  <c r="C5" i="19"/>
  <c r="B5" i="19"/>
  <c r="L4" i="19"/>
  <c r="L5" i="19" s="1"/>
  <c r="J5" i="19" s="1"/>
  <c r="G4" i="19"/>
  <c r="G5" i="19" s="1"/>
  <c r="F4" i="19"/>
  <c r="E4" i="19"/>
  <c r="C14" i="18"/>
  <c r="C46" i="18"/>
  <c r="B68" i="18" s="1"/>
  <c r="C15" i="18"/>
  <c r="B18" i="5"/>
  <c r="B17" i="5"/>
  <c r="B23" i="5"/>
  <c r="B22" i="5"/>
  <c r="LH8" i="30" l="1"/>
  <c r="LH11" i="30" s="1"/>
  <c r="LP9" i="30"/>
  <c r="LP11" i="30" s="1"/>
  <c r="LF11" i="31"/>
  <c r="LP9" i="31"/>
  <c r="LP11" i="31" s="1"/>
  <c r="LQ4" i="31"/>
  <c r="LQ10" i="31" s="1"/>
  <c r="LQ8" i="31"/>
  <c r="DY4" i="31"/>
  <c r="LE9" i="31"/>
  <c r="LE10" i="31"/>
  <c r="DK4" i="31"/>
  <c r="LE4" i="31"/>
  <c r="LE8" i="31" s="1"/>
  <c r="DM4" i="30"/>
  <c r="LG4" i="30"/>
  <c r="LG10" i="30" s="1"/>
  <c r="LQ9" i="30"/>
  <c r="DY4" i="30"/>
  <c r="LQ8" i="30"/>
  <c r="LQ4" i="30"/>
  <c r="LQ10" i="30" s="1"/>
  <c r="N4" i="19"/>
  <c r="S4" i="19"/>
  <c r="S5" i="19" s="1"/>
  <c r="P4" i="19"/>
  <c r="P5" i="19" s="1"/>
  <c r="Q4" i="19"/>
  <c r="Q5" i="19" s="1"/>
  <c r="O4" i="19"/>
  <c r="O5" i="19" s="1"/>
  <c r="C25" i="18"/>
  <c r="T4" i="19"/>
  <c r="T5" i="19" s="1"/>
  <c r="R4" i="19"/>
  <c r="R5" i="19" s="1"/>
  <c r="B69" i="18"/>
  <c r="C68" i="18"/>
  <c r="B67" i="18"/>
  <c r="D25" i="19"/>
  <c r="N7" i="19"/>
  <c r="R7" i="19"/>
  <c r="D17" i="19"/>
  <c r="Q7" i="19"/>
  <c r="O7" i="19"/>
  <c r="T7" i="19"/>
  <c r="N5" i="19"/>
  <c r="D23" i="19"/>
  <c r="S7" i="19"/>
  <c r="D24" i="19"/>
  <c r="D18" i="19"/>
  <c r="P7" i="19"/>
  <c r="LE11" i="31" l="1"/>
  <c r="LG8" i="30"/>
  <c r="LG9" i="30"/>
  <c r="LQ9" i="31"/>
  <c r="LQ11" i="31" s="1"/>
  <c r="DZ4" i="31"/>
  <c r="LR4" i="31"/>
  <c r="LR10" i="31" s="1"/>
  <c r="LR8" i="31"/>
  <c r="DJ4" i="31"/>
  <c r="LD4" i="31"/>
  <c r="LD9" i="31" s="1"/>
  <c r="LD10" i="31"/>
  <c r="DL4" i="30"/>
  <c r="LF4" i="30"/>
  <c r="LF10" i="30" s="1"/>
  <c r="LR8" i="30"/>
  <c r="LR9" i="30"/>
  <c r="DZ4" i="30"/>
  <c r="LR4" i="30"/>
  <c r="LR10" i="30" s="1"/>
  <c r="LQ11" i="30"/>
  <c r="D19" i="19"/>
  <c r="D22" i="18"/>
  <c r="B25" i="18"/>
  <c r="D25" i="18"/>
  <c r="C67" i="18"/>
  <c r="B66" i="18"/>
  <c r="C69" i="18"/>
  <c r="B70" i="18"/>
  <c r="LG11" i="30" l="1"/>
  <c r="LF8" i="30"/>
  <c r="LR9" i="31"/>
  <c r="LR11" i="31" s="1"/>
  <c r="LD8" i="31"/>
  <c r="LD11" i="31" s="1"/>
  <c r="LS4" i="31"/>
  <c r="LS10" i="31" s="1"/>
  <c r="EA4" i="31"/>
  <c r="LS8" i="31"/>
  <c r="LC4" i="31"/>
  <c r="LC8" i="31" s="1"/>
  <c r="LC10" i="31"/>
  <c r="DI4" i="31"/>
  <c r="LC9" i="31"/>
  <c r="LF9" i="30"/>
  <c r="LS4" i="30"/>
  <c r="LS10" i="30" s="1"/>
  <c r="LS9" i="30"/>
  <c r="LS8" i="30"/>
  <c r="EA4" i="30"/>
  <c r="LE10" i="30"/>
  <c r="DK4" i="30"/>
  <c r="LE4" i="30"/>
  <c r="LE9" i="30" s="1"/>
  <c r="LR11" i="30"/>
  <c r="C70" i="18"/>
  <c r="B71" i="18"/>
  <c r="C66" i="18"/>
  <c r="B65" i="18"/>
  <c r="LE8" i="30" l="1"/>
  <c r="LF11" i="30"/>
  <c r="LS9" i="31"/>
  <c r="LS11" i="31" s="1"/>
  <c r="LC11" i="31"/>
  <c r="LT8" i="31"/>
  <c r="LT4" i="31"/>
  <c r="LT10" i="31" s="1"/>
  <c r="EB4" i="31"/>
  <c r="LB4" i="31"/>
  <c r="LB9" i="31" s="1"/>
  <c r="DH4" i="31"/>
  <c r="LB10" i="31"/>
  <c r="LE11" i="30"/>
  <c r="LS11" i="30"/>
  <c r="LD10" i="30"/>
  <c r="DJ4" i="30"/>
  <c r="LD4" i="30"/>
  <c r="LD9" i="30" s="1"/>
  <c r="LT8" i="30"/>
  <c r="LT9" i="30"/>
  <c r="EB4" i="30"/>
  <c r="LT4" i="30"/>
  <c r="LT10" i="30" s="1"/>
  <c r="C71" i="18"/>
  <c r="B72" i="18"/>
  <c r="B64" i="18"/>
  <c r="C65" i="18"/>
  <c r="LB8" i="31" l="1"/>
  <c r="LB11" i="31" s="1"/>
  <c r="LD8" i="30"/>
  <c r="LD11" i="30" s="1"/>
  <c r="LU8" i="31"/>
  <c r="LU4" i="31"/>
  <c r="LU10" i="31" s="1"/>
  <c r="EC4" i="31"/>
  <c r="LT9" i="31"/>
  <c r="LT11" i="31" s="1"/>
  <c r="DG4" i="31"/>
  <c r="LA10" i="31"/>
  <c r="LA4" i="31"/>
  <c r="LA9" i="31" s="1"/>
  <c r="LU8" i="30"/>
  <c r="LU9" i="30"/>
  <c r="LU4" i="30"/>
  <c r="LU10" i="30" s="1"/>
  <c r="EC4" i="30"/>
  <c r="LC10" i="30"/>
  <c r="DI4" i="30"/>
  <c r="LC4" i="30"/>
  <c r="LC8" i="30" s="1"/>
  <c r="LT11" i="30"/>
  <c r="C64" i="18"/>
  <c r="B63" i="18"/>
  <c r="B73" i="18"/>
  <c r="C72" i="18"/>
  <c r="LU9" i="31" l="1"/>
  <c r="LU11" i="31" s="1"/>
  <c r="LC9" i="30"/>
  <c r="LC11" i="30" s="1"/>
  <c r="LV8" i="31"/>
  <c r="ED4" i="31"/>
  <c r="LV4" i="31"/>
  <c r="LV10" i="31" s="1"/>
  <c r="LA8" i="31"/>
  <c r="LA11" i="31" s="1"/>
  <c r="DF4" i="31"/>
  <c r="KZ4" i="31"/>
  <c r="KZ9" i="31" s="1"/>
  <c r="KZ10" i="31"/>
  <c r="LB10" i="30"/>
  <c r="DH4" i="30"/>
  <c r="LB4" i="30"/>
  <c r="LB9" i="30" s="1"/>
  <c r="LV9" i="30"/>
  <c r="LV8" i="30"/>
  <c r="LV4" i="30"/>
  <c r="LV10" i="30" s="1"/>
  <c r="ED4" i="30"/>
  <c r="LU11" i="30"/>
  <c r="B74" i="18"/>
  <c r="C73" i="18"/>
  <c r="B62" i="18"/>
  <c r="C63" i="18"/>
  <c r="LV9" i="31" l="1"/>
  <c r="LB8" i="30"/>
  <c r="LB11" i="30" s="1"/>
  <c r="LV11" i="31"/>
  <c r="LW4" i="31"/>
  <c r="LW10" i="31" s="1"/>
  <c r="LW9" i="31"/>
  <c r="EE4" i="31"/>
  <c r="LW8" i="31"/>
  <c r="KZ8" i="31"/>
  <c r="KZ11" i="31" s="1"/>
  <c r="DE4" i="31"/>
  <c r="KY10" i="31"/>
  <c r="KY4" i="31"/>
  <c r="KY9" i="31" s="1"/>
  <c r="LW9" i="30"/>
  <c r="LW8" i="30"/>
  <c r="LW4" i="30"/>
  <c r="LW10" i="30" s="1"/>
  <c r="EE4" i="30"/>
  <c r="LA10" i="30"/>
  <c r="LA4" i="30"/>
  <c r="LA8" i="30" s="1"/>
  <c r="DG4" i="30"/>
  <c r="LV11" i="30"/>
  <c r="B75" i="18"/>
  <c r="C74" i="18"/>
  <c r="B61" i="18"/>
  <c r="C62" i="18"/>
  <c r="LA9" i="30" l="1"/>
  <c r="LA11" i="30" s="1"/>
  <c r="KY8" i="31"/>
  <c r="KY11" i="31" s="1"/>
  <c r="LW11" i="31"/>
  <c r="LX9" i="31"/>
  <c r="EF4" i="31"/>
  <c r="LX4" i="31"/>
  <c r="LX10" i="31" s="1"/>
  <c r="LX8" i="31"/>
  <c r="KX10" i="31"/>
  <c r="KX4" i="31"/>
  <c r="KX9" i="31" s="1"/>
  <c r="DD4" i="31"/>
  <c r="KZ10" i="30"/>
  <c r="KZ4" i="30"/>
  <c r="KZ9" i="30" s="1"/>
  <c r="DF4" i="30"/>
  <c r="LW11" i="30"/>
  <c r="LX9" i="30"/>
  <c r="EF4" i="30"/>
  <c r="LX8" i="30"/>
  <c r="LX4" i="30"/>
  <c r="LX10" i="30" s="1"/>
  <c r="B76" i="18"/>
  <c r="C75" i="18"/>
  <c r="B60" i="18"/>
  <c r="C61" i="18"/>
  <c r="LX11" i="31" l="1"/>
  <c r="LY4" i="31"/>
  <c r="LY10" i="31" s="1"/>
  <c r="LY8" i="31"/>
  <c r="EG4" i="31"/>
  <c r="LY9" i="31"/>
  <c r="DC4" i="31"/>
  <c r="KW4" i="31"/>
  <c r="KW9" i="31" s="1"/>
  <c r="KW10" i="31"/>
  <c r="KX8" i="31"/>
  <c r="KX11" i="31" s="1"/>
  <c r="KZ8" i="30"/>
  <c r="KZ11" i="30" s="1"/>
  <c r="LX11" i="30"/>
  <c r="LY8" i="30"/>
  <c r="LY9" i="30"/>
  <c r="LY4" i="30"/>
  <c r="LY10" i="30" s="1"/>
  <c r="EG4" i="30"/>
  <c r="KY10" i="30"/>
  <c r="KY4" i="30"/>
  <c r="KY8" i="30" s="1"/>
  <c r="DE4" i="30"/>
  <c r="B59" i="18"/>
  <c r="C60" i="18"/>
  <c r="B77" i="18"/>
  <c r="C76" i="18"/>
  <c r="KY9" i="30" l="1"/>
  <c r="KY11" i="30" s="1"/>
  <c r="LZ8" i="31"/>
  <c r="EH4" i="31"/>
  <c r="LZ4" i="31"/>
  <c r="LZ10" i="31" s="1"/>
  <c r="LZ9" i="31"/>
  <c r="LY11" i="31"/>
  <c r="KW8" i="31"/>
  <c r="KW11" i="31" s="1"/>
  <c r="KV9" i="31"/>
  <c r="KV4" i="31"/>
  <c r="KV8" i="31" s="1"/>
  <c r="KV10" i="31"/>
  <c r="DB4" i="31"/>
  <c r="KX10" i="30"/>
  <c r="DD4" i="30"/>
  <c r="KX4" i="30"/>
  <c r="KX8" i="30" s="1"/>
  <c r="LZ8" i="30"/>
  <c r="LZ9" i="30"/>
  <c r="EH4" i="30"/>
  <c r="LZ4" i="30"/>
  <c r="LZ10" i="30" s="1"/>
  <c r="LY11" i="30"/>
  <c r="B78" i="18"/>
  <c r="C77" i="18"/>
  <c r="B58" i="18"/>
  <c r="C59" i="18"/>
  <c r="KV11" i="31" l="1"/>
  <c r="KX9" i="30"/>
  <c r="KX11" i="30" s="1"/>
  <c r="EI4" i="31"/>
  <c r="MA8" i="31"/>
  <c r="MA9" i="31"/>
  <c r="MA4" i="31"/>
  <c r="MA10" i="31" s="1"/>
  <c r="LZ11" i="31"/>
  <c r="KU4" i="31"/>
  <c r="KU8" i="31" s="1"/>
  <c r="KU10" i="31"/>
  <c r="DA4" i="31"/>
  <c r="KU9" i="31"/>
  <c r="MA8" i="30"/>
  <c r="MA9" i="30"/>
  <c r="EI4" i="30"/>
  <c r="MA4" i="30"/>
  <c r="MA10" i="30" s="1"/>
  <c r="LZ11" i="30"/>
  <c r="KW10" i="30"/>
  <c r="KW4" i="30"/>
  <c r="KW9" i="30" s="1"/>
  <c r="DC4" i="30"/>
  <c r="C58" i="18"/>
  <c r="B57" i="18"/>
  <c r="C78" i="18"/>
  <c r="B79" i="18"/>
  <c r="MA11" i="31" l="1"/>
  <c r="EJ4" i="31"/>
  <c r="MB4" i="31"/>
  <c r="MB10" i="31" s="1"/>
  <c r="MB9" i="31"/>
  <c r="MB8" i="31"/>
  <c r="CZ4" i="31"/>
  <c r="KT4" i="31"/>
  <c r="KT8" i="31" s="1"/>
  <c r="KT9" i="31"/>
  <c r="KT10" i="31"/>
  <c r="KU11" i="31"/>
  <c r="KW8" i="30"/>
  <c r="KW11" i="30" s="1"/>
  <c r="KV9" i="30"/>
  <c r="KV10" i="30"/>
  <c r="KV4" i="30"/>
  <c r="KV8" i="30" s="1"/>
  <c r="DB4" i="30"/>
  <c r="MB9" i="30"/>
  <c r="EJ4" i="30"/>
  <c r="MB8" i="30"/>
  <c r="MB4" i="30"/>
  <c r="MB10" i="30" s="1"/>
  <c r="MA11" i="30"/>
  <c r="C79" i="18"/>
  <c r="B80" i="18"/>
  <c r="B56" i="18"/>
  <c r="C57" i="18"/>
  <c r="KV11" i="30" l="1"/>
  <c r="MB11" i="31"/>
  <c r="MC9" i="31"/>
  <c r="EK4" i="31"/>
  <c r="MC4" i="31"/>
  <c r="MC10" i="31" s="1"/>
  <c r="MC8" i="31"/>
  <c r="KT11" i="31"/>
  <c r="KS4" i="31"/>
  <c r="KS8" i="31" s="1"/>
  <c r="CY4" i="31"/>
  <c r="KS10" i="31"/>
  <c r="KS9" i="31"/>
  <c r="MB11" i="30"/>
  <c r="KU10" i="30"/>
  <c r="KU4" i="30"/>
  <c r="KU8" i="30" s="1"/>
  <c r="KU9" i="30"/>
  <c r="DA4" i="30"/>
  <c r="MC9" i="30"/>
  <c r="MC8" i="30"/>
  <c r="EK4" i="30"/>
  <c r="MC4" i="30"/>
  <c r="MC10" i="30" s="1"/>
  <c r="C80" i="18"/>
  <c r="B81" i="18"/>
  <c r="C56" i="18"/>
  <c r="B55" i="18"/>
  <c r="MC11" i="31" l="1"/>
  <c r="EL4" i="31"/>
  <c r="MD9" i="31"/>
  <c r="MD4" i="31"/>
  <c r="MD10" i="31" s="1"/>
  <c r="MD8" i="31"/>
  <c r="KR10" i="31"/>
  <c r="CX4" i="31"/>
  <c r="KR4" i="31"/>
  <c r="KR8" i="31" s="1"/>
  <c r="KR9" i="31"/>
  <c r="KS11" i="31"/>
  <c r="KU11" i="30"/>
  <c r="MD8" i="30"/>
  <c r="MD9" i="30"/>
  <c r="EL4" i="30"/>
  <c r="MD4" i="30"/>
  <c r="MD10" i="30" s="1"/>
  <c r="KT10" i="30"/>
  <c r="CZ4" i="30"/>
  <c r="KT9" i="30"/>
  <c r="KT4" i="30"/>
  <c r="KT8" i="30" s="1"/>
  <c r="MC11" i="30"/>
  <c r="B54" i="18"/>
  <c r="C55" i="18"/>
  <c r="C81" i="18"/>
  <c r="B82" i="18"/>
  <c r="KT11" i="30" l="1"/>
  <c r="MD11" i="31"/>
  <c r="ME9" i="31"/>
  <c r="EM4" i="31"/>
  <c r="ME4" i="31"/>
  <c r="ME10" i="31" s="1"/>
  <c r="ME8" i="31"/>
  <c r="KR11" i="31"/>
  <c r="KQ9" i="31"/>
  <c r="KQ4" i="31"/>
  <c r="KQ8" i="31" s="1"/>
  <c r="CW4" i="31"/>
  <c r="KQ10" i="31"/>
  <c r="ME8" i="30"/>
  <c r="ME9" i="30"/>
  <c r="ME4" i="30"/>
  <c r="ME10" i="30" s="1"/>
  <c r="EM4" i="30"/>
  <c r="KS9" i="30"/>
  <c r="KS10" i="30"/>
  <c r="KS4" i="30"/>
  <c r="KS8" i="30" s="1"/>
  <c r="CY4" i="30"/>
  <c r="MD11" i="30"/>
  <c r="B53" i="18"/>
  <c r="C54" i="18"/>
  <c r="C82" i="18"/>
  <c r="B83" i="18"/>
  <c r="KQ11" i="31" l="1"/>
  <c r="KS11" i="30"/>
  <c r="ME11" i="31"/>
  <c r="MF8" i="31"/>
  <c r="MF9" i="31"/>
  <c r="MF4" i="31"/>
  <c r="MF10" i="31" s="1"/>
  <c r="EN4" i="31"/>
  <c r="CV4" i="31"/>
  <c r="KP4" i="31"/>
  <c r="KP8" i="31" s="1"/>
  <c r="KP10" i="31"/>
  <c r="KP9" i="31"/>
  <c r="KR9" i="30"/>
  <c r="KR10" i="30"/>
  <c r="CX4" i="30"/>
  <c r="KR4" i="30"/>
  <c r="KR8" i="30" s="1"/>
  <c r="MF8" i="30"/>
  <c r="MF9" i="30"/>
  <c r="EN4" i="30"/>
  <c r="MF4" i="30"/>
  <c r="MF10" i="30" s="1"/>
  <c r="ME11" i="30"/>
  <c r="C83" i="18"/>
  <c r="B84" i="18"/>
  <c r="B52" i="18"/>
  <c r="C53" i="18"/>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B85" i="18"/>
  <c r="C84" i="18"/>
  <c r="B51" i="18"/>
  <c r="C52" i="18"/>
  <c r="KQ11" i="30" l="1"/>
  <c r="MH4" i="31"/>
  <c r="MH10" i="31" s="1"/>
  <c r="MH9" i="31"/>
  <c r="EP4" i="31"/>
  <c r="MH8" i="31"/>
  <c r="MG11" i="31"/>
  <c r="KN4" i="31"/>
  <c r="KN8" i="31" s="1"/>
  <c r="KN9" i="31"/>
  <c r="CT4" i="31"/>
  <c r="KN10" i="31"/>
  <c r="KO11" i="31"/>
  <c r="KP10" i="30"/>
  <c r="CV4" i="30"/>
  <c r="KP9" i="30"/>
  <c r="KP4" i="30"/>
  <c r="KP8" i="30" s="1"/>
  <c r="MH9" i="30"/>
  <c r="MH8" i="30"/>
  <c r="MH4" i="30"/>
  <c r="MH10" i="30" s="1"/>
  <c r="EP4" i="30"/>
  <c r="MG11" i="30"/>
  <c r="C51" i="18"/>
  <c r="B50" i="18"/>
  <c r="B86" i="18"/>
  <c r="C85" i="18"/>
  <c r="MH11" i="31" l="1"/>
  <c r="EQ4" i="31"/>
  <c r="MI4" i="31"/>
  <c r="MI10" i="31" s="1"/>
  <c r="MI9" i="31"/>
  <c r="MI8" i="31"/>
  <c r="KM10" i="31"/>
  <c r="KM9" i="31"/>
  <c r="CS4" i="31"/>
  <c r="KM4" i="31"/>
  <c r="KM8" i="31" s="1"/>
  <c r="KN11" i="31"/>
  <c r="KP11" i="30"/>
  <c r="KO10" i="30"/>
  <c r="KO9" i="30"/>
  <c r="KO4" i="30"/>
  <c r="KO8" i="30" s="1"/>
  <c r="CU4" i="30"/>
  <c r="MH11" i="30"/>
  <c r="MI9" i="30"/>
  <c r="MI8" i="30"/>
  <c r="EQ4" i="30"/>
  <c r="MI4" i="30"/>
  <c r="MI10" i="30" s="1"/>
  <c r="C86" i="18"/>
  <c r="B87" i="18"/>
  <c r="C50" i="18"/>
  <c r="B49" i="18"/>
  <c r="KM11" i="31" l="1"/>
  <c r="MI11" i="31"/>
  <c r="MJ9" i="31"/>
  <c r="ER4" i="31"/>
  <c r="MJ4" i="31"/>
  <c r="MJ10" i="31" s="1"/>
  <c r="MJ8" i="31"/>
  <c r="KL9" i="31"/>
  <c r="KL4" i="31"/>
  <c r="KL8" i="31" s="1"/>
  <c r="CR4" i="31"/>
  <c r="KL10" i="31"/>
  <c r="KO11" i="30"/>
  <c r="MJ9" i="30"/>
  <c r="MJ4" i="30"/>
  <c r="MJ10" i="30" s="1"/>
  <c r="MJ8" i="30"/>
  <c r="ER4" i="30"/>
  <c r="MI11" i="30"/>
  <c r="KN10" i="30"/>
  <c r="KN9" i="30"/>
  <c r="KN4" i="30"/>
  <c r="KN8" i="30" s="1"/>
  <c r="CT4" i="30"/>
  <c r="C49" i="18"/>
  <c r="B48" i="18"/>
  <c r="C48" i="18" s="1"/>
  <c r="C87" i="18"/>
  <c r="B88" i="18"/>
  <c r="KN11" i="30" l="1"/>
  <c r="MJ11" i="31"/>
  <c r="MK8" i="31"/>
  <c r="MK9" i="31"/>
  <c r="MK4" i="31"/>
  <c r="MK10" i="31" s="1"/>
  <c r="ES4" i="31"/>
  <c r="KK10" i="31"/>
  <c r="KK9" i="31"/>
  <c r="CQ4" i="31"/>
  <c r="KK4" i="31"/>
  <c r="KK8" i="31" s="1"/>
  <c r="KL11" i="31"/>
  <c r="KM10" i="30"/>
  <c r="KM9" i="30"/>
  <c r="KM4" i="30"/>
  <c r="KM8" i="30" s="1"/>
  <c r="CS4" i="30"/>
  <c r="MK8" i="30"/>
  <c r="MK9" i="30"/>
  <c r="ES4" i="30"/>
  <c r="MK4" i="30"/>
  <c r="MK10" i="30" s="1"/>
  <c r="MJ11" i="30"/>
  <c r="C88" i="18"/>
  <c r="B89" i="18"/>
  <c r="KK11" i="31" l="1"/>
  <c r="ET4" i="31"/>
  <c r="ML4" i="31"/>
  <c r="ML10" i="31" s="1"/>
  <c r="ML8" i="31"/>
  <c r="ML9" i="31"/>
  <c r="MK11" i="31"/>
  <c r="KJ10" i="31"/>
  <c r="CP4" i="31"/>
  <c r="KJ4" i="31"/>
  <c r="KJ8" i="31" s="1"/>
  <c r="KJ9" i="31"/>
  <c r="KM11" i="30"/>
  <c r="ML8" i="30"/>
  <c r="ML9" i="30"/>
  <c r="ET4" i="30"/>
  <c r="ML4" i="30"/>
  <c r="ML10" i="30" s="1"/>
  <c r="KL9" i="30"/>
  <c r="KL10" i="30"/>
  <c r="CR4" i="30"/>
  <c r="KL4" i="30"/>
  <c r="KL8" i="30" s="1"/>
  <c r="MK11" i="30"/>
  <c r="B90" i="18"/>
  <c r="C89" i="18"/>
  <c r="KJ11" i="31" l="1"/>
  <c r="ML11" i="31"/>
  <c r="EU4" i="31"/>
  <c r="MM8" i="31"/>
  <c r="MM4" i="31"/>
  <c r="MM10" i="31" s="1"/>
  <c r="MM9" i="31"/>
  <c r="KI10" i="31"/>
  <c r="KI9" i="31"/>
  <c r="KI4" i="31"/>
  <c r="KI8" i="31" s="1"/>
  <c r="CO4" i="31"/>
  <c r="KL11" i="30"/>
  <c r="KK9" i="30"/>
  <c r="KK10" i="30"/>
  <c r="KK4" i="30"/>
  <c r="KK8" i="30" s="1"/>
  <c r="CQ4" i="30"/>
  <c r="MM8" i="30"/>
  <c r="MM9" i="30"/>
  <c r="EU4" i="30"/>
  <c r="MM4" i="30"/>
  <c r="MM10" i="30" s="1"/>
  <c r="ML11" i="30"/>
  <c r="B91" i="18"/>
  <c r="C90" i="18"/>
  <c r="KI11" i="31" l="1"/>
  <c r="MM11" i="31"/>
  <c r="EV4" i="31"/>
  <c r="MN9" i="31"/>
  <c r="MN4" i="31"/>
  <c r="MN10" i="31" s="1"/>
  <c r="MN8" i="31"/>
  <c r="KH4" i="31"/>
  <c r="KH8" i="31" s="1"/>
  <c r="KH10" i="31"/>
  <c r="KH9" i="31"/>
  <c r="CN4" i="31"/>
  <c r="KK11" i="30"/>
  <c r="MM11" i="30"/>
  <c r="MN9" i="30"/>
  <c r="MN4" i="30"/>
  <c r="MN10" i="30" s="1"/>
  <c r="MN8" i="30"/>
  <c r="EV4" i="30"/>
  <c r="KJ9" i="30"/>
  <c r="KJ10" i="30"/>
  <c r="KJ4" i="30"/>
  <c r="KJ8" i="30" s="1"/>
  <c r="CP4" i="30"/>
  <c r="C91" i="18"/>
  <c r="B92" i="18"/>
  <c r="KJ11" i="30" l="1"/>
  <c r="MO9" i="31"/>
  <c r="MO4" i="31"/>
  <c r="MO10" i="31" s="1"/>
  <c r="MO8" i="31"/>
  <c r="EW4" i="31"/>
  <c r="MN11" i="31"/>
  <c r="KG10" i="31"/>
  <c r="KG4" i="31"/>
  <c r="KG8" i="31" s="1"/>
  <c r="KG9" i="31"/>
  <c r="CM4" i="31"/>
  <c r="KH11" i="31"/>
  <c r="KI10" i="30"/>
  <c r="KI9" i="30"/>
  <c r="CO4" i="30"/>
  <c r="KI4" i="30"/>
  <c r="KI8" i="30" s="1"/>
  <c r="MN11" i="30"/>
  <c r="MO9" i="30"/>
  <c r="MO8" i="30"/>
  <c r="EW4" i="30"/>
  <c r="MO4" i="30"/>
  <c r="MO10" i="30" s="1"/>
  <c r="C92" i="18"/>
  <c r="B93" i="18"/>
  <c r="KG11" i="31" l="1"/>
  <c r="MO11" i="31"/>
  <c r="EX4" i="31"/>
  <c r="MP4" i="31"/>
  <c r="MP10" i="31" s="1"/>
  <c r="MP9" i="31"/>
  <c r="MP8" i="31"/>
  <c r="KF4" i="31"/>
  <c r="KF8" i="31" s="1"/>
  <c r="CL4" i="31"/>
  <c r="KF10" i="31"/>
  <c r="KF9" i="31"/>
  <c r="KI11" i="30"/>
  <c r="MP8" i="30"/>
  <c r="MP9" i="30"/>
  <c r="MP4" i="30"/>
  <c r="MP10" i="30" s="1"/>
  <c r="EX4" i="30"/>
  <c r="KH10" i="30"/>
  <c r="KH9" i="30"/>
  <c r="CN4" i="30"/>
  <c r="KH4" i="30"/>
  <c r="KH8" i="30" s="1"/>
  <c r="MO11" i="30"/>
  <c r="C93" i="18"/>
  <c r="B94" i="18"/>
  <c r="MP11" i="31" l="1"/>
  <c r="KH11" i="30"/>
  <c r="EY4" i="31"/>
  <c r="MQ9" i="31"/>
  <c r="MQ4" i="31"/>
  <c r="MQ10" i="31" s="1"/>
  <c r="MQ8" i="31"/>
  <c r="KF11" i="31"/>
  <c r="KE4" i="31"/>
  <c r="KE8" i="31" s="1"/>
  <c r="KE9" i="31"/>
  <c r="KE10" i="31"/>
  <c r="CK4" i="31"/>
  <c r="KG9" i="30"/>
  <c r="KG10" i="30"/>
  <c r="CM4" i="30"/>
  <c r="KG4" i="30"/>
  <c r="KG8" i="30" s="1"/>
  <c r="MQ8" i="30"/>
  <c r="MQ9" i="30"/>
  <c r="MQ4" i="30"/>
  <c r="MQ10" i="30" s="1"/>
  <c r="EY4" i="30"/>
  <c r="MP11" i="30"/>
  <c r="B95" i="18"/>
  <c r="C94" i="18"/>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C95" i="18"/>
  <c r="B96" i="18"/>
  <c r="KF11" i="30" l="1"/>
  <c r="MS4" i="31"/>
  <c r="MS10" i="31" s="1"/>
  <c r="MS8" i="31"/>
  <c r="FA4" i="31"/>
  <c r="MS9" i="31"/>
  <c r="MR11" i="31"/>
  <c r="KC9" i="31"/>
  <c r="CI4" i="31"/>
  <c r="KC4" i="31"/>
  <c r="KC8" i="31" s="1"/>
  <c r="KC10" i="31"/>
  <c r="KD11" i="31"/>
  <c r="KE9" i="30"/>
  <c r="KE10" i="30"/>
  <c r="KE4" i="30"/>
  <c r="KE8" i="30" s="1"/>
  <c r="CK4" i="30"/>
  <c r="MS9" i="30"/>
  <c r="MS8" i="30"/>
  <c r="FA4" i="30"/>
  <c r="MS4" i="30"/>
  <c r="MS10" i="30" s="1"/>
  <c r="MR11" i="30"/>
  <c r="C96" i="18"/>
  <c r="B97" i="18"/>
  <c r="KC11" i="31" l="1"/>
  <c r="KE11" i="30"/>
  <c r="FB4" i="31"/>
  <c r="MT4" i="31"/>
  <c r="MT10" i="31" s="1"/>
  <c r="MT9" i="31"/>
  <c r="MT8" i="31"/>
  <c r="MS11" i="31"/>
  <c r="CH4" i="31"/>
  <c r="KB4" i="31"/>
  <c r="KB8" i="31" s="1"/>
  <c r="KB10" i="31"/>
  <c r="KB9" i="31"/>
  <c r="MS11" i="30"/>
  <c r="MT9" i="30"/>
  <c r="MT8" i="30"/>
  <c r="MT4" i="30"/>
  <c r="MT10" i="30" s="1"/>
  <c r="FB4" i="30"/>
  <c r="KD10" i="30"/>
  <c r="KD4" i="30"/>
  <c r="KD8" i="30" s="1"/>
  <c r="KD9" i="30"/>
  <c r="CJ4" i="30"/>
  <c r="B98" i="18"/>
  <c r="C97" i="18"/>
  <c r="MT11" i="31" l="1"/>
  <c r="FC4" i="31"/>
  <c r="MU4" i="31"/>
  <c r="MU10" i="31" s="1"/>
  <c r="MU8" i="31"/>
  <c r="MU9" i="31"/>
  <c r="KB11" i="31"/>
  <c r="KA9" i="31"/>
  <c r="KA4" i="31"/>
  <c r="KA8" i="31" s="1"/>
  <c r="CG4" i="31"/>
  <c r="KA10" i="31"/>
  <c r="KD11" i="30"/>
  <c r="MT11" i="30"/>
  <c r="KC10" i="30"/>
  <c r="KC9" i="30"/>
  <c r="CI4" i="30"/>
  <c r="KC4" i="30"/>
  <c r="KC8" i="30" s="1"/>
  <c r="MU9" i="30"/>
  <c r="MU4" i="30"/>
  <c r="MU10" i="30" s="1"/>
  <c r="MU8" i="30"/>
  <c r="FC4" i="30"/>
  <c r="C98" i="18"/>
  <c r="B99" i="18"/>
  <c r="KC11" i="30" l="1"/>
  <c r="KA11" i="31"/>
  <c r="MU11" i="31"/>
  <c r="MV9" i="31"/>
  <c r="FD4" i="31"/>
  <c r="MV8" i="31"/>
  <c r="MV4" i="31"/>
  <c r="MV10" i="31" s="1"/>
  <c r="CF4" i="31"/>
  <c r="JZ4" i="31"/>
  <c r="JZ8" i="31" s="1"/>
  <c r="JZ9" i="31"/>
  <c r="JZ10" i="31"/>
  <c r="MU11" i="30"/>
  <c r="MV9" i="30"/>
  <c r="FD4" i="30"/>
  <c r="MV8" i="30"/>
  <c r="MV4" i="30"/>
  <c r="MV10" i="30" s="1"/>
  <c r="KB10" i="30"/>
  <c r="KB9" i="30"/>
  <c r="KB4" i="30"/>
  <c r="KB8" i="30" s="1"/>
  <c r="CH4" i="30"/>
  <c r="C99" i="18"/>
  <c r="B100" i="18"/>
  <c r="KB11" i="30" l="1"/>
  <c r="MV11" i="31"/>
  <c r="MW4" i="31"/>
  <c r="MW10" i="31" s="1"/>
  <c r="FE4" i="31"/>
  <c r="MW9" i="31"/>
  <c r="MW8" i="31"/>
  <c r="JZ11" i="31"/>
  <c r="JY4" i="31"/>
  <c r="JY8" i="31" s="1"/>
  <c r="JY9" i="31"/>
  <c r="CE4" i="31"/>
  <c r="JY10" i="31"/>
  <c r="MW8" i="30"/>
  <c r="MW9" i="30"/>
  <c r="MW4" i="30"/>
  <c r="MW10" i="30" s="1"/>
  <c r="FE4" i="30"/>
  <c r="KA10" i="30"/>
  <c r="KA9" i="30"/>
  <c r="KA4" i="30"/>
  <c r="KA8" i="30" s="1"/>
  <c r="CG4" i="30"/>
  <c r="MV11" i="30"/>
  <c r="C100" i="18"/>
  <c r="B101" i="18"/>
  <c r="KA11" i="30" l="1"/>
  <c r="MX9" i="31"/>
  <c r="MX4" i="31"/>
  <c r="MX10" i="31" s="1"/>
  <c r="FF4" i="31"/>
  <c r="MX8" i="31"/>
  <c r="MW11" i="31"/>
  <c r="JX4" i="31"/>
  <c r="JX8" i="31" s="1"/>
  <c r="CD4" i="31"/>
  <c r="JX10" i="31"/>
  <c r="JX9" i="31"/>
  <c r="JY11" i="31"/>
  <c r="JZ9" i="30"/>
  <c r="JZ10" i="30"/>
  <c r="CF4" i="30"/>
  <c r="JZ4" i="30"/>
  <c r="JZ8" i="30" s="1"/>
  <c r="MX8" i="30"/>
  <c r="MX9" i="30"/>
  <c r="FF4" i="30"/>
  <c r="MX4" i="30"/>
  <c r="MX10" i="30" s="1"/>
  <c r="MW11" i="30"/>
  <c r="C101" i="18"/>
  <c r="B102" i="18"/>
  <c r="MX11" i="31" l="1"/>
  <c r="MY4" i="31"/>
  <c r="MY10" i="31" s="1"/>
  <c r="MY9" i="31"/>
  <c r="FG4" i="31"/>
  <c r="MY8" i="31"/>
  <c r="JW9" i="31"/>
  <c r="JW4" i="31"/>
  <c r="JW8" i="31" s="1"/>
  <c r="JW10" i="31"/>
  <c r="CC4" i="31"/>
  <c r="JX11" i="31"/>
  <c r="JZ11" i="30"/>
  <c r="MY8" i="30"/>
  <c r="MY9" i="30"/>
  <c r="FG4" i="30"/>
  <c r="MY4" i="30"/>
  <c r="MY10" i="30" s="1"/>
  <c r="MX11" i="30"/>
  <c r="JY10" i="30"/>
  <c r="JY9" i="30"/>
  <c r="CE4" i="30"/>
  <c r="JY4" i="30"/>
  <c r="JY8" i="30" s="1"/>
  <c r="C102" i="18"/>
  <c r="B103" i="18"/>
  <c r="JW11" i="31" l="1"/>
  <c r="MY11" i="31"/>
  <c r="JY11" i="30"/>
  <c r="MZ9" i="31"/>
  <c r="FH4" i="31"/>
  <c r="MZ4" i="31"/>
  <c r="MZ10" i="31" s="1"/>
  <c r="MZ8" i="31"/>
  <c r="CB4" i="31"/>
  <c r="JV4" i="31"/>
  <c r="JV8" i="31" s="1"/>
  <c r="JV10" i="31"/>
  <c r="JV9" i="31"/>
  <c r="MZ9" i="30"/>
  <c r="FH4" i="30"/>
  <c r="MZ8" i="30"/>
  <c r="MZ4" i="30"/>
  <c r="MZ10" i="30" s="1"/>
  <c r="JX9" i="30"/>
  <c r="JX10" i="30"/>
  <c r="CD4" i="30"/>
  <c r="JX4" i="30"/>
  <c r="JX8" i="30" s="1"/>
  <c r="MY11" i="30"/>
  <c r="C103" i="18"/>
  <c r="B104" i="18"/>
  <c r="JX11" i="30" l="1"/>
  <c r="MZ11" i="31"/>
  <c r="FI4" i="31"/>
  <c r="NA9" i="31"/>
  <c r="NA8" i="31"/>
  <c r="NA4" i="31"/>
  <c r="NA10" i="31" s="1"/>
  <c r="JV11" i="31"/>
  <c r="JU9" i="31"/>
  <c r="CA4" i="31"/>
  <c r="JU4" i="31"/>
  <c r="JU8" i="31" s="1"/>
  <c r="JU10" i="31"/>
  <c r="JW10" i="30"/>
  <c r="JW4" i="30"/>
  <c r="JW8" i="30" s="1"/>
  <c r="JW9" i="30"/>
  <c r="CC4" i="30"/>
  <c r="NA9" i="30"/>
  <c r="NA8" i="30"/>
  <c r="FI4" i="30"/>
  <c r="NA4" i="30"/>
  <c r="NA10" i="30" s="1"/>
  <c r="MZ11" i="30"/>
  <c r="C104" i="18"/>
  <c r="B105" i="18"/>
  <c r="JU11" i="31" l="1"/>
  <c r="JW11" i="30"/>
  <c r="NA11" i="31"/>
  <c r="NB9" i="31"/>
  <c r="FJ4" i="31"/>
  <c r="NB8" i="31"/>
  <c r="NB4" i="31"/>
  <c r="NB10" i="31" s="1"/>
  <c r="BZ4" i="31"/>
  <c r="JT4" i="31"/>
  <c r="JT8" i="31" s="1"/>
  <c r="JT9" i="31"/>
  <c r="JT10" i="31"/>
  <c r="NB8" i="30"/>
  <c r="NB9" i="30"/>
  <c r="NB4" i="30"/>
  <c r="NB10" i="30" s="1"/>
  <c r="FJ4" i="30"/>
  <c r="NA11" i="30"/>
  <c r="JV10" i="30"/>
  <c r="CB4" i="30"/>
  <c r="JV9" i="30"/>
  <c r="JV4" i="30"/>
  <c r="JV8" i="30" s="1"/>
  <c r="C105" i="18"/>
  <c r="B106" i="18"/>
  <c r="JT11" i="31" l="1"/>
  <c r="JV11" i="30"/>
  <c r="NB11" i="31"/>
  <c r="NC9" i="31"/>
  <c r="FK4" i="31"/>
  <c r="NC4" i="31"/>
  <c r="NC10" i="31" s="1"/>
  <c r="NC8" i="31"/>
  <c r="BY4" i="31"/>
  <c r="JS10" i="31"/>
  <c r="JS4" i="31"/>
  <c r="JS8" i="31" s="1"/>
  <c r="JS9" i="31"/>
  <c r="JU9" i="30"/>
  <c r="JU10" i="30"/>
  <c r="JU4" i="30"/>
  <c r="JU8" i="30" s="1"/>
  <c r="CA4" i="30"/>
  <c r="NC8" i="30"/>
  <c r="NC9" i="30"/>
  <c r="NC4" i="30"/>
  <c r="NC10" i="30" s="1"/>
  <c r="FK4" i="30"/>
  <c r="NB11" i="30"/>
  <c r="B107" i="18"/>
  <c r="C106" i="18"/>
  <c r="JU11" i="30" l="1"/>
  <c r="NC11" i="3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C107" i="18"/>
  <c r="B108" i="18"/>
  <c r="ND11" i="31" l="1"/>
  <c r="NE9" i="31"/>
  <c r="NE8" i="31"/>
  <c r="NE4" i="31"/>
  <c r="NE10" i="31" s="1"/>
  <c r="FM4" i="31"/>
  <c r="JR11" i="31"/>
  <c r="JQ4" i="31"/>
  <c r="JQ8" i="31" s="1"/>
  <c r="JQ10" i="31"/>
  <c r="JQ9" i="31"/>
  <c r="BW4" i="31"/>
  <c r="JS9" i="30"/>
  <c r="JS10" i="30"/>
  <c r="JS4" i="30"/>
  <c r="JS8" i="30" s="1"/>
  <c r="BY4" i="30"/>
  <c r="NE9" i="30"/>
  <c r="NE8" i="30"/>
  <c r="NE4" i="30"/>
  <c r="NE10" i="30" s="1"/>
  <c r="FM4" i="30"/>
  <c r="ND11" i="30"/>
  <c r="C108" i="18"/>
  <c r="B109" i="18"/>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B110" i="18"/>
  <c r="C109" i="18"/>
  <c r="JR11" i="30" l="1"/>
  <c r="NG9" i="31"/>
  <c r="FO4" i="31"/>
  <c r="NG4" i="31"/>
  <c r="NG10" i="31" s="1"/>
  <c r="NG8" i="31"/>
  <c r="NF11" i="31"/>
  <c r="JP11" i="31"/>
  <c r="JO10" i="31"/>
  <c r="BU4" i="31"/>
  <c r="JO9" i="31"/>
  <c r="JO4" i="31"/>
  <c r="JO8" i="31" s="1"/>
  <c r="NF11" i="30"/>
  <c r="NG9" i="30"/>
  <c r="NG8" i="30"/>
  <c r="FO4" i="30"/>
  <c r="NG4" i="30"/>
  <c r="NG10" i="30" s="1"/>
  <c r="JQ10" i="30"/>
  <c r="JQ9" i="30"/>
  <c r="JQ4" i="30"/>
  <c r="JQ8" i="30" s="1"/>
  <c r="BW4" i="30"/>
  <c r="C110" i="18"/>
  <c r="B111" i="18"/>
  <c r="JO11" i="31" l="1"/>
  <c r="JQ11" i="30"/>
  <c r="NG11" i="31"/>
  <c r="FP4" i="31"/>
  <c r="NH4" i="31"/>
  <c r="NH10" i="31" s="1"/>
  <c r="NH9" i="31"/>
  <c r="NH8" i="31"/>
  <c r="JN9" i="31"/>
  <c r="JN4" i="31"/>
  <c r="JN8" i="31" s="1"/>
  <c r="BT4" i="31"/>
  <c r="JN10" i="31"/>
  <c r="JP10" i="30"/>
  <c r="JP9" i="30"/>
  <c r="JP4" i="30"/>
  <c r="JP8" i="30" s="1"/>
  <c r="BV4" i="30"/>
  <c r="NG11" i="30"/>
  <c r="NH9" i="30"/>
  <c r="FP4" i="30"/>
  <c r="NH8" i="30"/>
  <c r="NH4" i="30"/>
  <c r="NH10" i="30" s="1"/>
  <c r="C111" i="18"/>
  <c r="B112" i="18"/>
  <c r="NH11" i="31" l="1"/>
  <c r="NI8" i="31"/>
  <c r="FQ4" i="31"/>
  <c r="NI4" i="31"/>
  <c r="NI10" i="31" s="1"/>
  <c r="NI9" i="31"/>
  <c r="JM9" i="31"/>
  <c r="JM4" i="31"/>
  <c r="JM8" i="31" s="1"/>
  <c r="BS4" i="31"/>
  <c r="JM10" i="31"/>
  <c r="JN11" i="31"/>
  <c r="JP11" i="30"/>
  <c r="NH11" i="30"/>
  <c r="JO10" i="30"/>
  <c r="JO9" i="30"/>
  <c r="JO4" i="30"/>
  <c r="JO8" i="30" s="1"/>
  <c r="BU4" i="30"/>
  <c r="NI8" i="30"/>
  <c r="NI9" i="30"/>
  <c r="FQ4" i="30"/>
  <c r="NI4" i="30"/>
  <c r="NI10" i="30" s="1"/>
  <c r="C112" i="18"/>
  <c r="B113" i="18"/>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C113" i="18"/>
  <c r="B114" i="18"/>
  <c r="NK8" i="31" l="1"/>
  <c r="FS4" i="31"/>
  <c r="NK9" i="31"/>
  <c r="NK4" i="31"/>
  <c r="NK10" i="31" s="1"/>
  <c r="JK4" i="31"/>
  <c r="JK8" i="31" s="1"/>
  <c r="JK9" i="31"/>
  <c r="JK10" i="31"/>
  <c r="BQ4" i="31"/>
  <c r="JM10" i="30"/>
  <c r="JM9" i="30"/>
  <c r="JM4" i="30"/>
  <c r="JM8" i="30" s="1"/>
  <c r="BS4" i="30"/>
  <c r="NK8" i="30"/>
  <c r="NK9" i="30"/>
  <c r="NK4" i="30"/>
  <c r="NK10" i="30" s="1"/>
  <c r="FS4" i="30"/>
  <c r="NJ11" i="30"/>
  <c r="C114" i="18"/>
  <c r="B115" i="18"/>
  <c r="JM11" i="30" l="1"/>
  <c r="FT4" i="31"/>
  <c r="NL4" i="31"/>
  <c r="NL10" i="31" s="1"/>
  <c r="NL8" i="31"/>
  <c r="NL9" i="31"/>
  <c r="NK11" i="31"/>
  <c r="JJ4" i="31"/>
  <c r="JJ8" i="31" s="1"/>
  <c r="JJ9" i="31"/>
  <c r="JJ10" i="31"/>
  <c r="BP4" i="31"/>
  <c r="JK11" i="31"/>
  <c r="NL9" i="30"/>
  <c r="NL8" i="30"/>
  <c r="FT4" i="30"/>
  <c r="NL4" i="30"/>
  <c r="NL10" i="30" s="1"/>
  <c r="NK11" i="30"/>
  <c r="JL9" i="30"/>
  <c r="JL10" i="30"/>
  <c r="BR4" i="30"/>
  <c r="JL4" i="30"/>
  <c r="JL8" i="30" s="1"/>
  <c r="C115" i="18"/>
  <c r="B116" i="18"/>
  <c r="NL11" i="31" l="1"/>
  <c r="NM8" i="31"/>
  <c r="FU4" i="31"/>
  <c r="NM9" i="31"/>
  <c r="NM4" i="31"/>
  <c r="NM10" i="31" s="1"/>
  <c r="JI9" i="31"/>
  <c r="JI4" i="31"/>
  <c r="JI8" i="31" s="1"/>
  <c r="BO4" i="31"/>
  <c r="JI10" i="31"/>
  <c r="JJ11" i="31"/>
  <c r="JL11" i="30"/>
  <c r="JK10" i="30"/>
  <c r="BQ4" i="30"/>
  <c r="JK9" i="30"/>
  <c r="JK4" i="30"/>
  <c r="JK8" i="30"/>
  <c r="NL11" i="30"/>
  <c r="NM9" i="30"/>
  <c r="NM8" i="30"/>
  <c r="FU4" i="30"/>
  <c r="NM4" i="30"/>
  <c r="NM10" i="30" s="1"/>
  <c r="C116" i="18"/>
  <c r="B117" i="18"/>
  <c r="NN9" i="31" l="1"/>
  <c r="NN8" i="31"/>
  <c r="FV4" i="31"/>
  <c r="NN4" i="31"/>
  <c r="NN10" i="31" s="1"/>
  <c r="NM11" i="31"/>
  <c r="JH10" i="31"/>
  <c r="JH4" i="31"/>
  <c r="JH8" i="31" s="1"/>
  <c r="BN4" i="31"/>
  <c r="JH9" i="31"/>
  <c r="JI11" i="31"/>
  <c r="JK11" i="30"/>
  <c r="NN8" i="30"/>
  <c r="NN9" i="30"/>
  <c r="FV4" i="30"/>
  <c r="NN4" i="30"/>
  <c r="NN10" i="30" s="1"/>
  <c r="JJ10" i="30"/>
  <c r="JJ9" i="30"/>
  <c r="JJ4" i="30"/>
  <c r="JJ8" i="30" s="1"/>
  <c r="BP4" i="30"/>
  <c r="NM11" i="30"/>
  <c r="C117" i="18"/>
  <c r="B118" i="18"/>
  <c r="JJ11" i="30" l="1"/>
  <c r="FW4" i="31"/>
  <c r="NO4" i="31"/>
  <c r="NO10" i="31" s="1"/>
  <c r="NO8" i="31"/>
  <c r="NO9" i="31"/>
  <c r="NN11" i="31"/>
  <c r="JG4" i="31"/>
  <c r="JG8" i="31" s="1"/>
  <c r="BM4" i="31"/>
  <c r="JG9" i="31"/>
  <c r="JG10" i="31"/>
  <c r="JH11" i="31"/>
  <c r="JI9" i="30"/>
  <c r="JI10" i="30"/>
  <c r="JI4" i="30"/>
  <c r="JI8" i="30" s="1"/>
  <c r="BO4" i="30"/>
  <c r="NO8" i="30"/>
  <c r="NO4" i="30"/>
  <c r="NO10" i="30" s="1"/>
  <c r="NO9" i="30"/>
  <c r="FW4" i="30"/>
  <c r="NN11" i="30"/>
  <c r="C118" i="18"/>
  <c r="B119" i="18"/>
  <c r="NO11" i="31" l="1"/>
  <c r="NP9" i="31"/>
  <c r="FX4" i="31"/>
  <c r="NP8" i="31"/>
  <c r="NP4" i="31"/>
  <c r="NP10" i="31" s="1"/>
  <c r="JF10" i="31"/>
  <c r="JF9" i="31"/>
  <c r="BL4" i="31"/>
  <c r="JF4" i="31"/>
  <c r="JF8" i="31" s="1"/>
  <c r="JG11" i="31"/>
  <c r="JI11" i="30"/>
  <c r="NO11" i="30"/>
  <c r="JH9" i="30"/>
  <c r="JH10" i="30"/>
  <c r="BN4" i="30"/>
  <c r="JH4" i="30"/>
  <c r="JH8" i="30" s="1"/>
  <c r="NP8" i="30"/>
  <c r="NP9" i="30"/>
  <c r="FX4" i="30"/>
  <c r="NP4" i="30"/>
  <c r="NP10" i="30" s="1"/>
  <c r="C119" i="18"/>
  <c r="B120" i="18"/>
  <c r="JH11" i="30" l="1"/>
  <c r="NP11" i="31"/>
  <c r="JF11" i="31"/>
  <c r="NQ9" i="31"/>
  <c r="FY4" i="31"/>
  <c r="NQ4" i="31"/>
  <c r="NQ10" i="31" s="1"/>
  <c r="NQ8" i="31"/>
  <c r="JE9" i="31"/>
  <c r="BK4" i="31"/>
  <c r="JE4" i="31"/>
  <c r="JE8" i="31" s="1"/>
  <c r="JE10" i="31"/>
  <c r="NQ9" i="30"/>
  <c r="NQ8" i="30"/>
  <c r="FY4" i="30"/>
  <c r="NQ4" i="30"/>
  <c r="NQ10" i="30" s="1"/>
  <c r="NP11" i="30"/>
  <c r="JG9" i="30"/>
  <c r="JG10" i="30"/>
  <c r="JG4" i="30"/>
  <c r="JG8" i="30" s="1"/>
  <c r="JG11" i="30" s="1"/>
  <c r="BM4" i="30"/>
  <c r="C120" i="18"/>
  <c r="B121" i="18"/>
  <c r="NR9" i="31" l="1"/>
  <c r="NR4" i="31"/>
  <c r="NR10" i="31" s="1"/>
  <c r="FZ4" i="31"/>
  <c r="NR8" i="31"/>
  <c r="NQ11" i="31"/>
  <c r="JE11" i="31"/>
  <c r="JD9" i="31"/>
  <c r="JD4" i="31"/>
  <c r="JD8" i="31" s="1"/>
  <c r="BJ4" i="31"/>
  <c r="JD10" i="31"/>
  <c r="JF10" i="30"/>
  <c r="JF9" i="30"/>
  <c r="JF4" i="30"/>
  <c r="JF8" i="30" s="1"/>
  <c r="BL4" i="30"/>
  <c r="NR9" i="30"/>
  <c r="NR8" i="30"/>
  <c r="FZ4" i="30"/>
  <c r="NR4" i="30"/>
  <c r="NR10" i="30" s="1"/>
  <c r="NQ11" i="30"/>
  <c r="C121" i="18"/>
  <c r="B122" i="18"/>
  <c r="NR11" i="31" l="1"/>
  <c r="JD11" i="31"/>
  <c r="JF11" i="30"/>
  <c r="NS9" i="31"/>
  <c r="NS8" i="31"/>
  <c r="NS4" i="31"/>
  <c r="NS10" i="31" s="1"/>
  <c r="GA4" i="31"/>
  <c r="JC9" i="31"/>
  <c r="JC4" i="31"/>
  <c r="JC8" i="31" s="1"/>
  <c r="BI4" i="31"/>
  <c r="JC10" i="31"/>
  <c r="NS9" i="30"/>
  <c r="NS8" i="30"/>
  <c r="GA4" i="30"/>
  <c r="NS4" i="30"/>
  <c r="NS10" i="30" s="1"/>
  <c r="NR11" i="30"/>
  <c r="JE10" i="30"/>
  <c r="JE9" i="30"/>
  <c r="JE4" i="30"/>
  <c r="JE8" i="30" s="1"/>
  <c r="BK4" i="30"/>
  <c r="C122" i="18"/>
  <c r="B123" i="18"/>
  <c r="JE11" i="30" l="1"/>
  <c r="NT9" i="31"/>
  <c r="NT4" i="31"/>
  <c r="NT10" i="31" s="1"/>
  <c r="NT8" i="31"/>
  <c r="GB4" i="31"/>
  <c r="NS11" i="31"/>
  <c r="BH4" i="31"/>
  <c r="JB9" i="31"/>
  <c r="JB10" i="31"/>
  <c r="JB4" i="31"/>
  <c r="JB8" i="31" s="1"/>
  <c r="JB11" i="31" s="1"/>
  <c r="JC11" i="31"/>
  <c r="JD10" i="30"/>
  <c r="JD9" i="30"/>
  <c r="BJ4" i="30"/>
  <c r="JD4" i="30"/>
  <c r="JD8" i="30" s="1"/>
  <c r="NS11" i="30"/>
  <c r="NT9" i="30"/>
  <c r="NT8" i="30"/>
  <c r="GB4" i="30"/>
  <c r="NT4" i="30"/>
  <c r="NT10" i="30" s="1"/>
  <c r="C123" i="18"/>
  <c r="B124" i="18"/>
  <c r="NT11" i="31" l="1"/>
  <c r="NU4" i="31"/>
  <c r="NU10" i="31" s="1"/>
  <c r="GC4" i="31"/>
  <c r="NU9" i="31"/>
  <c r="NU8" i="31"/>
  <c r="BG4" i="31"/>
  <c r="JA4" i="31"/>
  <c r="JA8" i="31" s="1"/>
  <c r="JA9" i="31"/>
  <c r="JA10" i="31"/>
  <c r="JD11" i="30"/>
  <c r="NU8" i="30"/>
  <c r="NU9" i="30"/>
  <c r="GC4" i="30"/>
  <c r="NU4" i="30"/>
  <c r="NU10" i="30" s="1"/>
  <c r="JC10" i="30"/>
  <c r="JC9" i="30"/>
  <c r="JC4" i="30"/>
  <c r="JC8" i="30" s="1"/>
  <c r="BI4" i="30"/>
  <c r="NT11" i="30"/>
  <c r="C124" i="18"/>
  <c r="B125" i="18"/>
  <c r="NU11" i="31" l="1"/>
  <c r="JC11" i="30"/>
  <c r="GD4" i="31"/>
  <c r="NV4" i="31"/>
  <c r="NV10" i="31" s="1"/>
  <c r="NV9" i="31"/>
  <c r="NV8" i="31"/>
  <c r="JA11" i="31"/>
  <c r="IZ4" i="31"/>
  <c r="IZ8" i="31" s="1"/>
  <c r="BF4" i="31"/>
  <c r="IZ10" i="31"/>
  <c r="IZ9" i="31"/>
  <c r="JB9" i="30"/>
  <c r="JB10" i="30"/>
  <c r="BH4" i="30"/>
  <c r="JB4" i="30"/>
  <c r="JB8" i="30" s="1"/>
  <c r="NV8" i="30"/>
  <c r="NV9" i="30"/>
  <c r="GD4" i="30"/>
  <c r="NV4" i="30"/>
  <c r="NV10" i="30" s="1"/>
  <c r="NU11" i="30"/>
  <c r="C125" i="18"/>
  <c r="B126" i="18"/>
  <c r="NV11" i="31" l="1"/>
  <c r="GE4" i="31"/>
  <c r="NW4" i="31"/>
  <c r="NW10" i="31" s="1"/>
  <c r="NW9" i="31"/>
  <c r="NW8" i="31"/>
  <c r="IY9" i="31"/>
  <c r="IY10" i="31"/>
  <c r="IY4" i="31"/>
  <c r="IY8" i="31" s="1"/>
  <c r="BE4" i="31"/>
  <c r="IZ11" i="31"/>
  <c r="JB11" i="30"/>
  <c r="JA9" i="30"/>
  <c r="JA10" i="30"/>
  <c r="BG4" i="30"/>
  <c r="JA4" i="30"/>
  <c r="JA8" i="30" s="1"/>
  <c r="NW8" i="30"/>
  <c r="NW9" i="30"/>
  <c r="NW4" i="30"/>
  <c r="NW10" i="30" s="1"/>
  <c r="GE4" i="30"/>
  <c r="NV11" i="30"/>
  <c r="C126" i="18"/>
  <c r="B127" i="18"/>
  <c r="IY11" i="31" l="1"/>
  <c r="NW11" i="31"/>
  <c r="NX4" i="31"/>
  <c r="NX10" i="31" s="1"/>
  <c r="GF4" i="31"/>
  <c r="NX9" i="31"/>
  <c r="NX8" i="31"/>
  <c r="BD4" i="31"/>
  <c r="IX10" i="31"/>
  <c r="IX4" i="31"/>
  <c r="IX8" i="31" s="1"/>
  <c r="IX9" i="31"/>
  <c r="JA11" i="30"/>
  <c r="NX9" i="30"/>
  <c r="GF4" i="30"/>
  <c r="NX8" i="30"/>
  <c r="NX4" i="30"/>
  <c r="NX10" i="30" s="1"/>
  <c r="NW11" i="30"/>
  <c r="IZ9" i="30"/>
  <c r="IZ10" i="30"/>
  <c r="BF4" i="30"/>
  <c r="IZ4" i="30"/>
  <c r="IZ8" i="30" s="1"/>
  <c r="C127" i="18"/>
  <c r="B128" i="18"/>
  <c r="IX11" i="31" l="1"/>
  <c r="NX11" i="31"/>
  <c r="NY4" i="31"/>
  <c r="NY10" i="31" s="1"/>
  <c r="NY8" i="31"/>
  <c r="GG4" i="31"/>
  <c r="NY9" i="31"/>
  <c r="IW4" i="31"/>
  <c r="IW8" i="31" s="1"/>
  <c r="IW9" i="31"/>
  <c r="IW10" i="31"/>
  <c r="BC4" i="31"/>
  <c r="IZ11" i="30"/>
  <c r="IY10" i="30"/>
  <c r="IY9" i="30"/>
  <c r="BE4" i="30"/>
  <c r="IY4" i="30"/>
  <c r="IY8" i="30" s="1"/>
  <c r="NY9" i="30"/>
  <c r="GG4" i="30"/>
  <c r="NY8" i="30"/>
  <c r="NY4" i="30"/>
  <c r="NY10" i="30" s="1"/>
  <c r="NX11" i="30"/>
  <c r="C128" i="18"/>
  <c r="B129" i="18"/>
  <c r="NY11" i="31" l="1"/>
  <c r="GH4" i="31"/>
  <c r="NZ4" i="31"/>
  <c r="NZ10" i="31" s="1"/>
  <c r="NZ8" i="31"/>
  <c r="NZ9" i="31"/>
  <c r="IV9" i="31"/>
  <c r="IV4" i="31"/>
  <c r="IV8" i="31" s="1"/>
  <c r="IV10" i="31"/>
  <c r="BB4" i="31"/>
  <c r="IW11" i="31"/>
  <c r="IY11" i="30"/>
  <c r="NY11" i="30"/>
  <c r="NZ8" i="30"/>
  <c r="NZ9" i="30"/>
  <c r="NZ4" i="30"/>
  <c r="NZ10" i="30" s="1"/>
  <c r="GH4" i="30"/>
  <c r="IX10" i="30"/>
  <c r="IX9" i="30"/>
  <c r="BD4" i="30"/>
  <c r="IX4" i="30"/>
  <c r="IX8" i="30" s="1"/>
  <c r="IX11" i="30" s="1"/>
  <c r="C129" i="18"/>
  <c r="B130" i="18"/>
  <c r="IV11" i="31" l="1"/>
  <c r="NZ11" i="31"/>
  <c r="OA4" i="31"/>
  <c r="OA10" i="31" s="1"/>
  <c r="OA9" i="31"/>
  <c r="GI4" i="31"/>
  <c r="OA8" i="31"/>
  <c r="OA11" i="31" s="1"/>
  <c r="BA4" i="31"/>
  <c r="IU4" i="31"/>
  <c r="IU8" i="31" s="1"/>
  <c r="IU10" i="31"/>
  <c r="IU9" i="31"/>
  <c r="OA9" i="30"/>
  <c r="OA8" i="30"/>
  <c r="OA4" i="30"/>
  <c r="OA10" i="30" s="1"/>
  <c r="GI4" i="30"/>
  <c r="IW9" i="30"/>
  <c r="IW10" i="30"/>
  <c r="IW4" i="30"/>
  <c r="IW8" i="30" s="1"/>
  <c r="IW11" i="30" s="1"/>
  <c r="BC4" i="30"/>
  <c r="NZ11" i="30"/>
  <c r="C130" i="18"/>
  <c r="B131" i="18"/>
  <c r="GJ4" i="31" l="1"/>
  <c r="OB4" i="31"/>
  <c r="OB10" i="31" s="1"/>
  <c r="OB8" i="31"/>
  <c r="OB9" i="31"/>
  <c r="IU11" i="31"/>
  <c r="IT10" i="31"/>
  <c r="IT4" i="31"/>
  <c r="IT8" i="31" s="1"/>
  <c r="AZ4" i="31"/>
  <c r="IT9" i="31"/>
  <c r="IV9" i="30"/>
  <c r="IV10" i="30"/>
  <c r="IV4" i="30"/>
  <c r="IV8" i="30" s="1"/>
  <c r="BB4" i="30"/>
  <c r="OB8" i="30"/>
  <c r="OB9" i="30"/>
  <c r="GJ4" i="30"/>
  <c r="OB4" i="30"/>
  <c r="OB10" i="30" s="1"/>
  <c r="OA11" i="30"/>
  <c r="C131" i="18"/>
  <c r="B132" i="18"/>
  <c r="OB11" i="31" l="1"/>
  <c r="OC8" i="31"/>
  <c r="OC4" i="31"/>
  <c r="OC10" i="31" s="1"/>
  <c r="OC9" i="31"/>
  <c r="GK4" i="31"/>
  <c r="IS9" i="31"/>
  <c r="AY4" i="31"/>
  <c r="IS4" i="31"/>
  <c r="IS8" i="31" s="1"/>
  <c r="IS10" i="31"/>
  <c r="IT11" i="31"/>
  <c r="IV11" i="30"/>
  <c r="OC9" i="30"/>
  <c r="OC8" i="30"/>
  <c r="OC4" i="30"/>
  <c r="OC10" i="30" s="1"/>
  <c r="GK4" i="30"/>
  <c r="OB11" i="30"/>
  <c r="IU9" i="30"/>
  <c r="IU10" i="30"/>
  <c r="BA4" i="30"/>
  <c r="IU4" i="30"/>
  <c r="IU8" i="30" s="1"/>
  <c r="IU11" i="30" s="1"/>
  <c r="C132" i="18"/>
  <c r="B133" i="18"/>
  <c r="IS11" i="31" l="1"/>
  <c r="OD4" i="31"/>
  <c r="OD10" i="31" s="1"/>
  <c r="OD9" i="31"/>
  <c r="GL4" i="31"/>
  <c r="OD8" i="31"/>
  <c r="OC11" i="31"/>
  <c r="AX4" i="31"/>
  <c r="IR4" i="31"/>
  <c r="IR8" i="31" s="1"/>
  <c r="IR10" i="31"/>
  <c r="IR9" i="31"/>
  <c r="IT10" i="30"/>
  <c r="IT9" i="30"/>
  <c r="AZ4" i="30"/>
  <c r="IT4" i="30"/>
  <c r="IT8" i="30" s="1"/>
  <c r="OC11" i="30"/>
  <c r="OD9" i="30"/>
  <c r="OD8" i="30"/>
  <c r="GL4" i="30"/>
  <c r="OD4" i="30"/>
  <c r="OD10" i="30" s="1"/>
  <c r="C133" i="18"/>
  <c r="B134" i="18"/>
  <c r="OD11" i="31" l="1"/>
  <c r="OE4" i="31"/>
  <c r="OE10" i="31" s="1"/>
  <c r="OE9" i="31"/>
  <c r="GM4" i="31"/>
  <c r="OE8" i="31"/>
  <c r="IR11" i="31"/>
  <c r="IQ4" i="31"/>
  <c r="IQ9" i="31"/>
  <c r="IQ10" i="31"/>
  <c r="IQ8" i="31"/>
  <c r="IQ11" i="31" s="1"/>
  <c r="AW4" i="31"/>
  <c r="IT11" i="30"/>
  <c r="OE9" i="30"/>
  <c r="OE8" i="30"/>
  <c r="OE4" i="30"/>
  <c r="OE10" i="30" s="1"/>
  <c r="GM4" i="30"/>
  <c r="OD11" i="30"/>
  <c r="IS10" i="30"/>
  <c r="IS9" i="30"/>
  <c r="AY4" i="30"/>
  <c r="IS4" i="30"/>
  <c r="IS8" i="30" s="1"/>
  <c r="IS11" i="30" s="1"/>
  <c r="C134" i="18"/>
  <c r="B135" i="18"/>
  <c r="OE11" i="31" l="1"/>
  <c r="OF9" i="31"/>
  <c r="OF4" i="31"/>
  <c r="OF10" i="31" s="1"/>
  <c r="OF8" i="31"/>
  <c r="GN4" i="31"/>
  <c r="IP10" i="31"/>
  <c r="IP4" i="31"/>
  <c r="IP8" i="31" s="1"/>
  <c r="IP9" i="31"/>
  <c r="AV4" i="31"/>
  <c r="IR10" i="30"/>
  <c r="IR9" i="30"/>
  <c r="AX4" i="30"/>
  <c r="IR4" i="30"/>
  <c r="IR8" i="30" s="1"/>
  <c r="OE11" i="30"/>
  <c r="OF9" i="30"/>
  <c r="GN4" i="30"/>
  <c r="OF8" i="30"/>
  <c r="OF4" i="30"/>
  <c r="OF10" i="30" s="1"/>
  <c r="C135" i="18"/>
  <c r="B136" i="18"/>
  <c r="OF11" i="31" l="1"/>
  <c r="OG4" i="31"/>
  <c r="OG10" i="31" s="1"/>
  <c r="OG8" i="31"/>
  <c r="GO4" i="31"/>
  <c r="OG9" i="31"/>
  <c r="AU4" i="31"/>
  <c r="IO10" i="31"/>
  <c r="IO4" i="31"/>
  <c r="IO8" i="31" s="1"/>
  <c r="IO9" i="31"/>
  <c r="IP11" i="31"/>
  <c r="IR11" i="30"/>
  <c r="IQ10" i="30"/>
  <c r="IQ9" i="30"/>
  <c r="IQ4" i="30"/>
  <c r="IQ8" i="30" s="1"/>
  <c r="AW4" i="30"/>
  <c r="OF11" i="30"/>
  <c r="OG8" i="30"/>
  <c r="OG9" i="30"/>
  <c r="GO4" i="30"/>
  <c r="OG4" i="30"/>
  <c r="OG10" i="30" s="1"/>
  <c r="C136" i="18"/>
  <c r="B137" i="18"/>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C137" i="18"/>
  <c r="B138" i="18"/>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C138" i="18"/>
  <c r="B139" i="18"/>
  <c r="OJ9" i="31" l="1"/>
  <c r="OJ4" i="31"/>
  <c r="OJ10" i="31" s="1"/>
  <c r="GR4" i="31"/>
  <c r="OJ8" i="31"/>
  <c r="OI11" i="31"/>
  <c r="IL9" i="31"/>
  <c r="AR4" i="31"/>
  <c r="IL10" i="31"/>
  <c r="IL4" i="31"/>
  <c r="IL8" i="31" s="1"/>
  <c r="IM11" i="31"/>
  <c r="IO11" i="30"/>
  <c r="OJ9" i="30"/>
  <c r="GR4" i="30"/>
  <c r="OJ8" i="30"/>
  <c r="OJ4" i="30"/>
  <c r="OJ10" i="30" s="1"/>
  <c r="OI11" i="30"/>
  <c r="IN9" i="30"/>
  <c r="IN10" i="30"/>
  <c r="IN4" i="30"/>
  <c r="IN8" i="30" s="1"/>
  <c r="IN11" i="30" s="1"/>
  <c r="AT4" i="30"/>
  <c r="C139" i="18"/>
  <c r="B140" i="18"/>
  <c r="OJ11" i="31" l="1"/>
  <c r="IL11" i="31"/>
  <c r="GS4" i="31"/>
  <c r="OK8" i="31"/>
  <c r="OK9" i="31"/>
  <c r="OK4" i="31"/>
  <c r="OK10" i="31" s="1"/>
  <c r="IK9" i="31"/>
  <c r="IK10" i="31"/>
  <c r="AQ4" i="31"/>
  <c r="IK4" i="31"/>
  <c r="IK8" i="31" s="1"/>
  <c r="IM10" i="30"/>
  <c r="IM4" i="30"/>
  <c r="IM8" i="30" s="1"/>
  <c r="IM9" i="30"/>
  <c r="AS4" i="30"/>
  <c r="OK9" i="30"/>
  <c r="OK8" i="30"/>
  <c r="GS4" i="30"/>
  <c r="OK4" i="30"/>
  <c r="OK10" i="30" s="1"/>
  <c r="OJ11" i="30"/>
  <c r="B141" i="18"/>
  <c r="C140" i="18"/>
  <c r="IK11" i="31" l="1"/>
  <c r="IM11" i="30"/>
  <c r="OK11" i="31"/>
  <c r="GT4" i="31"/>
  <c r="OL4" i="31"/>
  <c r="OL10" i="31" s="1"/>
  <c r="OL8" i="31"/>
  <c r="OL9" i="31"/>
  <c r="IJ9" i="31"/>
  <c r="IJ4" i="31"/>
  <c r="IJ8" i="31" s="1"/>
  <c r="IJ10" i="31"/>
  <c r="AP4" i="31"/>
  <c r="OL8" i="30"/>
  <c r="OL9" i="30"/>
  <c r="GT4" i="30"/>
  <c r="OL4" i="30"/>
  <c r="OL10" i="30" s="1"/>
  <c r="OK11" i="30"/>
  <c r="IL10" i="30"/>
  <c r="AR4" i="30"/>
  <c r="IL9" i="30"/>
  <c r="IL4" i="30"/>
  <c r="IL8" i="30" s="1"/>
  <c r="B142" i="18"/>
  <c r="C141" i="18"/>
  <c r="IJ11" i="31" l="1"/>
  <c r="OL11" i="31"/>
  <c r="OM8" i="31"/>
  <c r="GU4" i="31"/>
  <c r="OM9" i="31"/>
  <c r="OM4" i="31"/>
  <c r="OM10" i="31" s="1"/>
  <c r="AO4" i="31"/>
  <c r="II4" i="31"/>
  <c r="II8" i="31" s="1"/>
  <c r="II10" i="31"/>
  <c r="II9" i="31"/>
  <c r="IL11" i="30"/>
  <c r="IK9" i="30"/>
  <c r="IK10" i="30"/>
  <c r="IK4" i="30"/>
  <c r="IK8" i="30" s="1"/>
  <c r="AQ4" i="30"/>
  <c r="OM8" i="30"/>
  <c r="OM9" i="30"/>
  <c r="GU4" i="30"/>
  <c r="OM4" i="30"/>
  <c r="OM10" i="30" s="1"/>
  <c r="OL11" i="30"/>
  <c r="C142" i="18"/>
  <c r="B143" i="18"/>
  <c r="ON4" i="31" l="1"/>
  <c r="ON10" i="31" s="1"/>
  <c r="ON9" i="31"/>
  <c r="ON8" i="31"/>
  <c r="GV4" i="31"/>
  <c r="OM11" i="31"/>
  <c r="II11" i="31"/>
  <c r="AN4" i="31"/>
  <c r="IH9" i="31"/>
  <c r="IH4" i="31"/>
  <c r="IH8" i="31" s="1"/>
  <c r="IH10" i="31"/>
  <c r="IK11" i="30"/>
  <c r="ON8" i="30"/>
  <c r="ON9" i="30"/>
  <c r="GV4" i="30"/>
  <c r="ON4" i="30"/>
  <c r="ON10" i="30" s="1"/>
  <c r="IJ9" i="30"/>
  <c r="IJ10" i="30"/>
  <c r="AP4" i="30"/>
  <c r="IJ4" i="30"/>
  <c r="IJ8" i="30" s="1"/>
  <c r="IJ11" i="30" s="1"/>
  <c r="OM11" i="30"/>
  <c r="C143" i="18"/>
  <c r="B144" i="18"/>
  <c r="ON11" i="31" l="1"/>
  <c r="OO8" i="31"/>
  <c r="OO4" i="31"/>
  <c r="OO10" i="31" s="1"/>
  <c r="OO9" i="31"/>
  <c r="GW4" i="31"/>
  <c r="IG4" i="31"/>
  <c r="IG8" i="31" s="1"/>
  <c r="AM4" i="31"/>
  <c r="IG10" i="31"/>
  <c r="IG9" i="31"/>
  <c r="IH11" i="31"/>
  <c r="II9" i="30"/>
  <c r="II10" i="30"/>
  <c r="AO4" i="30"/>
  <c r="II4" i="30"/>
  <c r="II8" i="30" s="1"/>
  <c r="OO9" i="30"/>
  <c r="OO8" i="30"/>
  <c r="OO4" i="30"/>
  <c r="OO10" i="30" s="1"/>
  <c r="GW4" i="30"/>
  <c r="ON11" i="30"/>
  <c r="B145" i="18"/>
  <c r="C144" i="18"/>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C145" i="18"/>
  <c r="B146" i="18"/>
  <c r="IH11" i="30" l="1"/>
  <c r="OP11" i="31"/>
  <c r="OQ9" i="31"/>
  <c r="OQ8" i="31"/>
  <c r="OQ4" i="31"/>
  <c r="OQ10" i="31" s="1"/>
  <c r="GY4" i="31"/>
  <c r="IE10" i="31"/>
  <c r="IE4" i="31"/>
  <c r="IE8" i="31" s="1"/>
  <c r="IE9" i="31"/>
  <c r="AK4" i="31"/>
  <c r="IF11" i="31"/>
  <c r="IG10" i="30"/>
  <c r="IG9" i="30"/>
  <c r="AM4" i="30"/>
  <c r="IG4" i="30"/>
  <c r="IG8" i="30" s="1"/>
  <c r="OP11" i="30"/>
  <c r="OQ9" i="30"/>
  <c r="OQ8" i="30"/>
  <c r="OQ4" i="30"/>
  <c r="OQ10" i="30" s="1"/>
  <c r="GY4" i="30"/>
  <c r="C146" i="18"/>
  <c r="B147" i="18"/>
  <c r="IG11" i="30" l="1"/>
  <c r="GZ4" i="31"/>
  <c r="OR4" i="31"/>
  <c r="OR10" i="31" s="1"/>
  <c r="OR8" i="31"/>
  <c r="OR9" i="31"/>
  <c r="OQ11" i="31"/>
  <c r="AJ4" i="31"/>
  <c r="ID4" i="31"/>
  <c r="ID8" i="31" s="1"/>
  <c r="ID10" i="31"/>
  <c r="ID9" i="31"/>
  <c r="IE11" i="31"/>
  <c r="OR9" i="30"/>
  <c r="OR8" i="30"/>
  <c r="GZ4" i="30"/>
  <c r="OR4" i="30"/>
  <c r="OR10" i="30" s="1"/>
  <c r="OQ11" i="30"/>
  <c r="IF10" i="30"/>
  <c r="IF9" i="30"/>
  <c r="IF4" i="30"/>
  <c r="IF8" i="30" s="1"/>
  <c r="AL4" i="30"/>
  <c r="C147" i="18"/>
  <c r="B148" i="18"/>
  <c r="C148" i="18" s="1"/>
  <c r="OR11" i="31" l="1"/>
  <c r="OS9" i="31"/>
  <c r="OS8" i="31"/>
  <c r="OS4" i="31"/>
  <c r="OS10" i="31" s="1"/>
  <c r="HA4" i="31"/>
  <c r="ID11" i="31"/>
  <c r="IC4" i="31"/>
  <c r="IC8" i="31" s="1"/>
  <c r="IC9" i="31"/>
  <c r="IC10" i="31"/>
  <c r="AI4" i="31"/>
  <c r="IF11" i="30"/>
  <c r="IE10" i="30"/>
  <c r="IE9" i="30"/>
  <c r="IE4" i="30"/>
  <c r="IE8"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IE11" i="30" l="1"/>
  <c r="OT9" i="3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IA11" i="31" l="1"/>
  <c r="OU11" i="31"/>
  <c r="OV8" i="31"/>
  <c r="OV9" i="31"/>
  <c r="OV4" i="31"/>
  <c r="OV10" i="31" s="1"/>
  <c r="HD4" i="31"/>
  <c r="HZ10" i="31"/>
  <c r="AF4" i="31"/>
  <c r="HZ9" i="31"/>
  <c r="HZ4" i="31"/>
  <c r="HZ8" i="31" s="1"/>
  <c r="OV9" i="30"/>
  <c r="OV8" i="30"/>
  <c r="HD4" i="30"/>
  <c r="OV4" i="30"/>
  <c r="OV10" i="30" s="1"/>
  <c r="OU11" i="30"/>
  <c r="IB9" i="30"/>
  <c r="IB10" i="30"/>
  <c r="IB4" i="30"/>
  <c r="IB8" i="30" s="1"/>
  <c r="AH4" i="30"/>
  <c r="LP4" i="19"/>
  <c r="LP9" i="19" s="1"/>
  <c r="LP8" i="19"/>
  <c r="LO11" i="19"/>
  <c r="HZ11" i="31" l="1"/>
  <c r="IB11" i="30"/>
  <c r="HE4" i="31"/>
  <c r="OW8" i="31"/>
  <c r="OW9" i="31"/>
  <c r="OW4" i="31"/>
  <c r="OW10" i="31" s="1"/>
  <c r="OV11" i="31"/>
  <c r="AE4" i="31"/>
  <c r="HY10" i="31"/>
  <c r="HY9" i="31"/>
  <c r="HY4" i="31"/>
  <c r="HY8" i="31" s="1"/>
  <c r="OV11" i="30"/>
  <c r="IA10" i="30"/>
  <c r="IA9" i="30"/>
  <c r="AG4" i="30"/>
  <c r="IA4" i="30"/>
  <c r="IA8" i="30" s="1"/>
  <c r="OW9" i="30"/>
  <c r="OW8" i="30"/>
  <c r="HE4" i="30"/>
  <c r="OW4" i="30"/>
  <c r="OW10" i="30" s="1"/>
  <c r="LP10" i="19"/>
  <c r="LP11" i="19" s="1"/>
  <c r="LQ8" i="19"/>
  <c r="LQ4" i="19"/>
  <c r="LQ9" i="19" s="1"/>
  <c r="HY11" i="31" l="1"/>
  <c r="OW11" i="3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W11" i="31" s="1"/>
  <c r="HX11" i="31"/>
  <c r="HZ11" i="30"/>
  <c r="HY9" i="30"/>
  <c r="HY10" i="30"/>
  <c r="HY4" i="30"/>
  <c r="HY8" i="30" s="1"/>
  <c r="AE4" i="30"/>
  <c r="OY4" i="30"/>
  <c r="OY10" i="30" s="1"/>
  <c r="OY9" i="30"/>
  <c r="OY8" i="30"/>
  <c r="HG4" i="30"/>
  <c r="OX11" i="30"/>
  <c r="LR10" i="19"/>
  <c r="LR11" i="19" s="1"/>
  <c r="LS4" i="19"/>
  <c r="LS10" i="19" s="1"/>
  <c r="LS8" i="19"/>
  <c r="LS9" i="19"/>
  <c r="OY11" i="31" l="1"/>
  <c r="OZ4" i="31"/>
  <c r="OZ10" i="31" s="1"/>
  <c r="OZ9" i="31"/>
  <c r="OZ8" i="31"/>
  <c r="HH4" i="31"/>
  <c r="HV9" i="31"/>
  <c r="AB4" i="31"/>
  <c r="HV4" i="31"/>
  <c r="HV8" i="31" s="1"/>
  <c r="HV10" i="31"/>
  <c r="OY11" i="30"/>
  <c r="HY11" i="30"/>
  <c r="OZ8" i="30"/>
  <c r="OZ9" i="30"/>
  <c r="HH4" i="30"/>
  <c r="OZ4" i="30"/>
  <c r="OZ10" i="30" s="1"/>
  <c r="HX9" i="30"/>
  <c r="HX10" i="30"/>
  <c r="HX4" i="30"/>
  <c r="HX8" i="30" s="1"/>
  <c r="AD4" i="30"/>
  <c r="LS11" i="19"/>
  <c r="LT4" i="19"/>
  <c r="LT9" i="19" s="1"/>
  <c r="LT8" i="19"/>
  <c r="HV11" i="31" l="1"/>
  <c r="HX11" i="30"/>
  <c r="PA4" i="31"/>
  <c r="PA10" i="31" s="1"/>
  <c r="PA9" i="31"/>
  <c r="PA8" i="31"/>
  <c r="HI4" i="31"/>
  <c r="OZ11" i="31"/>
  <c r="AA4" i="31"/>
  <c r="HU4" i="31"/>
  <c r="HU8" i="31" s="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PB11" i="30"/>
  <c r="PC9" i="30"/>
  <c r="PC8" i="30"/>
  <c r="HK4" i="30"/>
  <c r="PC4" i="30"/>
  <c r="PC10" i="30" s="1"/>
  <c r="LV9" i="19"/>
  <c r="LV11" i="19" s="1"/>
  <c r="LW4" i="19"/>
  <c r="LW9" i="19" s="1"/>
  <c r="LW8" i="19"/>
  <c r="HU11" i="30" l="1"/>
  <c r="LW10" i="19"/>
  <c r="LW11" i="19" s="1"/>
  <c r="PC11" i="31"/>
  <c r="HL4" i="31"/>
  <c r="PD4" i="31"/>
  <c r="PD10" i="31" s="1"/>
  <c r="PD8" i="31"/>
  <c r="PD9" i="31"/>
  <c r="HR4" i="31"/>
  <c r="HR8" i="31" s="1"/>
  <c r="HR10" i="31"/>
  <c r="X4" i="31"/>
  <c r="HR9" i="31"/>
  <c r="PD9" i="30"/>
  <c r="HL4" i="30"/>
  <c r="PD8" i="30"/>
  <c r="PD4" i="30"/>
  <c r="PD10" i="30" s="1"/>
  <c r="PC11" i="30"/>
  <c r="HT10" i="30"/>
  <c r="HT9" i="30"/>
  <c r="HT4" i="30"/>
  <c r="HT8" i="30" s="1"/>
  <c r="Z4" i="30"/>
  <c r="LX4" i="19"/>
  <c r="LX10" i="19" s="1"/>
  <c r="LX8" i="19"/>
  <c r="PD11" i="31" l="1"/>
  <c r="PE8" i="31"/>
  <c r="PE9" i="31"/>
  <c r="HM4" i="31"/>
  <c r="PE4" i="31"/>
  <c r="PE10" i="31" s="1"/>
  <c r="HQ9" i="31"/>
  <c r="W4" i="31"/>
  <c r="HQ4" i="31"/>
  <c r="HQ8" i="31" s="1"/>
  <c r="HQ10" i="31"/>
  <c r="HR11" i="31"/>
  <c r="HT11" i="30"/>
  <c r="HS10" i="30"/>
  <c r="HS9" i="30"/>
  <c r="HS4" i="30"/>
  <c r="HS8" i="30" s="1"/>
  <c r="Y4" i="30"/>
  <c r="PE8" i="30"/>
  <c r="PE9" i="30"/>
  <c r="PE4" i="30"/>
  <c r="PE10" i="30" s="1"/>
  <c r="HM4" i="30"/>
  <c r="PD11" i="30"/>
  <c r="LX9" i="19"/>
  <c r="LX11" i="19" s="1"/>
  <c r="LY4" i="19"/>
  <c r="LY10" i="19" s="1"/>
  <c r="LY9" i="19"/>
  <c r="LY8" i="19"/>
  <c r="HQ11" i="31" l="1"/>
  <c r="HS11" i="30"/>
  <c r="PF9" i="31"/>
  <c r="PF4" i="31"/>
  <c r="PF10" i="31" s="1"/>
  <c r="HN4" i="31"/>
  <c r="PF8" i="31"/>
  <c r="PE11" i="31"/>
  <c r="HP9" i="31"/>
  <c r="HP10" i="31"/>
  <c r="HP4" i="31"/>
  <c r="HP8" i="31" s="1"/>
  <c r="PF8" i="30"/>
  <c r="PF9" i="30"/>
  <c r="HN4" i="30"/>
  <c r="PF4" i="30"/>
  <c r="PF10" i="30" s="1"/>
  <c r="PE11" i="30"/>
  <c r="HR9" i="30"/>
  <c r="HR10" i="30"/>
  <c r="X4" i="30"/>
  <c r="HR4" i="30"/>
  <c r="HR8" i="30" s="1"/>
  <c r="HR11" i="30" s="1"/>
  <c r="LY11" i="19"/>
  <c r="LZ4" i="19"/>
  <c r="LZ10" i="19" s="1"/>
  <c r="LZ8" i="19"/>
  <c r="LZ9" i="19"/>
  <c r="HP11" i="31" l="1"/>
  <c r="PF11" i="31"/>
  <c r="PG8" i="3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S11" i="19" s="1"/>
  <c r="MT8" i="19"/>
  <c r="MT4" i="19"/>
  <c r="MT10" i="19" s="1"/>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LA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E10" i="19" l="1"/>
  <c r="LF10" i="19"/>
  <c r="KY10" i="19"/>
  <c r="LH10" i="19"/>
  <c r="KZ10" i="19"/>
  <c r="LC10" i="19"/>
  <c r="KW10" i="19"/>
  <c r="LB10" i="19"/>
  <c r="LD10" i="19"/>
  <c r="KX10" i="19"/>
  <c r="LA10" i="19"/>
  <c r="LA11" i="19" s="1"/>
  <c r="KZ8" i="19"/>
  <c r="KZ11" i="19" s="1"/>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KY11" i="19" l="1"/>
  <c r="LC11" i="19"/>
  <c r="KX11" i="19"/>
  <c r="LD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<sst xmlns="http://schemas.openxmlformats.org/spreadsheetml/2006/main" count="1053" uniqueCount="839">
  <si>
    <t>High confidence</t>
  </si>
  <si>
    <t>Medium confidence</t>
  </si>
  <si>
    <t>Low confidence</t>
  </si>
  <si>
    <t>Medium-high confidence</t>
  </si>
  <si>
    <t>Medium-low confidence</t>
  </si>
  <si>
    <t>Most Likely</t>
  </si>
  <si>
    <t>Most Likely Confidence</t>
  </si>
  <si>
    <t>Near certainty</t>
  </si>
  <si>
    <t>Guesstimate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</si>
  <si>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</si>
  <si>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</si>
  <si>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</si>
  <si>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</si>
  <si>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</si>
  <si>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</si>
  <si>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</si>
  <si>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</si>
  <si>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</si>
  <si>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</si>
  <si>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</si>
  <si>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</si>
  <si>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</si>
  <si>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</si>
  <si>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</si>
  <si>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</si>
  <si>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</si>
  <si>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</si>
  <si>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</si>
  <si>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</si>
  <si>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</si>
  <si>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</si>
  <si>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</si>
  <si>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</si>
  <si>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</si>
  <si>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</si>
  <si>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</si>
  <si>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</si>
  <si>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</si>
  <si>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</si>
  <si>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</si>
  <si>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</si>
  <si>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</si>
  <si>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</si>
  <si>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</si>
  <si>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</si>
  <si>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</si>
  <si>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</si>
  <si>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</si>
  <si>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</si>
  <si>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</si>
  <si>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</si>
  <si>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</si>
  <si>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</si>
  <si>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</si>
  <si>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</si>
  <si>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</si>
  <si>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</si>
  <si>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</si>
  <si>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</si>
  <si>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</si>
  <si>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</si>
  <si>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</si>
  <si>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</si>
  <si>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</si>
  <si>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</si>
  <si>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</si>
  <si>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</si>
  <si>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</si>
  <si>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</si>
  <si>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</si>
  <si>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</si>
  <si>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</si>
  <si>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</si>
  <si>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</si>
  <si>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</si>
  <si>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</si>
  <si>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</si>
  <si>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</si>
  <si>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</si>
  <si>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</si>
  <si>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</si>
  <si>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</si>
  <si>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</si>
  <si>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</si>
  <si>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</si>
  <si>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</si>
  <si>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</si>
  <si>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</si>
  <si>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</si>
  <si>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</si>
  <si>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</si>
  <si>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</si>
  <si>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</si>
  <si>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</si>
  <si>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</si>
  <si>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</si>
  <si>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</si>
  <si>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</si>
  <si>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</si>
  <si>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</si>
  <si>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</si>
  <si>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</si>
  <si>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</si>
  <si>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</si>
  <si>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</si>
  <si>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</si>
  <si>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</si>
  <si>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</si>
  <si>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</si>
  <si>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</si>
  <si>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</si>
  <si>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</si>
  <si>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</si>
  <si>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</si>
  <si>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</si>
  <si>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</si>
  <si>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</si>
  <si>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</si>
  <si>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</si>
  <si>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</si>
  <si>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</si>
  <si>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</si>
  <si>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</si>
  <si>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</si>
  <si>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</si>
  <si>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</si>
  <si>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</si>
  <si>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</si>
  <si>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</si>
  <si>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</si>
  <si>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</si>
  <si>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</si>
  <si>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</si>
  <si>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</si>
  <si>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</si>
  <si>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</si>
  <si>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</si>
  <si>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</si>
  <si>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</si>
  <si>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</si>
  <si>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</si>
  <si>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</si>
  <si>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</si>
  <si>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</si>
  <si>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</si>
  <si>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</si>
  <si>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</si>
  <si>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</si>
  <si>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</si>
  <si>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</si>
  <si>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</si>
  <si>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</si>
  <si>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</si>
  <si>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</si>
  <si>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</si>
  <si>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</si>
  <si>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</si>
  <si>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</si>
  <si>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</si>
  <si>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</si>
  <si>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</si>
  <si>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</si>
  <si>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</si>
  <si>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</si>
  <si>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</si>
  <si>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</si>
  <si>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</si>
  <si>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</si>
  <si>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</si>
  <si>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</si>
  <si>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</si>
  <si>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</si>
  <si>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</si>
  <si>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</si>
  <si>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</si>
  <si>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</si>
  <si>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</si>
  <si>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</si>
  <si>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</si>
  <si>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</si>
  <si>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</si>
  <si>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</si>
  <si>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</si>
  <si>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</si>
  <si>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</si>
  <si>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</si>
  <si>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</si>
  <si>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</si>
  <si>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</si>
  <si>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</si>
  <si>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</si>
  <si>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</si>
  <si>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</si>
  <si>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</si>
  <si>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</si>
  <si>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</si>
  <si>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</si>
  <si>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</si>
  <si>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</si>
  <si>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</si>
  <si>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</si>
  <si>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</si>
  <si>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</si>
  <si>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</si>
  <si>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</si>
  <si>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</si>
  <si>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</si>
  <si>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</si>
  <si>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</si>
  <si>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</si>
  <si>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</si>
  <si>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</si>
  <si>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</si>
  <si>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</si>
  <si>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</si>
  <si>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</si>
  <si>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</si>
  <si>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</si>
  <si>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</si>
  <si>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</si>
  <si>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</si>
  <si>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</si>
  <si>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</si>
  <si>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</si>
  <si>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</si>
  <si>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</si>
  <si>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</si>
  <si>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</si>
  <si>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</si>
  <si>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</si>
  <si>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</si>
  <si>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</si>
  <si>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</si>
  <si>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</si>
  <si>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</si>
  <si>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</si>
  <si>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</si>
  <si>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</si>
  <si>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</si>
  <si>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</si>
  <si>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</si>
  <si>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</si>
  <si>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</si>
  <si>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</si>
  <si>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</si>
  <si>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</si>
  <si>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</si>
  <si>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</si>
  <si>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</si>
  <si>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</si>
  <si>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</si>
  <si>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</si>
  <si>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</si>
  <si>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</si>
  <si>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</si>
  <si>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</si>
  <si>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</si>
  <si>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</si>
  <si>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</si>
  <si>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</si>
  <si>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</si>
  <si>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</si>
  <si>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</si>
  <si>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</si>
  <si>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</si>
  <si>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</si>
  <si>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</si>
  <si>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</si>
  <si>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</si>
  <si>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</si>
  <si>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</si>
  <si>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</si>
  <si>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</si>
  <si>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</si>
  <si>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</si>
  <si>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</si>
  <si>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</si>
  <si>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</si>
  <si>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</si>
  <si>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</si>
  <si>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</si>
  <si>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</si>
  <si>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</si>
  <si>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</si>
  <si>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</si>
  <si>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</si>
  <si>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</si>
  <si>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</si>
  <si>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</si>
  <si>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</si>
  <si>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</si>
  <si>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</si>
  <si>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</si>
  <si>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</si>
  <si>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</si>
  <si>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</si>
  <si>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</si>
  <si>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</si>
  <si>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</si>
  <si>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</si>
  <si>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</si>
  <si>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</si>
  <si>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</si>
  <si>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</si>
  <si>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</si>
  <si>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</si>
  <si>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</si>
  <si>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</si>
  <si>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</si>
  <si>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</si>
  <si>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</si>
  <si>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</si>
  <si>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</si>
  <si>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</si>
  <si>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</si>
  <si>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</si>
  <si>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</si>
  <si>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</si>
  <si>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</si>
  <si>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</si>
  <si>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</si>
  <si>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</si>
  <si>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</si>
  <si>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</si>
  <si>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</si>
  <si>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</si>
  <si>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</si>
  <si>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</si>
  <si>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</si>
  <si>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</si>
  <si>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</si>
  <si>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</si>
  <si>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</si>
  <si>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</si>
  <si>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</si>
  <si>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</si>
  <si>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</si>
  <si>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</si>
  <si>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</si>
  <si>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</si>
  <si>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</si>
  <si>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</si>
  <si>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</si>
  <si>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</si>
  <si>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</si>
  <si>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</si>
  <si>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</si>
  <si>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</si>
  <si>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</si>
  <si>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</si>
  <si>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</si>
  <si>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</si>
  <si>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</si>
  <si>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</si>
  <si>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</si>
  <si>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</si>
  <si>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</si>
  <si>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</si>
  <si>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</si>
  <si>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</si>
  <si>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</si>
  <si>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</si>
  <si>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</si>
  <si>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</si>
  <si>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</si>
  <si>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</si>
  <si>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</si>
  <si>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</si>
  <si>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</si>
  <si>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</si>
  <si>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</si>
  <si>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</si>
  <si>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</si>
  <si>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</si>
  <si>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</si>
  <si>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</si>
  <si>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</si>
  <si>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</si>
  <si>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</si>
  <si>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</si>
  <si>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</si>
  <si>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</si>
  <si>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</si>
  <si>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</si>
  <si>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</si>
  <si>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</si>
  <si>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</si>
  <si>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</si>
  <si>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</si>
  <si>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</si>
  <si>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</si>
  <si>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</si>
  <si>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</si>
  <si>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</si>
  <si>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</si>
  <si>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</si>
  <si>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</si>
  <si>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</si>
  <si>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</si>
  <si>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</si>
  <si>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</si>
  <si>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</si>
  <si>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</si>
  <si>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</si>
  <si>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</si>
  <si>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</si>
  <si>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</si>
  <si>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</si>
  <si>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</si>
  <si>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</si>
  <si>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</si>
  <si>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</si>
  <si>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</si>
  <si>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</si>
  <si>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</si>
  <si>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</si>
  <si>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</si>
  <si>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</si>
  <si>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</si>
  <si>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</si>
  <si>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</si>
  <si>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</si>
  <si>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</si>
  <si>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</si>
  <si>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</si>
  <si>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</si>
  <si>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</si>
  <si>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</si>
  <si>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</si>
  <si>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</si>
  <si>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</si>
  <si>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</si>
  <si>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</si>
  <si>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</si>
  <si>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</si>
  <si>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</si>
  <si>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</si>
  <si>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</si>
  <si>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</si>
  <si>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</si>
  <si>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</si>
  <si>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</si>
  <si>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</si>
  <si>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</si>
  <si>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</si>
  <si>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</si>
  <si>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</si>
  <si>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</si>
  <si>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</si>
  <si>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</si>
  <si>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</si>
  <si>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</si>
  <si>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</si>
  <si>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</si>
  <si>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</si>
  <si>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</si>
  <si>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</si>
  <si>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</si>
  <si>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</si>
  <si>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</si>
  <si>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</si>
  <si>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</si>
  <si>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</si>
  <si>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</si>
  <si>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</si>
  <si>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</si>
  <si>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</si>
  <si>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</si>
  <si>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</si>
  <si>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</si>
  <si>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</si>
  <si>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</si>
  <si>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</si>
  <si>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</si>
  <si>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</si>
  <si>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</si>
  <si>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</si>
  <si>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</si>
  <si>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</si>
  <si>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</si>
  <si>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</si>
  <si>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</si>
  <si>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</si>
  <si>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</si>
  <si>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</si>
  <si>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</si>
  <si>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</si>
  <si>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</si>
  <si>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</si>
  <si>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</si>
  <si>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</si>
  <si>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</si>
  <si>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</si>
  <si>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</si>
  <si>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</si>
  <si>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</si>
  <si>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</si>
  <si>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</si>
  <si>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</si>
  <si>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</si>
  <si>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</si>
  <si>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</si>
  <si>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</si>
  <si>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</si>
  <si>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</si>
  <si>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</si>
  <si>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</si>
  <si>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</si>
  <si>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</si>
  <si>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</si>
  <si>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</si>
  <si>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</si>
  <si>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</si>
  <si>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</si>
  <si>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</si>
  <si>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</si>
  <si>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</si>
  <si>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</si>
  <si>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</si>
  <si>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</si>
  <si>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</si>
  <si>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</si>
  <si>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</si>
  <si>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</si>
  <si>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</si>
  <si>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</si>
  <si>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</si>
  <si>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</si>
  <si>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</si>
  <si>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</si>
  <si>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</si>
  <si>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</si>
  <si>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</si>
  <si>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</si>
  <si>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</si>
  <si>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</si>
  <si>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</si>
  <si>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</si>
  <si>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</si>
  <si>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</si>
  <si>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</si>
  <si>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</si>
  <si>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</si>
  <si>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</si>
  <si>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</si>
  <si>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</si>
  <si>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</si>
  <si>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</si>
  <si>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</si>
  <si>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</si>
  <si>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</si>
  <si>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</si>
  <si>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</si>
  <si>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</si>
  <si>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</si>
  <si>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</si>
  <si>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</si>
  <si>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</si>
  <si>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</si>
  <si>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</si>
  <si>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</si>
  <si>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</si>
  <si>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</si>
  <si>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</si>
  <si>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</si>
  <si>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</si>
  <si>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</si>
  <si>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</si>
  <si>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</si>
  <si>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</si>
  <si>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</si>
  <si>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</si>
  <si>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</si>
  <si>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</si>
  <si>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</si>
  <si>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</si>
  <si>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</si>
  <si>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</si>
  <si>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</si>
  <si>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</si>
  <si>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</si>
  <si>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</si>
  <si>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</si>
  <si>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</si>
  <si>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</si>
  <si>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</si>
  <si>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</si>
  <si>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</si>
  <si>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</si>
  <si>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</si>
  <si>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</si>
  <si>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</si>
  <si>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</si>
  <si>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</si>
  <si>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</si>
  <si>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</si>
  <si>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</si>
  <si>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</si>
  <si>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</si>
  <si>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</si>
  <si>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</si>
  <si>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</si>
  <si>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</si>
  <si>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</si>
  <si>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</si>
  <si>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</si>
  <si>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</si>
  <si>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</si>
  <si>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</si>
  <si>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</si>
  <si>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</si>
  <si>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</si>
  <si>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</si>
  <si>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</si>
  <si>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</si>
  <si>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</si>
  <si>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</si>
  <si>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</si>
  <si>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</si>
  <si>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</si>
  <si>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</si>
  <si>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</si>
  <si>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</si>
  <si>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</si>
  <si>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</si>
  <si>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</si>
  <si>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</si>
  <si>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</si>
  <si>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</si>
  <si>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Show the percentage of simulated trials that EXCEEDED the SPERT estimates above</t>
  </si>
  <si>
    <t>Show the percentage of simulated trials that were LESS THAN or EQUAL TO the SPERT estimates above</t>
  </si>
  <si>
    <t>© 2015-2020, William W. Davis, MSPM, PMP</t>
  </si>
  <si>
    <t>Arrival Date</t>
  </si>
  <si>
    <t>Departure Date</t>
  </si>
  <si>
    <t>Days in DC</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</si>
  <si>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</si>
  <si>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</si>
  <si>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</si>
  <si>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Years</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</si>
  <si>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</si>
  <si>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</si>
  <si>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</si>
  <si>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</si>
  <si>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</si>
  <si>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</si>
  <si>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</si>
  <si>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</si>
  <si>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</si>
  <si>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</si>
  <si>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</si>
  <si>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</si>
  <si>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</si>
  <si>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</si>
  <si>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</si>
  <si>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</si>
  <si>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</si>
  <si>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</si>
  <si>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</si>
  <si>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</si>
  <si>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</si>
  <si>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</si>
  <si>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</si>
  <si>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</si>
  <si>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</si>
  <si>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</si>
  <si>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</si>
  <si>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</si>
  <si>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</si>
  <si>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</si>
  <si>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</si>
  <si>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</si>
  <si>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</si>
  <si>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</si>
  <si>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</si>
  <si>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</si>
  <si>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</si>
  <si>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</si>
  <si>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</si>
  <si>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</si>
  <si>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</si>
  <si>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</si>
  <si>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</si>
  <si>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</si>
  <si>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</si>
  <si>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</si>
  <si>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</si>
  <si>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</si>
  <si>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</si>
  <si>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</si>
  <si>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</si>
  <si>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</si>
  <si>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</si>
  <si>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</si>
  <si>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</si>
  <si>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</si>
  <si>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</si>
  <si>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</si>
  <si>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</si>
  <si>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</si>
  <si>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</si>
  <si>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</si>
  <si>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</si>
  <si>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</si>
  <si>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</si>
  <si>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</si>
  <si>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</si>
  <si>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</si>
  <si>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</si>
  <si>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</si>
  <si>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</si>
  <si>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</si>
  <si>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</si>
  <si>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</si>
  <si>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</si>
  <si>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</si>
  <si>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</si>
  <si>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</si>
  <si>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</si>
  <si>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</si>
  <si>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</si>
  <si>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</si>
  <si>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</si>
  <si>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</si>
  <si>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</si>
  <si>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</si>
  <si>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</si>
  <si>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</si>
  <si>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</si>
  <si>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</si>
  <si>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</si>
  <si>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</si>
  <si>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</si>
  <si>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</si>
  <si>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</si>
  <si>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</si>
  <si>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</si>
  <si>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</si>
  <si>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</si>
  <si>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</si>
  <si>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</si>
  <si>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</si>
  <si>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</si>
  <si>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</si>
  <si>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</si>
  <si>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</si>
  <si>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</si>
  <si>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</si>
  <si>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</si>
  <si>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</si>
  <si>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</si>
  <si>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</si>
  <si>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</si>
  <si>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</si>
  <si>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</si>
  <si>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</si>
  <si>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</si>
  <si>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</si>
  <si>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</si>
  <si>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</si>
  <si>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</si>
  <si>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</si>
  <si>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</si>
  <si>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</si>
  <si>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</si>
  <si>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</si>
  <si>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</si>
  <si>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</si>
  <si>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</si>
  <si>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</si>
  <si>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</si>
  <si>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</si>
  <si>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</si>
  <si>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</si>
  <si>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</si>
  <si>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</si>
  <si>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</si>
  <si>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</si>
  <si>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</si>
  <si>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</si>
  <si>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</si>
  <si>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</si>
  <si>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</si>
  <si>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</si>
  <si>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</si>
  <si>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</si>
  <si>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</si>
  <si>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</si>
  <si>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</si>
  <si>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</si>
  <si>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</si>
  <si>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</si>
  <si>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</si>
  <si>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</si>
  <si>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</si>
  <si>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</si>
  <si>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</si>
  <si>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</si>
  <si>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t>cherry blossom season and seeing the cherry blossoms at their peak which ranges between mid-March</t>
  </si>
  <si>
    <t>and mid-April, with a most likely peak occurring in very early April.</t>
  </si>
  <si>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</si>
  <si>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</si>
  <si>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Change Date</t>
  </si>
  <si>
    <t>Authored By</t>
  </si>
  <si>
    <t>1.0</t>
  </si>
  <si>
    <t>William W. Davis</t>
  </si>
  <si>
    <t>Initial production release</t>
  </si>
  <si>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1 </t>
    </r>
    <r>
      <rPr>
        <sz val="11"/>
        <color theme="1"/>
        <rFont val="Calibri"/>
        <family val="2"/>
        <scheme val="minor"/>
      </rPr>
      <t>uses the Statistical PERT® Normal Edition to model the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</si>
  <si>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t>
    </r>
    <r>
      <rPr>
        <i/>
        <sz val="11"/>
        <color rgb="FFC00000"/>
        <rFont val="Calibri"/>
        <family val="2"/>
        <scheme val="minor"/>
      </rPr>
      <t>special edition</t>
    </r>
    <r>
      <rPr>
        <sz val="11"/>
        <color theme="1"/>
        <rFont val="Calibri"/>
        <family val="2"/>
        <scheme val="minor"/>
      </rPr>
      <t xml:space="preserve"> of the Normal Edition which uses Excel's</t>
    </r>
  </si>
  <si>
    <t>I used Palisade's @Risk program to visualize possible probability</t>
  </si>
  <si>
    <t>distribution curves that could model the historical data. In all cases,</t>
  </si>
  <si>
    <t>some type of bell-shaped curve was a suitable option for modeling.</t>
  </si>
  <si>
    <t>Statistical PERT Cherry Blossom Edition uses the normal distribution,</t>
  </si>
  <si>
    <t xml:space="preserve">which is good enough to make a good decision on when to visit DC </t>
  </si>
  <si>
    <t>and have some sense of how likely you are to see the cherry blossoms</t>
  </si>
  <si>
    <t>at their peak.</t>
  </si>
  <si>
    <t>Remember, you don't have to be in DC on the day that they are</t>
  </si>
  <si>
    <t>at their peak to experience their beauty. See the Welcome worksheet</t>
  </si>
  <si>
    <t xml:space="preserve">for photos I took during my 2019 visit, which began two days after </t>
  </si>
  <si>
    <t>they were at their peak.</t>
  </si>
  <si>
    <t>1.1</t>
  </si>
  <si>
    <t>Updated cherry blossom info for 2022</t>
  </si>
  <si>
    <t>Std Dev / Peak (avg)</t>
  </si>
  <si>
    <t>Min (early)</t>
  </si>
  <si>
    <t>Max (late)</t>
  </si>
  <si>
    <t>1.2</t>
  </si>
  <si>
    <t>Updated cherry blossom info for 2023</t>
  </si>
  <si>
    <t>Subscribe to the SPERT® newsletter for periodic tips, free webinars, and new release notifications</t>
  </si>
  <si>
    <t>Watch a Pluralsight course on Statistical PERT® Normal Edition</t>
  </si>
  <si>
    <t>Download more FREE Statistical PERT® templates at https://www.statisticalpert.com</t>
  </si>
  <si>
    <r>
      <t xml:space="preserve">The original data (1921-2021) for this worksheet came from the </t>
    </r>
    <r>
      <rPr>
        <b/>
        <u/>
        <sz val="11"/>
        <color theme="10"/>
        <rFont val="Calibri"/>
        <family val="2"/>
        <scheme val="minor"/>
      </rPr>
      <t>United States Environmental Protection Agency</t>
    </r>
    <r>
      <rPr>
        <u/>
        <sz val="11"/>
        <color theme="10"/>
        <rFont val="Calibri"/>
        <family val="2"/>
        <scheme val="minor"/>
      </rPr>
      <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</si>
  <si>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United States Environmental Protection Agency (EPA) website (1921-2021)</t>
    </r>
  </si>
  <si>
    <t>&lt;&lt;-- 2022 data obtained from this site</t>
  </si>
  <si>
    <t>&lt;&lt;-- 2023 data obtained from this site</t>
  </si>
  <si>
    <t>1921-2023</t>
  </si>
  <si>
    <t>1974-2023</t>
  </si>
  <si>
    <t>1999-2023</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</si>
  <si>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1974</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</si>
  <si>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1999</t>
    </r>
  </si>
  <si>
    <t xml:space="preserve">You can choose All Years (1921-2023), Last 50 Years (1974-2023), or Last 25 Years (1999-2023).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</si>
</sst>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4">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
      <i/>
      <sz val="11"/>
      <color theme="0"/>
      <name val="Calibri"/>
      <family val="2"/>
      <scheme val="minor"/>
    </font>
    <font>
      <b/>
      <i/>
      <sz val="11"/>
      <color theme="0"/>
      <name val="Calibri"/>
      <family val="2"/>
      <scheme val="minor"/>
    </font>
    <font>
      <i/>
      <sz val="10"/>
      <color theme="0" tint="-0.34998626667073579"/>
      <name val="Candara"/>
      <family val="2"/>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C0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42">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3" xfId="0" applyBorder="1"/>
    <xf numFmtId="0" fontId="0" fillId="0" borderId="10" xfId="0" applyBorder="1"/>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168" fontId="0" fillId="28" borderId="0" xfId="0" applyNumberFormat="1" applyFill="1"/>
    <xf numFmtId="3" fontId="0" fillId="6" borderId="1" xfId="0" applyNumberFormat="1" applyFill="1" applyBorder="1"/>
    <xf numFmtId="0" fontId="0" fillId="13" borderId="1" xfId="0" applyFill="1" applyBorder="1" applyAlignment="1">
      <alignment horizontal="center"/>
    </xf>
    <xf numFmtId="167" fontId="29" fillId="12" borderId="1" xfId="1" applyNumberFormat="1" applyFont="1" applyFill="1" applyBorder="1"/>
    <xf numFmtId="0" fontId="0" fillId="12" borderId="1" xfId="0" applyFill="1" applyBorder="1" applyAlignment="1">
      <alignment horizontal="center"/>
    </xf>
    <xf numFmtId="0" fontId="0" fillId="26" borderId="1" xfId="0" applyFill="1" applyBorder="1"/>
    <xf numFmtId="3" fontId="0" fillId="16" borderId="1" xfId="0" applyNumberFormat="1" applyFill="1" applyBorder="1"/>
    <xf numFmtId="166" fontId="0" fillId="17" borderId="6" xfId="0" applyNumberFormat="1" applyFill="1" applyBorder="1"/>
    <xf numFmtId="37" fontId="0" fillId="6" borderId="1" xfId="1" applyNumberFormat="1" applyFont="1" applyFill="1" applyBorder="1"/>
    <xf numFmtId="37" fontId="0" fillId="8" borderId="1" xfId="1" applyNumberFormat="1" applyFont="1" applyFill="1" applyBorder="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Alignment="1">
      <alignment horizontal="right" vertical="center"/>
    </xf>
    <xf numFmtId="0" fontId="1" fillId="33" borderId="0" xfId="0" applyFont="1" applyFill="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167" fontId="0" fillId="5" borderId="1" xfId="1" applyNumberFormat="1" applyFont="1" applyFill="1" applyBorder="1"/>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2" fillId="0" borderId="24" xfId="0" applyFont="1" applyBorder="1" applyAlignment="1">
      <alignment horizontal="left" vertical="top"/>
    </xf>
    <xf numFmtId="0" fontId="2" fillId="0" borderId="26" xfId="0" applyFont="1" applyBorder="1" applyAlignment="1">
      <alignment horizontal="left" vertical="top"/>
    </xf>
    <xf numFmtId="0" fontId="53" fillId="0" borderId="26" xfId="0" applyFont="1" applyBorder="1" applyAlignment="1">
      <alignment horizontal="center" vertical="center"/>
    </xf>
    <xf numFmtId="0" fontId="0" fillId="0" borderId="26" xfId="0" applyBorder="1"/>
    <xf numFmtId="0" fontId="0" fillId="0" borderId="26" xfId="0" applyBorder="1" applyAlignment="1">
      <alignment horizontal="center"/>
    </xf>
    <xf numFmtId="0" fontId="0" fillId="0" borderId="29" xfId="0" applyBorder="1"/>
    <xf numFmtId="9" fontId="65" fillId="12" borderId="6" xfId="0" applyNumberFormat="1" applyFont="1" applyFill="1" applyBorder="1" applyAlignment="1">
      <alignment horizontal="center" vertical="center"/>
    </xf>
    <xf numFmtId="0" fontId="13" fillId="24" borderId="0" xfId="0" applyFont="1" applyFill="1" applyAlignment="1">
      <alignment horizontal="right" vertical="center" indent="1"/>
    </xf>
    <xf numFmtId="0" fontId="13" fillId="20" borderId="0" xfId="0" applyFont="1" applyFill="1" applyAlignment="1">
      <alignment horizontal="right" vertical="center" indent="1"/>
    </xf>
    <xf numFmtId="0" fontId="12" fillId="13" borderId="0" xfId="0" applyFont="1" applyFill="1" applyAlignment="1">
      <alignment horizontal="left" vertical="top"/>
    </xf>
    <xf numFmtId="0" fontId="50" fillId="27" borderId="0" xfId="0" applyFont="1" applyFill="1" applyAlignment="1">
      <alignment horizontal="right" vertical="center" indent="1"/>
    </xf>
    <xf numFmtId="0" fontId="50" fillId="27" borderId="0" xfId="0" applyFont="1" applyFill="1" applyAlignment="1">
      <alignment horizontal="left" vertical="center" indent="1"/>
    </xf>
    <xf numFmtId="0" fontId="0" fillId="27" borderId="0" xfId="0" applyFill="1"/>
    <xf numFmtId="0" fontId="0" fillId="27" borderId="0" xfId="0" applyFill="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165" fontId="29" fillId="12" borderId="1" xfId="0" applyNumberFormat="1" applyFont="1" applyFill="1" applyBorder="1"/>
    <xf numFmtId="49" fontId="29" fillId="12" borderId="1" xfId="0" applyNumberFormat="1" applyFont="1" applyFill="1" applyBorder="1" applyAlignment="1">
      <alignment horizontal="center"/>
    </xf>
    <xf numFmtId="49" fontId="0" fillId="35" borderId="1" xfId="0" applyNumberFormat="1" applyFill="1" applyBorder="1" applyAlignment="1">
      <alignment horizontal="center"/>
    </xf>
    <xf numFmtId="0" fontId="0" fillId="35" borderId="1" xfId="0" applyFill="1" applyBorder="1"/>
    <xf numFmtId="165" fontId="81" fillId="35" borderId="1" xfId="0" applyNumberFormat="1" applyFont="1" applyFill="1" applyBorder="1" applyAlignment="1">
      <alignment horizontal="left" indent="1"/>
    </xf>
    <xf numFmtId="0" fontId="0" fillId="0" borderId="0" xfId="0" applyAlignment="1">
      <alignment horizontal="center" vertical="center"/>
    </xf>
    <xf numFmtId="0" fontId="83" fillId="14" borderId="0" xfId="0" quotePrefix="1" applyFont="1" applyFill="1"/>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63" fillId="13" borderId="0" xfId="2" applyFont="1" applyFill="1" applyAlignment="1">
      <alignment horizontal="left" indent="2"/>
    </xf>
    <xf numFmtId="0" fontId="9" fillId="0" borderId="0" xfId="2" applyAlignment="1">
      <alignment horizontal="center"/>
    </xf>
    <xf numFmtId="0" fontId="9" fillId="13" borderId="0" xfId="2" applyFill="1" applyAlignment="1">
      <alignment horizontal="left" indent="2"/>
    </xf>
    <xf numFmtId="0" fontId="63" fillId="13" borderId="0" xfId="2" applyFont="1" applyFill="1" applyAlignment="1">
      <alignment horizontal="left" indent="1"/>
    </xf>
    <xf numFmtId="0" fontId="9" fillId="0" borderId="0" xfId="2" applyAlignment="1">
      <alignment horizontal="left"/>
    </xf>
    <xf numFmtId="0" fontId="0" fillId="0" borderId="0" xfId="0" applyFill="1"/>
    <xf numFmtId="0" fontId="9" fillId="0" borderId="0" xfId="2" applyFill="1"/>
  </cellXfs>
  <cellStyles count="4">
    <cellStyle name="Currency" xfId="1" builtinId="4"/>
    <cellStyle name="Hyperlink" xfId="2" builtinId="8"/>
    <cellStyle name="Normal" xfId="0" builtinId="0"/>
    <cellStyle name="Percent" xfId="3" builtinId="5"/>
  </cellStyles>
  <dxfs count="23">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99"/>
      <color rgb="FFFFFF00"/>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1921-2023'!$D$23:$D$25</c:f>
              <c:numCache>
                <c:formatCode>0%</c:formatCode>
                <c:ptCount val="3"/>
                <c:pt idx="0">
                  <c:v>0.10502634829917185</c:v>
                </c:pt>
                <c:pt idx="1">
                  <c:v>0.36266238732780287</c:v>
                </c:pt>
                <c:pt idx="2">
                  <c:v>0.53231126437302523</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1921-2023'!$W$4:$HO$4</c:f>
              <c:numCache>
                <c:formatCode>#,##0_);\(#,##0\)</c:formatCode>
                <c:ptCount val="201"/>
                <c:pt idx="0">
                  <c:v>62.5428571428574</c:v>
                </c:pt>
                <c:pt idx="1">
                  <c:v>62.851428571428826</c:v>
                </c:pt>
                <c:pt idx="2">
                  <c:v>63.160000000000252</c:v>
                </c:pt>
                <c:pt idx="3">
                  <c:v>63.468571428571678</c:v>
                </c:pt>
                <c:pt idx="4">
                  <c:v>63.777142857143104</c:v>
                </c:pt>
                <c:pt idx="5">
                  <c:v>64.085714285714531</c:v>
                </c:pt>
                <c:pt idx="6">
                  <c:v>64.394285714285957</c:v>
                </c:pt>
                <c:pt idx="7">
                  <c:v>64.702857142857383</c:v>
                </c:pt>
                <c:pt idx="8">
                  <c:v>65.011428571428809</c:v>
                </c:pt>
                <c:pt idx="9">
                  <c:v>65.320000000000235</c:v>
                </c:pt>
                <c:pt idx="10">
                  <c:v>65.628571428571661</c:v>
                </c:pt>
                <c:pt idx="11">
                  <c:v>65.937142857143087</c:v>
                </c:pt>
                <c:pt idx="12">
                  <c:v>66.245714285714513</c:v>
                </c:pt>
                <c:pt idx="13">
                  <c:v>66.554285714285939</c:v>
                </c:pt>
                <c:pt idx="14">
                  <c:v>66.862857142857365</c:v>
                </c:pt>
                <c:pt idx="15">
                  <c:v>67.171428571428791</c:v>
                </c:pt>
                <c:pt idx="16">
                  <c:v>67.480000000000217</c:v>
                </c:pt>
                <c:pt idx="17">
                  <c:v>67.788571428571643</c:v>
                </c:pt>
                <c:pt idx="18">
                  <c:v>68.097142857143069</c:v>
                </c:pt>
                <c:pt idx="19">
                  <c:v>68.405714285714495</c:v>
                </c:pt>
                <c:pt idx="20">
                  <c:v>68.714285714285921</c:v>
                </c:pt>
                <c:pt idx="21">
                  <c:v>69.022857142857347</c:v>
                </c:pt>
                <c:pt idx="22">
                  <c:v>69.331428571428773</c:v>
                </c:pt>
                <c:pt idx="23">
                  <c:v>69.6400000000002</c:v>
                </c:pt>
                <c:pt idx="24">
                  <c:v>69.948571428571626</c:v>
                </c:pt>
                <c:pt idx="25">
                  <c:v>70.257142857143052</c:v>
                </c:pt>
                <c:pt idx="26">
                  <c:v>70.565714285714478</c:v>
                </c:pt>
                <c:pt idx="27">
                  <c:v>70.874285714285904</c:v>
                </c:pt>
                <c:pt idx="28">
                  <c:v>71.18285714285733</c:v>
                </c:pt>
                <c:pt idx="29">
                  <c:v>71.491428571428756</c:v>
                </c:pt>
                <c:pt idx="30">
                  <c:v>71.800000000000182</c:v>
                </c:pt>
                <c:pt idx="31">
                  <c:v>72.108571428571608</c:v>
                </c:pt>
                <c:pt idx="32">
                  <c:v>72.417142857143034</c:v>
                </c:pt>
                <c:pt idx="33">
                  <c:v>72.72571428571446</c:v>
                </c:pt>
                <c:pt idx="34">
                  <c:v>73.034285714285886</c:v>
                </c:pt>
                <c:pt idx="35">
                  <c:v>73.342857142857312</c:v>
                </c:pt>
                <c:pt idx="36">
                  <c:v>73.651428571428738</c:v>
                </c:pt>
                <c:pt idx="37">
                  <c:v>73.960000000000164</c:v>
                </c:pt>
                <c:pt idx="38">
                  <c:v>74.26857142857159</c:v>
                </c:pt>
                <c:pt idx="39">
                  <c:v>74.577142857143016</c:v>
                </c:pt>
                <c:pt idx="40">
                  <c:v>74.885714285714442</c:v>
                </c:pt>
                <c:pt idx="41">
                  <c:v>75.194285714285868</c:v>
                </c:pt>
                <c:pt idx="42">
                  <c:v>75.502857142857295</c:v>
                </c:pt>
                <c:pt idx="43">
                  <c:v>75.811428571428721</c:v>
                </c:pt>
                <c:pt idx="44">
                  <c:v>76.120000000000147</c:v>
                </c:pt>
                <c:pt idx="45">
                  <c:v>76.428571428571573</c:v>
                </c:pt>
                <c:pt idx="46">
                  <c:v>76.737142857142999</c:v>
                </c:pt>
                <c:pt idx="47">
                  <c:v>77.045714285714425</c:v>
                </c:pt>
                <c:pt idx="48">
                  <c:v>77.354285714285851</c:v>
                </c:pt>
                <c:pt idx="49">
                  <c:v>77.662857142857277</c:v>
                </c:pt>
                <c:pt idx="50">
                  <c:v>77.971428571428703</c:v>
                </c:pt>
                <c:pt idx="51">
                  <c:v>78.280000000000129</c:v>
                </c:pt>
                <c:pt idx="52">
                  <c:v>78.588571428571555</c:v>
                </c:pt>
                <c:pt idx="53">
                  <c:v>78.897142857142981</c:v>
                </c:pt>
                <c:pt idx="54">
                  <c:v>79.205714285714407</c:v>
                </c:pt>
                <c:pt idx="55">
                  <c:v>79.514285714285833</c:v>
                </c:pt>
                <c:pt idx="56">
                  <c:v>79.822857142857259</c:v>
                </c:pt>
                <c:pt idx="57">
                  <c:v>80.131428571428685</c:v>
                </c:pt>
                <c:pt idx="58">
                  <c:v>80.440000000000111</c:v>
                </c:pt>
                <c:pt idx="59">
                  <c:v>80.748571428571537</c:v>
                </c:pt>
                <c:pt idx="60">
                  <c:v>81.057142857142964</c:v>
                </c:pt>
                <c:pt idx="61">
                  <c:v>81.36571428571439</c:v>
                </c:pt>
                <c:pt idx="62">
                  <c:v>81.674285714285816</c:v>
                </c:pt>
                <c:pt idx="63">
                  <c:v>81.982857142857242</c:v>
                </c:pt>
                <c:pt idx="64">
                  <c:v>82.291428571428668</c:v>
                </c:pt>
                <c:pt idx="65">
                  <c:v>82.600000000000094</c:v>
                </c:pt>
                <c:pt idx="66">
                  <c:v>82.90857142857152</c:v>
                </c:pt>
                <c:pt idx="67">
                  <c:v>83.217142857142946</c:v>
                </c:pt>
                <c:pt idx="68">
                  <c:v>83.525714285714372</c:v>
                </c:pt>
                <c:pt idx="69">
                  <c:v>83.834285714285798</c:v>
                </c:pt>
                <c:pt idx="70">
                  <c:v>84.142857142857224</c:v>
                </c:pt>
                <c:pt idx="71">
                  <c:v>84.45142857142865</c:v>
                </c:pt>
                <c:pt idx="72">
                  <c:v>84.760000000000076</c:v>
                </c:pt>
                <c:pt idx="73">
                  <c:v>85.068571428571502</c:v>
                </c:pt>
                <c:pt idx="74">
                  <c:v>85.377142857142928</c:v>
                </c:pt>
                <c:pt idx="75">
                  <c:v>85.685714285714354</c:v>
                </c:pt>
                <c:pt idx="76">
                  <c:v>85.99428571428578</c:v>
                </c:pt>
                <c:pt idx="77">
                  <c:v>86.302857142857206</c:v>
                </c:pt>
                <c:pt idx="78">
                  <c:v>86.611428571428632</c:v>
                </c:pt>
                <c:pt idx="79">
                  <c:v>86.920000000000059</c:v>
                </c:pt>
                <c:pt idx="80">
                  <c:v>87.228571428571485</c:v>
                </c:pt>
                <c:pt idx="81">
                  <c:v>87.537142857142911</c:v>
                </c:pt>
                <c:pt idx="82">
                  <c:v>87.845714285714337</c:v>
                </c:pt>
                <c:pt idx="83">
                  <c:v>88.154285714285763</c:v>
                </c:pt>
                <c:pt idx="84">
                  <c:v>88.462857142857189</c:v>
                </c:pt>
                <c:pt idx="85">
                  <c:v>88.771428571428615</c:v>
                </c:pt>
                <c:pt idx="86">
                  <c:v>89.080000000000041</c:v>
                </c:pt>
                <c:pt idx="87">
                  <c:v>89.388571428571467</c:v>
                </c:pt>
                <c:pt idx="88">
                  <c:v>89.697142857142893</c:v>
                </c:pt>
                <c:pt idx="89">
                  <c:v>90.005714285714319</c:v>
                </c:pt>
                <c:pt idx="90">
                  <c:v>90.314285714285745</c:v>
                </c:pt>
                <c:pt idx="91">
                  <c:v>90.622857142857171</c:v>
                </c:pt>
                <c:pt idx="92">
                  <c:v>90.931428571428597</c:v>
                </c:pt>
                <c:pt idx="93">
                  <c:v>91.240000000000023</c:v>
                </c:pt>
                <c:pt idx="94">
                  <c:v>91.548571428571449</c:v>
                </c:pt>
                <c:pt idx="95">
                  <c:v>91.857142857142875</c:v>
                </c:pt>
                <c:pt idx="96">
                  <c:v>92.165714285714301</c:v>
                </c:pt>
                <c:pt idx="97">
                  <c:v>92.474285714285728</c:v>
                </c:pt>
                <c:pt idx="98">
                  <c:v>92.782857142857154</c:v>
                </c:pt>
                <c:pt idx="99">
                  <c:v>93.09142857142858</c:v>
                </c:pt>
                <c:pt idx="100">
                  <c:v>93.4</c:v>
                </c:pt>
                <c:pt idx="101">
                  <c:v>93.708571428571432</c:v>
                </c:pt>
                <c:pt idx="102">
                  <c:v>94.017142857142858</c:v>
                </c:pt>
                <c:pt idx="103">
                  <c:v>94.325714285714284</c:v>
                </c:pt>
                <c:pt idx="104">
                  <c:v>94.63428571428571</c:v>
                </c:pt>
                <c:pt idx="105">
                  <c:v>94.942857142857136</c:v>
                </c:pt>
                <c:pt idx="106">
                  <c:v>95.251428571428562</c:v>
                </c:pt>
                <c:pt idx="107">
                  <c:v>95.559999999999988</c:v>
                </c:pt>
                <c:pt idx="108">
                  <c:v>95.868571428571414</c:v>
                </c:pt>
                <c:pt idx="109">
                  <c:v>96.17714285714284</c:v>
                </c:pt>
                <c:pt idx="110">
                  <c:v>96.485714285714266</c:v>
                </c:pt>
                <c:pt idx="111">
                  <c:v>96.794285714285692</c:v>
                </c:pt>
                <c:pt idx="112">
                  <c:v>97.102857142857118</c:v>
                </c:pt>
                <c:pt idx="113">
                  <c:v>97.411428571428544</c:v>
                </c:pt>
                <c:pt idx="114">
                  <c:v>97.71999999999997</c:v>
                </c:pt>
                <c:pt idx="115">
                  <c:v>98.028571428571396</c:v>
                </c:pt>
                <c:pt idx="116">
                  <c:v>98.337142857142823</c:v>
                </c:pt>
                <c:pt idx="117">
                  <c:v>98.645714285714249</c:v>
                </c:pt>
                <c:pt idx="118">
                  <c:v>98.954285714285675</c:v>
                </c:pt>
                <c:pt idx="119">
                  <c:v>99.262857142857101</c:v>
                </c:pt>
                <c:pt idx="120">
                  <c:v>99.571428571428527</c:v>
                </c:pt>
                <c:pt idx="121">
                  <c:v>99.879999999999953</c:v>
                </c:pt>
                <c:pt idx="122">
                  <c:v>100.18857142857138</c:v>
                </c:pt>
                <c:pt idx="123">
                  <c:v>100.4971428571428</c:v>
                </c:pt>
                <c:pt idx="124">
                  <c:v>100.80571428571423</c:v>
                </c:pt>
                <c:pt idx="125">
                  <c:v>101.11428571428566</c:v>
                </c:pt>
                <c:pt idx="126">
                  <c:v>101.42285714285708</c:v>
                </c:pt>
                <c:pt idx="127">
                  <c:v>101.73142857142851</c:v>
                </c:pt>
                <c:pt idx="128">
                  <c:v>102.03999999999994</c:v>
                </c:pt>
                <c:pt idx="129">
                  <c:v>102.34857142857136</c:v>
                </c:pt>
                <c:pt idx="130">
                  <c:v>102.65714285714279</c:v>
                </c:pt>
                <c:pt idx="131">
                  <c:v>102.96571428571421</c:v>
                </c:pt>
                <c:pt idx="132">
                  <c:v>103.27428571428564</c:v>
                </c:pt>
                <c:pt idx="133">
                  <c:v>103.58285714285707</c:v>
                </c:pt>
                <c:pt idx="134">
                  <c:v>103.89142857142849</c:v>
                </c:pt>
                <c:pt idx="135">
                  <c:v>104.19999999999992</c:v>
                </c:pt>
                <c:pt idx="136">
                  <c:v>104.50857142857134</c:v>
                </c:pt>
                <c:pt idx="137">
                  <c:v>104.81714285714277</c:v>
                </c:pt>
                <c:pt idx="138">
                  <c:v>105.1257142857142</c:v>
                </c:pt>
                <c:pt idx="139">
                  <c:v>105.43428571428562</c:v>
                </c:pt>
                <c:pt idx="140">
                  <c:v>105.74285714285705</c:v>
                </c:pt>
                <c:pt idx="141">
                  <c:v>106.05142857142847</c:v>
                </c:pt>
                <c:pt idx="142">
                  <c:v>106.3599999999999</c:v>
                </c:pt>
                <c:pt idx="143">
                  <c:v>106.66857142857133</c:v>
                </c:pt>
                <c:pt idx="144">
                  <c:v>106.97714285714275</c:v>
                </c:pt>
                <c:pt idx="145">
                  <c:v>107.28571428571418</c:v>
                </c:pt>
                <c:pt idx="146">
                  <c:v>107.5942857142856</c:v>
                </c:pt>
                <c:pt idx="147">
                  <c:v>107.90285714285703</c:v>
                </c:pt>
                <c:pt idx="148">
                  <c:v>108.21142857142846</c:v>
                </c:pt>
                <c:pt idx="149">
                  <c:v>108.51999999999988</c:v>
                </c:pt>
                <c:pt idx="150">
                  <c:v>108.82857142857131</c:v>
                </c:pt>
                <c:pt idx="151">
                  <c:v>109.13714285714273</c:v>
                </c:pt>
                <c:pt idx="152">
                  <c:v>109.44571428571416</c:v>
                </c:pt>
                <c:pt idx="153">
                  <c:v>109.75428571428559</c:v>
                </c:pt>
                <c:pt idx="154">
                  <c:v>110.06285714285701</c:v>
                </c:pt>
                <c:pt idx="155">
                  <c:v>110.37142857142844</c:v>
                </c:pt>
                <c:pt idx="156">
                  <c:v>110.67999999999986</c:v>
                </c:pt>
                <c:pt idx="157">
                  <c:v>110.98857142857129</c:v>
                </c:pt>
                <c:pt idx="158">
                  <c:v>111.29714285714272</c:v>
                </c:pt>
                <c:pt idx="159">
                  <c:v>111.60571428571414</c:v>
                </c:pt>
                <c:pt idx="160">
                  <c:v>111.91428571428557</c:v>
                </c:pt>
                <c:pt idx="161">
                  <c:v>112.22285714285699</c:v>
                </c:pt>
                <c:pt idx="162">
                  <c:v>112.53142857142842</c:v>
                </c:pt>
                <c:pt idx="163">
                  <c:v>112.83999999999985</c:v>
                </c:pt>
                <c:pt idx="164">
                  <c:v>113.14857142857127</c:v>
                </c:pt>
                <c:pt idx="165">
                  <c:v>113.4571428571427</c:v>
                </c:pt>
                <c:pt idx="166">
                  <c:v>113.76571428571413</c:v>
                </c:pt>
                <c:pt idx="167">
                  <c:v>114.07428571428555</c:v>
                </c:pt>
                <c:pt idx="168">
                  <c:v>114.38285714285698</c:v>
                </c:pt>
                <c:pt idx="169">
                  <c:v>114.6914285714284</c:v>
                </c:pt>
                <c:pt idx="170">
                  <c:v>114.99999999999983</c:v>
                </c:pt>
                <c:pt idx="171">
                  <c:v>115.30857142857126</c:v>
                </c:pt>
                <c:pt idx="172">
                  <c:v>115.61714285714268</c:v>
                </c:pt>
                <c:pt idx="173">
                  <c:v>115.92571428571411</c:v>
                </c:pt>
                <c:pt idx="174">
                  <c:v>116.23428571428553</c:v>
                </c:pt>
                <c:pt idx="175">
                  <c:v>116.54285714285696</c:v>
                </c:pt>
                <c:pt idx="176">
                  <c:v>116.85142857142839</c:v>
                </c:pt>
                <c:pt idx="177">
                  <c:v>117.15999999999981</c:v>
                </c:pt>
                <c:pt idx="178">
                  <c:v>117.46857142857124</c:v>
                </c:pt>
                <c:pt idx="179">
                  <c:v>117.77714285714266</c:v>
                </c:pt>
                <c:pt idx="180">
                  <c:v>118.08571428571409</c:v>
                </c:pt>
                <c:pt idx="181">
                  <c:v>118.39428571428552</c:v>
                </c:pt>
                <c:pt idx="182">
                  <c:v>118.70285714285694</c:v>
                </c:pt>
                <c:pt idx="183">
                  <c:v>119.01142857142837</c:v>
                </c:pt>
                <c:pt idx="184">
                  <c:v>119.31999999999979</c:v>
                </c:pt>
                <c:pt idx="185">
                  <c:v>119.62857142857122</c:v>
                </c:pt>
                <c:pt idx="186">
                  <c:v>119.93714285714265</c:v>
                </c:pt>
                <c:pt idx="187">
                  <c:v>120.24571428571407</c:v>
                </c:pt>
                <c:pt idx="188">
                  <c:v>120.5542857142855</c:v>
                </c:pt>
                <c:pt idx="189">
                  <c:v>120.86285714285692</c:v>
                </c:pt>
                <c:pt idx="190">
                  <c:v>121.17142857142835</c:v>
                </c:pt>
                <c:pt idx="191">
                  <c:v>121.47999999999978</c:v>
                </c:pt>
                <c:pt idx="192">
                  <c:v>121.7885714285712</c:v>
                </c:pt>
                <c:pt idx="193">
                  <c:v>122.09714285714263</c:v>
                </c:pt>
                <c:pt idx="194">
                  <c:v>122.40571428571405</c:v>
                </c:pt>
                <c:pt idx="195">
                  <c:v>122.71428571428548</c:v>
                </c:pt>
                <c:pt idx="196">
                  <c:v>123.02285714285691</c:v>
                </c:pt>
                <c:pt idx="197">
                  <c:v>123.33142857142833</c:v>
                </c:pt>
                <c:pt idx="198">
                  <c:v>123.63999999999976</c:v>
                </c:pt>
                <c:pt idx="199">
                  <c:v>123.94857142857119</c:v>
                </c:pt>
                <c:pt idx="200">
                  <c:v>124.25714285714261</c:v>
                </c:pt>
              </c:numCache>
            </c:numRef>
          </c:cat>
          <c:val>
            <c:numRef>
              <c:f>'SPERT® 1921-2023'!$HP$8:$PH$8</c:f>
              <c:numCache>
                <c:formatCode>General</c:formatCode>
                <c:ptCount val="201"/>
                <c:pt idx="0">
                  <c:v>1.4098658295953079E-5</c:v>
                </c:pt>
                <c:pt idx="1">
                  <c:v>1.6686192764089991E-5</c:v>
                </c:pt>
                <c:pt idx="2">
                  <c:v>1.9714309917005333E-5</c:v>
                </c:pt>
                <c:pt idx="3">
                  <c:v>2.3251488169932292E-5</c:v>
                </c:pt>
                <c:pt idx="4">
                  <c:v>2.737567149718774E-5</c:v>
                </c:pt>
                <c:pt idx="5">
                  <c:v>3.2175378079442803E-5</c:v>
                </c:pt>
                <c:pt idx="6">
                  <c:v>3.7750906832349002E-5</c:v>
                </c:pt>
                <c:pt idx="7">
                  <c:v>4.4215645514984167E-5</c:v>
                </c:pt>
                <c:pt idx="8">
                  <c:v>5.1697483428660706E-5</c:v>
                </c:pt>
                <c:pt idx="9">
                  <c:v>6.0340330862923493E-5</c:v>
                </c:pt>
                <c:pt idx="10">
                  <c:v>7.0305746411651561E-5</c:v>
                </c:pt>
                <c:pt idx="11">
                  <c:v>8.1774672054546921E-5</c:v>
                </c:pt>
                <c:pt idx="12">
                  <c:v>9.4949274465770439E-5</c:v>
                </c:pt>
                <c:pt idx="13">
                  <c:v>1.1005488936168152E-4</c:v>
                </c:pt>
                <c:pt idx="14">
                  <c:v>1.2734206382549455E-4</c:v>
                </c:pt>
                <c:pt idx="15">
                  <c:v>1.4708868944300632E-4</c:v>
                </c:pt>
                <c:pt idx="16">
                  <c:v>1.6960221674861998E-4</c:v>
                </c:pt>
                <c:pt idx="17">
                  <c:v>1.952219389170134E-4</c:v>
                </c:pt>
                <c:pt idx="18">
                  <c:v>2.2432132984992467E-4</c:v>
                </c:pt>
                <c:pt idx="19">
                  <c:v>2.5731041881181803E-4</c:v>
                </c:pt>
                <c:pt idx="20">
                  <c:v>2.9463818058066767E-4</c:v>
                </c:pt>
                <c:pt idx="21">
                  <c:v>3.3679491672501286E-4</c:v>
                </c:pt>
                <c:pt idx="22">
                  <c:v>3.8431460012692078E-4</c:v>
                </c:pt>
                <c:pt idx="23">
                  <c:v>4.3777715128078275E-4</c:v>
                </c:pt>
                <c:pt idx="24">
                  <c:v>4.9781061125562403E-4</c:v>
                </c:pt>
                <c:pt idx="25">
                  <c:v>5.650931725671907E-4</c:v>
                </c:pt>
                <c:pt idx="26">
                  <c:v>6.4035502562626761E-4</c:v>
                </c:pt>
                <c:pt idx="27">
                  <c:v>7.2437997497987443E-4</c:v>
                </c:pt>
                <c:pt idx="28">
                  <c:v>8.1800677631757286E-4</c:v>
                </c:pt>
                <c:pt idx="29">
                  <c:v>9.2213014225796513E-4</c:v>
                </c:pt>
                <c:pt idx="30">
                  <c:v>1.0377013623482931E-3</c:v>
                </c:pt>
                <c:pt idx="31">
                  <c:v>1.1657284805952945E-3</c:v>
                </c:pt>
                <c:pt idx="32">
                  <c:v>1.3072759722938896E-3</c:v>
                </c:pt>
                <c:pt idx="33">
                  <c:v>1.4634638610299517E-3</c:v>
                </c:pt>
                <c:pt idx="34">
                  <c:v>1.6354662166022953E-3</c:v>
                </c:pt>
                <c:pt idx="35">
                  <c:v>1.8245089753336741E-3</c:v>
                </c:pt>
                <c:pt idx="36">
                  <c:v>2.0318670259136858E-3</c:v>
                </c:pt>
                <c:pt idx="37">
                  <c:v>2.2588605066242032E-3</c:v>
                </c:pt>
                <c:pt idx="38">
                  <c:v>2.5068502636184367E-3</c:v>
                </c:pt>
                <c:pt idx="39">
                  <c:v>2.7772324249239989E-3</c:v>
                </c:pt>
                <c:pt idx="40">
                  <c:v>3.0714320510713128E-3</c:v>
                </c:pt>
                <c:pt idx="41">
                  <c:v>3.3908958307471387E-3</c:v>
                </c:pt>
                <c:pt idx="42">
                  <c:v>3.7370837986557921E-3</c:v>
                </c:pt>
                <c:pt idx="43">
                  <c:v>4.1114600628328049E-3</c:v>
                </c:pt>
                <c:pt idx="44">
                  <c:v>4.5154825399690811E-3</c:v>
                </c:pt>
                <c:pt idx="45">
                  <c:v>4.9505917098127562E-3</c:v>
                </c:pt>
                <c:pt idx="46">
                  <c:v>5.4181984133399213E-3</c:v>
                </c:pt>
                <c:pt idx="47">
                  <c:v>5.9196707340125635E-3</c:v>
                </c:pt>
                <c:pt idx="48">
                  <c:v>6.4563200169331595E-3</c:v>
                </c:pt>
                <c:pt idx="49">
                  <c:v>7.029386096890855E-3</c:v>
                </c:pt>
                <c:pt idx="50">
                  <c:v>7.6400218229755006E-3</c:v>
                </c:pt>
                <c:pt idx="51">
                  <c:v>8.2892769843871672E-3</c:v>
                </c:pt>
                <c:pt idx="52">
                  <c:v>8.9780817590387318E-3</c:v>
                </c:pt>
                <c:pt idx="53">
                  <c:v>9.7072298232620102E-3</c:v>
                </c:pt>
                <c:pt idx="54">
                  <c:v>1.047736127708985E-2</c:v>
                </c:pt>
                <c:pt idx="55">
                  <c:v>1.128894555488715E-2</c:v>
                </c:pt>
                <c:pt idx="56">
                  <c:v>1.2142264505221689E-2</c:v>
                </c:pt>
                <c:pt idx="57">
                  <c:v>1.3037395836475243E-2</c:v>
                </c:pt>
                <c:pt idx="58">
                  <c:v>1.3974197135470637E-2</c:v>
                </c:pt>
                <c:pt idx="59">
                  <c:v>1.4952290675013259E-2</c:v>
                </c:pt>
                <c:pt idx="60">
                  <c:v>1.5971049232411997E-2</c:v>
                </c:pt>
                <c:pt idx="61">
                  <c:v>1.7029583144471346E-2</c:v>
                </c:pt>
                <c:pt idx="62">
                  <c:v>1.8126728824879174E-2</c:v>
                </c:pt>
                <c:pt idx="63">
                  <c:v>1.9261038967134724E-2</c:v>
                </c:pt>
                <c:pt idx="64">
                  <c:v>2.0430774649991136E-2</c:v>
                </c:pt>
                <c:pt idx="65">
                  <c:v>2.1633899552699263E-2</c:v>
                </c:pt>
                <c:pt idx="66">
                  <c:v>2.2868076474060233E-2</c:v>
                </c:pt>
                <c:pt idx="67">
                  <c:v>2.4130666332409914E-2</c:v>
                </c:pt>
                <c:pt idx="68">
                  <c:v>2.5418729803218118E-2</c:v>
                </c:pt>
                <c:pt idx="69">
                  <c:v>2.6729031727105612E-2</c:v>
                </c:pt>
                <c:pt idx="70">
                  <c:v>2.8058048393946333E-2</c:v>
                </c:pt>
                <c:pt idx="71">
                  <c:v>2.9401977778584189E-2</c:v>
                </c:pt>
                <c:pt idx="72">
                  <c:v>3.0756752770873055E-2</c:v>
                </c:pt>
                <c:pt idx="73">
                  <c:v>3.2118057407630018E-2</c:v>
                </c:pt>
                <c:pt idx="74">
                  <c:v>3.3481346077121957E-2</c:v>
                </c:pt>
                <c:pt idx="75">
                  <c:v>3.484186562838322E-2</c:v>
                </c:pt>
                <c:pt idx="76">
                  <c:v>3.6194680278538276E-2</c:v>
                </c:pt>
                <c:pt idx="77">
                  <c:v>3.7534699171963538E-2</c:v>
                </c:pt>
                <c:pt idx="78">
                  <c:v>3.8856706406186492E-2</c:v>
                </c:pt>
                <c:pt idx="79">
                  <c:v>4.015539330152415E-2</c:v>
                </c:pt>
                <c:pt idx="80">
                  <c:v>4.1425392655250949E-2</c:v>
                </c:pt>
                <c:pt idx="81">
                  <c:v>4.2661314687197929E-2</c:v>
                </c:pt>
                <c:pt idx="82">
                  <c:v>4.3857784352743463E-2</c:v>
                </c:pt>
                <c:pt idx="83">
                  <c:v>4.5009479671751555E-2</c:v>
                </c:pt>
                <c:pt idx="84">
                  <c:v>4.6111170698697732E-2</c:v>
                </c:pt>
                <c:pt idx="85">
                  <c:v>4.7157758740488581E-2</c:v>
                </c:pt>
                <c:pt idx="86">
                  <c:v>4.8144315414759248E-2</c:v>
                </c:pt>
                <c:pt idx="87">
                  <c:v>4.9066121133074611E-2</c:v>
                </c:pt>
                <c:pt idx="88">
                  <c:v>4.9918702590735671E-2</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1921-2023'!$W$4:$HO$4</c:f>
              <c:numCache>
                <c:formatCode>#,##0_);\(#,##0\)</c:formatCode>
                <c:ptCount val="201"/>
                <c:pt idx="0">
                  <c:v>62.5428571428574</c:v>
                </c:pt>
                <c:pt idx="1">
                  <c:v>62.851428571428826</c:v>
                </c:pt>
                <c:pt idx="2">
                  <c:v>63.160000000000252</c:v>
                </c:pt>
                <c:pt idx="3">
                  <c:v>63.468571428571678</c:v>
                </c:pt>
                <c:pt idx="4">
                  <c:v>63.777142857143104</c:v>
                </c:pt>
                <c:pt idx="5">
                  <c:v>64.085714285714531</c:v>
                </c:pt>
                <c:pt idx="6">
                  <c:v>64.394285714285957</c:v>
                </c:pt>
                <c:pt idx="7">
                  <c:v>64.702857142857383</c:v>
                </c:pt>
                <c:pt idx="8">
                  <c:v>65.011428571428809</c:v>
                </c:pt>
                <c:pt idx="9">
                  <c:v>65.320000000000235</c:v>
                </c:pt>
                <c:pt idx="10">
                  <c:v>65.628571428571661</c:v>
                </c:pt>
                <c:pt idx="11">
                  <c:v>65.937142857143087</c:v>
                </c:pt>
                <c:pt idx="12">
                  <c:v>66.245714285714513</c:v>
                </c:pt>
                <c:pt idx="13">
                  <c:v>66.554285714285939</c:v>
                </c:pt>
                <c:pt idx="14">
                  <c:v>66.862857142857365</c:v>
                </c:pt>
                <c:pt idx="15">
                  <c:v>67.171428571428791</c:v>
                </c:pt>
                <c:pt idx="16">
                  <c:v>67.480000000000217</c:v>
                </c:pt>
                <c:pt idx="17">
                  <c:v>67.788571428571643</c:v>
                </c:pt>
                <c:pt idx="18">
                  <c:v>68.097142857143069</c:v>
                </c:pt>
                <c:pt idx="19">
                  <c:v>68.405714285714495</c:v>
                </c:pt>
                <c:pt idx="20">
                  <c:v>68.714285714285921</c:v>
                </c:pt>
                <c:pt idx="21">
                  <c:v>69.022857142857347</c:v>
                </c:pt>
                <c:pt idx="22">
                  <c:v>69.331428571428773</c:v>
                </c:pt>
                <c:pt idx="23">
                  <c:v>69.6400000000002</c:v>
                </c:pt>
                <c:pt idx="24">
                  <c:v>69.948571428571626</c:v>
                </c:pt>
                <c:pt idx="25">
                  <c:v>70.257142857143052</c:v>
                </c:pt>
                <c:pt idx="26">
                  <c:v>70.565714285714478</c:v>
                </c:pt>
                <c:pt idx="27">
                  <c:v>70.874285714285904</c:v>
                </c:pt>
                <c:pt idx="28">
                  <c:v>71.18285714285733</c:v>
                </c:pt>
                <c:pt idx="29">
                  <c:v>71.491428571428756</c:v>
                </c:pt>
                <c:pt idx="30">
                  <c:v>71.800000000000182</c:v>
                </c:pt>
                <c:pt idx="31">
                  <c:v>72.108571428571608</c:v>
                </c:pt>
                <c:pt idx="32">
                  <c:v>72.417142857143034</c:v>
                </c:pt>
                <c:pt idx="33">
                  <c:v>72.72571428571446</c:v>
                </c:pt>
                <c:pt idx="34">
                  <c:v>73.034285714285886</c:v>
                </c:pt>
                <c:pt idx="35">
                  <c:v>73.342857142857312</c:v>
                </c:pt>
                <c:pt idx="36">
                  <c:v>73.651428571428738</c:v>
                </c:pt>
                <c:pt idx="37">
                  <c:v>73.960000000000164</c:v>
                </c:pt>
                <c:pt idx="38">
                  <c:v>74.26857142857159</c:v>
                </c:pt>
                <c:pt idx="39">
                  <c:v>74.577142857143016</c:v>
                </c:pt>
                <c:pt idx="40">
                  <c:v>74.885714285714442</c:v>
                </c:pt>
                <c:pt idx="41">
                  <c:v>75.194285714285868</c:v>
                </c:pt>
                <c:pt idx="42">
                  <c:v>75.502857142857295</c:v>
                </c:pt>
                <c:pt idx="43">
                  <c:v>75.811428571428721</c:v>
                </c:pt>
                <c:pt idx="44">
                  <c:v>76.120000000000147</c:v>
                </c:pt>
                <c:pt idx="45">
                  <c:v>76.428571428571573</c:v>
                </c:pt>
                <c:pt idx="46">
                  <c:v>76.737142857142999</c:v>
                </c:pt>
                <c:pt idx="47">
                  <c:v>77.045714285714425</c:v>
                </c:pt>
                <c:pt idx="48">
                  <c:v>77.354285714285851</c:v>
                </c:pt>
                <c:pt idx="49">
                  <c:v>77.662857142857277</c:v>
                </c:pt>
                <c:pt idx="50">
                  <c:v>77.971428571428703</c:v>
                </c:pt>
                <c:pt idx="51">
                  <c:v>78.280000000000129</c:v>
                </c:pt>
                <c:pt idx="52">
                  <c:v>78.588571428571555</c:v>
                </c:pt>
                <c:pt idx="53">
                  <c:v>78.897142857142981</c:v>
                </c:pt>
                <c:pt idx="54">
                  <c:v>79.205714285714407</c:v>
                </c:pt>
                <c:pt idx="55">
                  <c:v>79.514285714285833</c:v>
                </c:pt>
                <c:pt idx="56">
                  <c:v>79.822857142857259</c:v>
                </c:pt>
                <c:pt idx="57">
                  <c:v>80.131428571428685</c:v>
                </c:pt>
                <c:pt idx="58">
                  <c:v>80.440000000000111</c:v>
                </c:pt>
                <c:pt idx="59">
                  <c:v>80.748571428571537</c:v>
                </c:pt>
                <c:pt idx="60">
                  <c:v>81.057142857142964</c:v>
                </c:pt>
                <c:pt idx="61">
                  <c:v>81.36571428571439</c:v>
                </c:pt>
                <c:pt idx="62">
                  <c:v>81.674285714285816</c:v>
                </c:pt>
                <c:pt idx="63">
                  <c:v>81.982857142857242</c:v>
                </c:pt>
                <c:pt idx="64">
                  <c:v>82.291428571428668</c:v>
                </c:pt>
                <c:pt idx="65">
                  <c:v>82.600000000000094</c:v>
                </c:pt>
                <c:pt idx="66">
                  <c:v>82.90857142857152</c:v>
                </c:pt>
                <c:pt idx="67">
                  <c:v>83.217142857142946</c:v>
                </c:pt>
                <c:pt idx="68">
                  <c:v>83.525714285714372</c:v>
                </c:pt>
                <c:pt idx="69">
                  <c:v>83.834285714285798</c:v>
                </c:pt>
                <c:pt idx="70">
                  <c:v>84.142857142857224</c:v>
                </c:pt>
                <c:pt idx="71">
                  <c:v>84.45142857142865</c:v>
                </c:pt>
                <c:pt idx="72">
                  <c:v>84.760000000000076</c:v>
                </c:pt>
                <c:pt idx="73">
                  <c:v>85.068571428571502</c:v>
                </c:pt>
                <c:pt idx="74">
                  <c:v>85.377142857142928</c:v>
                </c:pt>
                <c:pt idx="75">
                  <c:v>85.685714285714354</c:v>
                </c:pt>
                <c:pt idx="76">
                  <c:v>85.99428571428578</c:v>
                </c:pt>
                <c:pt idx="77">
                  <c:v>86.302857142857206</c:v>
                </c:pt>
                <c:pt idx="78">
                  <c:v>86.611428571428632</c:v>
                </c:pt>
                <c:pt idx="79">
                  <c:v>86.920000000000059</c:v>
                </c:pt>
                <c:pt idx="80">
                  <c:v>87.228571428571485</c:v>
                </c:pt>
                <c:pt idx="81">
                  <c:v>87.537142857142911</c:v>
                </c:pt>
                <c:pt idx="82">
                  <c:v>87.845714285714337</c:v>
                </c:pt>
                <c:pt idx="83">
                  <c:v>88.154285714285763</c:v>
                </c:pt>
                <c:pt idx="84">
                  <c:v>88.462857142857189</c:v>
                </c:pt>
                <c:pt idx="85">
                  <c:v>88.771428571428615</c:v>
                </c:pt>
                <c:pt idx="86">
                  <c:v>89.080000000000041</c:v>
                </c:pt>
                <c:pt idx="87">
                  <c:v>89.388571428571467</c:v>
                </c:pt>
                <c:pt idx="88">
                  <c:v>89.697142857142893</c:v>
                </c:pt>
                <c:pt idx="89">
                  <c:v>90.005714285714319</c:v>
                </c:pt>
                <c:pt idx="90">
                  <c:v>90.314285714285745</c:v>
                </c:pt>
                <c:pt idx="91">
                  <c:v>90.622857142857171</c:v>
                </c:pt>
                <c:pt idx="92">
                  <c:v>90.931428571428597</c:v>
                </c:pt>
                <c:pt idx="93">
                  <c:v>91.240000000000023</c:v>
                </c:pt>
                <c:pt idx="94">
                  <c:v>91.548571428571449</c:v>
                </c:pt>
                <c:pt idx="95">
                  <c:v>91.857142857142875</c:v>
                </c:pt>
                <c:pt idx="96">
                  <c:v>92.165714285714301</c:v>
                </c:pt>
                <c:pt idx="97">
                  <c:v>92.474285714285728</c:v>
                </c:pt>
                <c:pt idx="98">
                  <c:v>92.782857142857154</c:v>
                </c:pt>
                <c:pt idx="99">
                  <c:v>93.09142857142858</c:v>
                </c:pt>
                <c:pt idx="100">
                  <c:v>93.4</c:v>
                </c:pt>
                <c:pt idx="101">
                  <c:v>93.708571428571432</c:v>
                </c:pt>
                <c:pt idx="102">
                  <c:v>94.017142857142858</c:v>
                </c:pt>
                <c:pt idx="103">
                  <c:v>94.325714285714284</c:v>
                </c:pt>
                <c:pt idx="104">
                  <c:v>94.63428571428571</c:v>
                </c:pt>
                <c:pt idx="105">
                  <c:v>94.942857142857136</c:v>
                </c:pt>
                <c:pt idx="106">
                  <c:v>95.251428571428562</c:v>
                </c:pt>
                <c:pt idx="107">
                  <c:v>95.559999999999988</c:v>
                </c:pt>
                <c:pt idx="108">
                  <c:v>95.868571428571414</c:v>
                </c:pt>
                <c:pt idx="109">
                  <c:v>96.17714285714284</c:v>
                </c:pt>
                <c:pt idx="110">
                  <c:v>96.485714285714266</c:v>
                </c:pt>
                <c:pt idx="111">
                  <c:v>96.794285714285692</c:v>
                </c:pt>
                <c:pt idx="112">
                  <c:v>97.102857142857118</c:v>
                </c:pt>
                <c:pt idx="113">
                  <c:v>97.411428571428544</c:v>
                </c:pt>
                <c:pt idx="114">
                  <c:v>97.71999999999997</c:v>
                </c:pt>
                <c:pt idx="115">
                  <c:v>98.028571428571396</c:v>
                </c:pt>
                <c:pt idx="116">
                  <c:v>98.337142857142823</c:v>
                </c:pt>
                <c:pt idx="117">
                  <c:v>98.645714285714249</c:v>
                </c:pt>
                <c:pt idx="118">
                  <c:v>98.954285714285675</c:v>
                </c:pt>
                <c:pt idx="119">
                  <c:v>99.262857142857101</c:v>
                </c:pt>
                <c:pt idx="120">
                  <c:v>99.571428571428527</c:v>
                </c:pt>
                <c:pt idx="121">
                  <c:v>99.879999999999953</c:v>
                </c:pt>
                <c:pt idx="122">
                  <c:v>100.18857142857138</c:v>
                </c:pt>
                <c:pt idx="123">
                  <c:v>100.4971428571428</c:v>
                </c:pt>
                <c:pt idx="124">
                  <c:v>100.80571428571423</c:v>
                </c:pt>
                <c:pt idx="125">
                  <c:v>101.11428571428566</c:v>
                </c:pt>
                <c:pt idx="126">
                  <c:v>101.42285714285708</c:v>
                </c:pt>
                <c:pt idx="127">
                  <c:v>101.73142857142851</c:v>
                </c:pt>
                <c:pt idx="128">
                  <c:v>102.03999999999994</c:v>
                </c:pt>
                <c:pt idx="129">
                  <c:v>102.34857142857136</c:v>
                </c:pt>
                <c:pt idx="130">
                  <c:v>102.65714285714279</c:v>
                </c:pt>
                <c:pt idx="131">
                  <c:v>102.96571428571421</c:v>
                </c:pt>
                <c:pt idx="132">
                  <c:v>103.27428571428564</c:v>
                </c:pt>
                <c:pt idx="133">
                  <c:v>103.58285714285707</c:v>
                </c:pt>
                <c:pt idx="134">
                  <c:v>103.89142857142849</c:v>
                </c:pt>
                <c:pt idx="135">
                  <c:v>104.19999999999992</c:v>
                </c:pt>
                <c:pt idx="136">
                  <c:v>104.50857142857134</c:v>
                </c:pt>
                <c:pt idx="137">
                  <c:v>104.81714285714277</c:v>
                </c:pt>
                <c:pt idx="138">
                  <c:v>105.1257142857142</c:v>
                </c:pt>
                <c:pt idx="139">
                  <c:v>105.43428571428562</c:v>
                </c:pt>
                <c:pt idx="140">
                  <c:v>105.74285714285705</c:v>
                </c:pt>
                <c:pt idx="141">
                  <c:v>106.05142857142847</c:v>
                </c:pt>
                <c:pt idx="142">
                  <c:v>106.3599999999999</c:v>
                </c:pt>
                <c:pt idx="143">
                  <c:v>106.66857142857133</c:v>
                </c:pt>
                <c:pt idx="144">
                  <c:v>106.97714285714275</c:v>
                </c:pt>
                <c:pt idx="145">
                  <c:v>107.28571428571418</c:v>
                </c:pt>
                <c:pt idx="146">
                  <c:v>107.5942857142856</c:v>
                </c:pt>
                <c:pt idx="147">
                  <c:v>107.90285714285703</c:v>
                </c:pt>
                <c:pt idx="148">
                  <c:v>108.21142857142846</c:v>
                </c:pt>
                <c:pt idx="149">
                  <c:v>108.51999999999988</c:v>
                </c:pt>
                <c:pt idx="150">
                  <c:v>108.82857142857131</c:v>
                </c:pt>
                <c:pt idx="151">
                  <c:v>109.13714285714273</c:v>
                </c:pt>
                <c:pt idx="152">
                  <c:v>109.44571428571416</c:v>
                </c:pt>
                <c:pt idx="153">
                  <c:v>109.75428571428559</c:v>
                </c:pt>
                <c:pt idx="154">
                  <c:v>110.06285714285701</c:v>
                </c:pt>
                <c:pt idx="155">
                  <c:v>110.37142857142844</c:v>
                </c:pt>
                <c:pt idx="156">
                  <c:v>110.67999999999986</c:v>
                </c:pt>
                <c:pt idx="157">
                  <c:v>110.98857142857129</c:v>
                </c:pt>
                <c:pt idx="158">
                  <c:v>111.29714285714272</c:v>
                </c:pt>
                <c:pt idx="159">
                  <c:v>111.60571428571414</c:v>
                </c:pt>
                <c:pt idx="160">
                  <c:v>111.91428571428557</c:v>
                </c:pt>
                <c:pt idx="161">
                  <c:v>112.22285714285699</c:v>
                </c:pt>
                <c:pt idx="162">
                  <c:v>112.53142857142842</c:v>
                </c:pt>
                <c:pt idx="163">
                  <c:v>112.83999999999985</c:v>
                </c:pt>
                <c:pt idx="164">
                  <c:v>113.14857142857127</c:v>
                </c:pt>
                <c:pt idx="165">
                  <c:v>113.4571428571427</c:v>
                </c:pt>
                <c:pt idx="166">
                  <c:v>113.76571428571413</c:v>
                </c:pt>
                <c:pt idx="167">
                  <c:v>114.07428571428555</c:v>
                </c:pt>
                <c:pt idx="168">
                  <c:v>114.38285714285698</c:v>
                </c:pt>
                <c:pt idx="169">
                  <c:v>114.6914285714284</c:v>
                </c:pt>
                <c:pt idx="170">
                  <c:v>114.99999999999983</c:v>
                </c:pt>
                <c:pt idx="171">
                  <c:v>115.30857142857126</c:v>
                </c:pt>
                <c:pt idx="172">
                  <c:v>115.61714285714268</c:v>
                </c:pt>
                <c:pt idx="173">
                  <c:v>115.92571428571411</c:v>
                </c:pt>
                <c:pt idx="174">
                  <c:v>116.23428571428553</c:v>
                </c:pt>
                <c:pt idx="175">
                  <c:v>116.54285714285696</c:v>
                </c:pt>
                <c:pt idx="176">
                  <c:v>116.85142857142839</c:v>
                </c:pt>
                <c:pt idx="177">
                  <c:v>117.15999999999981</c:v>
                </c:pt>
                <c:pt idx="178">
                  <c:v>117.46857142857124</c:v>
                </c:pt>
                <c:pt idx="179">
                  <c:v>117.77714285714266</c:v>
                </c:pt>
                <c:pt idx="180">
                  <c:v>118.08571428571409</c:v>
                </c:pt>
                <c:pt idx="181">
                  <c:v>118.39428571428552</c:v>
                </c:pt>
                <c:pt idx="182">
                  <c:v>118.70285714285694</c:v>
                </c:pt>
                <c:pt idx="183">
                  <c:v>119.01142857142837</c:v>
                </c:pt>
                <c:pt idx="184">
                  <c:v>119.31999999999979</c:v>
                </c:pt>
                <c:pt idx="185">
                  <c:v>119.62857142857122</c:v>
                </c:pt>
                <c:pt idx="186">
                  <c:v>119.93714285714265</c:v>
                </c:pt>
                <c:pt idx="187">
                  <c:v>120.24571428571407</c:v>
                </c:pt>
                <c:pt idx="188">
                  <c:v>120.5542857142855</c:v>
                </c:pt>
                <c:pt idx="189">
                  <c:v>120.86285714285692</c:v>
                </c:pt>
                <c:pt idx="190">
                  <c:v>121.17142857142835</c:v>
                </c:pt>
                <c:pt idx="191">
                  <c:v>121.47999999999978</c:v>
                </c:pt>
                <c:pt idx="192">
                  <c:v>121.7885714285712</c:v>
                </c:pt>
                <c:pt idx="193">
                  <c:v>122.09714285714263</c:v>
                </c:pt>
                <c:pt idx="194">
                  <c:v>122.40571428571405</c:v>
                </c:pt>
                <c:pt idx="195">
                  <c:v>122.71428571428548</c:v>
                </c:pt>
                <c:pt idx="196">
                  <c:v>123.02285714285691</c:v>
                </c:pt>
                <c:pt idx="197">
                  <c:v>123.33142857142833</c:v>
                </c:pt>
                <c:pt idx="198">
                  <c:v>123.63999999999976</c:v>
                </c:pt>
                <c:pt idx="199">
                  <c:v>123.94857142857119</c:v>
                </c:pt>
                <c:pt idx="200">
                  <c:v>124.25714285714261</c:v>
                </c:pt>
              </c:numCache>
            </c:numRef>
          </c:cat>
          <c:val>
            <c:numRef>
              <c:f>'SPERT® 1921-2023'!$HP$9:$PH$9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5.0697868847974371E-2</c:v>
                </c:pt>
                <c:pt idx="90">
                  <c:v>5.1399745596289716E-2</c:v>
                </c:pt>
                <c:pt idx="91">
                  <c:v>5.2020807218508977E-2</c:v>
                </c:pt>
                <c:pt idx="92">
                  <c:v>5.25579062717247E-2</c:v>
                </c:pt>
                <c:pt idx="93">
                  <c:v>5.3008300048332041E-2</c:v>
                </c:pt>
                <c:pt idx="94">
                  <c:v>5.3369673901642121E-2</c:v>
                </c:pt>
                <c:pt idx="95">
                  <c:v>5.3640161058552453E-2</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1921-2023'!$W$4:$HO$4</c:f>
              <c:numCache>
                <c:formatCode>#,##0_);\(#,##0\)</c:formatCode>
                <c:ptCount val="201"/>
                <c:pt idx="0">
                  <c:v>62.5428571428574</c:v>
                </c:pt>
                <c:pt idx="1">
                  <c:v>62.851428571428826</c:v>
                </c:pt>
                <c:pt idx="2">
                  <c:v>63.160000000000252</c:v>
                </c:pt>
                <c:pt idx="3">
                  <c:v>63.468571428571678</c:v>
                </c:pt>
                <c:pt idx="4">
                  <c:v>63.777142857143104</c:v>
                </c:pt>
                <c:pt idx="5">
                  <c:v>64.085714285714531</c:v>
                </c:pt>
                <c:pt idx="6">
                  <c:v>64.394285714285957</c:v>
                </c:pt>
                <c:pt idx="7">
                  <c:v>64.702857142857383</c:v>
                </c:pt>
                <c:pt idx="8">
                  <c:v>65.011428571428809</c:v>
                </c:pt>
                <c:pt idx="9">
                  <c:v>65.320000000000235</c:v>
                </c:pt>
                <c:pt idx="10">
                  <c:v>65.628571428571661</c:v>
                </c:pt>
                <c:pt idx="11">
                  <c:v>65.937142857143087</c:v>
                </c:pt>
                <c:pt idx="12">
                  <c:v>66.245714285714513</c:v>
                </c:pt>
                <c:pt idx="13">
                  <c:v>66.554285714285939</c:v>
                </c:pt>
                <c:pt idx="14">
                  <c:v>66.862857142857365</c:v>
                </c:pt>
                <c:pt idx="15">
                  <c:v>67.171428571428791</c:v>
                </c:pt>
                <c:pt idx="16">
                  <c:v>67.480000000000217</c:v>
                </c:pt>
                <c:pt idx="17">
                  <c:v>67.788571428571643</c:v>
                </c:pt>
                <c:pt idx="18">
                  <c:v>68.097142857143069</c:v>
                </c:pt>
                <c:pt idx="19">
                  <c:v>68.405714285714495</c:v>
                </c:pt>
                <c:pt idx="20">
                  <c:v>68.714285714285921</c:v>
                </c:pt>
                <c:pt idx="21">
                  <c:v>69.022857142857347</c:v>
                </c:pt>
                <c:pt idx="22">
                  <c:v>69.331428571428773</c:v>
                </c:pt>
                <c:pt idx="23">
                  <c:v>69.6400000000002</c:v>
                </c:pt>
                <c:pt idx="24">
                  <c:v>69.948571428571626</c:v>
                </c:pt>
                <c:pt idx="25">
                  <c:v>70.257142857143052</c:v>
                </c:pt>
                <c:pt idx="26">
                  <c:v>70.565714285714478</c:v>
                </c:pt>
                <c:pt idx="27">
                  <c:v>70.874285714285904</c:v>
                </c:pt>
                <c:pt idx="28">
                  <c:v>71.18285714285733</c:v>
                </c:pt>
                <c:pt idx="29">
                  <c:v>71.491428571428756</c:v>
                </c:pt>
                <c:pt idx="30">
                  <c:v>71.800000000000182</c:v>
                </c:pt>
                <c:pt idx="31">
                  <c:v>72.108571428571608</c:v>
                </c:pt>
                <c:pt idx="32">
                  <c:v>72.417142857143034</c:v>
                </c:pt>
                <c:pt idx="33">
                  <c:v>72.72571428571446</c:v>
                </c:pt>
                <c:pt idx="34">
                  <c:v>73.034285714285886</c:v>
                </c:pt>
                <c:pt idx="35">
                  <c:v>73.342857142857312</c:v>
                </c:pt>
                <c:pt idx="36">
                  <c:v>73.651428571428738</c:v>
                </c:pt>
                <c:pt idx="37">
                  <c:v>73.960000000000164</c:v>
                </c:pt>
                <c:pt idx="38">
                  <c:v>74.26857142857159</c:v>
                </c:pt>
                <c:pt idx="39">
                  <c:v>74.577142857143016</c:v>
                </c:pt>
                <c:pt idx="40">
                  <c:v>74.885714285714442</c:v>
                </c:pt>
                <c:pt idx="41">
                  <c:v>75.194285714285868</c:v>
                </c:pt>
                <c:pt idx="42">
                  <c:v>75.502857142857295</c:v>
                </c:pt>
                <c:pt idx="43">
                  <c:v>75.811428571428721</c:v>
                </c:pt>
                <c:pt idx="44">
                  <c:v>76.120000000000147</c:v>
                </c:pt>
                <c:pt idx="45">
                  <c:v>76.428571428571573</c:v>
                </c:pt>
                <c:pt idx="46">
                  <c:v>76.737142857142999</c:v>
                </c:pt>
                <c:pt idx="47">
                  <c:v>77.045714285714425</c:v>
                </c:pt>
                <c:pt idx="48">
                  <c:v>77.354285714285851</c:v>
                </c:pt>
                <c:pt idx="49">
                  <c:v>77.662857142857277</c:v>
                </c:pt>
                <c:pt idx="50">
                  <c:v>77.971428571428703</c:v>
                </c:pt>
                <c:pt idx="51">
                  <c:v>78.280000000000129</c:v>
                </c:pt>
                <c:pt idx="52">
                  <c:v>78.588571428571555</c:v>
                </c:pt>
                <c:pt idx="53">
                  <c:v>78.897142857142981</c:v>
                </c:pt>
                <c:pt idx="54">
                  <c:v>79.205714285714407</c:v>
                </c:pt>
                <c:pt idx="55">
                  <c:v>79.514285714285833</c:v>
                </c:pt>
                <c:pt idx="56">
                  <c:v>79.822857142857259</c:v>
                </c:pt>
                <c:pt idx="57">
                  <c:v>80.131428571428685</c:v>
                </c:pt>
                <c:pt idx="58">
                  <c:v>80.440000000000111</c:v>
                </c:pt>
                <c:pt idx="59">
                  <c:v>80.748571428571537</c:v>
                </c:pt>
                <c:pt idx="60">
                  <c:v>81.057142857142964</c:v>
                </c:pt>
                <c:pt idx="61">
                  <c:v>81.36571428571439</c:v>
                </c:pt>
                <c:pt idx="62">
                  <c:v>81.674285714285816</c:v>
                </c:pt>
                <c:pt idx="63">
                  <c:v>81.982857142857242</c:v>
                </c:pt>
                <c:pt idx="64">
                  <c:v>82.291428571428668</c:v>
                </c:pt>
                <c:pt idx="65">
                  <c:v>82.600000000000094</c:v>
                </c:pt>
                <c:pt idx="66">
                  <c:v>82.90857142857152</c:v>
                </c:pt>
                <c:pt idx="67">
                  <c:v>83.217142857142946</c:v>
                </c:pt>
                <c:pt idx="68">
                  <c:v>83.525714285714372</c:v>
                </c:pt>
                <c:pt idx="69">
                  <c:v>83.834285714285798</c:v>
                </c:pt>
                <c:pt idx="70">
                  <c:v>84.142857142857224</c:v>
                </c:pt>
                <c:pt idx="71">
                  <c:v>84.45142857142865</c:v>
                </c:pt>
                <c:pt idx="72">
                  <c:v>84.760000000000076</c:v>
                </c:pt>
                <c:pt idx="73">
                  <c:v>85.068571428571502</c:v>
                </c:pt>
                <c:pt idx="74">
                  <c:v>85.377142857142928</c:v>
                </c:pt>
                <c:pt idx="75">
                  <c:v>85.685714285714354</c:v>
                </c:pt>
                <c:pt idx="76">
                  <c:v>85.99428571428578</c:v>
                </c:pt>
                <c:pt idx="77">
                  <c:v>86.302857142857206</c:v>
                </c:pt>
                <c:pt idx="78">
                  <c:v>86.611428571428632</c:v>
                </c:pt>
                <c:pt idx="79">
                  <c:v>86.920000000000059</c:v>
                </c:pt>
                <c:pt idx="80">
                  <c:v>87.228571428571485</c:v>
                </c:pt>
                <c:pt idx="81">
                  <c:v>87.537142857142911</c:v>
                </c:pt>
                <c:pt idx="82">
                  <c:v>87.845714285714337</c:v>
                </c:pt>
                <c:pt idx="83">
                  <c:v>88.154285714285763</c:v>
                </c:pt>
                <c:pt idx="84">
                  <c:v>88.462857142857189</c:v>
                </c:pt>
                <c:pt idx="85">
                  <c:v>88.771428571428615</c:v>
                </c:pt>
                <c:pt idx="86">
                  <c:v>89.080000000000041</c:v>
                </c:pt>
                <c:pt idx="87">
                  <c:v>89.388571428571467</c:v>
                </c:pt>
                <c:pt idx="88">
                  <c:v>89.697142857142893</c:v>
                </c:pt>
                <c:pt idx="89">
                  <c:v>90.005714285714319</c:v>
                </c:pt>
                <c:pt idx="90">
                  <c:v>90.314285714285745</c:v>
                </c:pt>
                <c:pt idx="91">
                  <c:v>90.622857142857171</c:v>
                </c:pt>
                <c:pt idx="92">
                  <c:v>90.931428571428597</c:v>
                </c:pt>
                <c:pt idx="93">
                  <c:v>91.240000000000023</c:v>
                </c:pt>
                <c:pt idx="94">
                  <c:v>91.548571428571449</c:v>
                </c:pt>
                <c:pt idx="95">
                  <c:v>91.857142857142875</c:v>
                </c:pt>
                <c:pt idx="96">
                  <c:v>92.165714285714301</c:v>
                </c:pt>
                <c:pt idx="97">
                  <c:v>92.474285714285728</c:v>
                </c:pt>
                <c:pt idx="98">
                  <c:v>92.782857142857154</c:v>
                </c:pt>
                <c:pt idx="99">
                  <c:v>93.09142857142858</c:v>
                </c:pt>
                <c:pt idx="100">
                  <c:v>93.4</c:v>
                </c:pt>
                <c:pt idx="101">
                  <c:v>93.708571428571432</c:v>
                </c:pt>
                <c:pt idx="102">
                  <c:v>94.017142857142858</c:v>
                </c:pt>
                <c:pt idx="103">
                  <c:v>94.325714285714284</c:v>
                </c:pt>
                <c:pt idx="104">
                  <c:v>94.63428571428571</c:v>
                </c:pt>
                <c:pt idx="105">
                  <c:v>94.942857142857136</c:v>
                </c:pt>
                <c:pt idx="106">
                  <c:v>95.251428571428562</c:v>
                </c:pt>
                <c:pt idx="107">
                  <c:v>95.559999999999988</c:v>
                </c:pt>
                <c:pt idx="108">
                  <c:v>95.868571428571414</c:v>
                </c:pt>
                <c:pt idx="109">
                  <c:v>96.17714285714284</c:v>
                </c:pt>
                <c:pt idx="110">
                  <c:v>96.485714285714266</c:v>
                </c:pt>
                <c:pt idx="111">
                  <c:v>96.794285714285692</c:v>
                </c:pt>
                <c:pt idx="112">
                  <c:v>97.102857142857118</c:v>
                </c:pt>
                <c:pt idx="113">
                  <c:v>97.411428571428544</c:v>
                </c:pt>
                <c:pt idx="114">
                  <c:v>97.71999999999997</c:v>
                </c:pt>
                <c:pt idx="115">
                  <c:v>98.028571428571396</c:v>
                </c:pt>
                <c:pt idx="116">
                  <c:v>98.337142857142823</c:v>
                </c:pt>
                <c:pt idx="117">
                  <c:v>98.645714285714249</c:v>
                </c:pt>
                <c:pt idx="118">
                  <c:v>98.954285714285675</c:v>
                </c:pt>
                <c:pt idx="119">
                  <c:v>99.262857142857101</c:v>
                </c:pt>
                <c:pt idx="120">
                  <c:v>99.571428571428527</c:v>
                </c:pt>
                <c:pt idx="121">
                  <c:v>99.879999999999953</c:v>
                </c:pt>
                <c:pt idx="122">
                  <c:v>100.18857142857138</c:v>
                </c:pt>
                <c:pt idx="123">
                  <c:v>100.4971428571428</c:v>
                </c:pt>
                <c:pt idx="124">
                  <c:v>100.80571428571423</c:v>
                </c:pt>
                <c:pt idx="125">
                  <c:v>101.11428571428566</c:v>
                </c:pt>
                <c:pt idx="126">
                  <c:v>101.42285714285708</c:v>
                </c:pt>
                <c:pt idx="127">
                  <c:v>101.73142857142851</c:v>
                </c:pt>
                <c:pt idx="128">
                  <c:v>102.03999999999994</c:v>
                </c:pt>
                <c:pt idx="129">
                  <c:v>102.34857142857136</c:v>
                </c:pt>
                <c:pt idx="130">
                  <c:v>102.65714285714279</c:v>
                </c:pt>
                <c:pt idx="131">
                  <c:v>102.96571428571421</c:v>
                </c:pt>
                <c:pt idx="132">
                  <c:v>103.27428571428564</c:v>
                </c:pt>
                <c:pt idx="133">
                  <c:v>103.58285714285707</c:v>
                </c:pt>
                <c:pt idx="134">
                  <c:v>103.89142857142849</c:v>
                </c:pt>
                <c:pt idx="135">
                  <c:v>104.19999999999992</c:v>
                </c:pt>
                <c:pt idx="136">
                  <c:v>104.50857142857134</c:v>
                </c:pt>
                <c:pt idx="137">
                  <c:v>104.81714285714277</c:v>
                </c:pt>
                <c:pt idx="138">
                  <c:v>105.1257142857142</c:v>
                </c:pt>
                <c:pt idx="139">
                  <c:v>105.43428571428562</c:v>
                </c:pt>
                <c:pt idx="140">
                  <c:v>105.74285714285705</c:v>
                </c:pt>
                <c:pt idx="141">
                  <c:v>106.05142857142847</c:v>
                </c:pt>
                <c:pt idx="142">
                  <c:v>106.3599999999999</c:v>
                </c:pt>
                <c:pt idx="143">
                  <c:v>106.66857142857133</c:v>
                </c:pt>
                <c:pt idx="144">
                  <c:v>106.97714285714275</c:v>
                </c:pt>
                <c:pt idx="145">
                  <c:v>107.28571428571418</c:v>
                </c:pt>
                <c:pt idx="146">
                  <c:v>107.5942857142856</c:v>
                </c:pt>
                <c:pt idx="147">
                  <c:v>107.90285714285703</c:v>
                </c:pt>
                <c:pt idx="148">
                  <c:v>108.21142857142846</c:v>
                </c:pt>
                <c:pt idx="149">
                  <c:v>108.51999999999988</c:v>
                </c:pt>
                <c:pt idx="150">
                  <c:v>108.82857142857131</c:v>
                </c:pt>
                <c:pt idx="151">
                  <c:v>109.13714285714273</c:v>
                </c:pt>
                <c:pt idx="152">
                  <c:v>109.44571428571416</c:v>
                </c:pt>
                <c:pt idx="153">
                  <c:v>109.75428571428559</c:v>
                </c:pt>
                <c:pt idx="154">
                  <c:v>110.06285714285701</c:v>
                </c:pt>
                <c:pt idx="155">
                  <c:v>110.37142857142844</c:v>
                </c:pt>
                <c:pt idx="156">
                  <c:v>110.67999999999986</c:v>
                </c:pt>
                <c:pt idx="157">
                  <c:v>110.98857142857129</c:v>
                </c:pt>
                <c:pt idx="158">
                  <c:v>111.29714285714272</c:v>
                </c:pt>
                <c:pt idx="159">
                  <c:v>111.60571428571414</c:v>
                </c:pt>
                <c:pt idx="160">
                  <c:v>111.91428571428557</c:v>
                </c:pt>
                <c:pt idx="161">
                  <c:v>112.22285714285699</c:v>
                </c:pt>
                <c:pt idx="162">
                  <c:v>112.53142857142842</c:v>
                </c:pt>
                <c:pt idx="163">
                  <c:v>112.83999999999985</c:v>
                </c:pt>
                <c:pt idx="164">
                  <c:v>113.14857142857127</c:v>
                </c:pt>
                <c:pt idx="165">
                  <c:v>113.4571428571427</c:v>
                </c:pt>
                <c:pt idx="166">
                  <c:v>113.76571428571413</c:v>
                </c:pt>
                <c:pt idx="167">
                  <c:v>114.07428571428555</c:v>
                </c:pt>
                <c:pt idx="168">
                  <c:v>114.38285714285698</c:v>
                </c:pt>
                <c:pt idx="169">
                  <c:v>114.6914285714284</c:v>
                </c:pt>
                <c:pt idx="170">
                  <c:v>114.99999999999983</c:v>
                </c:pt>
                <c:pt idx="171">
                  <c:v>115.30857142857126</c:v>
                </c:pt>
                <c:pt idx="172">
                  <c:v>115.61714285714268</c:v>
                </c:pt>
                <c:pt idx="173">
                  <c:v>115.92571428571411</c:v>
                </c:pt>
                <c:pt idx="174">
                  <c:v>116.23428571428553</c:v>
                </c:pt>
                <c:pt idx="175">
                  <c:v>116.54285714285696</c:v>
                </c:pt>
                <c:pt idx="176">
                  <c:v>116.85142857142839</c:v>
                </c:pt>
                <c:pt idx="177">
                  <c:v>117.15999999999981</c:v>
                </c:pt>
                <c:pt idx="178">
                  <c:v>117.46857142857124</c:v>
                </c:pt>
                <c:pt idx="179">
                  <c:v>117.77714285714266</c:v>
                </c:pt>
                <c:pt idx="180">
                  <c:v>118.08571428571409</c:v>
                </c:pt>
                <c:pt idx="181">
                  <c:v>118.39428571428552</c:v>
                </c:pt>
                <c:pt idx="182">
                  <c:v>118.70285714285694</c:v>
                </c:pt>
                <c:pt idx="183">
                  <c:v>119.01142857142837</c:v>
                </c:pt>
                <c:pt idx="184">
                  <c:v>119.31999999999979</c:v>
                </c:pt>
                <c:pt idx="185">
                  <c:v>119.62857142857122</c:v>
                </c:pt>
                <c:pt idx="186">
                  <c:v>119.93714285714265</c:v>
                </c:pt>
                <c:pt idx="187">
                  <c:v>120.24571428571407</c:v>
                </c:pt>
                <c:pt idx="188">
                  <c:v>120.5542857142855</c:v>
                </c:pt>
                <c:pt idx="189">
                  <c:v>120.86285714285692</c:v>
                </c:pt>
                <c:pt idx="190">
                  <c:v>121.17142857142835</c:v>
                </c:pt>
                <c:pt idx="191">
                  <c:v>121.47999999999978</c:v>
                </c:pt>
                <c:pt idx="192">
                  <c:v>121.7885714285712</c:v>
                </c:pt>
                <c:pt idx="193">
                  <c:v>122.09714285714263</c:v>
                </c:pt>
                <c:pt idx="194">
                  <c:v>122.40571428571405</c:v>
                </c:pt>
                <c:pt idx="195">
                  <c:v>122.71428571428548</c:v>
                </c:pt>
                <c:pt idx="196">
                  <c:v>123.02285714285691</c:v>
                </c:pt>
                <c:pt idx="197">
                  <c:v>123.33142857142833</c:v>
                </c:pt>
                <c:pt idx="198">
                  <c:v>123.63999999999976</c:v>
                </c:pt>
                <c:pt idx="199">
                  <c:v>123.94857142857119</c:v>
                </c:pt>
                <c:pt idx="200">
                  <c:v>124.25714285714261</c:v>
                </c:pt>
              </c:numCache>
            </c:numRef>
          </c:cat>
          <c:val>
            <c:numRef>
              <c:f>'SPERT® 1921-2023'!$HP$10:$PH$10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5.3818358682002507E-2</c:v>
                </c:pt>
                <c:pt idx="97">
                  <c:v>5.3903339989840815E-2</c:v>
                </c:pt>
                <c:pt idx="98">
                  <c:v>5.3894662283619693E-2</c:v>
                </c:pt>
                <c:pt idx="99">
                  <c:v>5.3792370789997983E-2</c:v>
                </c:pt>
                <c:pt idx="100">
                  <c:v>5.359699826811308E-2</c:v>
                </c:pt>
                <c:pt idx="101">
                  <c:v>5.330956038769142E-2</c:v>
                </c:pt>
                <c:pt idx="102">
                  <c:v>5.2931546934000089E-2</c:v>
                </c:pt>
                <c:pt idx="103">
                  <c:v>5.2464908946201247E-2</c:v>
                </c:pt>
                <c:pt idx="104">
                  <c:v>5.1912041944470175E-2</c:v>
                </c:pt>
                <c:pt idx="105">
                  <c:v>5.1275765447625986E-2</c:v>
                </c:pt>
                <c:pt idx="106">
                  <c:v>5.0559299026294337E-2</c:v>
                </c:pt>
                <c:pt idx="107">
                  <c:v>4.9766235176124829E-2</c:v>
                </c:pt>
                <c:pt idx="108">
                  <c:v>4.8900509330747612E-2</c:v>
                </c:pt>
                <c:pt idx="109">
                  <c:v>4.7966367364474585E-2</c:v>
                </c:pt>
                <c:pt idx="110">
                  <c:v>4.6968330959826998E-2</c:v>
                </c:pt>
                <c:pt idx="111">
                  <c:v>4.5911161234489864E-2</c:v>
                </c:pt>
                <c:pt idx="112">
                  <c:v>4.4799821036046086E-2</c:v>
                </c:pt>
                <c:pt idx="113">
                  <c:v>4.3639436320720322E-2</c:v>
                </c:pt>
                <c:pt idx="114">
                  <c:v>4.2435257034361504E-2</c:v>
                </c:pt>
                <c:pt idx="115">
                  <c:v>4.1192617910108004E-2</c:v>
                </c:pt>
                <c:pt idx="116">
                  <c:v>3.9916899587805622E-2</c:v>
                </c:pt>
                <c:pt idx="117">
                  <c:v>3.8613490445569477E-2</c:v>
                </c:pt>
                <c:pt idx="118">
                  <c:v>3.7287749514263557E-2</c:v>
                </c:pt>
                <c:pt idx="119">
                  <c:v>3.5944970821559862E-2</c:v>
                </c:pt>
                <c:pt idx="120">
                  <c:v>3.4590349484136813E-2</c:v>
                </c:pt>
                <c:pt idx="121">
                  <c:v>3.3228949835043438E-2</c:v>
                </c:pt>
                <c:pt idx="122">
                  <c:v>3.1865675838889683E-2</c:v>
                </c:pt>
                <c:pt idx="123">
                  <c:v>3.0505244010951029E-2</c:v>
                </c:pt>
                <c:pt idx="124">
                  <c:v>2.915215901813821E-2</c:v>
                </c:pt>
                <c:pt idx="125">
                  <c:v>2.7810692100724059E-2</c:v>
                </c:pt>
                <c:pt idx="126">
                  <c:v>2.6484862414374824E-2</c:v>
                </c:pt>
                <c:pt idx="127">
                  <c:v>2.5178421353013403E-2</c:v>
                </c:pt>
                <c:pt idx="128">
                  <c:v>2.3894839874930865E-2</c:v>
                </c:pt>
                <c:pt idx="129">
                  <c:v>2.2637298817898905E-2</c:v>
                </c:pt>
                <c:pt idx="130">
                  <c:v>2.1408682154311E-2</c:v>
                </c:pt>
                <c:pt idx="131">
                  <c:v>2.021157310502902E-2</c:v>
                </c:pt>
                <c:pt idx="132">
                  <c:v>1.9048253001007646E-2</c:v>
                </c:pt>
                <c:pt idx="133">
                  <c:v>1.792070275521947E-2</c:v>
                </c:pt>
                <c:pt idx="134">
                  <c:v>1.6830606784148654E-2</c:v>
                </c:pt>
                <c:pt idx="135">
                  <c:v>1.5779359198332791E-2</c:v>
                </c:pt>
                <c:pt idx="136">
                  <c:v>1.4768072065213796E-2</c:v>
                </c:pt>
                <c:pt idx="137">
                  <c:v>1.3797585534947728E-2</c:v>
                </c:pt>
                <c:pt idx="138">
                  <c:v>1.2868479610794041E-2</c:v>
                </c:pt>
                <c:pt idx="139">
                  <c:v>1.1981087340174118E-2</c:v>
                </c:pt>
                <c:pt idx="140">
                  <c:v>1.1135509200318068E-2</c:v>
                </c:pt>
                <c:pt idx="141">
                  <c:v>1.0331628453424009E-2</c:v>
                </c:pt>
                <c:pt idx="142">
                  <c:v>9.5691272502081478E-3</c:v>
                </c:pt>
                <c:pt idx="143">
                  <c:v>8.8475032673675687E-3</c:v>
                </c:pt>
                <c:pt idx="144">
                  <c:v>8.16608667352226E-3</c:v>
                </c:pt>
                <c:pt idx="145">
                  <c:v>7.5240572293424476E-3</c:v>
                </c:pt>
                <c:pt idx="146">
                  <c:v>6.9204613404805319E-3</c:v>
                </c:pt>
                <c:pt idx="147">
                  <c:v>6.354228896288748E-3</c:v>
                </c:pt>
                <c:pt idx="148">
                  <c:v>5.824189742787411E-3</c:v>
                </c:pt>
                <c:pt idx="149">
                  <c:v>5.3290896546356247E-3</c:v>
                </c:pt>
                <c:pt idx="150">
                  <c:v>4.8676056876387755E-3</c:v>
                </c:pt>
                <c:pt idx="151">
                  <c:v>4.4383608103132927E-3</c:v>
                </c:pt>
                <c:pt idx="152">
                  <c:v>4.0399377299491909E-3</c:v>
                </c:pt>
                <c:pt idx="153">
                  <c:v>3.6708918452164167E-3</c:v>
                </c:pt>
                <c:pt idx="154">
                  <c:v>3.3297632734321219E-3</c:v>
                </c:pt>
                <c:pt idx="155">
                  <c:v>3.0150879159489977E-3</c:v>
                </c:pt>
                <c:pt idx="156">
                  <c:v>2.7254075395758588E-3</c:v>
                </c:pt>
                <c:pt idx="157">
                  <c:v>2.459278865366666E-3</c:v>
                </c:pt>
                <c:pt idx="158">
                  <c:v>2.2152816684072913E-3</c:v>
                </c:pt>
                <c:pt idx="159">
                  <c:v>1.9920259033141185E-3</c:v>
                </c:pt>
                <c:pt idx="160">
                  <c:v>1.7881578799854119E-3</c:v>
                </c:pt>
                <c:pt idx="161">
                  <c:v>1.602365522690905E-3</c:v>
                </c:pt>
                <c:pt idx="162">
                  <c:v>1.4333827528469777E-3</c:v>
                </c:pt>
                <c:pt idx="163">
                  <c:v>1.2799930418243889E-3</c:v>
                </c:pt>
                <c:pt idx="164">
                  <c:v>1.1410321849120962E-3</c:v>
                </c:pt>
                <c:pt idx="165">
                  <c:v>1.0153903511697438E-3</c:v>
                </c:pt>
                <c:pt idx="166">
                  <c:v>9.0201346641133068E-4</c:v>
                </c:pt>
                <c:pt idx="167">
                  <c:v>7.9990398805334295E-4</c:v>
                </c:pt>
                <c:pt idx="168">
                  <c:v>7.0812113111964837E-4</c:v>
                </c:pt>
                <c:pt idx="169">
                  <c:v>6.2578060441640922E-4</c:v>
                </c:pt>
                <c:pt idx="170">
                  <c:v>5.5205391487003243E-4</c:v>
                </c:pt>
                <c:pt idx="171">
                  <c:v>4.8616729635802609E-4</c:v>
                </c:pt>
                <c:pt idx="172">
                  <c:v>4.2740031715407691E-4</c:v>
                </c:pt>
                <c:pt idx="173">
                  <c:v>3.75084217450286E-4</c:v>
                </c:pt>
                <c:pt idx="174">
                  <c:v>3.2860002540265032E-4</c:v>
                </c:pt>
                <c:pt idx="175">
                  <c:v>2.8737649685744738E-4</c:v>
                </c:pt>
                <c:pt idx="176">
                  <c:v>2.5088792043681372E-4</c:v>
                </c:pt>
                <c:pt idx="177">
                  <c:v>2.1865182606565278E-4</c:v>
                </c:pt>
                <c:pt idx="178">
                  <c:v>1.9022663137606568E-4</c:v>
                </c:pt>
                <c:pt idx="179">
                  <c:v>1.6520925678920102E-4</c:v>
                </c:pt>
                <c:pt idx="180">
                  <c:v>1.4323273649965152E-4</c:v>
                </c:pt>
                <c:pt idx="181">
                  <c:v>1.239638491186252E-4</c:v>
                </c:pt>
                <c:pt idx="182">
                  <c:v>1.0710078840591213E-4</c:v>
                </c:pt>
                <c:pt idx="183">
                  <c:v>9.23708913670327E-5</c:v>
                </c:pt>
                <c:pt idx="184">
                  <c:v>7.9528438033925024E-5</c:v>
                </c:pt>
                <c:pt idx="185">
                  <c:v>6.8352534502004003E-5</c:v>
                </c:pt>
                <c:pt idx="186">
                  <c:v>5.8645088274574382E-5</c:v>
                </c:pt>
                <c:pt idx="187">
                  <c:v>5.0228882673428083E-5</c:v>
                </c:pt>
                <c:pt idx="188">
                  <c:v>4.2945755013544289E-5</c:v>
                </c:pt>
                <c:pt idx="189">
                  <c:v>3.6654881407696692E-5</c:v>
                </c:pt>
                <c:pt idx="190">
                  <c:v>3.1231169457703898E-5</c:v>
                </c:pt>
                <c:pt idx="191">
                  <c:v>2.6563758694507429E-5</c:v>
                </c:pt>
                <c:pt idx="192">
                  <c:v>2.2554627438472785E-5</c:v>
                </c:pt>
                <c:pt idx="193">
                  <c:v>1.9117303751812497E-5</c:v>
                </c:pt>
                <c:pt idx="194">
                  <c:v>1.6175677333128916E-5</c:v>
                </c:pt>
                <c:pt idx="195">
                  <c:v>1.3662908545225763E-5</c:v>
                </c:pt>
                <c:pt idx="196">
                  <c:v>1.1520430256583974E-5</c:v>
                </c:pt>
                <c:pt idx="197">
                  <c:v>9.6970377991485671E-6</c:v>
                </c:pt>
                <c:pt idx="198">
                  <c:v>8.1480620854214806E-6</c:v>
                </c:pt>
                <c:pt idx="199">
                  <c:v>6.8346207717917046E-6</c:v>
                </c:pt>
                <c:pt idx="200">
                  <c:v>5.7229422886540636E-6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1921-2023'!$W$4:$DS$4</c:f>
              <c:numCache>
                <c:formatCode>#,##0_);\(#,##0\)</c:formatCode>
                <c:ptCount val="101"/>
                <c:pt idx="0">
                  <c:v>62.5428571428574</c:v>
                </c:pt>
                <c:pt idx="1">
                  <c:v>62.851428571428826</c:v>
                </c:pt>
                <c:pt idx="2">
                  <c:v>63.160000000000252</c:v>
                </c:pt>
                <c:pt idx="3">
                  <c:v>63.468571428571678</c:v>
                </c:pt>
                <c:pt idx="4">
                  <c:v>63.777142857143104</c:v>
                </c:pt>
                <c:pt idx="5">
                  <c:v>64.085714285714531</c:v>
                </c:pt>
                <c:pt idx="6">
                  <c:v>64.394285714285957</c:v>
                </c:pt>
                <c:pt idx="7">
                  <c:v>64.702857142857383</c:v>
                </c:pt>
                <c:pt idx="8">
                  <c:v>65.011428571428809</c:v>
                </c:pt>
                <c:pt idx="9">
                  <c:v>65.320000000000235</c:v>
                </c:pt>
                <c:pt idx="10">
                  <c:v>65.628571428571661</c:v>
                </c:pt>
                <c:pt idx="11">
                  <c:v>65.937142857143087</c:v>
                </c:pt>
                <c:pt idx="12">
                  <c:v>66.245714285714513</c:v>
                </c:pt>
                <c:pt idx="13">
                  <c:v>66.554285714285939</c:v>
                </c:pt>
                <c:pt idx="14">
                  <c:v>66.862857142857365</c:v>
                </c:pt>
                <c:pt idx="15">
                  <c:v>67.171428571428791</c:v>
                </c:pt>
                <c:pt idx="16">
                  <c:v>67.480000000000217</c:v>
                </c:pt>
                <c:pt idx="17">
                  <c:v>67.788571428571643</c:v>
                </c:pt>
                <c:pt idx="18">
                  <c:v>68.097142857143069</c:v>
                </c:pt>
                <c:pt idx="19">
                  <c:v>68.405714285714495</c:v>
                </c:pt>
                <c:pt idx="20">
                  <c:v>68.714285714285921</c:v>
                </c:pt>
                <c:pt idx="21">
                  <c:v>69.022857142857347</c:v>
                </c:pt>
                <c:pt idx="22">
                  <c:v>69.331428571428773</c:v>
                </c:pt>
                <c:pt idx="23">
                  <c:v>69.6400000000002</c:v>
                </c:pt>
                <c:pt idx="24">
                  <c:v>69.948571428571626</c:v>
                </c:pt>
                <c:pt idx="25">
                  <c:v>70.257142857143052</c:v>
                </c:pt>
                <c:pt idx="26">
                  <c:v>70.565714285714478</c:v>
                </c:pt>
                <c:pt idx="27">
                  <c:v>70.874285714285904</c:v>
                </c:pt>
                <c:pt idx="28">
                  <c:v>71.18285714285733</c:v>
                </c:pt>
                <c:pt idx="29">
                  <c:v>71.491428571428756</c:v>
                </c:pt>
                <c:pt idx="30">
                  <c:v>71.800000000000182</c:v>
                </c:pt>
                <c:pt idx="31">
                  <c:v>72.108571428571608</c:v>
                </c:pt>
                <c:pt idx="32">
                  <c:v>72.417142857143034</c:v>
                </c:pt>
                <c:pt idx="33">
                  <c:v>72.72571428571446</c:v>
                </c:pt>
                <c:pt idx="34">
                  <c:v>73.034285714285886</c:v>
                </c:pt>
                <c:pt idx="35">
                  <c:v>73.342857142857312</c:v>
                </c:pt>
                <c:pt idx="36">
                  <c:v>73.651428571428738</c:v>
                </c:pt>
                <c:pt idx="37">
                  <c:v>73.960000000000164</c:v>
                </c:pt>
                <c:pt idx="38">
                  <c:v>74.26857142857159</c:v>
                </c:pt>
                <c:pt idx="39">
                  <c:v>74.577142857143016</c:v>
                </c:pt>
                <c:pt idx="40">
                  <c:v>74.885714285714442</c:v>
                </c:pt>
                <c:pt idx="41">
                  <c:v>75.194285714285868</c:v>
                </c:pt>
                <c:pt idx="42">
                  <c:v>75.502857142857295</c:v>
                </c:pt>
                <c:pt idx="43">
                  <c:v>75.811428571428721</c:v>
                </c:pt>
                <c:pt idx="44">
                  <c:v>76.120000000000147</c:v>
                </c:pt>
                <c:pt idx="45">
                  <c:v>76.428571428571573</c:v>
                </c:pt>
                <c:pt idx="46">
                  <c:v>76.737142857142999</c:v>
                </c:pt>
                <c:pt idx="47">
                  <c:v>77.045714285714425</c:v>
                </c:pt>
                <c:pt idx="48">
                  <c:v>77.354285714285851</c:v>
                </c:pt>
                <c:pt idx="49">
                  <c:v>77.662857142857277</c:v>
                </c:pt>
                <c:pt idx="50">
                  <c:v>77.971428571428703</c:v>
                </c:pt>
                <c:pt idx="51">
                  <c:v>78.280000000000129</c:v>
                </c:pt>
                <c:pt idx="52">
                  <c:v>78.588571428571555</c:v>
                </c:pt>
                <c:pt idx="53">
                  <c:v>78.897142857142981</c:v>
                </c:pt>
                <c:pt idx="54">
                  <c:v>79.205714285714407</c:v>
                </c:pt>
                <c:pt idx="55">
                  <c:v>79.514285714285833</c:v>
                </c:pt>
                <c:pt idx="56">
                  <c:v>79.822857142857259</c:v>
                </c:pt>
                <c:pt idx="57">
                  <c:v>80.131428571428685</c:v>
                </c:pt>
                <c:pt idx="58">
                  <c:v>80.440000000000111</c:v>
                </c:pt>
                <c:pt idx="59">
                  <c:v>80.748571428571537</c:v>
                </c:pt>
                <c:pt idx="60">
                  <c:v>81.057142857142964</c:v>
                </c:pt>
                <c:pt idx="61">
                  <c:v>81.36571428571439</c:v>
                </c:pt>
                <c:pt idx="62">
                  <c:v>81.674285714285816</c:v>
                </c:pt>
                <c:pt idx="63">
                  <c:v>81.982857142857242</c:v>
                </c:pt>
                <c:pt idx="64">
                  <c:v>82.291428571428668</c:v>
                </c:pt>
                <c:pt idx="65">
                  <c:v>82.600000000000094</c:v>
                </c:pt>
                <c:pt idx="66">
                  <c:v>82.90857142857152</c:v>
                </c:pt>
                <c:pt idx="67">
                  <c:v>83.217142857142946</c:v>
                </c:pt>
                <c:pt idx="68">
                  <c:v>83.525714285714372</c:v>
                </c:pt>
                <c:pt idx="69">
                  <c:v>83.834285714285798</c:v>
                </c:pt>
                <c:pt idx="70">
                  <c:v>84.142857142857224</c:v>
                </c:pt>
                <c:pt idx="71">
                  <c:v>84.45142857142865</c:v>
                </c:pt>
                <c:pt idx="72">
                  <c:v>84.760000000000076</c:v>
                </c:pt>
                <c:pt idx="73">
                  <c:v>85.068571428571502</c:v>
                </c:pt>
                <c:pt idx="74">
                  <c:v>85.377142857142928</c:v>
                </c:pt>
                <c:pt idx="75">
                  <c:v>85.685714285714354</c:v>
                </c:pt>
                <c:pt idx="76">
                  <c:v>85.99428571428578</c:v>
                </c:pt>
                <c:pt idx="77">
                  <c:v>86.302857142857206</c:v>
                </c:pt>
                <c:pt idx="78">
                  <c:v>86.611428571428632</c:v>
                </c:pt>
                <c:pt idx="79">
                  <c:v>86.920000000000059</c:v>
                </c:pt>
                <c:pt idx="80">
                  <c:v>87.228571428571485</c:v>
                </c:pt>
                <c:pt idx="81">
                  <c:v>87.537142857142911</c:v>
                </c:pt>
                <c:pt idx="82">
                  <c:v>87.845714285714337</c:v>
                </c:pt>
                <c:pt idx="83">
                  <c:v>88.154285714285763</c:v>
                </c:pt>
                <c:pt idx="84">
                  <c:v>88.462857142857189</c:v>
                </c:pt>
                <c:pt idx="85">
                  <c:v>88.771428571428615</c:v>
                </c:pt>
                <c:pt idx="86">
                  <c:v>89.080000000000041</c:v>
                </c:pt>
                <c:pt idx="87">
                  <c:v>89.388571428571467</c:v>
                </c:pt>
                <c:pt idx="88">
                  <c:v>89.697142857142893</c:v>
                </c:pt>
                <c:pt idx="89">
                  <c:v>90.005714285714319</c:v>
                </c:pt>
                <c:pt idx="90">
                  <c:v>90.314285714285745</c:v>
                </c:pt>
                <c:pt idx="91">
                  <c:v>90.622857142857171</c:v>
                </c:pt>
                <c:pt idx="92">
                  <c:v>90.931428571428597</c:v>
                </c:pt>
                <c:pt idx="93">
                  <c:v>91.240000000000023</c:v>
                </c:pt>
                <c:pt idx="94">
                  <c:v>91.548571428571449</c:v>
                </c:pt>
                <c:pt idx="95">
                  <c:v>91.857142857142875</c:v>
                </c:pt>
                <c:pt idx="96">
                  <c:v>92.165714285714301</c:v>
                </c:pt>
                <c:pt idx="97">
                  <c:v>92.474285714285728</c:v>
                </c:pt>
                <c:pt idx="98">
                  <c:v>92.782857142857154</c:v>
                </c:pt>
                <c:pt idx="99">
                  <c:v>93.09142857142858</c:v>
                </c:pt>
                <c:pt idx="100">
                  <c:v>93.4</c:v>
                </c:pt>
              </c:numCache>
            </c:numRef>
          </c:cat>
          <c:val>
            <c:numRef>
              <c:f>'SPERT® 1921-2023'!$HP$11:$PH$11</c:f>
              <c:numCache>
                <c:formatCode>General</c:formatCode>
                <c:ptCount val="201"/>
                <c:pt idx="0">
                  <c:v>1.4098658295953079E-5</c:v>
                </c:pt>
                <c:pt idx="1">
                  <c:v>1.6686192764089991E-5</c:v>
                </c:pt>
                <c:pt idx="2">
                  <c:v>1.9714309917005333E-5</c:v>
                </c:pt>
                <c:pt idx="3">
                  <c:v>2.3251488169932292E-5</c:v>
                </c:pt>
                <c:pt idx="4">
                  <c:v>2.737567149718774E-5</c:v>
                </c:pt>
                <c:pt idx="5">
                  <c:v>3.2175378079442803E-5</c:v>
                </c:pt>
                <c:pt idx="6">
                  <c:v>3.7750906832349002E-5</c:v>
                </c:pt>
                <c:pt idx="7">
                  <c:v>4.4215645514984167E-5</c:v>
                </c:pt>
                <c:pt idx="8">
                  <c:v>5.1697483428660706E-5</c:v>
                </c:pt>
                <c:pt idx="9">
                  <c:v>6.0340330862923493E-5</c:v>
                </c:pt>
                <c:pt idx="10">
                  <c:v>7.0305746411651561E-5</c:v>
                </c:pt>
                <c:pt idx="11">
                  <c:v>8.1774672054546921E-5</c:v>
                </c:pt>
                <c:pt idx="12">
                  <c:v>9.4949274465770439E-5</c:v>
                </c:pt>
                <c:pt idx="13">
                  <c:v>1.1005488936168152E-4</c:v>
                </c:pt>
                <c:pt idx="14">
                  <c:v>1.2734206382549455E-4</c:v>
                </c:pt>
                <c:pt idx="15">
                  <c:v>1.4708868944300632E-4</c:v>
                </c:pt>
                <c:pt idx="16">
                  <c:v>1.6960221674861998E-4</c:v>
                </c:pt>
                <c:pt idx="17">
                  <c:v>1.952219389170134E-4</c:v>
                </c:pt>
                <c:pt idx="18">
                  <c:v>2.2432132984992467E-4</c:v>
                </c:pt>
                <c:pt idx="19">
                  <c:v>2.5731041881181803E-4</c:v>
                </c:pt>
                <c:pt idx="20">
                  <c:v>2.9463818058066767E-4</c:v>
                </c:pt>
                <c:pt idx="21">
                  <c:v>3.3679491672501286E-4</c:v>
                </c:pt>
                <c:pt idx="22">
                  <c:v>3.8431460012692078E-4</c:v>
                </c:pt>
                <c:pt idx="23">
                  <c:v>4.3777715128078275E-4</c:v>
                </c:pt>
                <c:pt idx="24">
                  <c:v>4.9781061125562403E-4</c:v>
                </c:pt>
                <c:pt idx="25">
                  <c:v>5.650931725671907E-4</c:v>
                </c:pt>
                <c:pt idx="26">
                  <c:v>6.4035502562626761E-4</c:v>
                </c:pt>
                <c:pt idx="27">
                  <c:v>7.2437997497987443E-4</c:v>
                </c:pt>
                <c:pt idx="28">
                  <c:v>8.1800677631757286E-4</c:v>
                </c:pt>
                <c:pt idx="29">
                  <c:v>9.2213014225796513E-4</c:v>
                </c:pt>
                <c:pt idx="30">
                  <c:v>1.0377013623482931E-3</c:v>
                </c:pt>
                <c:pt idx="31">
                  <c:v>1.1657284805952945E-3</c:v>
                </c:pt>
                <c:pt idx="32">
                  <c:v>1.3072759722938896E-3</c:v>
                </c:pt>
                <c:pt idx="33">
                  <c:v>1.4634638610299517E-3</c:v>
                </c:pt>
                <c:pt idx="34">
                  <c:v>1.6354662166022953E-3</c:v>
                </c:pt>
                <c:pt idx="35">
                  <c:v>1.8245089753336741E-3</c:v>
                </c:pt>
                <c:pt idx="36">
                  <c:v>2.0318670259136858E-3</c:v>
                </c:pt>
                <c:pt idx="37">
                  <c:v>2.2588605066242032E-3</c:v>
                </c:pt>
                <c:pt idx="38">
                  <c:v>2.5068502636184367E-3</c:v>
                </c:pt>
                <c:pt idx="39">
                  <c:v>2.7772324249239989E-3</c:v>
                </c:pt>
                <c:pt idx="40">
                  <c:v>3.0714320510713128E-3</c:v>
                </c:pt>
                <c:pt idx="41">
                  <c:v>3.3908958307471387E-3</c:v>
                </c:pt>
                <c:pt idx="42">
                  <c:v>3.7370837986557921E-3</c:v>
                </c:pt>
                <c:pt idx="43">
                  <c:v>4.1114600628328049E-3</c:v>
                </c:pt>
                <c:pt idx="44">
                  <c:v>4.5154825399690811E-3</c:v>
                </c:pt>
                <c:pt idx="45">
                  <c:v>4.9505917098127562E-3</c:v>
                </c:pt>
                <c:pt idx="46">
                  <c:v>5.4181984133399213E-3</c:v>
                </c:pt>
                <c:pt idx="47">
                  <c:v>5.9196707340125635E-3</c:v>
                </c:pt>
                <c:pt idx="48">
                  <c:v>6.4563200169331595E-3</c:v>
                </c:pt>
                <c:pt idx="49">
                  <c:v>7.029386096890855E-3</c:v>
                </c:pt>
                <c:pt idx="50">
                  <c:v>7.6400218229755006E-3</c:v>
                </c:pt>
                <c:pt idx="51">
                  <c:v>8.2892769843871672E-3</c:v>
                </c:pt>
                <c:pt idx="52">
                  <c:v>8.9780817590387318E-3</c:v>
                </c:pt>
                <c:pt idx="53">
                  <c:v>9.7072298232620102E-3</c:v>
                </c:pt>
                <c:pt idx="54">
                  <c:v>1.047736127708985E-2</c:v>
                </c:pt>
                <c:pt idx="55">
                  <c:v>1.128894555488715E-2</c:v>
                </c:pt>
                <c:pt idx="56">
                  <c:v>1.2142264505221689E-2</c:v>
                </c:pt>
                <c:pt idx="57">
                  <c:v>1.3037395836475243E-2</c:v>
                </c:pt>
                <c:pt idx="58">
                  <c:v>1.3974197135470637E-2</c:v>
                </c:pt>
                <c:pt idx="59">
                  <c:v>1.4952290675013259E-2</c:v>
                </c:pt>
                <c:pt idx="60">
                  <c:v>1.5971049232411997E-2</c:v>
                </c:pt>
                <c:pt idx="61">
                  <c:v>1.7029583144471346E-2</c:v>
                </c:pt>
                <c:pt idx="62">
                  <c:v>1.8126728824879174E-2</c:v>
                </c:pt>
                <c:pt idx="63">
                  <c:v>1.9261038967134724E-2</c:v>
                </c:pt>
                <c:pt idx="64">
                  <c:v>2.0430774649991136E-2</c:v>
                </c:pt>
                <c:pt idx="65">
                  <c:v>2.1633899552699263E-2</c:v>
                </c:pt>
                <c:pt idx="66">
                  <c:v>2.2868076474060233E-2</c:v>
                </c:pt>
                <c:pt idx="67">
                  <c:v>2.4130666332409914E-2</c:v>
                </c:pt>
                <c:pt idx="68">
                  <c:v>2.5418729803218118E-2</c:v>
                </c:pt>
                <c:pt idx="69">
                  <c:v>2.6729031727105612E-2</c:v>
                </c:pt>
                <c:pt idx="70">
                  <c:v>2.8058048393946333E-2</c:v>
                </c:pt>
                <c:pt idx="71">
                  <c:v>2.9401977778584189E-2</c:v>
                </c:pt>
                <c:pt idx="72">
                  <c:v>3.0756752770873055E-2</c:v>
                </c:pt>
                <c:pt idx="73">
                  <c:v>3.2118057407630018E-2</c:v>
                </c:pt>
                <c:pt idx="74">
                  <c:v>3.3481346077121957E-2</c:v>
                </c:pt>
                <c:pt idx="75">
                  <c:v>3.484186562838322E-2</c:v>
                </c:pt>
                <c:pt idx="76">
                  <c:v>3.6194680278538276E-2</c:v>
                </c:pt>
                <c:pt idx="77">
                  <c:v>3.7534699171963538E-2</c:v>
                </c:pt>
                <c:pt idx="78">
                  <c:v>3.8856706406186492E-2</c:v>
                </c:pt>
                <c:pt idx="79">
                  <c:v>4.015539330152415E-2</c:v>
                </c:pt>
                <c:pt idx="80">
                  <c:v>4.1425392655250949E-2</c:v>
                </c:pt>
                <c:pt idx="81">
                  <c:v>4.2661314687197929E-2</c:v>
                </c:pt>
                <c:pt idx="82">
                  <c:v>4.3857784352743463E-2</c:v>
                </c:pt>
                <c:pt idx="83">
                  <c:v>4.5009479671751555E-2</c:v>
                </c:pt>
                <c:pt idx="84">
                  <c:v>4.6111170698697732E-2</c:v>
                </c:pt>
                <c:pt idx="85">
                  <c:v>4.7157758740488581E-2</c:v>
                </c:pt>
                <c:pt idx="86">
                  <c:v>4.8144315414759248E-2</c:v>
                </c:pt>
                <c:pt idx="87">
                  <c:v>4.9066121133074611E-2</c:v>
                </c:pt>
                <c:pt idx="88">
                  <c:v>4.9918702590735671E-2</c:v>
                </c:pt>
                <c:pt idx="89">
                  <c:v>5.0697868847974371E-2</c:v>
                </c:pt>
                <c:pt idx="90">
                  <c:v>5.1399745596289716E-2</c:v>
                </c:pt>
                <c:pt idx="91">
                  <c:v>5.2020807218508977E-2</c:v>
                </c:pt>
                <c:pt idx="92">
                  <c:v>5.25579062717247E-2</c:v>
                </c:pt>
                <c:pt idx="93">
                  <c:v>5.3008300048332041E-2</c:v>
                </c:pt>
                <c:pt idx="94">
                  <c:v>5.3369673901642121E-2</c:v>
                </c:pt>
                <c:pt idx="95">
                  <c:v>5.3640161058552453E-2</c:v>
                </c:pt>
                <c:pt idx="96">
                  <c:v>5.3818358682002507E-2</c:v>
                </c:pt>
                <c:pt idx="97">
                  <c:v>5.3903339989840815E-2</c:v>
                </c:pt>
                <c:pt idx="98">
                  <c:v>5.3894662283619693E-2</c:v>
                </c:pt>
                <c:pt idx="99">
                  <c:v>5.3792370789997983E-2</c:v>
                </c:pt>
                <c:pt idx="100">
                  <c:v>5.359699826811308E-2</c:v>
                </c:pt>
                <c:pt idx="101">
                  <c:v>5.330956038769142E-2</c:v>
                </c:pt>
                <c:pt idx="102">
                  <c:v>5.2931546934000089E-2</c:v>
                </c:pt>
                <c:pt idx="103">
                  <c:v>5.2464908946201247E-2</c:v>
                </c:pt>
                <c:pt idx="104">
                  <c:v>5.1912041944470175E-2</c:v>
                </c:pt>
                <c:pt idx="105">
                  <c:v>5.1275765447625986E-2</c:v>
                </c:pt>
                <c:pt idx="106">
                  <c:v>5.0559299026294337E-2</c:v>
                </c:pt>
                <c:pt idx="107">
                  <c:v>4.9766235176124829E-2</c:v>
                </c:pt>
                <c:pt idx="108">
                  <c:v>4.8900509330747612E-2</c:v>
                </c:pt>
                <c:pt idx="109">
                  <c:v>4.7966367364474585E-2</c:v>
                </c:pt>
                <c:pt idx="110">
                  <c:v>4.6968330959826998E-2</c:v>
                </c:pt>
                <c:pt idx="111">
                  <c:v>4.5911161234489864E-2</c:v>
                </c:pt>
                <c:pt idx="112">
                  <c:v>4.4799821036046086E-2</c:v>
                </c:pt>
                <c:pt idx="113">
                  <c:v>4.3639436320720322E-2</c:v>
                </c:pt>
                <c:pt idx="114">
                  <c:v>4.2435257034361504E-2</c:v>
                </c:pt>
                <c:pt idx="115">
                  <c:v>4.1192617910108004E-2</c:v>
                </c:pt>
                <c:pt idx="116">
                  <c:v>3.9916899587805622E-2</c:v>
                </c:pt>
                <c:pt idx="117">
                  <c:v>3.8613490445569477E-2</c:v>
                </c:pt>
                <c:pt idx="118">
                  <c:v>3.7287749514263557E-2</c:v>
                </c:pt>
                <c:pt idx="119">
                  <c:v>3.5944970821559862E-2</c:v>
                </c:pt>
                <c:pt idx="120">
                  <c:v>3.4590349484136813E-2</c:v>
                </c:pt>
                <c:pt idx="121">
                  <c:v>3.3228949835043438E-2</c:v>
                </c:pt>
                <c:pt idx="122">
                  <c:v>3.1865675838889683E-2</c:v>
                </c:pt>
                <c:pt idx="123">
                  <c:v>3.0505244010951029E-2</c:v>
                </c:pt>
                <c:pt idx="124">
                  <c:v>2.915215901813821E-2</c:v>
                </c:pt>
                <c:pt idx="125">
                  <c:v>2.7810692100724059E-2</c:v>
                </c:pt>
                <c:pt idx="126">
                  <c:v>2.6484862414374824E-2</c:v>
                </c:pt>
                <c:pt idx="127">
                  <c:v>2.5178421353013403E-2</c:v>
                </c:pt>
                <c:pt idx="128">
                  <c:v>2.3894839874930865E-2</c:v>
                </c:pt>
                <c:pt idx="129">
                  <c:v>2.2637298817898905E-2</c:v>
                </c:pt>
                <c:pt idx="130">
                  <c:v>2.1408682154311E-2</c:v>
                </c:pt>
                <c:pt idx="131">
                  <c:v>2.021157310502902E-2</c:v>
                </c:pt>
                <c:pt idx="132">
                  <c:v>1.9048253001007646E-2</c:v>
                </c:pt>
                <c:pt idx="133">
                  <c:v>1.792070275521947E-2</c:v>
                </c:pt>
                <c:pt idx="134">
                  <c:v>1.6830606784148654E-2</c:v>
                </c:pt>
                <c:pt idx="135">
                  <c:v>1.5779359198332791E-2</c:v>
                </c:pt>
                <c:pt idx="136">
                  <c:v>1.4768072065213796E-2</c:v>
                </c:pt>
                <c:pt idx="137">
                  <c:v>1.3797585534947728E-2</c:v>
                </c:pt>
                <c:pt idx="138">
                  <c:v>1.2868479610794041E-2</c:v>
                </c:pt>
                <c:pt idx="139">
                  <c:v>1.1981087340174118E-2</c:v>
                </c:pt>
                <c:pt idx="140">
                  <c:v>1.1135509200318068E-2</c:v>
                </c:pt>
                <c:pt idx="141">
                  <c:v>1.0331628453424009E-2</c:v>
                </c:pt>
                <c:pt idx="142">
                  <c:v>9.5691272502081478E-3</c:v>
                </c:pt>
                <c:pt idx="143">
                  <c:v>8.8475032673675687E-3</c:v>
                </c:pt>
                <c:pt idx="144">
                  <c:v>8.16608667352226E-3</c:v>
                </c:pt>
                <c:pt idx="145">
                  <c:v>7.5240572293424476E-3</c:v>
                </c:pt>
                <c:pt idx="146">
                  <c:v>6.9204613404805319E-3</c:v>
                </c:pt>
                <c:pt idx="147">
                  <c:v>6.354228896288748E-3</c:v>
                </c:pt>
                <c:pt idx="148">
                  <c:v>5.824189742787411E-3</c:v>
                </c:pt>
                <c:pt idx="149">
                  <c:v>5.3290896546356247E-3</c:v>
                </c:pt>
                <c:pt idx="150">
                  <c:v>4.8676056876387755E-3</c:v>
                </c:pt>
                <c:pt idx="151">
                  <c:v>4.4383608103132927E-3</c:v>
                </c:pt>
                <c:pt idx="152">
                  <c:v>4.0399377299491909E-3</c:v>
                </c:pt>
                <c:pt idx="153">
                  <c:v>3.6708918452164167E-3</c:v>
                </c:pt>
                <c:pt idx="154">
                  <c:v>3.3297632734321219E-3</c:v>
                </c:pt>
                <c:pt idx="155">
                  <c:v>3.0150879159489977E-3</c:v>
                </c:pt>
                <c:pt idx="156">
                  <c:v>2.7254075395758588E-3</c:v>
                </c:pt>
                <c:pt idx="157">
                  <c:v>2.459278865366666E-3</c:v>
                </c:pt>
                <c:pt idx="158">
                  <c:v>2.2152816684072913E-3</c:v>
                </c:pt>
                <c:pt idx="159">
                  <c:v>1.9920259033141185E-3</c:v>
                </c:pt>
                <c:pt idx="160">
                  <c:v>1.7881578799854119E-3</c:v>
                </c:pt>
                <c:pt idx="161">
                  <c:v>1.602365522690905E-3</c:v>
                </c:pt>
                <c:pt idx="162">
                  <c:v>1.4333827528469777E-3</c:v>
                </c:pt>
                <c:pt idx="163">
                  <c:v>1.2799930418243889E-3</c:v>
                </c:pt>
                <c:pt idx="164">
                  <c:v>1.1410321849120962E-3</c:v>
                </c:pt>
                <c:pt idx="165">
                  <c:v>1.0153903511697438E-3</c:v>
                </c:pt>
                <c:pt idx="166">
                  <c:v>9.0201346641133068E-4</c:v>
                </c:pt>
                <c:pt idx="167">
                  <c:v>7.9990398805334295E-4</c:v>
                </c:pt>
                <c:pt idx="168">
                  <c:v>7.0812113111964837E-4</c:v>
                </c:pt>
                <c:pt idx="169">
                  <c:v>6.2578060441640922E-4</c:v>
                </c:pt>
                <c:pt idx="170">
                  <c:v>5.5205391487003243E-4</c:v>
                </c:pt>
                <c:pt idx="171">
                  <c:v>4.8616729635802609E-4</c:v>
                </c:pt>
                <c:pt idx="172">
                  <c:v>4.2740031715407691E-4</c:v>
                </c:pt>
                <c:pt idx="173">
                  <c:v>3.75084217450286E-4</c:v>
                </c:pt>
                <c:pt idx="174">
                  <c:v>3.2860002540265032E-4</c:v>
                </c:pt>
                <c:pt idx="175">
                  <c:v>2.8737649685744738E-4</c:v>
                </c:pt>
                <c:pt idx="176">
                  <c:v>2.5088792043681372E-4</c:v>
                </c:pt>
                <c:pt idx="177">
                  <c:v>2.1865182606565278E-4</c:v>
                </c:pt>
                <c:pt idx="178">
                  <c:v>1.9022663137606568E-4</c:v>
                </c:pt>
                <c:pt idx="179">
                  <c:v>1.6520925678920102E-4</c:v>
                </c:pt>
                <c:pt idx="180">
                  <c:v>1.4323273649965152E-4</c:v>
                </c:pt>
                <c:pt idx="181">
                  <c:v>1.239638491186252E-4</c:v>
                </c:pt>
                <c:pt idx="182">
                  <c:v>1.0710078840591213E-4</c:v>
                </c:pt>
                <c:pt idx="183">
                  <c:v>9.23708913670327E-5</c:v>
                </c:pt>
                <c:pt idx="184">
                  <c:v>7.9528438033925024E-5</c:v>
                </c:pt>
                <c:pt idx="185">
                  <c:v>6.8352534502004003E-5</c:v>
                </c:pt>
                <c:pt idx="186">
                  <c:v>5.8645088274574382E-5</c:v>
                </c:pt>
                <c:pt idx="187">
                  <c:v>5.0228882673428083E-5</c:v>
                </c:pt>
                <c:pt idx="188">
                  <c:v>4.2945755013544289E-5</c:v>
                </c:pt>
                <c:pt idx="189">
                  <c:v>3.6654881407696692E-5</c:v>
                </c:pt>
                <c:pt idx="190">
                  <c:v>3.1231169457703898E-5</c:v>
                </c:pt>
                <c:pt idx="191">
                  <c:v>2.6563758694507429E-5</c:v>
                </c:pt>
                <c:pt idx="192">
                  <c:v>2.2554627438472785E-5</c:v>
                </c:pt>
                <c:pt idx="193">
                  <c:v>1.9117303751812497E-5</c:v>
                </c:pt>
                <c:pt idx="194">
                  <c:v>1.6175677333128916E-5</c:v>
                </c:pt>
                <c:pt idx="195">
                  <c:v>1.3662908545225763E-5</c:v>
                </c:pt>
                <c:pt idx="196">
                  <c:v>1.1520430256583974E-5</c:v>
                </c:pt>
                <c:pt idx="197">
                  <c:v>9.6970377991485671E-6</c:v>
                </c:pt>
                <c:pt idx="198">
                  <c:v>8.1480620854214806E-6</c:v>
                </c:pt>
                <c:pt idx="199">
                  <c:v>6.8346207717917046E-6</c:v>
                </c:pt>
                <c:pt idx="200">
                  <c:v>5.7229422886540636E-6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1974-2023'!$D$23:$D$25</c:f>
              <c:numCache>
                <c:formatCode>0%</c:formatCode>
                <c:ptCount val="3"/>
                <c:pt idx="0">
                  <c:v>0.12021908633338585</c:v>
                </c:pt>
                <c:pt idx="1">
                  <c:v>0.51227321045746921</c:v>
                </c:pt>
                <c:pt idx="2">
                  <c:v>0.36750770320914494</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1974-2023'!$W$4:$HO$4</c:f>
              <c:numCache>
                <c:formatCode>#,##0_);\(#,##0\)</c:formatCode>
                <c:ptCount val="201"/>
                <c:pt idx="0">
                  <c:v>63.271428571428935</c:v>
                </c:pt>
                <c:pt idx="1">
                  <c:v>63.545714285714652</c:v>
                </c:pt>
                <c:pt idx="2">
                  <c:v>63.82000000000037</c:v>
                </c:pt>
                <c:pt idx="3">
                  <c:v>64.094285714286087</c:v>
                </c:pt>
                <c:pt idx="4">
                  <c:v>64.368571428571798</c:v>
                </c:pt>
                <c:pt idx="5">
                  <c:v>64.642857142857508</c:v>
                </c:pt>
                <c:pt idx="6">
                  <c:v>64.917142857143219</c:v>
                </c:pt>
                <c:pt idx="7">
                  <c:v>65.191428571428929</c:v>
                </c:pt>
                <c:pt idx="8">
                  <c:v>65.46571428571464</c:v>
                </c:pt>
                <c:pt idx="9">
                  <c:v>65.74000000000035</c:v>
                </c:pt>
                <c:pt idx="10">
                  <c:v>66.014285714286061</c:v>
                </c:pt>
                <c:pt idx="11">
                  <c:v>66.288571428571771</c:v>
                </c:pt>
                <c:pt idx="12">
                  <c:v>66.562857142857482</c:v>
                </c:pt>
                <c:pt idx="13">
                  <c:v>66.837142857143192</c:v>
                </c:pt>
                <c:pt idx="14">
                  <c:v>67.111428571428903</c:v>
                </c:pt>
                <c:pt idx="15">
                  <c:v>67.385714285714613</c:v>
                </c:pt>
                <c:pt idx="16">
                  <c:v>67.660000000000323</c:v>
                </c:pt>
                <c:pt idx="17">
                  <c:v>67.934285714286034</c:v>
                </c:pt>
                <c:pt idx="18">
                  <c:v>68.208571428571744</c:v>
                </c:pt>
                <c:pt idx="19">
                  <c:v>68.482857142857455</c:v>
                </c:pt>
                <c:pt idx="20">
                  <c:v>68.757142857143165</c:v>
                </c:pt>
                <c:pt idx="21">
                  <c:v>69.031428571428876</c:v>
                </c:pt>
                <c:pt idx="22">
                  <c:v>69.305714285714586</c:v>
                </c:pt>
                <c:pt idx="23">
                  <c:v>69.580000000000297</c:v>
                </c:pt>
                <c:pt idx="24">
                  <c:v>69.854285714286007</c:v>
                </c:pt>
                <c:pt idx="25">
                  <c:v>70.128571428571718</c:v>
                </c:pt>
                <c:pt idx="26">
                  <c:v>70.402857142857428</c:v>
                </c:pt>
                <c:pt idx="27">
                  <c:v>70.677142857143139</c:v>
                </c:pt>
                <c:pt idx="28">
                  <c:v>70.951428571428849</c:v>
                </c:pt>
                <c:pt idx="29">
                  <c:v>71.22571428571456</c:v>
                </c:pt>
                <c:pt idx="30">
                  <c:v>71.50000000000027</c:v>
                </c:pt>
                <c:pt idx="31">
                  <c:v>71.77428571428598</c:v>
                </c:pt>
                <c:pt idx="32">
                  <c:v>72.048571428571691</c:v>
                </c:pt>
                <c:pt idx="33">
                  <c:v>72.322857142857401</c:v>
                </c:pt>
                <c:pt idx="34">
                  <c:v>72.597142857143112</c:v>
                </c:pt>
                <c:pt idx="35">
                  <c:v>72.871428571428822</c:v>
                </c:pt>
                <c:pt idx="36">
                  <c:v>73.145714285714533</c:v>
                </c:pt>
                <c:pt idx="37">
                  <c:v>73.420000000000243</c:v>
                </c:pt>
                <c:pt idx="38">
                  <c:v>73.694285714285954</c:v>
                </c:pt>
                <c:pt idx="39">
                  <c:v>73.968571428571664</c:v>
                </c:pt>
                <c:pt idx="40">
                  <c:v>74.242857142857375</c:v>
                </c:pt>
                <c:pt idx="41">
                  <c:v>74.517142857143085</c:v>
                </c:pt>
                <c:pt idx="42">
                  <c:v>74.791428571428796</c:v>
                </c:pt>
                <c:pt idx="43">
                  <c:v>75.065714285714506</c:v>
                </c:pt>
                <c:pt idx="44">
                  <c:v>75.340000000000217</c:v>
                </c:pt>
                <c:pt idx="45">
                  <c:v>75.614285714285927</c:v>
                </c:pt>
                <c:pt idx="46">
                  <c:v>75.888571428571638</c:v>
                </c:pt>
                <c:pt idx="47">
                  <c:v>76.162857142857348</c:v>
                </c:pt>
                <c:pt idx="48">
                  <c:v>76.437142857143058</c:v>
                </c:pt>
                <c:pt idx="49">
                  <c:v>76.711428571428769</c:v>
                </c:pt>
                <c:pt idx="50">
                  <c:v>76.985714285714479</c:v>
                </c:pt>
                <c:pt idx="51">
                  <c:v>77.26000000000019</c:v>
                </c:pt>
                <c:pt idx="52">
                  <c:v>77.5342857142859</c:v>
                </c:pt>
                <c:pt idx="53">
                  <c:v>77.808571428571611</c:v>
                </c:pt>
                <c:pt idx="54">
                  <c:v>78.082857142857321</c:v>
                </c:pt>
                <c:pt idx="55">
                  <c:v>78.357142857143032</c:v>
                </c:pt>
                <c:pt idx="56">
                  <c:v>78.631428571428742</c:v>
                </c:pt>
                <c:pt idx="57">
                  <c:v>78.905714285714453</c:v>
                </c:pt>
                <c:pt idx="58">
                  <c:v>79.180000000000163</c:v>
                </c:pt>
                <c:pt idx="59">
                  <c:v>79.454285714285874</c:v>
                </c:pt>
                <c:pt idx="60">
                  <c:v>79.728571428571584</c:v>
                </c:pt>
                <c:pt idx="61">
                  <c:v>80.002857142857295</c:v>
                </c:pt>
                <c:pt idx="62">
                  <c:v>80.277142857143005</c:v>
                </c:pt>
                <c:pt idx="63">
                  <c:v>80.551428571428715</c:v>
                </c:pt>
                <c:pt idx="64">
                  <c:v>80.825714285714426</c:v>
                </c:pt>
                <c:pt idx="65">
                  <c:v>81.100000000000136</c:v>
                </c:pt>
                <c:pt idx="66">
                  <c:v>81.374285714285847</c:v>
                </c:pt>
                <c:pt idx="67">
                  <c:v>81.648571428571557</c:v>
                </c:pt>
                <c:pt idx="68">
                  <c:v>81.922857142857268</c:v>
                </c:pt>
                <c:pt idx="69">
                  <c:v>82.197142857142978</c:v>
                </c:pt>
                <c:pt idx="70">
                  <c:v>82.471428571428689</c:v>
                </c:pt>
                <c:pt idx="71">
                  <c:v>82.745714285714399</c:v>
                </c:pt>
                <c:pt idx="72">
                  <c:v>83.02000000000011</c:v>
                </c:pt>
                <c:pt idx="73">
                  <c:v>83.29428571428582</c:v>
                </c:pt>
                <c:pt idx="74">
                  <c:v>83.568571428571531</c:v>
                </c:pt>
                <c:pt idx="75">
                  <c:v>83.842857142857241</c:v>
                </c:pt>
                <c:pt idx="76">
                  <c:v>84.117142857142952</c:v>
                </c:pt>
                <c:pt idx="77">
                  <c:v>84.391428571428662</c:v>
                </c:pt>
                <c:pt idx="78">
                  <c:v>84.665714285714373</c:v>
                </c:pt>
                <c:pt idx="79">
                  <c:v>84.940000000000083</c:v>
                </c:pt>
                <c:pt idx="80">
                  <c:v>85.214285714285793</c:v>
                </c:pt>
                <c:pt idx="81">
                  <c:v>85.488571428571504</c:v>
                </c:pt>
                <c:pt idx="82">
                  <c:v>85.762857142857214</c:v>
                </c:pt>
                <c:pt idx="83">
                  <c:v>86.037142857142925</c:v>
                </c:pt>
                <c:pt idx="84">
                  <c:v>86.311428571428635</c:v>
                </c:pt>
                <c:pt idx="85">
                  <c:v>86.585714285714346</c:v>
                </c:pt>
                <c:pt idx="86">
                  <c:v>86.860000000000056</c:v>
                </c:pt>
                <c:pt idx="87">
                  <c:v>87.134285714285767</c:v>
                </c:pt>
                <c:pt idx="88">
                  <c:v>87.408571428571477</c:v>
                </c:pt>
                <c:pt idx="89">
                  <c:v>87.682857142857188</c:v>
                </c:pt>
                <c:pt idx="90">
                  <c:v>87.957142857142898</c:v>
                </c:pt>
                <c:pt idx="91">
                  <c:v>88.231428571428609</c:v>
                </c:pt>
                <c:pt idx="92">
                  <c:v>88.505714285714319</c:v>
                </c:pt>
                <c:pt idx="93">
                  <c:v>88.78000000000003</c:v>
                </c:pt>
                <c:pt idx="94">
                  <c:v>89.05428571428574</c:v>
                </c:pt>
                <c:pt idx="95">
                  <c:v>89.32857142857145</c:v>
                </c:pt>
                <c:pt idx="96">
                  <c:v>89.602857142857161</c:v>
                </c:pt>
                <c:pt idx="97">
                  <c:v>89.877142857142871</c:v>
                </c:pt>
                <c:pt idx="98">
                  <c:v>90.151428571428582</c:v>
                </c:pt>
                <c:pt idx="99">
                  <c:v>90.425714285714292</c:v>
                </c:pt>
                <c:pt idx="100">
                  <c:v>90.7</c:v>
                </c:pt>
                <c:pt idx="101">
                  <c:v>90.974285714285713</c:v>
                </c:pt>
                <c:pt idx="102">
                  <c:v>91.248571428571424</c:v>
                </c:pt>
                <c:pt idx="103">
                  <c:v>91.522857142857134</c:v>
                </c:pt>
                <c:pt idx="104">
                  <c:v>91.797142857142845</c:v>
                </c:pt>
                <c:pt idx="105">
                  <c:v>92.071428571428555</c:v>
                </c:pt>
                <c:pt idx="106">
                  <c:v>92.345714285714266</c:v>
                </c:pt>
                <c:pt idx="107">
                  <c:v>92.619999999999976</c:v>
                </c:pt>
                <c:pt idx="108">
                  <c:v>92.894285714285687</c:v>
                </c:pt>
                <c:pt idx="109">
                  <c:v>93.168571428571397</c:v>
                </c:pt>
                <c:pt idx="110">
                  <c:v>93.442857142857108</c:v>
                </c:pt>
                <c:pt idx="111">
                  <c:v>93.717142857142818</c:v>
                </c:pt>
                <c:pt idx="112">
                  <c:v>93.991428571428528</c:v>
                </c:pt>
                <c:pt idx="113">
                  <c:v>94.265714285714239</c:v>
                </c:pt>
                <c:pt idx="114">
                  <c:v>94.539999999999949</c:v>
                </c:pt>
                <c:pt idx="115">
                  <c:v>94.81428571428566</c:v>
                </c:pt>
                <c:pt idx="116">
                  <c:v>95.08857142857137</c:v>
                </c:pt>
                <c:pt idx="117">
                  <c:v>95.362857142857081</c:v>
                </c:pt>
                <c:pt idx="118">
                  <c:v>95.637142857142791</c:v>
                </c:pt>
                <c:pt idx="119">
                  <c:v>95.911428571428502</c:v>
                </c:pt>
                <c:pt idx="120">
                  <c:v>96.185714285714212</c:v>
                </c:pt>
                <c:pt idx="121">
                  <c:v>96.459999999999923</c:v>
                </c:pt>
                <c:pt idx="122">
                  <c:v>96.734285714285633</c:v>
                </c:pt>
                <c:pt idx="123">
                  <c:v>97.008571428571344</c:v>
                </c:pt>
                <c:pt idx="124">
                  <c:v>97.282857142857054</c:v>
                </c:pt>
                <c:pt idx="125">
                  <c:v>97.557142857142765</c:v>
                </c:pt>
                <c:pt idx="126">
                  <c:v>97.831428571428475</c:v>
                </c:pt>
                <c:pt idx="127">
                  <c:v>98.105714285714186</c:v>
                </c:pt>
                <c:pt idx="128">
                  <c:v>98.379999999999896</c:v>
                </c:pt>
                <c:pt idx="129">
                  <c:v>98.654285714285606</c:v>
                </c:pt>
                <c:pt idx="130">
                  <c:v>98.928571428571317</c:v>
                </c:pt>
                <c:pt idx="131">
                  <c:v>99.202857142857027</c:v>
                </c:pt>
                <c:pt idx="132">
                  <c:v>99.477142857142738</c:v>
                </c:pt>
                <c:pt idx="133">
                  <c:v>99.751428571428448</c:v>
                </c:pt>
                <c:pt idx="134">
                  <c:v>100.02571428571416</c:v>
                </c:pt>
                <c:pt idx="135">
                  <c:v>100.29999999999987</c:v>
                </c:pt>
                <c:pt idx="136">
                  <c:v>100.57428571428558</c:v>
                </c:pt>
                <c:pt idx="137">
                  <c:v>100.84857142857129</c:v>
                </c:pt>
                <c:pt idx="138">
                  <c:v>101.122857142857</c:v>
                </c:pt>
                <c:pt idx="139">
                  <c:v>101.39714285714271</c:v>
                </c:pt>
                <c:pt idx="140">
                  <c:v>101.67142857142842</c:v>
                </c:pt>
                <c:pt idx="141">
                  <c:v>101.94571428571413</c:v>
                </c:pt>
                <c:pt idx="142">
                  <c:v>102.21999999999984</c:v>
                </c:pt>
                <c:pt idx="143">
                  <c:v>102.49428571428555</c:v>
                </c:pt>
                <c:pt idx="144">
                  <c:v>102.76857142857126</c:v>
                </c:pt>
                <c:pt idx="145">
                  <c:v>103.04285714285697</c:v>
                </c:pt>
                <c:pt idx="146">
                  <c:v>103.31714285714268</c:v>
                </c:pt>
                <c:pt idx="147">
                  <c:v>103.59142857142839</c:v>
                </c:pt>
                <c:pt idx="148">
                  <c:v>103.86571428571411</c:v>
                </c:pt>
                <c:pt idx="149">
                  <c:v>104.13999999999982</c:v>
                </c:pt>
                <c:pt idx="150">
                  <c:v>104.41428571428553</c:v>
                </c:pt>
                <c:pt idx="151">
                  <c:v>104.68857142857124</c:v>
                </c:pt>
                <c:pt idx="152">
                  <c:v>104.96285714285695</c:v>
                </c:pt>
                <c:pt idx="153">
                  <c:v>105.23714285714266</c:v>
                </c:pt>
                <c:pt idx="154">
                  <c:v>105.51142857142837</c:v>
                </c:pt>
                <c:pt idx="155">
                  <c:v>105.78571428571408</c:v>
                </c:pt>
                <c:pt idx="156">
                  <c:v>106.05999999999979</c:v>
                </c:pt>
                <c:pt idx="157">
                  <c:v>106.3342857142855</c:v>
                </c:pt>
                <c:pt idx="158">
                  <c:v>106.60857142857121</c:v>
                </c:pt>
                <c:pt idx="159">
                  <c:v>106.88285714285692</c:v>
                </c:pt>
                <c:pt idx="160">
                  <c:v>107.15714285714263</c:v>
                </c:pt>
                <c:pt idx="161">
                  <c:v>107.43142857142834</c:v>
                </c:pt>
                <c:pt idx="162">
                  <c:v>107.70571428571405</c:v>
                </c:pt>
                <c:pt idx="163">
                  <c:v>107.97999999999976</c:v>
                </c:pt>
                <c:pt idx="164">
                  <c:v>108.25428571428547</c:v>
                </c:pt>
                <c:pt idx="165">
                  <c:v>108.52857142857118</c:v>
                </c:pt>
                <c:pt idx="166">
                  <c:v>108.80285714285689</c:v>
                </c:pt>
                <c:pt idx="167">
                  <c:v>109.0771428571426</c:v>
                </c:pt>
                <c:pt idx="168">
                  <c:v>109.35142857142831</c:v>
                </c:pt>
                <c:pt idx="169">
                  <c:v>109.62571428571403</c:v>
                </c:pt>
                <c:pt idx="170">
                  <c:v>109.89999999999974</c:v>
                </c:pt>
                <c:pt idx="171">
                  <c:v>110.17428571428545</c:v>
                </c:pt>
                <c:pt idx="172">
                  <c:v>110.44857142857116</c:v>
                </c:pt>
                <c:pt idx="173">
                  <c:v>110.72285714285687</c:v>
                </c:pt>
                <c:pt idx="174">
                  <c:v>110.99714285714258</c:v>
                </c:pt>
                <c:pt idx="175">
                  <c:v>111.27142857142829</c:v>
                </c:pt>
                <c:pt idx="176">
                  <c:v>111.545714285714</c:v>
                </c:pt>
                <c:pt idx="177">
                  <c:v>111.81999999999971</c:v>
                </c:pt>
                <c:pt idx="178">
                  <c:v>112.09428571428542</c:v>
                </c:pt>
                <c:pt idx="179">
                  <c:v>112.36857142857113</c:v>
                </c:pt>
                <c:pt idx="180">
                  <c:v>112.64285714285684</c:v>
                </c:pt>
                <c:pt idx="181">
                  <c:v>112.91714285714255</c:v>
                </c:pt>
                <c:pt idx="182">
                  <c:v>113.19142857142826</c:v>
                </c:pt>
                <c:pt idx="183">
                  <c:v>113.46571428571397</c:v>
                </c:pt>
                <c:pt idx="184">
                  <c:v>113.73999999999968</c:v>
                </c:pt>
                <c:pt idx="185">
                  <c:v>114.01428571428539</c:v>
                </c:pt>
                <c:pt idx="186">
                  <c:v>114.2885714285711</c:v>
                </c:pt>
                <c:pt idx="187">
                  <c:v>114.56285714285681</c:v>
                </c:pt>
                <c:pt idx="188">
                  <c:v>114.83714285714252</c:v>
                </c:pt>
                <c:pt idx="189">
                  <c:v>115.11142857142823</c:v>
                </c:pt>
                <c:pt idx="190">
                  <c:v>115.38571428571395</c:v>
                </c:pt>
                <c:pt idx="191">
                  <c:v>115.65999999999966</c:v>
                </c:pt>
                <c:pt idx="192">
                  <c:v>115.93428571428537</c:v>
                </c:pt>
                <c:pt idx="193">
                  <c:v>116.20857142857108</c:v>
                </c:pt>
                <c:pt idx="194">
                  <c:v>116.48285714285679</c:v>
                </c:pt>
                <c:pt idx="195">
                  <c:v>116.7571428571425</c:v>
                </c:pt>
                <c:pt idx="196">
                  <c:v>117.03142857142821</c:v>
                </c:pt>
                <c:pt idx="197">
                  <c:v>117.30571428571392</c:v>
                </c:pt>
                <c:pt idx="198">
                  <c:v>117.57999999999963</c:v>
                </c:pt>
                <c:pt idx="199">
                  <c:v>117.85428571428534</c:v>
                </c:pt>
                <c:pt idx="200">
                  <c:v>118.12857142857105</c:v>
                </c:pt>
              </c:numCache>
            </c:numRef>
          </c:cat>
          <c:val>
            <c:numRef>
              <c:f>'SPERT® 1974-2023'!$HP$8:$PH$8</c:f>
              <c:numCache>
                <c:formatCode>General</c:formatCode>
                <c:ptCount val="201"/>
                <c:pt idx="0">
                  <c:v>1.4823129406630926E-5</c:v>
                </c:pt>
                <c:pt idx="1">
                  <c:v>1.7593352112046195E-5</c:v>
                </c:pt>
                <c:pt idx="2">
                  <c:v>2.0844139017252759E-5</c:v>
                </c:pt>
                <c:pt idx="3">
                  <c:v>2.4651650325761753E-5</c:v>
                </c:pt>
                <c:pt idx="4">
                  <c:v>2.9102795539625177E-5</c:v>
                </c:pt>
                <c:pt idx="5">
                  <c:v>3.4296522676582128E-5</c:v>
                </c:pt>
                <c:pt idx="6">
                  <c:v>4.0345224990747557E-5</c:v>
                </c:pt>
                <c:pt idx="7">
                  <c:v>4.7376270077083773E-5</c:v>
                </c:pt>
                <c:pt idx="8">
                  <c:v>5.5533655460176917E-5</c:v>
                </c:pt>
                <c:pt idx="9">
                  <c:v>6.4979793785842113E-5</c:v>
                </c:pt>
                <c:pt idx="10">
                  <c:v>7.5897429530998438E-5</c:v>
                </c:pt>
                <c:pt idx="11">
                  <c:v>8.8491687705262559E-5</c:v>
                </c:pt>
                <c:pt idx="12">
                  <c:v>1.0299225332045304E-4</c:v>
                </c:pt>
                <c:pt idx="13">
                  <c:v>1.1965567843744062E-4</c:v>
                </c:pt>
                <c:pt idx="14">
                  <c:v>1.3876781135204746E-4</c:v>
                </c:pt>
                <c:pt idx="15">
                  <c:v>1.6064633994496068E-4</c:v>
                </c:pt>
                <c:pt idx="16">
                  <c:v>1.8564343839111273E-4</c:v>
                </c:pt>
                <c:pt idx="17">
                  <c:v>2.1414850330287062E-4</c:v>
                </c:pt>
                <c:pt idx="18">
                  <c:v>2.4659096197564604E-4</c:v>
                </c:pt>
                <c:pt idx="19">
                  <c:v>2.8344313172772658E-4</c:v>
                </c:pt>
                <c:pt idx="20">
                  <c:v>3.2522310539907133E-4</c:v>
                </c:pt>
                <c:pt idx="21">
                  <c:v>3.7249763392535373E-4</c:v>
                </c:pt>
                <c:pt idx="22">
                  <c:v>4.2588497257123792E-4</c:v>
                </c:pt>
                <c:pt idx="23">
                  <c:v>4.8605765293731904E-4</c:v>
                </c:pt>
                <c:pt idx="24">
                  <c:v>5.5374513830474821E-4</c:v>
                </c:pt>
                <c:pt idx="25">
                  <c:v>6.2973631531624814E-4</c:v>
                </c:pt>
                <c:pt idx="26">
                  <c:v>7.1488177048803481E-4</c:v>
                </c:pt>
                <c:pt idx="27">
                  <c:v>8.1009579568979871E-4</c:v>
                </c:pt>
                <c:pt idx="28">
                  <c:v>9.1635806261419761E-4</c:v>
                </c:pt>
                <c:pt idx="29">
                  <c:v>1.0347149024869933E-3</c:v>
                </c:pt>
                <c:pt idx="30">
                  <c:v>1.1662801239552298E-3</c:v>
                </c:pt>
                <c:pt idx="31">
                  <c:v>1.31223529935121E-3</c:v>
                </c:pt>
                <c:pt idx="32">
                  <c:v>1.4738294474870761E-3</c:v>
                </c:pt>
                <c:pt idx="33">
                  <c:v>1.6523780399136175E-3</c:v>
                </c:pt>
                <c:pt idx="34">
                  <c:v>1.8492612573034939E-3</c:v>
                </c:pt>
                <c:pt idx="35">
                  <c:v>2.0659214234175507E-3</c:v>
                </c:pt>
                <c:pt idx="36">
                  <c:v>2.3038595461022833E-3</c:v>
                </c:pt>
                <c:pt idx="37">
                  <c:v>2.5646308980588691E-3</c:v>
                </c:pt>
                <c:pt idx="38">
                  <c:v>2.8498395748196097E-3</c:v>
                </c:pt>
                <c:pt idx="39">
                  <c:v>3.1611319735526762E-3</c:v>
                </c:pt>
                <c:pt idx="40">
                  <c:v>3.5001891440588975E-3</c:v>
                </c:pt>
                <c:pt idx="41">
                  <c:v>3.8687179726719016E-3</c:v>
                </c:pt>
                <c:pt idx="42">
                  <c:v>4.2684411707473889E-3</c:v>
                </c:pt>
                <c:pt idx="43">
                  <c:v>4.7010860520231967E-3</c:v>
                </c:pt>
                <c:pt idx="44">
                  <c:v>5.1683720973117108E-3</c:v>
                </c:pt>
                <c:pt idx="45">
                  <c:v>5.6719973206806485E-3</c:v>
                </c:pt>
                <c:pt idx="46">
                  <c:v>6.213623468380545E-3</c:v>
                </c:pt>
                <c:pt idx="47">
                  <c:v>6.7948601001446883E-3</c:v>
                </c:pt>
                <c:pt idx="48">
                  <c:v>7.4172476219388781E-3</c:v>
                </c:pt>
                <c:pt idx="49">
                  <c:v>8.082239359553739E-3</c:v>
                </c:pt>
                <c:pt idx="50">
                  <c:v>8.7911827833563293E-3</c:v>
                </c:pt>
                <c:pt idx="51">
                  <c:v>9.5453000157560679E-3</c:v>
                </c:pt>
                <c:pt idx="52">
                  <c:v>1.0345667774168238E-2</c:v>
                </c:pt>
                <c:pt idx="53">
                  <c:v>1.1193196923120536E-2</c:v>
                </c:pt>
                <c:pt idx="54">
                  <c:v>1.2088611829263855E-2</c:v>
                </c:pt>
                <c:pt idx="55">
                  <c:v>1.303242973201834E-2</c:v>
                </c:pt>
                <c:pt idx="56">
                  <c:v>1.4024940359996536E-2</c:v>
                </c:pt>
                <c:pt idx="57">
                  <c:v>1.5066186038778427E-2</c:v>
                </c:pt>
                <c:pt idx="58">
                  <c:v>1.6155942548652269E-2</c:v>
                </c:pt>
                <c:pt idx="59">
                  <c:v>1.7293701001174892E-2</c:v>
                </c:pt>
                <c:pt idx="60">
                  <c:v>1.8478651010459604E-2</c:v>
                </c:pt>
                <c:pt idx="61">
                  <c:v>1.9709665438613914E-2</c:v>
                </c:pt>
                <c:pt idx="62">
                  <c:v>2.098528699440429E-2</c:v>
                </c:pt>
                <c:pt idx="63">
                  <c:v>2.2303716959753458E-2</c:v>
                </c:pt>
                <c:pt idx="64">
                  <c:v>2.3662806309862925E-2</c:v>
                </c:pt>
                <c:pt idx="65">
                  <c:v>2.5060049479454231E-2</c:v>
                </c:pt>
                <c:pt idx="66">
                  <c:v>2.6492581009760242E-2</c:v>
                </c:pt>
                <c:pt idx="67">
                  <c:v>2.7957175288477586E-2</c:v>
                </c:pt>
                <c:pt idx="68">
                  <c:v>2.9450249568000408E-2</c:v>
                </c:pt>
                <c:pt idx="69">
                  <c:v>3.096787041606866E-2</c:v>
                </c:pt>
                <c:pt idx="70">
                  <c:v>3.250576371774392E-2</c:v>
                </c:pt>
                <c:pt idx="71">
                  <c:v>3.4059328308725802E-2</c:v>
                </c:pt>
                <c:pt idx="72">
                  <c:v>3.562365327787937E-2</c:v>
                </c:pt>
                <c:pt idx="73">
                  <c:v>3.7193538931980831E-2</c:v>
                </c:pt>
                <c:pt idx="74">
                  <c:v>3.8763521368702175E-2</c:v>
                </c:pt>
                <c:pt idx="75">
                  <c:v>4.032790055541071E-2</c:v>
                </c:pt>
                <c:pt idx="76">
                  <c:v>4.1880771762181704E-2</c:v>
                </c:pt>
                <c:pt idx="77">
                  <c:v>4.3416060148280256E-2</c:v>
                </c:pt>
                <c:pt idx="78">
                  <c:v>4.4927558253067455E-2</c:v>
                </c:pt>
                <c:pt idx="79">
                  <c:v>4.6408966095647632E-2</c:v>
                </c:pt>
                <c:pt idx="80">
                  <c:v>4.7853933543422301E-2</c:v>
                </c:pt>
                <c:pt idx="81">
                  <c:v>4.9256104568866886E-2</c:v>
                </c:pt>
                <c:pt idx="82">
                  <c:v>5.0609162977077647E-2</c:v>
                </c:pt>
                <c:pt idx="83">
                  <c:v>5.1906879154686614E-2</c:v>
                </c:pt>
                <c:pt idx="84">
                  <c:v>5.3143157364283176E-2</c:v>
                </c:pt>
                <c:pt idx="85">
                  <c:v>5.4312083088107421E-2</c:v>
                </c:pt>
                <c:pt idx="86">
                  <c:v>5.5407969910996065E-2</c:v>
                </c:pt>
                <c:pt idx="87">
                  <c:v>5.6425405425763006E-2</c:v>
                </c:pt>
                <c:pt idx="88">
                  <c:v>5.7359295644667227E-2</c:v>
                </c:pt>
                <c:pt idx="89">
                  <c:v>5.8204907408519295E-2</c:v>
                </c:pt>
                <c:pt idx="90">
                  <c:v>5.8957908300331818E-2</c:v>
                </c:pt>
                <c:pt idx="91">
                  <c:v>5.9614403593126648E-2</c:v>
                </c:pt>
                <c:pt idx="92">
                  <c:v>6.0170969791332657E-2</c:v>
                </c:pt>
                <c:pt idx="93">
                  <c:v>6.0624684361774289E-2</c:v>
                </c:pt>
                <c:pt idx="94">
                  <c:v>6.0973151293068205E-2</c:v>
                </c:pt>
                <c:pt idx="95">
                  <c:v>6.1214522170698366E-2</c:v>
                </c:pt>
                <c:pt idx="96">
                  <c:v>6.1347512508409655E-2</c:v>
                </c:pt>
                <c:pt idx="97">
                  <c:v>6.1371413134031397E-2</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1974-2023'!$W$4:$HO$4</c:f>
              <c:numCache>
                <c:formatCode>#,##0_);\(#,##0\)</c:formatCode>
                <c:ptCount val="201"/>
                <c:pt idx="0">
                  <c:v>63.271428571428935</c:v>
                </c:pt>
                <c:pt idx="1">
                  <c:v>63.545714285714652</c:v>
                </c:pt>
                <c:pt idx="2">
                  <c:v>63.82000000000037</c:v>
                </c:pt>
                <c:pt idx="3">
                  <c:v>64.094285714286087</c:v>
                </c:pt>
                <c:pt idx="4">
                  <c:v>64.368571428571798</c:v>
                </c:pt>
                <c:pt idx="5">
                  <c:v>64.642857142857508</c:v>
                </c:pt>
                <c:pt idx="6">
                  <c:v>64.917142857143219</c:v>
                </c:pt>
                <c:pt idx="7">
                  <c:v>65.191428571428929</c:v>
                </c:pt>
                <c:pt idx="8">
                  <c:v>65.46571428571464</c:v>
                </c:pt>
                <c:pt idx="9">
                  <c:v>65.74000000000035</c:v>
                </c:pt>
                <c:pt idx="10">
                  <c:v>66.014285714286061</c:v>
                </c:pt>
                <c:pt idx="11">
                  <c:v>66.288571428571771</c:v>
                </c:pt>
                <c:pt idx="12">
                  <c:v>66.562857142857482</c:v>
                </c:pt>
                <c:pt idx="13">
                  <c:v>66.837142857143192</c:v>
                </c:pt>
                <c:pt idx="14">
                  <c:v>67.111428571428903</c:v>
                </c:pt>
                <c:pt idx="15">
                  <c:v>67.385714285714613</c:v>
                </c:pt>
                <c:pt idx="16">
                  <c:v>67.660000000000323</c:v>
                </c:pt>
                <c:pt idx="17">
                  <c:v>67.934285714286034</c:v>
                </c:pt>
                <c:pt idx="18">
                  <c:v>68.208571428571744</c:v>
                </c:pt>
                <c:pt idx="19">
                  <c:v>68.482857142857455</c:v>
                </c:pt>
                <c:pt idx="20">
                  <c:v>68.757142857143165</c:v>
                </c:pt>
                <c:pt idx="21">
                  <c:v>69.031428571428876</c:v>
                </c:pt>
                <c:pt idx="22">
                  <c:v>69.305714285714586</c:v>
                </c:pt>
                <c:pt idx="23">
                  <c:v>69.580000000000297</c:v>
                </c:pt>
                <c:pt idx="24">
                  <c:v>69.854285714286007</c:v>
                </c:pt>
                <c:pt idx="25">
                  <c:v>70.128571428571718</c:v>
                </c:pt>
                <c:pt idx="26">
                  <c:v>70.402857142857428</c:v>
                </c:pt>
                <c:pt idx="27">
                  <c:v>70.677142857143139</c:v>
                </c:pt>
                <c:pt idx="28">
                  <c:v>70.951428571428849</c:v>
                </c:pt>
                <c:pt idx="29">
                  <c:v>71.22571428571456</c:v>
                </c:pt>
                <c:pt idx="30">
                  <c:v>71.50000000000027</c:v>
                </c:pt>
                <c:pt idx="31">
                  <c:v>71.77428571428598</c:v>
                </c:pt>
                <c:pt idx="32">
                  <c:v>72.048571428571691</c:v>
                </c:pt>
                <c:pt idx="33">
                  <c:v>72.322857142857401</c:v>
                </c:pt>
                <c:pt idx="34">
                  <c:v>72.597142857143112</c:v>
                </c:pt>
                <c:pt idx="35">
                  <c:v>72.871428571428822</c:v>
                </c:pt>
                <c:pt idx="36">
                  <c:v>73.145714285714533</c:v>
                </c:pt>
                <c:pt idx="37">
                  <c:v>73.420000000000243</c:v>
                </c:pt>
                <c:pt idx="38">
                  <c:v>73.694285714285954</c:v>
                </c:pt>
                <c:pt idx="39">
                  <c:v>73.968571428571664</c:v>
                </c:pt>
                <c:pt idx="40">
                  <c:v>74.242857142857375</c:v>
                </c:pt>
                <c:pt idx="41">
                  <c:v>74.517142857143085</c:v>
                </c:pt>
                <c:pt idx="42">
                  <c:v>74.791428571428796</c:v>
                </c:pt>
                <c:pt idx="43">
                  <c:v>75.065714285714506</c:v>
                </c:pt>
                <c:pt idx="44">
                  <c:v>75.340000000000217</c:v>
                </c:pt>
                <c:pt idx="45">
                  <c:v>75.614285714285927</c:v>
                </c:pt>
                <c:pt idx="46">
                  <c:v>75.888571428571638</c:v>
                </c:pt>
                <c:pt idx="47">
                  <c:v>76.162857142857348</c:v>
                </c:pt>
                <c:pt idx="48">
                  <c:v>76.437142857143058</c:v>
                </c:pt>
                <c:pt idx="49">
                  <c:v>76.711428571428769</c:v>
                </c:pt>
                <c:pt idx="50">
                  <c:v>76.985714285714479</c:v>
                </c:pt>
                <c:pt idx="51">
                  <c:v>77.26000000000019</c:v>
                </c:pt>
                <c:pt idx="52">
                  <c:v>77.5342857142859</c:v>
                </c:pt>
                <c:pt idx="53">
                  <c:v>77.808571428571611</c:v>
                </c:pt>
                <c:pt idx="54">
                  <c:v>78.082857142857321</c:v>
                </c:pt>
                <c:pt idx="55">
                  <c:v>78.357142857143032</c:v>
                </c:pt>
                <c:pt idx="56">
                  <c:v>78.631428571428742</c:v>
                </c:pt>
                <c:pt idx="57">
                  <c:v>78.905714285714453</c:v>
                </c:pt>
                <c:pt idx="58">
                  <c:v>79.180000000000163</c:v>
                </c:pt>
                <c:pt idx="59">
                  <c:v>79.454285714285874</c:v>
                </c:pt>
                <c:pt idx="60">
                  <c:v>79.728571428571584</c:v>
                </c:pt>
                <c:pt idx="61">
                  <c:v>80.002857142857295</c:v>
                </c:pt>
                <c:pt idx="62">
                  <c:v>80.277142857143005</c:v>
                </c:pt>
                <c:pt idx="63">
                  <c:v>80.551428571428715</c:v>
                </c:pt>
                <c:pt idx="64">
                  <c:v>80.825714285714426</c:v>
                </c:pt>
                <c:pt idx="65">
                  <c:v>81.100000000000136</c:v>
                </c:pt>
                <c:pt idx="66">
                  <c:v>81.374285714285847</c:v>
                </c:pt>
                <c:pt idx="67">
                  <c:v>81.648571428571557</c:v>
                </c:pt>
                <c:pt idx="68">
                  <c:v>81.922857142857268</c:v>
                </c:pt>
                <c:pt idx="69">
                  <c:v>82.197142857142978</c:v>
                </c:pt>
                <c:pt idx="70">
                  <c:v>82.471428571428689</c:v>
                </c:pt>
                <c:pt idx="71">
                  <c:v>82.745714285714399</c:v>
                </c:pt>
                <c:pt idx="72">
                  <c:v>83.02000000000011</c:v>
                </c:pt>
                <c:pt idx="73">
                  <c:v>83.29428571428582</c:v>
                </c:pt>
                <c:pt idx="74">
                  <c:v>83.568571428571531</c:v>
                </c:pt>
                <c:pt idx="75">
                  <c:v>83.842857142857241</c:v>
                </c:pt>
                <c:pt idx="76">
                  <c:v>84.117142857142952</c:v>
                </c:pt>
                <c:pt idx="77">
                  <c:v>84.391428571428662</c:v>
                </c:pt>
                <c:pt idx="78">
                  <c:v>84.665714285714373</c:v>
                </c:pt>
                <c:pt idx="79">
                  <c:v>84.940000000000083</c:v>
                </c:pt>
                <c:pt idx="80">
                  <c:v>85.214285714285793</c:v>
                </c:pt>
                <c:pt idx="81">
                  <c:v>85.488571428571504</c:v>
                </c:pt>
                <c:pt idx="82">
                  <c:v>85.762857142857214</c:v>
                </c:pt>
                <c:pt idx="83">
                  <c:v>86.037142857142925</c:v>
                </c:pt>
                <c:pt idx="84">
                  <c:v>86.311428571428635</c:v>
                </c:pt>
                <c:pt idx="85">
                  <c:v>86.585714285714346</c:v>
                </c:pt>
                <c:pt idx="86">
                  <c:v>86.860000000000056</c:v>
                </c:pt>
                <c:pt idx="87">
                  <c:v>87.134285714285767</c:v>
                </c:pt>
                <c:pt idx="88">
                  <c:v>87.408571428571477</c:v>
                </c:pt>
                <c:pt idx="89">
                  <c:v>87.682857142857188</c:v>
                </c:pt>
                <c:pt idx="90">
                  <c:v>87.957142857142898</c:v>
                </c:pt>
                <c:pt idx="91">
                  <c:v>88.231428571428609</c:v>
                </c:pt>
                <c:pt idx="92">
                  <c:v>88.505714285714319</c:v>
                </c:pt>
                <c:pt idx="93">
                  <c:v>88.78000000000003</c:v>
                </c:pt>
                <c:pt idx="94">
                  <c:v>89.05428571428574</c:v>
                </c:pt>
                <c:pt idx="95">
                  <c:v>89.32857142857145</c:v>
                </c:pt>
                <c:pt idx="96">
                  <c:v>89.602857142857161</c:v>
                </c:pt>
                <c:pt idx="97">
                  <c:v>89.877142857142871</c:v>
                </c:pt>
                <c:pt idx="98">
                  <c:v>90.151428571428582</c:v>
                </c:pt>
                <c:pt idx="99">
                  <c:v>90.425714285714292</c:v>
                </c:pt>
                <c:pt idx="100">
                  <c:v>90.7</c:v>
                </c:pt>
                <c:pt idx="101">
                  <c:v>90.974285714285713</c:v>
                </c:pt>
                <c:pt idx="102">
                  <c:v>91.248571428571424</c:v>
                </c:pt>
                <c:pt idx="103">
                  <c:v>91.522857142857134</c:v>
                </c:pt>
                <c:pt idx="104">
                  <c:v>91.797142857142845</c:v>
                </c:pt>
                <c:pt idx="105">
                  <c:v>92.071428571428555</c:v>
                </c:pt>
                <c:pt idx="106">
                  <c:v>92.345714285714266</c:v>
                </c:pt>
                <c:pt idx="107">
                  <c:v>92.619999999999976</c:v>
                </c:pt>
                <c:pt idx="108">
                  <c:v>92.894285714285687</c:v>
                </c:pt>
                <c:pt idx="109">
                  <c:v>93.168571428571397</c:v>
                </c:pt>
                <c:pt idx="110">
                  <c:v>93.442857142857108</c:v>
                </c:pt>
                <c:pt idx="111">
                  <c:v>93.717142857142818</c:v>
                </c:pt>
                <c:pt idx="112">
                  <c:v>93.991428571428528</c:v>
                </c:pt>
                <c:pt idx="113">
                  <c:v>94.265714285714239</c:v>
                </c:pt>
                <c:pt idx="114">
                  <c:v>94.539999999999949</c:v>
                </c:pt>
                <c:pt idx="115">
                  <c:v>94.81428571428566</c:v>
                </c:pt>
                <c:pt idx="116">
                  <c:v>95.08857142857137</c:v>
                </c:pt>
                <c:pt idx="117">
                  <c:v>95.362857142857081</c:v>
                </c:pt>
                <c:pt idx="118">
                  <c:v>95.637142857142791</c:v>
                </c:pt>
                <c:pt idx="119">
                  <c:v>95.911428571428502</c:v>
                </c:pt>
                <c:pt idx="120">
                  <c:v>96.185714285714212</c:v>
                </c:pt>
                <c:pt idx="121">
                  <c:v>96.459999999999923</c:v>
                </c:pt>
                <c:pt idx="122">
                  <c:v>96.734285714285633</c:v>
                </c:pt>
                <c:pt idx="123">
                  <c:v>97.008571428571344</c:v>
                </c:pt>
                <c:pt idx="124">
                  <c:v>97.282857142857054</c:v>
                </c:pt>
                <c:pt idx="125">
                  <c:v>97.557142857142765</c:v>
                </c:pt>
                <c:pt idx="126">
                  <c:v>97.831428571428475</c:v>
                </c:pt>
                <c:pt idx="127">
                  <c:v>98.105714285714186</c:v>
                </c:pt>
                <c:pt idx="128">
                  <c:v>98.379999999999896</c:v>
                </c:pt>
                <c:pt idx="129">
                  <c:v>98.654285714285606</c:v>
                </c:pt>
                <c:pt idx="130">
                  <c:v>98.928571428571317</c:v>
                </c:pt>
                <c:pt idx="131">
                  <c:v>99.202857142857027</c:v>
                </c:pt>
                <c:pt idx="132">
                  <c:v>99.477142857142738</c:v>
                </c:pt>
                <c:pt idx="133">
                  <c:v>99.751428571428448</c:v>
                </c:pt>
                <c:pt idx="134">
                  <c:v>100.02571428571416</c:v>
                </c:pt>
                <c:pt idx="135">
                  <c:v>100.29999999999987</c:v>
                </c:pt>
                <c:pt idx="136">
                  <c:v>100.57428571428558</c:v>
                </c:pt>
                <c:pt idx="137">
                  <c:v>100.84857142857129</c:v>
                </c:pt>
                <c:pt idx="138">
                  <c:v>101.122857142857</c:v>
                </c:pt>
                <c:pt idx="139">
                  <c:v>101.39714285714271</c:v>
                </c:pt>
                <c:pt idx="140">
                  <c:v>101.67142857142842</c:v>
                </c:pt>
                <c:pt idx="141">
                  <c:v>101.94571428571413</c:v>
                </c:pt>
                <c:pt idx="142">
                  <c:v>102.21999999999984</c:v>
                </c:pt>
                <c:pt idx="143">
                  <c:v>102.49428571428555</c:v>
                </c:pt>
                <c:pt idx="144">
                  <c:v>102.76857142857126</c:v>
                </c:pt>
                <c:pt idx="145">
                  <c:v>103.04285714285697</c:v>
                </c:pt>
                <c:pt idx="146">
                  <c:v>103.31714285714268</c:v>
                </c:pt>
                <c:pt idx="147">
                  <c:v>103.59142857142839</c:v>
                </c:pt>
                <c:pt idx="148">
                  <c:v>103.86571428571411</c:v>
                </c:pt>
                <c:pt idx="149">
                  <c:v>104.13999999999982</c:v>
                </c:pt>
                <c:pt idx="150">
                  <c:v>104.41428571428553</c:v>
                </c:pt>
                <c:pt idx="151">
                  <c:v>104.68857142857124</c:v>
                </c:pt>
                <c:pt idx="152">
                  <c:v>104.96285714285695</c:v>
                </c:pt>
                <c:pt idx="153">
                  <c:v>105.23714285714266</c:v>
                </c:pt>
                <c:pt idx="154">
                  <c:v>105.51142857142837</c:v>
                </c:pt>
                <c:pt idx="155">
                  <c:v>105.78571428571408</c:v>
                </c:pt>
                <c:pt idx="156">
                  <c:v>106.05999999999979</c:v>
                </c:pt>
                <c:pt idx="157">
                  <c:v>106.3342857142855</c:v>
                </c:pt>
                <c:pt idx="158">
                  <c:v>106.60857142857121</c:v>
                </c:pt>
                <c:pt idx="159">
                  <c:v>106.88285714285692</c:v>
                </c:pt>
                <c:pt idx="160">
                  <c:v>107.15714285714263</c:v>
                </c:pt>
                <c:pt idx="161">
                  <c:v>107.43142857142834</c:v>
                </c:pt>
                <c:pt idx="162">
                  <c:v>107.70571428571405</c:v>
                </c:pt>
                <c:pt idx="163">
                  <c:v>107.97999999999976</c:v>
                </c:pt>
                <c:pt idx="164">
                  <c:v>108.25428571428547</c:v>
                </c:pt>
                <c:pt idx="165">
                  <c:v>108.52857142857118</c:v>
                </c:pt>
                <c:pt idx="166">
                  <c:v>108.80285714285689</c:v>
                </c:pt>
                <c:pt idx="167">
                  <c:v>109.0771428571426</c:v>
                </c:pt>
                <c:pt idx="168">
                  <c:v>109.35142857142831</c:v>
                </c:pt>
                <c:pt idx="169">
                  <c:v>109.62571428571403</c:v>
                </c:pt>
                <c:pt idx="170">
                  <c:v>109.89999999999974</c:v>
                </c:pt>
                <c:pt idx="171">
                  <c:v>110.17428571428545</c:v>
                </c:pt>
                <c:pt idx="172">
                  <c:v>110.44857142857116</c:v>
                </c:pt>
                <c:pt idx="173">
                  <c:v>110.72285714285687</c:v>
                </c:pt>
                <c:pt idx="174">
                  <c:v>110.99714285714258</c:v>
                </c:pt>
                <c:pt idx="175">
                  <c:v>111.27142857142829</c:v>
                </c:pt>
                <c:pt idx="176">
                  <c:v>111.545714285714</c:v>
                </c:pt>
                <c:pt idx="177">
                  <c:v>111.81999999999971</c:v>
                </c:pt>
                <c:pt idx="178">
                  <c:v>112.09428571428542</c:v>
                </c:pt>
                <c:pt idx="179">
                  <c:v>112.36857142857113</c:v>
                </c:pt>
                <c:pt idx="180">
                  <c:v>112.64285714285684</c:v>
                </c:pt>
                <c:pt idx="181">
                  <c:v>112.91714285714255</c:v>
                </c:pt>
                <c:pt idx="182">
                  <c:v>113.19142857142826</c:v>
                </c:pt>
                <c:pt idx="183">
                  <c:v>113.46571428571397</c:v>
                </c:pt>
                <c:pt idx="184">
                  <c:v>113.73999999999968</c:v>
                </c:pt>
                <c:pt idx="185">
                  <c:v>114.01428571428539</c:v>
                </c:pt>
                <c:pt idx="186">
                  <c:v>114.2885714285711</c:v>
                </c:pt>
                <c:pt idx="187">
                  <c:v>114.56285714285681</c:v>
                </c:pt>
                <c:pt idx="188">
                  <c:v>114.83714285714252</c:v>
                </c:pt>
                <c:pt idx="189">
                  <c:v>115.11142857142823</c:v>
                </c:pt>
                <c:pt idx="190">
                  <c:v>115.38571428571395</c:v>
                </c:pt>
                <c:pt idx="191">
                  <c:v>115.65999999999966</c:v>
                </c:pt>
                <c:pt idx="192">
                  <c:v>115.93428571428537</c:v>
                </c:pt>
                <c:pt idx="193">
                  <c:v>116.20857142857108</c:v>
                </c:pt>
                <c:pt idx="194">
                  <c:v>116.48285714285679</c:v>
                </c:pt>
                <c:pt idx="195">
                  <c:v>116.7571428571425</c:v>
                </c:pt>
                <c:pt idx="196">
                  <c:v>117.03142857142821</c:v>
                </c:pt>
                <c:pt idx="197">
                  <c:v>117.30571428571392</c:v>
                </c:pt>
                <c:pt idx="198">
                  <c:v>117.57999999999963</c:v>
                </c:pt>
                <c:pt idx="199">
                  <c:v>117.85428571428534</c:v>
                </c:pt>
                <c:pt idx="200">
                  <c:v>118.12857142857105</c:v>
                </c:pt>
              </c:numCache>
            </c:numRef>
          </c:cat>
          <c:val>
            <c:numRef>
              <c:f>'SPERT® 1974-2023'!$HP$9:$PH$9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6.1286096488519216E-2</c:v>
                </c:pt>
                <c:pt idx="99">
                  <c:v>6.1092017759932442E-2</c:v>
                </c:pt>
                <c:pt idx="100">
                  <c:v>6.0790210838241994E-2</c:v>
                </c:pt>
                <c:pt idx="101">
                  <c:v>6.0382279141267751E-2</c:v>
                </c:pt>
                <c:pt idx="102">
                  <c:v>5.9870381425644222E-2</c:v>
                </c:pt>
                <c:pt idx="103">
                  <c:v>5.925721275849636E-2</c:v>
                </c:pt>
                <c:pt idx="104">
                  <c:v>5.8545980884495516E-2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1974-2023'!$W$4:$HO$4</c:f>
              <c:numCache>
                <c:formatCode>#,##0_);\(#,##0\)</c:formatCode>
                <c:ptCount val="201"/>
                <c:pt idx="0">
                  <c:v>63.271428571428935</c:v>
                </c:pt>
                <c:pt idx="1">
                  <c:v>63.545714285714652</c:v>
                </c:pt>
                <c:pt idx="2">
                  <c:v>63.82000000000037</c:v>
                </c:pt>
                <c:pt idx="3">
                  <c:v>64.094285714286087</c:v>
                </c:pt>
                <c:pt idx="4">
                  <c:v>64.368571428571798</c:v>
                </c:pt>
                <c:pt idx="5">
                  <c:v>64.642857142857508</c:v>
                </c:pt>
                <c:pt idx="6">
                  <c:v>64.917142857143219</c:v>
                </c:pt>
                <c:pt idx="7">
                  <c:v>65.191428571428929</c:v>
                </c:pt>
                <c:pt idx="8">
                  <c:v>65.46571428571464</c:v>
                </c:pt>
                <c:pt idx="9">
                  <c:v>65.74000000000035</c:v>
                </c:pt>
                <c:pt idx="10">
                  <c:v>66.014285714286061</c:v>
                </c:pt>
                <c:pt idx="11">
                  <c:v>66.288571428571771</c:v>
                </c:pt>
                <c:pt idx="12">
                  <c:v>66.562857142857482</c:v>
                </c:pt>
                <c:pt idx="13">
                  <c:v>66.837142857143192</c:v>
                </c:pt>
                <c:pt idx="14">
                  <c:v>67.111428571428903</c:v>
                </c:pt>
                <c:pt idx="15">
                  <c:v>67.385714285714613</c:v>
                </c:pt>
                <c:pt idx="16">
                  <c:v>67.660000000000323</c:v>
                </c:pt>
                <c:pt idx="17">
                  <c:v>67.934285714286034</c:v>
                </c:pt>
                <c:pt idx="18">
                  <c:v>68.208571428571744</c:v>
                </c:pt>
                <c:pt idx="19">
                  <c:v>68.482857142857455</c:v>
                </c:pt>
                <c:pt idx="20">
                  <c:v>68.757142857143165</c:v>
                </c:pt>
                <c:pt idx="21">
                  <c:v>69.031428571428876</c:v>
                </c:pt>
                <c:pt idx="22">
                  <c:v>69.305714285714586</c:v>
                </c:pt>
                <c:pt idx="23">
                  <c:v>69.580000000000297</c:v>
                </c:pt>
                <c:pt idx="24">
                  <c:v>69.854285714286007</c:v>
                </c:pt>
                <c:pt idx="25">
                  <c:v>70.128571428571718</c:v>
                </c:pt>
                <c:pt idx="26">
                  <c:v>70.402857142857428</c:v>
                </c:pt>
                <c:pt idx="27">
                  <c:v>70.677142857143139</c:v>
                </c:pt>
                <c:pt idx="28">
                  <c:v>70.951428571428849</c:v>
                </c:pt>
                <c:pt idx="29">
                  <c:v>71.22571428571456</c:v>
                </c:pt>
                <c:pt idx="30">
                  <c:v>71.50000000000027</c:v>
                </c:pt>
                <c:pt idx="31">
                  <c:v>71.77428571428598</c:v>
                </c:pt>
                <c:pt idx="32">
                  <c:v>72.048571428571691</c:v>
                </c:pt>
                <c:pt idx="33">
                  <c:v>72.322857142857401</c:v>
                </c:pt>
                <c:pt idx="34">
                  <c:v>72.597142857143112</c:v>
                </c:pt>
                <c:pt idx="35">
                  <c:v>72.871428571428822</c:v>
                </c:pt>
                <c:pt idx="36">
                  <c:v>73.145714285714533</c:v>
                </c:pt>
                <c:pt idx="37">
                  <c:v>73.420000000000243</c:v>
                </c:pt>
                <c:pt idx="38">
                  <c:v>73.694285714285954</c:v>
                </c:pt>
                <c:pt idx="39">
                  <c:v>73.968571428571664</c:v>
                </c:pt>
                <c:pt idx="40">
                  <c:v>74.242857142857375</c:v>
                </c:pt>
                <c:pt idx="41">
                  <c:v>74.517142857143085</c:v>
                </c:pt>
                <c:pt idx="42">
                  <c:v>74.791428571428796</c:v>
                </c:pt>
                <c:pt idx="43">
                  <c:v>75.065714285714506</c:v>
                </c:pt>
                <c:pt idx="44">
                  <c:v>75.340000000000217</c:v>
                </c:pt>
                <c:pt idx="45">
                  <c:v>75.614285714285927</c:v>
                </c:pt>
                <c:pt idx="46">
                  <c:v>75.888571428571638</c:v>
                </c:pt>
                <c:pt idx="47">
                  <c:v>76.162857142857348</c:v>
                </c:pt>
                <c:pt idx="48">
                  <c:v>76.437142857143058</c:v>
                </c:pt>
                <c:pt idx="49">
                  <c:v>76.711428571428769</c:v>
                </c:pt>
                <c:pt idx="50">
                  <c:v>76.985714285714479</c:v>
                </c:pt>
                <c:pt idx="51">
                  <c:v>77.26000000000019</c:v>
                </c:pt>
                <c:pt idx="52">
                  <c:v>77.5342857142859</c:v>
                </c:pt>
                <c:pt idx="53">
                  <c:v>77.808571428571611</c:v>
                </c:pt>
                <c:pt idx="54">
                  <c:v>78.082857142857321</c:v>
                </c:pt>
                <c:pt idx="55">
                  <c:v>78.357142857143032</c:v>
                </c:pt>
                <c:pt idx="56">
                  <c:v>78.631428571428742</c:v>
                </c:pt>
                <c:pt idx="57">
                  <c:v>78.905714285714453</c:v>
                </c:pt>
                <c:pt idx="58">
                  <c:v>79.180000000000163</c:v>
                </c:pt>
                <c:pt idx="59">
                  <c:v>79.454285714285874</c:v>
                </c:pt>
                <c:pt idx="60">
                  <c:v>79.728571428571584</c:v>
                </c:pt>
                <c:pt idx="61">
                  <c:v>80.002857142857295</c:v>
                </c:pt>
                <c:pt idx="62">
                  <c:v>80.277142857143005</c:v>
                </c:pt>
                <c:pt idx="63">
                  <c:v>80.551428571428715</c:v>
                </c:pt>
                <c:pt idx="64">
                  <c:v>80.825714285714426</c:v>
                </c:pt>
                <c:pt idx="65">
                  <c:v>81.100000000000136</c:v>
                </c:pt>
                <c:pt idx="66">
                  <c:v>81.374285714285847</c:v>
                </c:pt>
                <c:pt idx="67">
                  <c:v>81.648571428571557</c:v>
                </c:pt>
                <c:pt idx="68">
                  <c:v>81.922857142857268</c:v>
                </c:pt>
                <c:pt idx="69">
                  <c:v>82.197142857142978</c:v>
                </c:pt>
                <c:pt idx="70">
                  <c:v>82.471428571428689</c:v>
                </c:pt>
                <c:pt idx="71">
                  <c:v>82.745714285714399</c:v>
                </c:pt>
                <c:pt idx="72">
                  <c:v>83.02000000000011</c:v>
                </c:pt>
                <c:pt idx="73">
                  <c:v>83.29428571428582</c:v>
                </c:pt>
                <c:pt idx="74">
                  <c:v>83.568571428571531</c:v>
                </c:pt>
                <c:pt idx="75">
                  <c:v>83.842857142857241</c:v>
                </c:pt>
                <c:pt idx="76">
                  <c:v>84.117142857142952</c:v>
                </c:pt>
                <c:pt idx="77">
                  <c:v>84.391428571428662</c:v>
                </c:pt>
                <c:pt idx="78">
                  <c:v>84.665714285714373</c:v>
                </c:pt>
                <c:pt idx="79">
                  <c:v>84.940000000000083</c:v>
                </c:pt>
                <c:pt idx="80">
                  <c:v>85.214285714285793</c:v>
                </c:pt>
                <c:pt idx="81">
                  <c:v>85.488571428571504</c:v>
                </c:pt>
                <c:pt idx="82">
                  <c:v>85.762857142857214</c:v>
                </c:pt>
                <c:pt idx="83">
                  <c:v>86.037142857142925</c:v>
                </c:pt>
                <c:pt idx="84">
                  <c:v>86.311428571428635</c:v>
                </c:pt>
                <c:pt idx="85">
                  <c:v>86.585714285714346</c:v>
                </c:pt>
                <c:pt idx="86">
                  <c:v>86.860000000000056</c:v>
                </c:pt>
                <c:pt idx="87">
                  <c:v>87.134285714285767</c:v>
                </c:pt>
                <c:pt idx="88">
                  <c:v>87.408571428571477</c:v>
                </c:pt>
                <c:pt idx="89">
                  <c:v>87.682857142857188</c:v>
                </c:pt>
                <c:pt idx="90">
                  <c:v>87.957142857142898</c:v>
                </c:pt>
                <c:pt idx="91">
                  <c:v>88.231428571428609</c:v>
                </c:pt>
                <c:pt idx="92">
                  <c:v>88.505714285714319</c:v>
                </c:pt>
                <c:pt idx="93">
                  <c:v>88.78000000000003</c:v>
                </c:pt>
                <c:pt idx="94">
                  <c:v>89.05428571428574</c:v>
                </c:pt>
                <c:pt idx="95">
                  <c:v>89.32857142857145</c:v>
                </c:pt>
                <c:pt idx="96">
                  <c:v>89.602857142857161</c:v>
                </c:pt>
                <c:pt idx="97">
                  <c:v>89.877142857142871</c:v>
                </c:pt>
                <c:pt idx="98">
                  <c:v>90.151428571428582</c:v>
                </c:pt>
                <c:pt idx="99">
                  <c:v>90.425714285714292</c:v>
                </c:pt>
                <c:pt idx="100">
                  <c:v>90.7</c:v>
                </c:pt>
                <c:pt idx="101">
                  <c:v>90.974285714285713</c:v>
                </c:pt>
                <c:pt idx="102">
                  <c:v>91.248571428571424</c:v>
                </c:pt>
                <c:pt idx="103">
                  <c:v>91.522857142857134</c:v>
                </c:pt>
                <c:pt idx="104">
                  <c:v>91.797142857142845</c:v>
                </c:pt>
                <c:pt idx="105">
                  <c:v>92.071428571428555</c:v>
                </c:pt>
                <c:pt idx="106">
                  <c:v>92.345714285714266</c:v>
                </c:pt>
                <c:pt idx="107">
                  <c:v>92.619999999999976</c:v>
                </c:pt>
                <c:pt idx="108">
                  <c:v>92.894285714285687</c:v>
                </c:pt>
                <c:pt idx="109">
                  <c:v>93.168571428571397</c:v>
                </c:pt>
                <c:pt idx="110">
                  <c:v>93.442857142857108</c:v>
                </c:pt>
                <c:pt idx="111">
                  <c:v>93.717142857142818</c:v>
                </c:pt>
                <c:pt idx="112">
                  <c:v>93.991428571428528</c:v>
                </c:pt>
                <c:pt idx="113">
                  <c:v>94.265714285714239</c:v>
                </c:pt>
                <c:pt idx="114">
                  <c:v>94.539999999999949</c:v>
                </c:pt>
                <c:pt idx="115">
                  <c:v>94.81428571428566</c:v>
                </c:pt>
                <c:pt idx="116">
                  <c:v>95.08857142857137</c:v>
                </c:pt>
                <c:pt idx="117">
                  <c:v>95.362857142857081</c:v>
                </c:pt>
                <c:pt idx="118">
                  <c:v>95.637142857142791</c:v>
                </c:pt>
                <c:pt idx="119">
                  <c:v>95.911428571428502</c:v>
                </c:pt>
                <c:pt idx="120">
                  <c:v>96.185714285714212</c:v>
                </c:pt>
                <c:pt idx="121">
                  <c:v>96.459999999999923</c:v>
                </c:pt>
                <c:pt idx="122">
                  <c:v>96.734285714285633</c:v>
                </c:pt>
                <c:pt idx="123">
                  <c:v>97.008571428571344</c:v>
                </c:pt>
                <c:pt idx="124">
                  <c:v>97.282857142857054</c:v>
                </c:pt>
                <c:pt idx="125">
                  <c:v>97.557142857142765</c:v>
                </c:pt>
                <c:pt idx="126">
                  <c:v>97.831428571428475</c:v>
                </c:pt>
                <c:pt idx="127">
                  <c:v>98.105714285714186</c:v>
                </c:pt>
                <c:pt idx="128">
                  <c:v>98.379999999999896</c:v>
                </c:pt>
                <c:pt idx="129">
                  <c:v>98.654285714285606</c:v>
                </c:pt>
                <c:pt idx="130">
                  <c:v>98.928571428571317</c:v>
                </c:pt>
                <c:pt idx="131">
                  <c:v>99.202857142857027</c:v>
                </c:pt>
                <c:pt idx="132">
                  <c:v>99.477142857142738</c:v>
                </c:pt>
                <c:pt idx="133">
                  <c:v>99.751428571428448</c:v>
                </c:pt>
                <c:pt idx="134">
                  <c:v>100.02571428571416</c:v>
                </c:pt>
                <c:pt idx="135">
                  <c:v>100.29999999999987</c:v>
                </c:pt>
                <c:pt idx="136">
                  <c:v>100.57428571428558</c:v>
                </c:pt>
                <c:pt idx="137">
                  <c:v>100.84857142857129</c:v>
                </c:pt>
                <c:pt idx="138">
                  <c:v>101.122857142857</c:v>
                </c:pt>
                <c:pt idx="139">
                  <c:v>101.39714285714271</c:v>
                </c:pt>
                <c:pt idx="140">
                  <c:v>101.67142857142842</c:v>
                </c:pt>
                <c:pt idx="141">
                  <c:v>101.94571428571413</c:v>
                </c:pt>
                <c:pt idx="142">
                  <c:v>102.21999999999984</c:v>
                </c:pt>
                <c:pt idx="143">
                  <c:v>102.49428571428555</c:v>
                </c:pt>
                <c:pt idx="144">
                  <c:v>102.76857142857126</c:v>
                </c:pt>
                <c:pt idx="145">
                  <c:v>103.04285714285697</c:v>
                </c:pt>
                <c:pt idx="146">
                  <c:v>103.31714285714268</c:v>
                </c:pt>
                <c:pt idx="147">
                  <c:v>103.59142857142839</c:v>
                </c:pt>
                <c:pt idx="148">
                  <c:v>103.86571428571411</c:v>
                </c:pt>
                <c:pt idx="149">
                  <c:v>104.13999999999982</c:v>
                </c:pt>
                <c:pt idx="150">
                  <c:v>104.41428571428553</c:v>
                </c:pt>
                <c:pt idx="151">
                  <c:v>104.68857142857124</c:v>
                </c:pt>
                <c:pt idx="152">
                  <c:v>104.96285714285695</c:v>
                </c:pt>
                <c:pt idx="153">
                  <c:v>105.23714285714266</c:v>
                </c:pt>
                <c:pt idx="154">
                  <c:v>105.51142857142837</c:v>
                </c:pt>
                <c:pt idx="155">
                  <c:v>105.78571428571408</c:v>
                </c:pt>
                <c:pt idx="156">
                  <c:v>106.05999999999979</c:v>
                </c:pt>
                <c:pt idx="157">
                  <c:v>106.3342857142855</c:v>
                </c:pt>
                <c:pt idx="158">
                  <c:v>106.60857142857121</c:v>
                </c:pt>
                <c:pt idx="159">
                  <c:v>106.88285714285692</c:v>
                </c:pt>
                <c:pt idx="160">
                  <c:v>107.15714285714263</c:v>
                </c:pt>
                <c:pt idx="161">
                  <c:v>107.43142857142834</c:v>
                </c:pt>
                <c:pt idx="162">
                  <c:v>107.70571428571405</c:v>
                </c:pt>
                <c:pt idx="163">
                  <c:v>107.97999999999976</c:v>
                </c:pt>
                <c:pt idx="164">
                  <c:v>108.25428571428547</c:v>
                </c:pt>
                <c:pt idx="165">
                  <c:v>108.52857142857118</c:v>
                </c:pt>
                <c:pt idx="166">
                  <c:v>108.80285714285689</c:v>
                </c:pt>
                <c:pt idx="167">
                  <c:v>109.0771428571426</c:v>
                </c:pt>
                <c:pt idx="168">
                  <c:v>109.35142857142831</c:v>
                </c:pt>
                <c:pt idx="169">
                  <c:v>109.62571428571403</c:v>
                </c:pt>
                <c:pt idx="170">
                  <c:v>109.89999999999974</c:v>
                </c:pt>
                <c:pt idx="171">
                  <c:v>110.17428571428545</c:v>
                </c:pt>
                <c:pt idx="172">
                  <c:v>110.44857142857116</c:v>
                </c:pt>
                <c:pt idx="173">
                  <c:v>110.72285714285687</c:v>
                </c:pt>
                <c:pt idx="174">
                  <c:v>110.99714285714258</c:v>
                </c:pt>
                <c:pt idx="175">
                  <c:v>111.27142857142829</c:v>
                </c:pt>
                <c:pt idx="176">
                  <c:v>111.545714285714</c:v>
                </c:pt>
                <c:pt idx="177">
                  <c:v>111.81999999999971</c:v>
                </c:pt>
                <c:pt idx="178">
                  <c:v>112.09428571428542</c:v>
                </c:pt>
                <c:pt idx="179">
                  <c:v>112.36857142857113</c:v>
                </c:pt>
                <c:pt idx="180">
                  <c:v>112.64285714285684</c:v>
                </c:pt>
                <c:pt idx="181">
                  <c:v>112.91714285714255</c:v>
                </c:pt>
                <c:pt idx="182">
                  <c:v>113.19142857142826</c:v>
                </c:pt>
                <c:pt idx="183">
                  <c:v>113.46571428571397</c:v>
                </c:pt>
                <c:pt idx="184">
                  <c:v>113.73999999999968</c:v>
                </c:pt>
                <c:pt idx="185">
                  <c:v>114.01428571428539</c:v>
                </c:pt>
                <c:pt idx="186">
                  <c:v>114.2885714285711</c:v>
                </c:pt>
                <c:pt idx="187">
                  <c:v>114.56285714285681</c:v>
                </c:pt>
                <c:pt idx="188">
                  <c:v>114.83714285714252</c:v>
                </c:pt>
                <c:pt idx="189">
                  <c:v>115.11142857142823</c:v>
                </c:pt>
                <c:pt idx="190">
                  <c:v>115.38571428571395</c:v>
                </c:pt>
                <c:pt idx="191">
                  <c:v>115.65999999999966</c:v>
                </c:pt>
                <c:pt idx="192">
                  <c:v>115.93428571428537</c:v>
                </c:pt>
                <c:pt idx="193">
                  <c:v>116.20857142857108</c:v>
                </c:pt>
                <c:pt idx="194">
                  <c:v>116.48285714285679</c:v>
                </c:pt>
                <c:pt idx="195">
                  <c:v>116.7571428571425</c:v>
                </c:pt>
                <c:pt idx="196">
                  <c:v>117.03142857142821</c:v>
                </c:pt>
                <c:pt idx="197">
                  <c:v>117.30571428571392</c:v>
                </c:pt>
                <c:pt idx="198">
                  <c:v>117.57999999999963</c:v>
                </c:pt>
                <c:pt idx="199">
                  <c:v>117.85428571428534</c:v>
                </c:pt>
                <c:pt idx="200">
                  <c:v>118.12857142857105</c:v>
                </c:pt>
              </c:numCache>
            </c:numRef>
          </c:cat>
          <c:val>
            <c:numRef>
              <c:f>'SPERT® 1974-2023'!$HP$10:$PH$10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5.7740378278234382E-2</c:v>
                </c:pt>
                <c:pt idx="106">
                  <c:v>5.6844550222559263E-2</c:v>
                </c:pt>
                <c:pt idx="107">
                  <c:v>5.586305929886233E-2</c:v>
                </c:pt>
                <c:pt idx="108">
                  <c:v>5.480084671470576E-2</c:v>
                </c:pt>
                <c:pt idx="109">
                  <c:v>5.3663190926975107E-2</c:v>
                </c:pt>
                <c:pt idx="110">
                  <c:v>5.245566404461547E-2</c:v>
                </c:pt>
                <c:pt idx="111">
                  <c:v>5.1184086513596537E-2</c:v>
                </c:pt>
                <c:pt idx="112">
                  <c:v>4.9854480597916612E-2</c:v>
                </c:pt>
                <c:pt idx="113">
                  <c:v>4.8473023174164485E-2</c:v>
                </c:pt>
                <c:pt idx="114">
                  <c:v>4.7045998353511816E-2</c:v>
                </c:pt>
                <c:pt idx="115">
                  <c:v>4.5579750434238328E-2</c:v>
                </c:pt>
                <c:pt idx="116">
                  <c:v>4.4080637670345216E-2</c:v>
                </c:pt>
                <c:pt idx="117">
                  <c:v>4.2554987317947671E-2</c:v>
                </c:pt>
                <c:pt idx="118">
                  <c:v>4.1009052391511008E-2</c:v>
                </c:pt>
                <c:pt idx="119">
                  <c:v>3.9448970527247794E-2</c:v>
                </c:pt>
                <c:pt idx="120">
                  <c:v>3.7880725311834833E-2</c:v>
                </c:pt>
                <c:pt idx="121">
                  <c:v>3.6310110391804123E-2</c:v>
                </c:pt>
                <c:pt idx="122">
                  <c:v>3.4742696633310172E-2</c:v>
                </c:pt>
                <c:pt idx="123">
                  <c:v>3.3183802554300902E-2</c:v>
                </c:pt>
                <c:pt idx="124">
                  <c:v>3.1638468202244974E-2</c:v>
                </c:pt>
                <c:pt idx="125">
                  <c:v>3.0111432601308986E-2</c:v>
                </c:pt>
                <c:pt idx="126">
                  <c:v>2.8607114844020547E-2</c:v>
                </c:pt>
                <c:pt idx="127">
                  <c:v>2.7129598854743017E-2</c:v>
                </c:pt>
                <c:pt idx="128">
                  <c:v>2.5682621806418039E-2</c:v>
                </c:pt>
                <c:pt idx="129">
                  <c:v>2.4269566128630043E-2</c:v>
                </c:pt>
                <c:pt idx="130">
                  <c:v>2.2893455004669515E-2</c:v>
                </c:pt>
                <c:pt idx="131">
                  <c:v>2.1556951218393152E-2</c:v>
                </c:pt>
                <c:pt idx="132">
                  <c:v>2.0262359178689921E-2</c:v>
                </c:pt>
                <c:pt idx="133">
                  <c:v>1.9011629920564908E-2</c:v>
                </c:pt>
                <c:pt idx="134">
                  <c:v>1.7806368857460543E-2</c:v>
                </c:pt>
                <c:pt idx="135">
                  <c:v>1.6647846039573748E-2</c:v>
                </c:pt>
                <c:pt idx="136">
                  <c:v>1.5537008657636079E-2</c:v>
                </c:pt>
                <c:pt idx="137">
                  <c:v>1.4474495520862872E-2</c:v>
                </c:pt>
                <c:pt idx="138">
                  <c:v>1.3460653231428608E-2</c:v>
                </c:pt>
                <c:pt idx="139">
                  <c:v>1.2495553775705435E-2</c:v>
                </c:pt>
                <c:pt idx="140">
                  <c:v>1.1579013254363869E-2</c:v>
                </c:pt>
                <c:pt idx="141">
                  <c:v>1.0710611478981993E-2</c:v>
                </c:pt>
                <c:pt idx="142">
                  <c:v>9.8897121717016478E-3</c:v>
                </c:pt>
                <c:pt idx="143">
                  <c:v>9.1154835163332858E-3</c:v>
                </c:pt>
                <c:pt idx="144">
                  <c:v>8.3869188237477871E-3</c:v>
                </c:pt>
                <c:pt idx="145">
                  <c:v>7.702857090990463E-3</c:v>
                </c:pt>
                <c:pt idx="146">
                  <c:v>7.0620032518916446E-3</c:v>
                </c:pt>
                <c:pt idx="147">
                  <c:v>6.4629479366126391E-3</c:v>
                </c:pt>
                <c:pt idx="148">
                  <c:v>5.9041865781498254E-3</c:v>
                </c:pt>
                <c:pt idx="149">
                  <c:v>5.3841377249327005E-3</c:v>
                </c:pt>
                <c:pt idx="150">
                  <c:v>4.9011604399277833E-3</c:v>
                </c:pt>
                <c:pt idx="151">
                  <c:v>4.4535706877597793E-3</c:v>
                </c:pt>
                <c:pt idx="152">
                  <c:v>4.0396566319765509E-3</c:v>
                </c:pt>
                <c:pt idx="153">
                  <c:v>3.6576927844436235E-3</c:v>
                </c:pt>
                <c:pt idx="154">
                  <c:v>3.3059529677197728E-3</c:v>
                </c:pt>
                <c:pt idx="155">
                  <c:v>2.9827220689412409E-3</c:v>
                </c:pt>
                <c:pt idx="156">
                  <c:v>2.6863065800676006E-3</c:v>
                </c:pt>
                <c:pt idx="157">
                  <c:v>2.4150439341954402E-3</c:v>
                </c:pt>
                <c:pt idx="158">
                  <c:v>2.1673106609415311E-3</c:v>
                </c:pt>
                <c:pt idx="159">
                  <c:v>1.9415293955833217E-3</c:v>
                </c:pt>
                <c:pt idx="160">
                  <c:v>1.7361747867028225E-3</c:v>
                </c:pt>
                <c:pt idx="161">
                  <c:v>1.5497783555205398E-3</c:v>
                </c:pt>
                <c:pt idx="162">
                  <c:v>1.3809323669653271E-3</c:v>
                </c:pt>
                <c:pt idx="163">
                  <c:v>1.2282927778636738E-3</c:v>
                </c:pt>
                <c:pt idx="164">
                  <c:v>1.0905813315264692E-3</c:v>
                </c:pt>
                <c:pt idx="165">
                  <c:v>9.665868705575351E-4</c:v>
                </c:pt>
                <c:pt idx="166">
                  <c:v>8.5516594101351913E-4</c:v>
                </c:pt>
                <c:pt idx="167">
                  <c:v>7.5524276122509299E-4</c:v>
                </c:pt>
                <c:pt idx="168">
                  <c:v>6.6580862776752583E-4</c:v>
                </c:pt>
                <c:pt idx="169">
                  <c:v>5.8592082936970331E-4</c:v>
                </c:pt>
                <c:pt idx="170">
                  <c:v>5.1470113710056506E-4</c:v>
                </c:pt>
                <c:pt idx="171">
                  <c:v>4.5133393609457463E-4</c:v>
                </c:pt>
                <c:pt idx="172">
                  <c:v>3.9506406049317301E-4</c:v>
                </c:pt>
                <c:pt idx="173">
                  <c:v>3.4519438930133097E-4</c:v>
                </c:pt>
                <c:pt idx="174">
                  <c:v>3.010832565945111E-4</c:v>
                </c:pt>
                <c:pt idx="175">
                  <c:v>2.6214172506023431E-4</c:v>
                </c:pt>
                <c:pt idx="176">
                  <c:v>2.2783076731000245E-4</c:v>
                </c:pt>
                <c:pt idx="177">
                  <c:v>1.9765839483165847E-4</c:v>
                </c:pt>
                <c:pt idx="178">
                  <c:v>1.7117676993982849E-4</c:v>
                </c:pt>
                <c:pt idx="179">
                  <c:v>1.4797933168346969E-4</c:v>
                </c:pt>
                <c:pt idx="180">
                  <c:v>1.2769796243548387E-4</c:v>
                </c:pt>
                <c:pt idx="181">
                  <c:v>1.1000021786140663E-4</c:v>
                </c:pt>
                <c:pt idx="182">
                  <c:v>9.4586639174863555E-5</c:v>
                </c:pt>
                <c:pt idx="183">
                  <c:v>8.1188163061069282E-5</c:v>
                </c:pt>
                <c:pt idx="184">
                  <c:v>6.9563641402796704E-5</c:v>
                </c:pt>
                <c:pt idx="185">
                  <c:v>5.9497479985682341E-5</c:v>
                </c:pt>
                <c:pt idx="186">
                  <c:v>5.0797402695096922E-5</c:v>
                </c:pt>
                <c:pt idx="187">
                  <c:v>4.3292345343396632E-5</c:v>
                </c:pt>
                <c:pt idx="188">
                  <c:v>3.6830481177907304E-5</c:v>
                </c:pt>
                <c:pt idx="189">
                  <c:v>3.1277378306440182E-5</c:v>
                </c:pt>
                <c:pt idx="190">
                  <c:v>2.6514287725366628E-5</c:v>
                </c:pt>
                <c:pt idx="191">
                  <c:v>2.2436559329794114E-5</c:v>
                </c:pt>
                <c:pt idx="192">
                  <c:v>1.8952182208931561E-5</c:v>
                </c:pt>
                <c:pt idx="193">
                  <c:v>1.5980444663867968E-5</c:v>
                </c:pt>
                <c:pt idx="194">
                  <c:v>1.3450708710608428E-5</c:v>
                </c:pt>
                <c:pt idx="195">
                  <c:v>1.1301293328974612E-5</c:v>
                </c:pt>
                <c:pt idx="196">
                  <c:v>9.4784603687019203E-6</c:v>
                </c:pt>
                <c:pt idx="197">
                  <c:v>7.9354968090461602E-6</c:v>
                </c:pt>
                <c:pt idx="198">
                  <c:v>6.6318869694824374E-6</c:v>
                </c:pt>
                <c:pt idx="199">
                  <c:v>5.5325682696090177E-6</c:v>
                </c:pt>
                <c:pt idx="200">
                  <c:v>4.6072642202398528E-6</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1974-2023'!$W$4:$DS$4</c:f>
              <c:numCache>
                <c:formatCode>#,##0_);\(#,##0\)</c:formatCode>
                <c:ptCount val="101"/>
                <c:pt idx="0">
                  <c:v>63.271428571428935</c:v>
                </c:pt>
                <c:pt idx="1">
                  <c:v>63.545714285714652</c:v>
                </c:pt>
                <c:pt idx="2">
                  <c:v>63.82000000000037</c:v>
                </c:pt>
                <c:pt idx="3">
                  <c:v>64.094285714286087</c:v>
                </c:pt>
                <c:pt idx="4">
                  <c:v>64.368571428571798</c:v>
                </c:pt>
                <c:pt idx="5">
                  <c:v>64.642857142857508</c:v>
                </c:pt>
                <c:pt idx="6">
                  <c:v>64.917142857143219</c:v>
                </c:pt>
                <c:pt idx="7">
                  <c:v>65.191428571428929</c:v>
                </c:pt>
                <c:pt idx="8">
                  <c:v>65.46571428571464</c:v>
                </c:pt>
                <c:pt idx="9">
                  <c:v>65.74000000000035</c:v>
                </c:pt>
                <c:pt idx="10">
                  <c:v>66.014285714286061</c:v>
                </c:pt>
                <c:pt idx="11">
                  <c:v>66.288571428571771</c:v>
                </c:pt>
                <c:pt idx="12">
                  <c:v>66.562857142857482</c:v>
                </c:pt>
                <c:pt idx="13">
                  <c:v>66.837142857143192</c:v>
                </c:pt>
                <c:pt idx="14">
                  <c:v>67.111428571428903</c:v>
                </c:pt>
                <c:pt idx="15">
                  <c:v>67.385714285714613</c:v>
                </c:pt>
                <c:pt idx="16">
                  <c:v>67.660000000000323</c:v>
                </c:pt>
                <c:pt idx="17">
                  <c:v>67.934285714286034</c:v>
                </c:pt>
                <c:pt idx="18">
                  <c:v>68.208571428571744</c:v>
                </c:pt>
                <c:pt idx="19">
                  <c:v>68.482857142857455</c:v>
                </c:pt>
                <c:pt idx="20">
                  <c:v>68.757142857143165</c:v>
                </c:pt>
                <c:pt idx="21">
                  <c:v>69.031428571428876</c:v>
                </c:pt>
                <c:pt idx="22">
                  <c:v>69.305714285714586</c:v>
                </c:pt>
                <c:pt idx="23">
                  <c:v>69.580000000000297</c:v>
                </c:pt>
                <c:pt idx="24">
                  <c:v>69.854285714286007</c:v>
                </c:pt>
                <c:pt idx="25">
                  <c:v>70.128571428571718</c:v>
                </c:pt>
                <c:pt idx="26">
                  <c:v>70.402857142857428</c:v>
                </c:pt>
                <c:pt idx="27">
                  <c:v>70.677142857143139</c:v>
                </c:pt>
                <c:pt idx="28">
                  <c:v>70.951428571428849</c:v>
                </c:pt>
                <c:pt idx="29">
                  <c:v>71.22571428571456</c:v>
                </c:pt>
                <c:pt idx="30">
                  <c:v>71.50000000000027</c:v>
                </c:pt>
                <c:pt idx="31">
                  <c:v>71.77428571428598</c:v>
                </c:pt>
                <c:pt idx="32">
                  <c:v>72.048571428571691</c:v>
                </c:pt>
                <c:pt idx="33">
                  <c:v>72.322857142857401</c:v>
                </c:pt>
                <c:pt idx="34">
                  <c:v>72.597142857143112</c:v>
                </c:pt>
                <c:pt idx="35">
                  <c:v>72.871428571428822</c:v>
                </c:pt>
                <c:pt idx="36">
                  <c:v>73.145714285714533</c:v>
                </c:pt>
                <c:pt idx="37">
                  <c:v>73.420000000000243</c:v>
                </c:pt>
                <c:pt idx="38">
                  <c:v>73.694285714285954</c:v>
                </c:pt>
                <c:pt idx="39">
                  <c:v>73.968571428571664</c:v>
                </c:pt>
                <c:pt idx="40">
                  <c:v>74.242857142857375</c:v>
                </c:pt>
                <c:pt idx="41">
                  <c:v>74.517142857143085</c:v>
                </c:pt>
                <c:pt idx="42">
                  <c:v>74.791428571428796</c:v>
                </c:pt>
                <c:pt idx="43">
                  <c:v>75.065714285714506</c:v>
                </c:pt>
                <c:pt idx="44">
                  <c:v>75.340000000000217</c:v>
                </c:pt>
                <c:pt idx="45">
                  <c:v>75.614285714285927</c:v>
                </c:pt>
                <c:pt idx="46">
                  <c:v>75.888571428571638</c:v>
                </c:pt>
                <c:pt idx="47">
                  <c:v>76.162857142857348</c:v>
                </c:pt>
                <c:pt idx="48">
                  <c:v>76.437142857143058</c:v>
                </c:pt>
                <c:pt idx="49">
                  <c:v>76.711428571428769</c:v>
                </c:pt>
                <c:pt idx="50">
                  <c:v>76.985714285714479</c:v>
                </c:pt>
                <c:pt idx="51">
                  <c:v>77.26000000000019</c:v>
                </c:pt>
                <c:pt idx="52">
                  <c:v>77.5342857142859</c:v>
                </c:pt>
                <c:pt idx="53">
                  <c:v>77.808571428571611</c:v>
                </c:pt>
                <c:pt idx="54">
                  <c:v>78.082857142857321</c:v>
                </c:pt>
                <c:pt idx="55">
                  <c:v>78.357142857143032</c:v>
                </c:pt>
                <c:pt idx="56">
                  <c:v>78.631428571428742</c:v>
                </c:pt>
                <c:pt idx="57">
                  <c:v>78.905714285714453</c:v>
                </c:pt>
                <c:pt idx="58">
                  <c:v>79.180000000000163</c:v>
                </c:pt>
                <c:pt idx="59">
                  <c:v>79.454285714285874</c:v>
                </c:pt>
                <c:pt idx="60">
                  <c:v>79.728571428571584</c:v>
                </c:pt>
                <c:pt idx="61">
                  <c:v>80.002857142857295</c:v>
                </c:pt>
                <c:pt idx="62">
                  <c:v>80.277142857143005</c:v>
                </c:pt>
                <c:pt idx="63">
                  <c:v>80.551428571428715</c:v>
                </c:pt>
                <c:pt idx="64">
                  <c:v>80.825714285714426</c:v>
                </c:pt>
                <c:pt idx="65">
                  <c:v>81.100000000000136</c:v>
                </c:pt>
                <c:pt idx="66">
                  <c:v>81.374285714285847</c:v>
                </c:pt>
                <c:pt idx="67">
                  <c:v>81.648571428571557</c:v>
                </c:pt>
                <c:pt idx="68">
                  <c:v>81.922857142857268</c:v>
                </c:pt>
                <c:pt idx="69">
                  <c:v>82.197142857142978</c:v>
                </c:pt>
                <c:pt idx="70">
                  <c:v>82.471428571428689</c:v>
                </c:pt>
                <c:pt idx="71">
                  <c:v>82.745714285714399</c:v>
                </c:pt>
                <c:pt idx="72">
                  <c:v>83.02000000000011</c:v>
                </c:pt>
                <c:pt idx="73">
                  <c:v>83.29428571428582</c:v>
                </c:pt>
                <c:pt idx="74">
                  <c:v>83.568571428571531</c:v>
                </c:pt>
                <c:pt idx="75">
                  <c:v>83.842857142857241</c:v>
                </c:pt>
                <c:pt idx="76">
                  <c:v>84.117142857142952</c:v>
                </c:pt>
                <c:pt idx="77">
                  <c:v>84.391428571428662</c:v>
                </c:pt>
                <c:pt idx="78">
                  <c:v>84.665714285714373</c:v>
                </c:pt>
                <c:pt idx="79">
                  <c:v>84.940000000000083</c:v>
                </c:pt>
                <c:pt idx="80">
                  <c:v>85.214285714285793</c:v>
                </c:pt>
                <c:pt idx="81">
                  <c:v>85.488571428571504</c:v>
                </c:pt>
                <c:pt idx="82">
                  <c:v>85.762857142857214</c:v>
                </c:pt>
                <c:pt idx="83">
                  <c:v>86.037142857142925</c:v>
                </c:pt>
                <c:pt idx="84">
                  <c:v>86.311428571428635</c:v>
                </c:pt>
                <c:pt idx="85">
                  <c:v>86.585714285714346</c:v>
                </c:pt>
                <c:pt idx="86">
                  <c:v>86.860000000000056</c:v>
                </c:pt>
                <c:pt idx="87">
                  <c:v>87.134285714285767</c:v>
                </c:pt>
                <c:pt idx="88">
                  <c:v>87.408571428571477</c:v>
                </c:pt>
                <c:pt idx="89">
                  <c:v>87.682857142857188</c:v>
                </c:pt>
                <c:pt idx="90">
                  <c:v>87.957142857142898</c:v>
                </c:pt>
                <c:pt idx="91">
                  <c:v>88.231428571428609</c:v>
                </c:pt>
                <c:pt idx="92">
                  <c:v>88.505714285714319</c:v>
                </c:pt>
                <c:pt idx="93">
                  <c:v>88.78000000000003</c:v>
                </c:pt>
                <c:pt idx="94">
                  <c:v>89.05428571428574</c:v>
                </c:pt>
                <c:pt idx="95">
                  <c:v>89.32857142857145</c:v>
                </c:pt>
                <c:pt idx="96">
                  <c:v>89.602857142857161</c:v>
                </c:pt>
                <c:pt idx="97">
                  <c:v>89.877142857142871</c:v>
                </c:pt>
                <c:pt idx="98">
                  <c:v>90.151428571428582</c:v>
                </c:pt>
                <c:pt idx="99">
                  <c:v>90.425714285714292</c:v>
                </c:pt>
                <c:pt idx="100">
                  <c:v>90.7</c:v>
                </c:pt>
              </c:numCache>
            </c:numRef>
          </c:cat>
          <c:val>
            <c:numRef>
              <c:f>'SPERT® 1974-2023'!$HP$11:$PH$11</c:f>
              <c:numCache>
                <c:formatCode>General</c:formatCode>
                <c:ptCount val="201"/>
                <c:pt idx="0">
                  <c:v>1.4823129406630926E-5</c:v>
                </c:pt>
                <c:pt idx="1">
                  <c:v>1.7593352112046195E-5</c:v>
                </c:pt>
                <c:pt idx="2">
                  <c:v>2.0844139017252759E-5</c:v>
                </c:pt>
                <c:pt idx="3">
                  <c:v>2.4651650325761753E-5</c:v>
                </c:pt>
                <c:pt idx="4">
                  <c:v>2.9102795539625177E-5</c:v>
                </c:pt>
                <c:pt idx="5">
                  <c:v>3.4296522676582128E-5</c:v>
                </c:pt>
                <c:pt idx="6">
                  <c:v>4.0345224990747557E-5</c:v>
                </c:pt>
                <c:pt idx="7">
                  <c:v>4.7376270077083773E-5</c:v>
                </c:pt>
                <c:pt idx="8">
                  <c:v>5.5533655460176917E-5</c:v>
                </c:pt>
                <c:pt idx="9">
                  <c:v>6.4979793785842113E-5</c:v>
                </c:pt>
                <c:pt idx="10">
                  <c:v>7.5897429530998438E-5</c:v>
                </c:pt>
                <c:pt idx="11">
                  <c:v>8.8491687705262559E-5</c:v>
                </c:pt>
                <c:pt idx="12">
                  <c:v>1.0299225332045304E-4</c:v>
                </c:pt>
                <c:pt idx="13">
                  <c:v>1.1965567843744062E-4</c:v>
                </c:pt>
                <c:pt idx="14">
                  <c:v>1.3876781135204746E-4</c:v>
                </c:pt>
                <c:pt idx="15">
                  <c:v>1.6064633994496068E-4</c:v>
                </c:pt>
                <c:pt idx="16">
                  <c:v>1.8564343839111273E-4</c:v>
                </c:pt>
                <c:pt idx="17">
                  <c:v>2.1414850330287062E-4</c:v>
                </c:pt>
                <c:pt idx="18">
                  <c:v>2.4659096197564604E-4</c:v>
                </c:pt>
                <c:pt idx="19">
                  <c:v>2.8344313172772658E-4</c:v>
                </c:pt>
                <c:pt idx="20">
                  <c:v>3.2522310539907133E-4</c:v>
                </c:pt>
                <c:pt idx="21">
                  <c:v>3.7249763392535373E-4</c:v>
                </c:pt>
                <c:pt idx="22">
                  <c:v>4.2588497257123792E-4</c:v>
                </c:pt>
                <c:pt idx="23">
                  <c:v>4.8605765293731904E-4</c:v>
                </c:pt>
                <c:pt idx="24">
                  <c:v>5.5374513830474821E-4</c:v>
                </c:pt>
                <c:pt idx="25">
                  <c:v>6.2973631531624814E-4</c:v>
                </c:pt>
                <c:pt idx="26">
                  <c:v>7.1488177048803481E-4</c:v>
                </c:pt>
                <c:pt idx="27">
                  <c:v>8.1009579568979871E-4</c:v>
                </c:pt>
                <c:pt idx="28">
                  <c:v>9.1635806261419761E-4</c:v>
                </c:pt>
                <c:pt idx="29">
                  <c:v>1.0347149024869933E-3</c:v>
                </c:pt>
                <c:pt idx="30">
                  <c:v>1.1662801239552298E-3</c:v>
                </c:pt>
                <c:pt idx="31">
                  <c:v>1.31223529935121E-3</c:v>
                </c:pt>
                <c:pt idx="32">
                  <c:v>1.4738294474870761E-3</c:v>
                </c:pt>
                <c:pt idx="33">
                  <c:v>1.6523780399136175E-3</c:v>
                </c:pt>
                <c:pt idx="34">
                  <c:v>1.8492612573034939E-3</c:v>
                </c:pt>
                <c:pt idx="35">
                  <c:v>2.0659214234175507E-3</c:v>
                </c:pt>
                <c:pt idx="36">
                  <c:v>2.3038595461022833E-3</c:v>
                </c:pt>
                <c:pt idx="37">
                  <c:v>2.5646308980588691E-3</c:v>
                </c:pt>
                <c:pt idx="38">
                  <c:v>2.8498395748196097E-3</c:v>
                </c:pt>
                <c:pt idx="39">
                  <c:v>3.1611319735526762E-3</c:v>
                </c:pt>
                <c:pt idx="40">
                  <c:v>3.5001891440588975E-3</c:v>
                </c:pt>
                <c:pt idx="41">
                  <c:v>3.8687179726719016E-3</c:v>
                </c:pt>
                <c:pt idx="42">
                  <c:v>4.2684411707473889E-3</c:v>
                </c:pt>
                <c:pt idx="43">
                  <c:v>4.7010860520231967E-3</c:v>
                </c:pt>
                <c:pt idx="44">
                  <c:v>5.1683720973117108E-3</c:v>
                </c:pt>
                <c:pt idx="45">
                  <c:v>5.6719973206806485E-3</c:v>
                </c:pt>
                <c:pt idx="46">
                  <c:v>6.213623468380545E-3</c:v>
                </c:pt>
                <c:pt idx="47">
                  <c:v>6.7948601001446883E-3</c:v>
                </c:pt>
                <c:pt idx="48">
                  <c:v>7.4172476219388781E-3</c:v>
                </c:pt>
                <c:pt idx="49">
                  <c:v>8.082239359553739E-3</c:v>
                </c:pt>
                <c:pt idx="50">
                  <c:v>8.7911827833563293E-3</c:v>
                </c:pt>
                <c:pt idx="51">
                  <c:v>9.5453000157560679E-3</c:v>
                </c:pt>
                <c:pt idx="52">
                  <c:v>1.0345667774168238E-2</c:v>
                </c:pt>
                <c:pt idx="53">
                  <c:v>1.1193196923120536E-2</c:v>
                </c:pt>
                <c:pt idx="54">
                  <c:v>1.2088611829263855E-2</c:v>
                </c:pt>
                <c:pt idx="55">
                  <c:v>1.303242973201834E-2</c:v>
                </c:pt>
                <c:pt idx="56">
                  <c:v>1.4024940359996536E-2</c:v>
                </c:pt>
                <c:pt idx="57">
                  <c:v>1.5066186038778427E-2</c:v>
                </c:pt>
                <c:pt idx="58">
                  <c:v>1.6155942548652269E-2</c:v>
                </c:pt>
                <c:pt idx="59">
                  <c:v>1.7293701001174892E-2</c:v>
                </c:pt>
                <c:pt idx="60">
                  <c:v>1.8478651010459604E-2</c:v>
                </c:pt>
                <c:pt idx="61">
                  <c:v>1.9709665438613914E-2</c:v>
                </c:pt>
                <c:pt idx="62">
                  <c:v>2.098528699440429E-2</c:v>
                </c:pt>
                <c:pt idx="63">
                  <c:v>2.2303716959753458E-2</c:v>
                </c:pt>
                <c:pt idx="64">
                  <c:v>2.3662806309862925E-2</c:v>
                </c:pt>
                <c:pt idx="65">
                  <c:v>2.5060049479454231E-2</c:v>
                </c:pt>
                <c:pt idx="66">
                  <c:v>2.6492581009760242E-2</c:v>
                </c:pt>
                <c:pt idx="67">
                  <c:v>2.7957175288477586E-2</c:v>
                </c:pt>
                <c:pt idx="68">
                  <c:v>2.9450249568000408E-2</c:v>
                </c:pt>
                <c:pt idx="69">
                  <c:v>3.096787041606866E-2</c:v>
                </c:pt>
                <c:pt idx="70">
                  <c:v>3.250576371774392E-2</c:v>
                </c:pt>
                <c:pt idx="71">
                  <c:v>3.4059328308725802E-2</c:v>
                </c:pt>
                <c:pt idx="72">
                  <c:v>3.562365327787937E-2</c:v>
                </c:pt>
                <c:pt idx="73">
                  <c:v>3.7193538931980831E-2</c:v>
                </c:pt>
                <c:pt idx="74">
                  <c:v>3.8763521368702175E-2</c:v>
                </c:pt>
                <c:pt idx="75">
                  <c:v>4.032790055541071E-2</c:v>
                </c:pt>
                <c:pt idx="76">
                  <c:v>4.1880771762181704E-2</c:v>
                </c:pt>
                <c:pt idx="77">
                  <c:v>4.3416060148280256E-2</c:v>
                </c:pt>
                <c:pt idx="78">
                  <c:v>4.4927558253067455E-2</c:v>
                </c:pt>
                <c:pt idx="79">
                  <c:v>4.6408966095647632E-2</c:v>
                </c:pt>
                <c:pt idx="80">
                  <c:v>4.7853933543422301E-2</c:v>
                </c:pt>
                <c:pt idx="81">
                  <c:v>4.9256104568866886E-2</c:v>
                </c:pt>
                <c:pt idx="82">
                  <c:v>5.0609162977077647E-2</c:v>
                </c:pt>
                <c:pt idx="83">
                  <c:v>5.1906879154686614E-2</c:v>
                </c:pt>
                <c:pt idx="84">
                  <c:v>5.3143157364283176E-2</c:v>
                </c:pt>
                <c:pt idx="85">
                  <c:v>5.4312083088107421E-2</c:v>
                </c:pt>
                <c:pt idx="86">
                  <c:v>5.5407969910996065E-2</c:v>
                </c:pt>
                <c:pt idx="87">
                  <c:v>5.6425405425763006E-2</c:v>
                </c:pt>
                <c:pt idx="88">
                  <c:v>5.7359295644667227E-2</c:v>
                </c:pt>
                <c:pt idx="89">
                  <c:v>5.8204907408519295E-2</c:v>
                </c:pt>
                <c:pt idx="90">
                  <c:v>5.8957908300331818E-2</c:v>
                </c:pt>
                <c:pt idx="91">
                  <c:v>5.9614403593126648E-2</c:v>
                </c:pt>
                <c:pt idx="92">
                  <c:v>6.0170969791332657E-2</c:v>
                </c:pt>
                <c:pt idx="93">
                  <c:v>6.0624684361774289E-2</c:v>
                </c:pt>
                <c:pt idx="94">
                  <c:v>6.0973151293068205E-2</c:v>
                </c:pt>
                <c:pt idx="95">
                  <c:v>6.1214522170698366E-2</c:v>
                </c:pt>
                <c:pt idx="96">
                  <c:v>6.1347512508409655E-2</c:v>
                </c:pt>
                <c:pt idx="97">
                  <c:v>6.1371413134031397E-2</c:v>
                </c:pt>
                <c:pt idx="98">
                  <c:v>6.1286096488519216E-2</c:v>
                </c:pt>
                <c:pt idx="99">
                  <c:v>6.1092017759932442E-2</c:v>
                </c:pt>
                <c:pt idx="100">
                  <c:v>6.0790210838241994E-2</c:v>
                </c:pt>
                <c:pt idx="101">
                  <c:v>6.0382279141267751E-2</c:v>
                </c:pt>
                <c:pt idx="102">
                  <c:v>5.9870381425644222E-2</c:v>
                </c:pt>
                <c:pt idx="103">
                  <c:v>5.925721275849636E-2</c:v>
                </c:pt>
                <c:pt idx="104">
                  <c:v>5.8545980884495516E-2</c:v>
                </c:pt>
                <c:pt idx="105">
                  <c:v>5.7740378278234382E-2</c:v>
                </c:pt>
                <c:pt idx="106">
                  <c:v>5.6844550222559263E-2</c:v>
                </c:pt>
                <c:pt idx="107">
                  <c:v>5.586305929886233E-2</c:v>
                </c:pt>
                <c:pt idx="108">
                  <c:v>5.480084671470576E-2</c:v>
                </c:pt>
                <c:pt idx="109">
                  <c:v>5.3663190926975107E-2</c:v>
                </c:pt>
                <c:pt idx="110">
                  <c:v>5.245566404461547E-2</c:v>
                </c:pt>
                <c:pt idx="111">
                  <c:v>5.1184086513596537E-2</c:v>
                </c:pt>
                <c:pt idx="112">
                  <c:v>4.9854480597916612E-2</c:v>
                </c:pt>
                <c:pt idx="113">
                  <c:v>4.8473023174164485E-2</c:v>
                </c:pt>
                <c:pt idx="114">
                  <c:v>4.7045998353511816E-2</c:v>
                </c:pt>
                <c:pt idx="115">
                  <c:v>4.5579750434238328E-2</c:v>
                </c:pt>
                <c:pt idx="116">
                  <c:v>4.4080637670345216E-2</c:v>
                </c:pt>
                <c:pt idx="117">
                  <c:v>4.2554987317947671E-2</c:v>
                </c:pt>
                <c:pt idx="118">
                  <c:v>4.1009052391511008E-2</c:v>
                </c:pt>
                <c:pt idx="119">
                  <c:v>3.9448970527247794E-2</c:v>
                </c:pt>
                <c:pt idx="120">
                  <c:v>3.7880725311834833E-2</c:v>
                </c:pt>
                <c:pt idx="121">
                  <c:v>3.6310110391804123E-2</c:v>
                </c:pt>
                <c:pt idx="122">
                  <c:v>3.4742696633310172E-2</c:v>
                </c:pt>
                <c:pt idx="123">
                  <c:v>3.3183802554300902E-2</c:v>
                </c:pt>
                <c:pt idx="124">
                  <c:v>3.1638468202244974E-2</c:v>
                </c:pt>
                <c:pt idx="125">
                  <c:v>3.0111432601308986E-2</c:v>
                </c:pt>
                <c:pt idx="126">
                  <c:v>2.8607114844020547E-2</c:v>
                </c:pt>
                <c:pt idx="127">
                  <c:v>2.7129598854743017E-2</c:v>
                </c:pt>
                <c:pt idx="128">
                  <c:v>2.5682621806418039E-2</c:v>
                </c:pt>
                <c:pt idx="129">
                  <c:v>2.4269566128630043E-2</c:v>
                </c:pt>
                <c:pt idx="130">
                  <c:v>2.2893455004669515E-2</c:v>
                </c:pt>
                <c:pt idx="131">
                  <c:v>2.1556951218393152E-2</c:v>
                </c:pt>
                <c:pt idx="132">
                  <c:v>2.0262359178689921E-2</c:v>
                </c:pt>
                <c:pt idx="133">
                  <c:v>1.9011629920564908E-2</c:v>
                </c:pt>
                <c:pt idx="134">
                  <c:v>1.7806368857460543E-2</c:v>
                </c:pt>
                <c:pt idx="135">
                  <c:v>1.6647846039573748E-2</c:v>
                </c:pt>
                <c:pt idx="136">
                  <c:v>1.5537008657636079E-2</c:v>
                </c:pt>
                <c:pt idx="137">
                  <c:v>1.4474495520862872E-2</c:v>
                </c:pt>
                <c:pt idx="138">
                  <c:v>1.3460653231428608E-2</c:v>
                </c:pt>
                <c:pt idx="139">
                  <c:v>1.2495553775705435E-2</c:v>
                </c:pt>
                <c:pt idx="140">
                  <c:v>1.1579013254363869E-2</c:v>
                </c:pt>
                <c:pt idx="141">
                  <c:v>1.0710611478981993E-2</c:v>
                </c:pt>
                <c:pt idx="142">
                  <c:v>9.8897121717016478E-3</c:v>
                </c:pt>
                <c:pt idx="143">
                  <c:v>9.1154835163332858E-3</c:v>
                </c:pt>
                <c:pt idx="144">
                  <c:v>8.3869188237477871E-3</c:v>
                </c:pt>
                <c:pt idx="145">
                  <c:v>7.702857090990463E-3</c:v>
                </c:pt>
                <c:pt idx="146">
                  <c:v>7.0620032518916446E-3</c:v>
                </c:pt>
                <c:pt idx="147">
                  <c:v>6.4629479366126391E-3</c:v>
                </c:pt>
                <c:pt idx="148">
                  <c:v>5.9041865781498254E-3</c:v>
                </c:pt>
                <c:pt idx="149">
                  <c:v>5.3841377249327005E-3</c:v>
                </c:pt>
                <c:pt idx="150">
                  <c:v>4.9011604399277833E-3</c:v>
                </c:pt>
                <c:pt idx="151">
                  <c:v>4.4535706877597793E-3</c:v>
                </c:pt>
                <c:pt idx="152">
                  <c:v>4.0396566319765509E-3</c:v>
                </c:pt>
                <c:pt idx="153">
                  <c:v>3.6576927844436235E-3</c:v>
                </c:pt>
                <c:pt idx="154">
                  <c:v>3.3059529677197728E-3</c:v>
                </c:pt>
                <c:pt idx="155">
                  <c:v>2.9827220689412409E-3</c:v>
                </c:pt>
                <c:pt idx="156">
                  <c:v>2.6863065800676006E-3</c:v>
                </c:pt>
                <c:pt idx="157">
                  <c:v>2.4150439341954402E-3</c:v>
                </c:pt>
                <c:pt idx="158">
                  <c:v>2.1673106609415311E-3</c:v>
                </c:pt>
                <c:pt idx="159">
                  <c:v>1.9415293955833217E-3</c:v>
                </c:pt>
                <c:pt idx="160">
                  <c:v>1.7361747867028225E-3</c:v>
                </c:pt>
                <c:pt idx="161">
                  <c:v>1.5497783555205398E-3</c:v>
                </c:pt>
                <c:pt idx="162">
                  <c:v>1.3809323669653271E-3</c:v>
                </c:pt>
                <c:pt idx="163">
                  <c:v>1.2282927778636738E-3</c:v>
                </c:pt>
                <c:pt idx="164">
                  <c:v>1.0905813315264692E-3</c:v>
                </c:pt>
                <c:pt idx="165">
                  <c:v>9.665868705575351E-4</c:v>
                </c:pt>
                <c:pt idx="166">
                  <c:v>8.5516594101351913E-4</c:v>
                </c:pt>
                <c:pt idx="167">
                  <c:v>7.5524276122509299E-4</c:v>
                </c:pt>
                <c:pt idx="168">
                  <c:v>6.6580862776752583E-4</c:v>
                </c:pt>
                <c:pt idx="169">
                  <c:v>5.8592082936970331E-4</c:v>
                </c:pt>
                <c:pt idx="170">
                  <c:v>5.1470113710056506E-4</c:v>
                </c:pt>
                <c:pt idx="171">
                  <c:v>4.5133393609457463E-4</c:v>
                </c:pt>
                <c:pt idx="172">
                  <c:v>3.9506406049317301E-4</c:v>
                </c:pt>
                <c:pt idx="173">
                  <c:v>3.4519438930133097E-4</c:v>
                </c:pt>
                <c:pt idx="174">
                  <c:v>3.010832565945111E-4</c:v>
                </c:pt>
                <c:pt idx="175">
                  <c:v>2.6214172506023431E-4</c:v>
                </c:pt>
                <c:pt idx="176">
                  <c:v>2.2783076731000245E-4</c:v>
                </c:pt>
                <c:pt idx="177">
                  <c:v>1.9765839483165847E-4</c:v>
                </c:pt>
                <c:pt idx="178">
                  <c:v>1.7117676993982849E-4</c:v>
                </c:pt>
                <c:pt idx="179">
                  <c:v>1.4797933168346969E-4</c:v>
                </c:pt>
                <c:pt idx="180">
                  <c:v>1.2769796243548387E-4</c:v>
                </c:pt>
                <c:pt idx="181">
                  <c:v>1.1000021786140663E-4</c:v>
                </c:pt>
                <c:pt idx="182">
                  <c:v>9.4586639174863555E-5</c:v>
                </c:pt>
                <c:pt idx="183">
                  <c:v>8.1188163061069282E-5</c:v>
                </c:pt>
                <c:pt idx="184">
                  <c:v>6.9563641402796704E-5</c:v>
                </c:pt>
                <c:pt idx="185">
                  <c:v>5.9497479985682341E-5</c:v>
                </c:pt>
                <c:pt idx="186">
                  <c:v>5.0797402695096922E-5</c:v>
                </c:pt>
                <c:pt idx="187">
                  <c:v>4.3292345343396632E-5</c:v>
                </c:pt>
                <c:pt idx="188">
                  <c:v>3.6830481177907304E-5</c:v>
                </c:pt>
                <c:pt idx="189">
                  <c:v>3.1277378306440182E-5</c:v>
                </c:pt>
                <c:pt idx="190">
                  <c:v>2.6514287725366628E-5</c:v>
                </c:pt>
                <c:pt idx="191">
                  <c:v>2.2436559329794114E-5</c:v>
                </c:pt>
                <c:pt idx="192">
                  <c:v>1.8952182208931561E-5</c:v>
                </c:pt>
                <c:pt idx="193">
                  <c:v>1.5980444663867968E-5</c:v>
                </c:pt>
                <c:pt idx="194">
                  <c:v>1.3450708710608428E-5</c:v>
                </c:pt>
                <c:pt idx="195">
                  <c:v>1.1301293328974612E-5</c:v>
                </c:pt>
                <c:pt idx="196">
                  <c:v>9.4784603687019203E-6</c:v>
                </c:pt>
                <c:pt idx="197">
                  <c:v>7.9354968090461602E-6</c:v>
                </c:pt>
                <c:pt idx="198">
                  <c:v>6.6318869694824374E-6</c:v>
                </c:pt>
                <c:pt idx="199">
                  <c:v>5.5325682696090177E-6</c:v>
                </c:pt>
                <c:pt idx="200">
                  <c:v>4.6072642202398528E-6</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1999-2023'!$D$23:$D$25</c:f>
              <c:numCache>
                <c:formatCode>0%</c:formatCode>
                <c:ptCount val="3"/>
                <c:pt idx="0">
                  <c:v>0.11431857749053542</c:v>
                </c:pt>
                <c:pt idx="1">
                  <c:v>0.54949204756188541</c:v>
                </c:pt>
                <c:pt idx="2">
                  <c:v>0.33618937494757917</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1999-2023'!$W$4:$HO$4</c:f>
              <c:numCache>
                <c:formatCode>#,##0_);\(#,##0\)</c:formatCode>
                <c:ptCount val="201"/>
                <c:pt idx="0">
                  <c:v>64.928571428571445</c:v>
                </c:pt>
                <c:pt idx="1">
                  <c:v>65.17428571428573</c:v>
                </c:pt>
                <c:pt idx="2">
                  <c:v>65.420000000000016</c:v>
                </c:pt>
                <c:pt idx="3">
                  <c:v>65.665714285714301</c:v>
                </c:pt>
                <c:pt idx="4">
                  <c:v>65.911428571428587</c:v>
                </c:pt>
                <c:pt idx="5">
                  <c:v>66.157142857142873</c:v>
                </c:pt>
                <c:pt idx="6">
                  <c:v>66.402857142857158</c:v>
                </c:pt>
                <c:pt idx="7">
                  <c:v>66.648571428571444</c:v>
                </c:pt>
                <c:pt idx="8">
                  <c:v>66.894285714285729</c:v>
                </c:pt>
                <c:pt idx="9">
                  <c:v>67.140000000000015</c:v>
                </c:pt>
                <c:pt idx="10">
                  <c:v>67.3857142857143</c:v>
                </c:pt>
                <c:pt idx="11">
                  <c:v>67.631428571428586</c:v>
                </c:pt>
                <c:pt idx="12">
                  <c:v>67.877142857142871</c:v>
                </c:pt>
                <c:pt idx="13">
                  <c:v>68.122857142857157</c:v>
                </c:pt>
                <c:pt idx="14">
                  <c:v>68.368571428571443</c:v>
                </c:pt>
                <c:pt idx="15">
                  <c:v>68.614285714285728</c:v>
                </c:pt>
                <c:pt idx="16">
                  <c:v>68.860000000000014</c:v>
                </c:pt>
                <c:pt idx="17">
                  <c:v>69.105714285714299</c:v>
                </c:pt>
                <c:pt idx="18">
                  <c:v>69.351428571428585</c:v>
                </c:pt>
                <c:pt idx="19">
                  <c:v>69.59714285714287</c:v>
                </c:pt>
                <c:pt idx="20">
                  <c:v>69.842857142857156</c:v>
                </c:pt>
                <c:pt idx="21">
                  <c:v>70.088571428571441</c:v>
                </c:pt>
                <c:pt idx="22">
                  <c:v>70.334285714285727</c:v>
                </c:pt>
                <c:pt idx="23">
                  <c:v>70.580000000000013</c:v>
                </c:pt>
                <c:pt idx="24">
                  <c:v>70.825714285714298</c:v>
                </c:pt>
                <c:pt idx="25">
                  <c:v>71.071428571428584</c:v>
                </c:pt>
                <c:pt idx="26">
                  <c:v>71.317142857142869</c:v>
                </c:pt>
                <c:pt idx="27">
                  <c:v>71.562857142857155</c:v>
                </c:pt>
                <c:pt idx="28">
                  <c:v>71.80857142857144</c:v>
                </c:pt>
                <c:pt idx="29">
                  <c:v>72.054285714285726</c:v>
                </c:pt>
                <c:pt idx="30">
                  <c:v>72.300000000000011</c:v>
                </c:pt>
                <c:pt idx="31">
                  <c:v>72.545714285714297</c:v>
                </c:pt>
                <c:pt idx="32">
                  <c:v>72.791428571428582</c:v>
                </c:pt>
                <c:pt idx="33">
                  <c:v>73.037142857142868</c:v>
                </c:pt>
                <c:pt idx="34">
                  <c:v>73.282857142857154</c:v>
                </c:pt>
                <c:pt idx="35">
                  <c:v>73.528571428571439</c:v>
                </c:pt>
                <c:pt idx="36">
                  <c:v>73.774285714285725</c:v>
                </c:pt>
                <c:pt idx="37">
                  <c:v>74.02000000000001</c:v>
                </c:pt>
                <c:pt idx="38">
                  <c:v>74.265714285714296</c:v>
                </c:pt>
                <c:pt idx="39">
                  <c:v>74.511428571428581</c:v>
                </c:pt>
                <c:pt idx="40">
                  <c:v>74.757142857142867</c:v>
                </c:pt>
                <c:pt idx="41">
                  <c:v>75.002857142857152</c:v>
                </c:pt>
                <c:pt idx="42">
                  <c:v>75.248571428571438</c:v>
                </c:pt>
                <c:pt idx="43">
                  <c:v>75.494285714285724</c:v>
                </c:pt>
                <c:pt idx="44">
                  <c:v>75.740000000000009</c:v>
                </c:pt>
                <c:pt idx="45">
                  <c:v>75.985714285714295</c:v>
                </c:pt>
                <c:pt idx="46">
                  <c:v>76.23142857142858</c:v>
                </c:pt>
                <c:pt idx="47">
                  <c:v>76.477142857142866</c:v>
                </c:pt>
                <c:pt idx="48">
                  <c:v>76.722857142857151</c:v>
                </c:pt>
                <c:pt idx="49">
                  <c:v>76.968571428571437</c:v>
                </c:pt>
                <c:pt idx="50">
                  <c:v>77.214285714285722</c:v>
                </c:pt>
                <c:pt idx="51">
                  <c:v>77.460000000000008</c:v>
                </c:pt>
                <c:pt idx="52">
                  <c:v>77.705714285714294</c:v>
                </c:pt>
                <c:pt idx="53">
                  <c:v>77.951428571428579</c:v>
                </c:pt>
                <c:pt idx="54">
                  <c:v>78.197142857142865</c:v>
                </c:pt>
                <c:pt idx="55">
                  <c:v>78.44285714285715</c:v>
                </c:pt>
                <c:pt idx="56">
                  <c:v>78.688571428571436</c:v>
                </c:pt>
                <c:pt idx="57">
                  <c:v>78.934285714285721</c:v>
                </c:pt>
                <c:pt idx="58">
                  <c:v>79.180000000000007</c:v>
                </c:pt>
                <c:pt idx="59">
                  <c:v>79.425714285714292</c:v>
                </c:pt>
                <c:pt idx="60">
                  <c:v>79.671428571428578</c:v>
                </c:pt>
                <c:pt idx="61">
                  <c:v>79.917142857142863</c:v>
                </c:pt>
                <c:pt idx="62">
                  <c:v>80.162857142857149</c:v>
                </c:pt>
                <c:pt idx="63">
                  <c:v>80.408571428571435</c:v>
                </c:pt>
                <c:pt idx="64">
                  <c:v>80.65428571428572</c:v>
                </c:pt>
                <c:pt idx="65">
                  <c:v>80.900000000000006</c:v>
                </c:pt>
                <c:pt idx="66">
                  <c:v>81.145714285714291</c:v>
                </c:pt>
                <c:pt idx="67">
                  <c:v>81.391428571428577</c:v>
                </c:pt>
                <c:pt idx="68">
                  <c:v>81.637142857142862</c:v>
                </c:pt>
                <c:pt idx="69">
                  <c:v>81.882857142857148</c:v>
                </c:pt>
                <c:pt idx="70">
                  <c:v>82.128571428571433</c:v>
                </c:pt>
                <c:pt idx="71">
                  <c:v>82.374285714285719</c:v>
                </c:pt>
                <c:pt idx="72">
                  <c:v>82.62</c:v>
                </c:pt>
                <c:pt idx="73">
                  <c:v>82.86571428571429</c:v>
                </c:pt>
                <c:pt idx="74">
                  <c:v>83.111428571428576</c:v>
                </c:pt>
                <c:pt idx="75">
                  <c:v>83.357142857142861</c:v>
                </c:pt>
                <c:pt idx="76">
                  <c:v>83.602857142857147</c:v>
                </c:pt>
                <c:pt idx="77">
                  <c:v>83.848571428571432</c:v>
                </c:pt>
                <c:pt idx="78">
                  <c:v>84.094285714285718</c:v>
                </c:pt>
                <c:pt idx="79">
                  <c:v>84.34</c:v>
                </c:pt>
                <c:pt idx="80">
                  <c:v>84.585714285714289</c:v>
                </c:pt>
                <c:pt idx="81">
                  <c:v>84.831428571428575</c:v>
                </c:pt>
                <c:pt idx="82">
                  <c:v>85.07714285714286</c:v>
                </c:pt>
                <c:pt idx="83">
                  <c:v>85.322857142857146</c:v>
                </c:pt>
                <c:pt idx="84">
                  <c:v>85.568571428571431</c:v>
                </c:pt>
                <c:pt idx="85">
                  <c:v>85.814285714285717</c:v>
                </c:pt>
                <c:pt idx="86">
                  <c:v>86.06</c:v>
                </c:pt>
                <c:pt idx="87">
                  <c:v>86.305714285714288</c:v>
                </c:pt>
                <c:pt idx="88">
                  <c:v>86.551428571428573</c:v>
                </c:pt>
                <c:pt idx="89">
                  <c:v>86.797142857142859</c:v>
                </c:pt>
                <c:pt idx="90">
                  <c:v>87.042857142857144</c:v>
                </c:pt>
                <c:pt idx="91">
                  <c:v>87.28857142857143</c:v>
                </c:pt>
                <c:pt idx="92">
                  <c:v>87.534285714285716</c:v>
                </c:pt>
                <c:pt idx="93">
                  <c:v>87.78</c:v>
                </c:pt>
                <c:pt idx="94">
                  <c:v>88.025714285714287</c:v>
                </c:pt>
                <c:pt idx="95">
                  <c:v>88.271428571428572</c:v>
                </c:pt>
                <c:pt idx="96">
                  <c:v>88.517142857142858</c:v>
                </c:pt>
                <c:pt idx="97">
                  <c:v>88.762857142857143</c:v>
                </c:pt>
                <c:pt idx="98">
                  <c:v>89.008571428571429</c:v>
                </c:pt>
                <c:pt idx="99">
                  <c:v>89.254285714285714</c:v>
                </c:pt>
                <c:pt idx="100">
                  <c:v>89.5</c:v>
                </c:pt>
                <c:pt idx="101">
                  <c:v>89.745714285714286</c:v>
                </c:pt>
                <c:pt idx="102">
                  <c:v>89.991428571428571</c:v>
                </c:pt>
                <c:pt idx="103">
                  <c:v>90.237142857142857</c:v>
                </c:pt>
                <c:pt idx="104">
                  <c:v>90.482857142857142</c:v>
                </c:pt>
                <c:pt idx="105">
                  <c:v>90.728571428571428</c:v>
                </c:pt>
                <c:pt idx="106">
                  <c:v>90.974285714285713</c:v>
                </c:pt>
                <c:pt idx="107">
                  <c:v>91.22</c:v>
                </c:pt>
                <c:pt idx="108">
                  <c:v>91.465714285714284</c:v>
                </c:pt>
                <c:pt idx="109">
                  <c:v>91.71142857142857</c:v>
                </c:pt>
                <c:pt idx="110">
                  <c:v>91.957142857142856</c:v>
                </c:pt>
                <c:pt idx="111">
                  <c:v>92.202857142857141</c:v>
                </c:pt>
                <c:pt idx="112">
                  <c:v>92.448571428571427</c:v>
                </c:pt>
                <c:pt idx="113">
                  <c:v>92.694285714285712</c:v>
                </c:pt>
                <c:pt idx="114">
                  <c:v>92.94</c:v>
                </c:pt>
                <c:pt idx="115">
                  <c:v>93.185714285714283</c:v>
                </c:pt>
                <c:pt idx="116">
                  <c:v>93.431428571428569</c:v>
                </c:pt>
                <c:pt idx="117">
                  <c:v>93.677142857142854</c:v>
                </c:pt>
                <c:pt idx="118">
                  <c:v>93.92285714285714</c:v>
                </c:pt>
                <c:pt idx="119">
                  <c:v>94.168571428571425</c:v>
                </c:pt>
                <c:pt idx="120">
                  <c:v>94.414285714285711</c:v>
                </c:pt>
                <c:pt idx="121">
                  <c:v>94.66</c:v>
                </c:pt>
                <c:pt idx="122">
                  <c:v>94.905714285714282</c:v>
                </c:pt>
                <c:pt idx="123">
                  <c:v>95.151428571428568</c:v>
                </c:pt>
                <c:pt idx="124">
                  <c:v>95.397142857142853</c:v>
                </c:pt>
                <c:pt idx="125">
                  <c:v>95.642857142857139</c:v>
                </c:pt>
                <c:pt idx="126">
                  <c:v>95.888571428571424</c:v>
                </c:pt>
                <c:pt idx="127">
                  <c:v>96.13428571428571</c:v>
                </c:pt>
                <c:pt idx="128">
                  <c:v>96.38</c:v>
                </c:pt>
                <c:pt idx="129">
                  <c:v>96.625714285714281</c:v>
                </c:pt>
                <c:pt idx="130">
                  <c:v>96.871428571428567</c:v>
                </c:pt>
                <c:pt idx="131">
                  <c:v>97.117142857142852</c:v>
                </c:pt>
                <c:pt idx="132">
                  <c:v>97.362857142857138</c:v>
                </c:pt>
                <c:pt idx="133">
                  <c:v>97.608571428571423</c:v>
                </c:pt>
                <c:pt idx="134">
                  <c:v>97.854285714285709</c:v>
                </c:pt>
                <c:pt idx="135">
                  <c:v>98.1</c:v>
                </c:pt>
                <c:pt idx="136">
                  <c:v>98.34571428571428</c:v>
                </c:pt>
                <c:pt idx="137">
                  <c:v>98.591428571428565</c:v>
                </c:pt>
                <c:pt idx="138">
                  <c:v>98.837142857142851</c:v>
                </c:pt>
                <c:pt idx="139">
                  <c:v>99.082857142857137</c:v>
                </c:pt>
                <c:pt idx="140">
                  <c:v>99.328571428571422</c:v>
                </c:pt>
                <c:pt idx="141">
                  <c:v>99.574285714285708</c:v>
                </c:pt>
                <c:pt idx="142">
                  <c:v>99.82</c:v>
                </c:pt>
                <c:pt idx="143">
                  <c:v>100.06571428571428</c:v>
                </c:pt>
                <c:pt idx="144">
                  <c:v>100.31142857142856</c:v>
                </c:pt>
                <c:pt idx="145">
                  <c:v>100.55714285714285</c:v>
                </c:pt>
                <c:pt idx="146">
                  <c:v>100.80285714285714</c:v>
                </c:pt>
                <c:pt idx="147">
                  <c:v>101.04857142857142</c:v>
                </c:pt>
                <c:pt idx="148">
                  <c:v>101.29428571428571</c:v>
                </c:pt>
                <c:pt idx="149">
                  <c:v>101.53999999999999</c:v>
                </c:pt>
                <c:pt idx="150">
                  <c:v>101.78571428571428</c:v>
                </c:pt>
                <c:pt idx="151">
                  <c:v>102.03142857142856</c:v>
                </c:pt>
                <c:pt idx="152">
                  <c:v>102.27714285714285</c:v>
                </c:pt>
                <c:pt idx="153">
                  <c:v>102.52285714285713</c:v>
                </c:pt>
                <c:pt idx="154">
                  <c:v>102.76857142857142</c:v>
                </c:pt>
                <c:pt idx="155">
                  <c:v>103.01428571428571</c:v>
                </c:pt>
                <c:pt idx="156">
                  <c:v>103.25999999999999</c:v>
                </c:pt>
                <c:pt idx="157">
                  <c:v>103.50571428571428</c:v>
                </c:pt>
                <c:pt idx="158">
                  <c:v>103.75142857142856</c:v>
                </c:pt>
                <c:pt idx="159">
                  <c:v>103.99714285714285</c:v>
                </c:pt>
                <c:pt idx="160">
                  <c:v>104.24285714285713</c:v>
                </c:pt>
                <c:pt idx="161">
                  <c:v>104.48857142857142</c:v>
                </c:pt>
                <c:pt idx="162">
                  <c:v>104.7342857142857</c:v>
                </c:pt>
                <c:pt idx="163">
                  <c:v>104.97999999999999</c:v>
                </c:pt>
                <c:pt idx="164">
                  <c:v>105.22571428571428</c:v>
                </c:pt>
                <c:pt idx="165">
                  <c:v>105.47142857142856</c:v>
                </c:pt>
                <c:pt idx="166">
                  <c:v>105.71714285714285</c:v>
                </c:pt>
                <c:pt idx="167">
                  <c:v>105.96285714285713</c:v>
                </c:pt>
                <c:pt idx="168">
                  <c:v>106.20857142857142</c:v>
                </c:pt>
                <c:pt idx="169">
                  <c:v>106.4542857142857</c:v>
                </c:pt>
                <c:pt idx="170">
                  <c:v>106.69999999999999</c:v>
                </c:pt>
                <c:pt idx="171">
                  <c:v>106.94571428571427</c:v>
                </c:pt>
                <c:pt idx="172">
                  <c:v>107.19142857142856</c:v>
                </c:pt>
                <c:pt idx="173">
                  <c:v>107.43714285714285</c:v>
                </c:pt>
                <c:pt idx="174">
                  <c:v>107.68285714285713</c:v>
                </c:pt>
                <c:pt idx="175">
                  <c:v>107.92857142857142</c:v>
                </c:pt>
                <c:pt idx="176">
                  <c:v>108.1742857142857</c:v>
                </c:pt>
                <c:pt idx="177">
                  <c:v>108.41999999999999</c:v>
                </c:pt>
                <c:pt idx="178">
                  <c:v>108.66571428571427</c:v>
                </c:pt>
                <c:pt idx="179">
                  <c:v>108.91142857142856</c:v>
                </c:pt>
                <c:pt idx="180">
                  <c:v>109.15714285714284</c:v>
                </c:pt>
                <c:pt idx="181">
                  <c:v>109.40285714285713</c:v>
                </c:pt>
                <c:pt idx="182">
                  <c:v>109.64857142857142</c:v>
                </c:pt>
                <c:pt idx="183">
                  <c:v>109.8942857142857</c:v>
                </c:pt>
                <c:pt idx="184">
                  <c:v>110.13999999999999</c:v>
                </c:pt>
                <c:pt idx="185">
                  <c:v>110.38571428571427</c:v>
                </c:pt>
                <c:pt idx="186">
                  <c:v>110.63142857142856</c:v>
                </c:pt>
                <c:pt idx="187">
                  <c:v>110.87714285714284</c:v>
                </c:pt>
                <c:pt idx="188">
                  <c:v>111.12285714285713</c:v>
                </c:pt>
                <c:pt idx="189">
                  <c:v>111.36857142857141</c:v>
                </c:pt>
                <c:pt idx="190">
                  <c:v>111.6142857142857</c:v>
                </c:pt>
                <c:pt idx="191">
                  <c:v>111.85999999999999</c:v>
                </c:pt>
                <c:pt idx="192">
                  <c:v>112.10571428571427</c:v>
                </c:pt>
                <c:pt idx="193">
                  <c:v>112.35142857142856</c:v>
                </c:pt>
                <c:pt idx="194">
                  <c:v>112.59714285714284</c:v>
                </c:pt>
                <c:pt idx="195">
                  <c:v>112.84285714285713</c:v>
                </c:pt>
                <c:pt idx="196">
                  <c:v>113.08857142857141</c:v>
                </c:pt>
                <c:pt idx="197">
                  <c:v>113.3342857142857</c:v>
                </c:pt>
                <c:pt idx="198">
                  <c:v>113.57999999999998</c:v>
                </c:pt>
                <c:pt idx="199">
                  <c:v>113.82571428571427</c:v>
                </c:pt>
                <c:pt idx="200">
                  <c:v>114.07142857142856</c:v>
                </c:pt>
              </c:numCache>
            </c:numRef>
          </c:cat>
          <c:val>
            <c:numRef>
              <c:f>'SPERT® 1999-2023'!$HP$8:$PH$8</c:f>
              <c:numCache>
                <c:formatCode>General</c:formatCode>
                <c:ptCount val="201"/>
                <c:pt idx="0">
                  <c:v>8.570018633835189E-5</c:v>
                </c:pt>
                <c:pt idx="1">
                  <c:v>9.7793148762958309E-5</c:v>
                </c:pt>
                <c:pt idx="2">
                  <c:v>1.1144253495402533E-4</c:v>
                </c:pt>
                <c:pt idx="3">
                  <c:v>1.2682632948106954E-4</c:v>
                </c:pt>
                <c:pt idx="4">
                  <c:v>1.4413974641948218E-4</c:v>
                </c:pt>
                <c:pt idx="5">
                  <c:v>1.6359648662859266E-4</c:v>
                </c:pt>
                <c:pt idx="6">
                  <c:v>1.8543003501999997E-4</c:v>
                </c:pt>
                <c:pt idx="7">
                  <c:v>2.0989499212017618E-4</c:v>
                </c:pt>
                <c:pt idx="8">
                  <c:v>2.372684331150434E-4</c:v>
                </c:pt>
                <c:pt idx="9">
                  <c:v>2.6785128637536488E-4</c:v>
                </c:pt>
                <c:pt idx="10">
                  <c:v>3.0196972220595993E-4</c:v>
                </c:pt>
                <c:pt idx="11">
                  <c:v>3.3997654124620663E-4</c:v>
                </c:pt>
                <c:pt idx="12">
                  <c:v>3.8225255058314421E-4</c:v>
                </c:pt>
                <c:pt idx="13">
                  <c:v>4.2920791423271202E-4</c:v>
                </c:pt>
                <c:pt idx="14">
                  <c:v>4.8128346321223522E-4</c:v>
                </c:pt>
                <c:pt idx="15">
                  <c:v>5.3895194898319224E-4</c:v>
                </c:pt>
                <c:pt idx="16">
                  <c:v>6.027192226046367E-4</c:v>
                </c:pt>
                <c:pt idx="17">
                  <c:v>6.7312532052352103E-4</c:v>
                </c:pt>
                <c:pt idx="18">
                  <c:v>7.5074543655956707E-4</c:v>
                </c:pt>
                <c:pt idx="19">
                  <c:v>8.3619075834243865E-4</c:v>
                </c:pt>
                <c:pt idx="20">
                  <c:v>9.3010914525234925E-4</c:v>
                </c:pt>
                <c:pt idx="21">
                  <c:v>1.0331856238284644E-3</c:v>
                </c:pt>
                <c:pt idx="22">
                  <c:v>1.1461426756701303E-3</c:v>
                </c:pt>
                <c:pt idx="23">
                  <c:v>1.2697402920930831E-3</c:v>
                </c:pt>
                <c:pt idx="24">
                  <c:v>1.4047757692458873E-3</c:v>
                </c:pt>
                <c:pt idx="25">
                  <c:v>1.5520832170710676E-3</c:v>
                </c:pt>
                <c:pt idx="26">
                  <c:v>1.7125327554407656E-3</c:v>
                </c:pt>
                <c:pt idx="27">
                  <c:v>1.887029371037756E-3</c:v>
                </c:pt>
                <c:pt idx="28">
                  <c:v>2.0765114091179735E-3</c:v>
                </c:pt>
                <c:pt idx="29">
                  <c:v>2.2819486752073234E-3</c:v>
                </c:pt>
                <c:pt idx="30">
                  <c:v>2.5043401230782662E-3</c:v>
                </c:pt>
                <c:pt idx="31">
                  <c:v>2.7447111070428537E-3</c:v>
                </c:pt>
                <c:pt idx="32">
                  <c:v>3.0041101787071913E-3</c:v>
                </c:pt>
                <c:pt idx="33">
                  <c:v>3.2836054108725619E-3</c:v>
                </c:pt>
                <c:pt idx="34">
                  <c:v>3.5842802342509143E-3</c:v>
                </c:pt>
                <c:pt idx="35">
                  <c:v>3.907228776092217E-3</c:v>
                </c:pt>
                <c:pt idx="36">
                  <c:v>4.2535506936969515E-3</c:v>
                </c:pt>
                <c:pt idx="37">
                  <c:v>4.6243455001025013E-3</c:v>
                </c:pt>
                <c:pt idx="38">
                  <c:v>5.0207063839724422E-3</c:v>
                </c:pt>
                <c:pt idx="39">
                  <c:v>5.4437135308621609E-3</c:v>
                </c:pt>
                <c:pt idx="40">
                  <c:v>5.8944269585537654E-3</c:v>
                </c:pt>
                <c:pt idx="41">
                  <c:v>6.373878885011358E-3</c:v>
                </c:pt>
                <c:pt idx="42">
                  <c:v>6.8830656536596696E-3</c:v>
                </c:pt>
                <c:pt idx="43">
                  <c:v>7.4229392470828593E-3</c:v>
                </c:pt>
                <c:pt idx="44">
                  <c:v>7.9943984268149755E-3</c:v>
                </c:pt>
                <c:pt idx="45">
                  <c:v>8.5982795435820929E-3</c:v>
                </c:pt>
                <c:pt idx="46">
                  <c:v>9.2353470690831399E-3</c:v>
                </c:pt>
                <c:pt idx="47">
                  <c:v>9.9062839070808116E-3</c:v>
                </c:pt>
                <c:pt idx="48">
                  <c:v>1.0611681548128317E-2</c:v>
                </c:pt>
                <c:pt idx="49">
                  <c:v>1.1352030138590437E-2</c:v>
                </c:pt>
                <c:pt idx="50">
                  <c:v>1.2127708540631957E-2</c:v>
                </c:pt>
                <c:pt idx="51">
                  <c:v>1.2938974465444947E-2</c:v>
                </c:pt>
                <c:pt idx="52">
                  <c:v>1.3785954767068509E-2</c:v>
                </c:pt>
                <c:pt idx="53">
                  <c:v>1.466863598862015E-2</c:v>
                </c:pt>
                <c:pt idx="54">
                  <c:v>1.5586855256509607E-2</c:v>
                </c:pt>
                <c:pt idx="55">
                  <c:v>1.6540291621147438E-2</c:v>
                </c:pt>
                <c:pt idx="56">
                  <c:v>1.7528457944702758E-2</c:v>
                </c:pt>
                <c:pt idx="57">
                  <c:v>1.8550693437523001E-2</c:v>
                </c:pt>
                <c:pt idx="58">
                  <c:v>1.9606156944828319E-2</c:v>
                </c:pt>
                <c:pt idx="59">
                  <c:v>2.0693821084168586E-2</c:v>
                </c:pt>
                <c:pt idx="60">
                  <c:v>2.1812467331828091E-2</c:v>
                </c:pt>
                <c:pt idx="61">
                  <c:v>2.2960682152841663E-2</c:v>
                </c:pt>
                <c:pt idx="62">
                  <c:v>2.4136854264517959E-2</c:v>
                </c:pt>
                <c:pt idx="63">
                  <c:v>2.5339173117343065E-2</c:v>
                </c:pt>
                <c:pt idx="64">
                  <c:v>2.6565628669863395E-2</c:v>
                </c:pt>
                <c:pt idx="65">
                  <c:v>2.7814012525647108E-2</c:v>
                </c:pt>
                <c:pt idx="66">
                  <c:v>2.9081920490738024E-2</c:v>
                </c:pt>
                <c:pt idx="67">
                  <c:v>3.0366756599206159E-2</c:v>
                </c:pt>
                <c:pt idx="68">
                  <c:v>3.1665738642543198E-2</c:v>
                </c:pt>
                <c:pt idx="69">
                  <c:v>3.2975905225845099E-2</c:v>
                </c:pt>
                <c:pt idx="70">
                  <c:v>3.4294124360083833E-2</c:v>
                </c:pt>
                <c:pt idx="71">
                  <c:v>3.561710358542515E-2</c:v>
                </c:pt>
                <c:pt idx="72">
                  <c:v>3.6941401605646393E-2</c:v>
                </c:pt>
                <c:pt idx="73">
                  <c:v>3.8263441398408551E-2</c:v>
                </c:pt>
                <c:pt idx="74">
                  <c:v>3.9579524750611592E-2</c:v>
                </c:pt>
                <c:pt idx="75">
                  <c:v>4.0885848152493978E-2</c:v>
                </c:pt>
                <c:pt idx="76">
                  <c:v>4.2178519968717229E-2</c:v>
                </c:pt>
                <c:pt idx="77">
                  <c:v>4.3453578789597387E-2</c:v>
                </c:pt>
                <c:pt idx="78">
                  <c:v>4.4707012851107557E-2</c:v>
                </c:pt>
                <c:pt idx="79">
                  <c:v>4.5934780398472111E-2</c:v>
                </c:pt>
                <c:pt idx="80">
                  <c:v>4.7132830855301275E-2</c:v>
                </c:pt>
                <c:pt idx="81">
                  <c:v>4.8297126648457311E-2</c:v>
                </c:pt>
                <c:pt idx="82">
                  <c:v>4.9423665528379894E-2</c:v>
                </c:pt>
                <c:pt idx="83">
                  <c:v>5.0508503215592131E-2</c:v>
                </c:pt>
                <c:pt idx="84">
                  <c:v>5.1547776196709347E-2</c:v>
                </c:pt>
                <c:pt idx="85">
                  <c:v>5.2537724487611265E-2</c:v>
                </c:pt>
                <c:pt idx="86">
                  <c:v>5.3474714177626399E-2</c:v>
                </c:pt>
                <c:pt idx="87">
                  <c:v>5.4355259566701952E-2</c:v>
                </c:pt>
                <c:pt idx="88">
                  <c:v>5.5176044707659577E-2</c:v>
                </c:pt>
                <c:pt idx="89">
                  <c:v>5.5933944167803118E-2</c:v>
                </c:pt>
                <c:pt idx="90">
                  <c:v>5.6626042828361721E-2</c:v>
                </c:pt>
                <c:pt idx="91">
                  <c:v>5.7249654546503381E-2</c:v>
                </c:pt>
                <c:pt idx="92">
                  <c:v>5.7802339512896608E-2</c:v>
                </c:pt>
                <c:pt idx="93">
                  <c:v>5.8281920147959361E-2</c:v>
                </c:pt>
                <c:pt idx="94">
                  <c:v>5.8686495391916782E-2</c:v>
                </c:pt>
                <c:pt idx="95">
                  <c:v>5.9014453257467389E-2</c:v>
                </c:pt>
                <c:pt idx="96">
                  <c:v>5.926448152908393E-2</c:v>
                </c:pt>
                <c:pt idx="97">
                  <c:v>5.9435576509577676E-2</c:v>
                </c:pt>
                <c:pt idx="98">
                  <c:v>5.9527049732344434E-2</c:v>
                </c:pt>
                <c:pt idx="99">
                  <c:v>5.9538532576476871E-2</c:v>
                </c:pt>
                <c:pt idx="100">
                  <c:v>5.9469978741450748E-2</c:v>
                </c:pt>
                <c:pt idx="101">
                  <c:v>5.9321664558136457E-2</c:v>
                </c:pt>
                <c:pt idx="102">
                  <c:v>5.9094187133212364E-2</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1999-2023'!$W$4:$HO$4</c:f>
              <c:numCache>
                <c:formatCode>#,##0_);\(#,##0\)</c:formatCode>
                <c:ptCount val="201"/>
                <c:pt idx="0">
                  <c:v>64.928571428571445</c:v>
                </c:pt>
                <c:pt idx="1">
                  <c:v>65.17428571428573</c:v>
                </c:pt>
                <c:pt idx="2">
                  <c:v>65.420000000000016</c:v>
                </c:pt>
                <c:pt idx="3">
                  <c:v>65.665714285714301</c:v>
                </c:pt>
                <c:pt idx="4">
                  <c:v>65.911428571428587</c:v>
                </c:pt>
                <c:pt idx="5">
                  <c:v>66.157142857142873</c:v>
                </c:pt>
                <c:pt idx="6">
                  <c:v>66.402857142857158</c:v>
                </c:pt>
                <c:pt idx="7">
                  <c:v>66.648571428571444</c:v>
                </c:pt>
                <c:pt idx="8">
                  <c:v>66.894285714285729</c:v>
                </c:pt>
                <c:pt idx="9">
                  <c:v>67.140000000000015</c:v>
                </c:pt>
                <c:pt idx="10">
                  <c:v>67.3857142857143</c:v>
                </c:pt>
                <c:pt idx="11">
                  <c:v>67.631428571428586</c:v>
                </c:pt>
                <c:pt idx="12">
                  <c:v>67.877142857142871</c:v>
                </c:pt>
                <c:pt idx="13">
                  <c:v>68.122857142857157</c:v>
                </c:pt>
                <c:pt idx="14">
                  <c:v>68.368571428571443</c:v>
                </c:pt>
                <c:pt idx="15">
                  <c:v>68.614285714285728</c:v>
                </c:pt>
                <c:pt idx="16">
                  <c:v>68.860000000000014</c:v>
                </c:pt>
                <c:pt idx="17">
                  <c:v>69.105714285714299</c:v>
                </c:pt>
                <c:pt idx="18">
                  <c:v>69.351428571428585</c:v>
                </c:pt>
                <c:pt idx="19">
                  <c:v>69.59714285714287</c:v>
                </c:pt>
                <c:pt idx="20">
                  <c:v>69.842857142857156</c:v>
                </c:pt>
                <c:pt idx="21">
                  <c:v>70.088571428571441</c:v>
                </c:pt>
                <c:pt idx="22">
                  <c:v>70.334285714285727</c:v>
                </c:pt>
                <c:pt idx="23">
                  <c:v>70.580000000000013</c:v>
                </c:pt>
                <c:pt idx="24">
                  <c:v>70.825714285714298</c:v>
                </c:pt>
                <c:pt idx="25">
                  <c:v>71.071428571428584</c:v>
                </c:pt>
                <c:pt idx="26">
                  <c:v>71.317142857142869</c:v>
                </c:pt>
                <c:pt idx="27">
                  <c:v>71.562857142857155</c:v>
                </c:pt>
                <c:pt idx="28">
                  <c:v>71.80857142857144</c:v>
                </c:pt>
                <c:pt idx="29">
                  <c:v>72.054285714285726</c:v>
                </c:pt>
                <c:pt idx="30">
                  <c:v>72.300000000000011</c:v>
                </c:pt>
                <c:pt idx="31">
                  <c:v>72.545714285714297</c:v>
                </c:pt>
                <c:pt idx="32">
                  <c:v>72.791428571428582</c:v>
                </c:pt>
                <c:pt idx="33">
                  <c:v>73.037142857142868</c:v>
                </c:pt>
                <c:pt idx="34">
                  <c:v>73.282857142857154</c:v>
                </c:pt>
                <c:pt idx="35">
                  <c:v>73.528571428571439</c:v>
                </c:pt>
                <c:pt idx="36">
                  <c:v>73.774285714285725</c:v>
                </c:pt>
                <c:pt idx="37">
                  <c:v>74.02000000000001</c:v>
                </c:pt>
                <c:pt idx="38">
                  <c:v>74.265714285714296</c:v>
                </c:pt>
                <c:pt idx="39">
                  <c:v>74.511428571428581</c:v>
                </c:pt>
                <c:pt idx="40">
                  <c:v>74.757142857142867</c:v>
                </c:pt>
                <c:pt idx="41">
                  <c:v>75.002857142857152</c:v>
                </c:pt>
                <c:pt idx="42">
                  <c:v>75.248571428571438</c:v>
                </c:pt>
                <c:pt idx="43">
                  <c:v>75.494285714285724</c:v>
                </c:pt>
                <c:pt idx="44">
                  <c:v>75.740000000000009</c:v>
                </c:pt>
                <c:pt idx="45">
                  <c:v>75.985714285714295</c:v>
                </c:pt>
                <c:pt idx="46">
                  <c:v>76.23142857142858</c:v>
                </c:pt>
                <c:pt idx="47">
                  <c:v>76.477142857142866</c:v>
                </c:pt>
                <c:pt idx="48">
                  <c:v>76.722857142857151</c:v>
                </c:pt>
                <c:pt idx="49">
                  <c:v>76.968571428571437</c:v>
                </c:pt>
                <c:pt idx="50">
                  <c:v>77.214285714285722</c:v>
                </c:pt>
                <c:pt idx="51">
                  <c:v>77.460000000000008</c:v>
                </c:pt>
                <c:pt idx="52">
                  <c:v>77.705714285714294</c:v>
                </c:pt>
                <c:pt idx="53">
                  <c:v>77.951428571428579</c:v>
                </c:pt>
                <c:pt idx="54">
                  <c:v>78.197142857142865</c:v>
                </c:pt>
                <c:pt idx="55">
                  <c:v>78.44285714285715</c:v>
                </c:pt>
                <c:pt idx="56">
                  <c:v>78.688571428571436</c:v>
                </c:pt>
                <c:pt idx="57">
                  <c:v>78.934285714285721</c:v>
                </c:pt>
                <c:pt idx="58">
                  <c:v>79.180000000000007</c:v>
                </c:pt>
                <c:pt idx="59">
                  <c:v>79.425714285714292</c:v>
                </c:pt>
                <c:pt idx="60">
                  <c:v>79.671428571428578</c:v>
                </c:pt>
                <c:pt idx="61">
                  <c:v>79.917142857142863</c:v>
                </c:pt>
                <c:pt idx="62">
                  <c:v>80.162857142857149</c:v>
                </c:pt>
                <c:pt idx="63">
                  <c:v>80.408571428571435</c:v>
                </c:pt>
                <c:pt idx="64">
                  <c:v>80.65428571428572</c:v>
                </c:pt>
                <c:pt idx="65">
                  <c:v>80.900000000000006</c:v>
                </c:pt>
                <c:pt idx="66">
                  <c:v>81.145714285714291</c:v>
                </c:pt>
                <c:pt idx="67">
                  <c:v>81.391428571428577</c:v>
                </c:pt>
                <c:pt idx="68">
                  <c:v>81.637142857142862</c:v>
                </c:pt>
                <c:pt idx="69">
                  <c:v>81.882857142857148</c:v>
                </c:pt>
                <c:pt idx="70">
                  <c:v>82.128571428571433</c:v>
                </c:pt>
                <c:pt idx="71">
                  <c:v>82.374285714285719</c:v>
                </c:pt>
                <c:pt idx="72">
                  <c:v>82.62</c:v>
                </c:pt>
                <c:pt idx="73">
                  <c:v>82.86571428571429</c:v>
                </c:pt>
                <c:pt idx="74">
                  <c:v>83.111428571428576</c:v>
                </c:pt>
                <c:pt idx="75">
                  <c:v>83.357142857142861</c:v>
                </c:pt>
                <c:pt idx="76">
                  <c:v>83.602857142857147</c:v>
                </c:pt>
                <c:pt idx="77">
                  <c:v>83.848571428571432</c:v>
                </c:pt>
                <c:pt idx="78">
                  <c:v>84.094285714285718</c:v>
                </c:pt>
                <c:pt idx="79">
                  <c:v>84.34</c:v>
                </c:pt>
                <c:pt idx="80">
                  <c:v>84.585714285714289</c:v>
                </c:pt>
                <c:pt idx="81">
                  <c:v>84.831428571428575</c:v>
                </c:pt>
                <c:pt idx="82">
                  <c:v>85.07714285714286</c:v>
                </c:pt>
                <c:pt idx="83">
                  <c:v>85.322857142857146</c:v>
                </c:pt>
                <c:pt idx="84">
                  <c:v>85.568571428571431</c:v>
                </c:pt>
                <c:pt idx="85">
                  <c:v>85.814285714285717</c:v>
                </c:pt>
                <c:pt idx="86">
                  <c:v>86.06</c:v>
                </c:pt>
                <c:pt idx="87">
                  <c:v>86.305714285714288</c:v>
                </c:pt>
                <c:pt idx="88">
                  <c:v>86.551428571428573</c:v>
                </c:pt>
                <c:pt idx="89">
                  <c:v>86.797142857142859</c:v>
                </c:pt>
                <c:pt idx="90">
                  <c:v>87.042857142857144</c:v>
                </c:pt>
                <c:pt idx="91">
                  <c:v>87.28857142857143</c:v>
                </c:pt>
                <c:pt idx="92">
                  <c:v>87.534285714285716</c:v>
                </c:pt>
                <c:pt idx="93">
                  <c:v>87.78</c:v>
                </c:pt>
                <c:pt idx="94">
                  <c:v>88.025714285714287</c:v>
                </c:pt>
                <c:pt idx="95">
                  <c:v>88.271428571428572</c:v>
                </c:pt>
                <c:pt idx="96">
                  <c:v>88.517142857142858</c:v>
                </c:pt>
                <c:pt idx="97">
                  <c:v>88.762857142857143</c:v>
                </c:pt>
                <c:pt idx="98">
                  <c:v>89.008571428571429</c:v>
                </c:pt>
                <c:pt idx="99">
                  <c:v>89.254285714285714</c:v>
                </c:pt>
                <c:pt idx="100">
                  <c:v>89.5</c:v>
                </c:pt>
                <c:pt idx="101">
                  <c:v>89.745714285714286</c:v>
                </c:pt>
                <c:pt idx="102">
                  <c:v>89.991428571428571</c:v>
                </c:pt>
                <c:pt idx="103">
                  <c:v>90.237142857142857</c:v>
                </c:pt>
                <c:pt idx="104">
                  <c:v>90.482857142857142</c:v>
                </c:pt>
                <c:pt idx="105">
                  <c:v>90.728571428571428</c:v>
                </c:pt>
                <c:pt idx="106">
                  <c:v>90.974285714285713</c:v>
                </c:pt>
                <c:pt idx="107">
                  <c:v>91.22</c:v>
                </c:pt>
                <c:pt idx="108">
                  <c:v>91.465714285714284</c:v>
                </c:pt>
                <c:pt idx="109">
                  <c:v>91.71142857142857</c:v>
                </c:pt>
                <c:pt idx="110">
                  <c:v>91.957142857142856</c:v>
                </c:pt>
                <c:pt idx="111">
                  <c:v>92.202857142857141</c:v>
                </c:pt>
                <c:pt idx="112">
                  <c:v>92.448571428571427</c:v>
                </c:pt>
                <c:pt idx="113">
                  <c:v>92.694285714285712</c:v>
                </c:pt>
                <c:pt idx="114">
                  <c:v>92.94</c:v>
                </c:pt>
                <c:pt idx="115">
                  <c:v>93.185714285714283</c:v>
                </c:pt>
                <c:pt idx="116">
                  <c:v>93.431428571428569</c:v>
                </c:pt>
                <c:pt idx="117">
                  <c:v>93.677142857142854</c:v>
                </c:pt>
                <c:pt idx="118">
                  <c:v>93.92285714285714</c:v>
                </c:pt>
                <c:pt idx="119">
                  <c:v>94.168571428571425</c:v>
                </c:pt>
                <c:pt idx="120">
                  <c:v>94.414285714285711</c:v>
                </c:pt>
                <c:pt idx="121">
                  <c:v>94.66</c:v>
                </c:pt>
                <c:pt idx="122">
                  <c:v>94.905714285714282</c:v>
                </c:pt>
                <c:pt idx="123">
                  <c:v>95.151428571428568</c:v>
                </c:pt>
                <c:pt idx="124">
                  <c:v>95.397142857142853</c:v>
                </c:pt>
                <c:pt idx="125">
                  <c:v>95.642857142857139</c:v>
                </c:pt>
                <c:pt idx="126">
                  <c:v>95.888571428571424</c:v>
                </c:pt>
                <c:pt idx="127">
                  <c:v>96.13428571428571</c:v>
                </c:pt>
                <c:pt idx="128">
                  <c:v>96.38</c:v>
                </c:pt>
                <c:pt idx="129">
                  <c:v>96.625714285714281</c:v>
                </c:pt>
                <c:pt idx="130">
                  <c:v>96.871428571428567</c:v>
                </c:pt>
                <c:pt idx="131">
                  <c:v>97.117142857142852</c:v>
                </c:pt>
                <c:pt idx="132">
                  <c:v>97.362857142857138</c:v>
                </c:pt>
                <c:pt idx="133">
                  <c:v>97.608571428571423</c:v>
                </c:pt>
                <c:pt idx="134">
                  <c:v>97.854285714285709</c:v>
                </c:pt>
                <c:pt idx="135">
                  <c:v>98.1</c:v>
                </c:pt>
                <c:pt idx="136">
                  <c:v>98.34571428571428</c:v>
                </c:pt>
                <c:pt idx="137">
                  <c:v>98.591428571428565</c:v>
                </c:pt>
                <c:pt idx="138">
                  <c:v>98.837142857142851</c:v>
                </c:pt>
                <c:pt idx="139">
                  <c:v>99.082857142857137</c:v>
                </c:pt>
                <c:pt idx="140">
                  <c:v>99.328571428571422</c:v>
                </c:pt>
                <c:pt idx="141">
                  <c:v>99.574285714285708</c:v>
                </c:pt>
                <c:pt idx="142">
                  <c:v>99.82</c:v>
                </c:pt>
                <c:pt idx="143">
                  <c:v>100.06571428571428</c:v>
                </c:pt>
                <c:pt idx="144">
                  <c:v>100.31142857142856</c:v>
                </c:pt>
                <c:pt idx="145">
                  <c:v>100.55714285714285</c:v>
                </c:pt>
                <c:pt idx="146">
                  <c:v>100.80285714285714</c:v>
                </c:pt>
                <c:pt idx="147">
                  <c:v>101.04857142857142</c:v>
                </c:pt>
                <c:pt idx="148">
                  <c:v>101.29428571428571</c:v>
                </c:pt>
                <c:pt idx="149">
                  <c:v>101.53999999999999</c:v>
                </c:pt>
                <c:pt idx="150">
                  <c:v>101.78571428571428</c:v>
                </c:pt>
                <c:pt idx="151">
                  <c:v>102.03142857142856</c:v>
                </c:pt>
                <c:pt idx="152">
                  <c:v>102.27714285714285</c:v>
                </c:pt>
                <c:pt idx="153">
                  <c:v>102.52285714285713</c:v>
                </c:pt>
                <c:pt idx="154">
                  <c:v>102.76857142857142</c:v>
                </c:pt>
                <c:pt idx="155">
                  <c:v>103.01428571428571</c:v>
                </c:pt>
                <c:pt idx="156">
                  <c:v>103.25999999999999</c:v>
                </c:pt>
                <c:pt idx="157">
                  <c:v>103.50571428571428</c:v>
                </c:pt>
                <c:pt idx="158">
                  <c:v>103.75142857142856</c:v>
                </c:pt>
                <c:pt idx="159">
                  <c:v>103.99714285714285</c:v>
                </c:pt>
                <c:pt idx="160">
                  <c:v>104.24285714285713</c:v>
                </c:pt>
                <c:pt idx="161">
                  <c:v>104.48857142857142</c:v>
                </c:pt>
                <c:pt idx="162">
                  <c:v>104.7342857142857</c:v>
                </c:pt>
                <c:pt idx="163">
                  <c:v>104.97999999999999</c:v>
                </c:pt>
                <c:pt idx="164">
                  <c:v>105.22571428571428</c:v>
                </c:pt>
                <c:pt idx="165">
                  <c:v>105.47142857142856</c:v>
                </c:pt>
                <c:pt idx="166">
                  <c:v>105.71714285714285</c:v>
                </c:pt>
                <c:pt idx="167">
                  <c:v>105.96285714285713</c:v>
                </c:pt>
                <c:pt idx="168">
                  <c:v>106.20857142857142</c:v>
                </c:pt>
                <c:pt idx="169">
                  <c:v>106.4542857142857</c:v>
                </c:pt>
                <c:pt idx="170">
                  <c:v>106.69999999999999</c:v>
                </c:pt>
                <c:pt idx="171">
                  <c:v>106.94571428571427</c:v>
                </c:pt>
                <c:pt idx="172">
                  <c:v>107.19142857142856</c:v>
                </c:pt>
                <c:pt idx="173">
                  <c:v>107.43714285714285</c:v>
                </c:pt>
                <c:pt idx="174">
                  <c:v>107.68285714285713</c:v>
                </c:pt>
                <c:pt idx="175">
                  <c:v>107.92857142857142</c:v>
                </c:pt>
                <c:pt idx="176">
                  <c:v>108.1742857142857</c:v>
                </c:pt>
                <c:pt idx="177">
                  <c:v>108.41999999999999</c:v>
                </c:pt>
                <c:pt idx="178">
                  <c:v>108.66571428571427</c:v>
                </c:pt>
                <c:pt idx="179">
                  <c:v>108.91142857142856</c:v>
                </c:pt>
                <c:pt idx="180">
                  <c:v>109.15714285714284</c:v>
                </c:pt>
                <c:pt idx="181">
                  <c:v>109.40285714285713</c:v>
                </c:pt>
                <c:pt idx="182">
                  <c:v>109.64857142857142</c:v>
                </c:pt>
                <c:pt idx="183">
                  <c:v>109.8942857142857</c:v>
                </c:pt>
                <c:pt idx="184">
                  <c:v>110.13999999999999</c:v>
                </c:pt>
                <c:pt idx="185">
                  <c:v>110.38571428571427</c:v>
                </c:pt>
                <c:pt idx="186">
                  <c:v>110.63142857142856</c:v>
                </c:pt>
                <c:pt idx="187">
                  <c:v>110.87714285714284</c:v>
                </c:pt>
                <c:pt idx="188">
                  <c:v>111.12285714285713</c:v>
                </c:pt>
                <c:pt idx="189">
                  <c:v>111.36857142857141</c:v>
                </c:pt>
                <c:pt idx="190">
                  <c:v>111.6142857142857</c:v>
                </c:pt>
                <c:pt idx="191">
                  <c:v>111.85999999999999</c:v>
                </c:pt>
                <c:pt idx="192">
                  <c:v>112.10571428571427</c:v>
                </c:pt>
                <c:pt idx="193">
                  <c:v>112.35142857142856</c:v>
                </c:pt>
                <c:pt idx="194">
                  <c:v>112.59714285714284</c:v>
                </c:pt>
                <c:pt idx="195">
                  <c:v>112.84285714285713</c:v>
                </c:pt>
                <c:pt idx="196">
                  <c:v>113.08857142857141</c:v>
                </c:pt>
                <c:pt idx="197">
                  <c:v>113.3342857142857</c:v>
                </c:pt>
                <c:pt idx="198">
                  <c:v>113.57999999999998</c:v>
                </c:pt>
                <c:pt idx="199">
                  <c:v>113.82571428571427</c:v>
                </c:pt>
                <c:pt idx="200">
                  <c:v>114.07142857142856</c:v>
                </c:pt>
              </c:numCache>
            </c:numRef>
          </c:cat>
          <c:val>
            <c:numRef>
              <c:f>'SPERT® 1999-2023'!$HP$9:$PH$9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5.8788460344416864E-2</c:v>
                </c:pt>
                <c:pt idx="104">
                  <c:v>5.8405708724225486E-2</c:v>
                </c:pt>
                <c:pt idx="105">
                  <c:v>5.7947459289236086E-2</c:v>
                </c:pt>
                <c:pt idx="106">
                  <c:v>5.741553139155163E-2</c:v>
                </c:pt>
                <c:pt idx="107">
                  <c:v>5.6812024686542006E-2</c:v>
                </c:pt>
                <c:pt idx="108">
                  <c:v>5.6139305328329309E-2</c:v>
                </c:pt>
                <c:pt idx="109">
                  <c:v>5.539999051998102E-2</c:v>
                </c:pt>
                <c:pt idx="110">
                  <c:v>5.4596931559533636E-2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1999-2023'!$W$4:$HO$4</c:f>
              <c:numCache>
                <c:formatCode>#,##0_);\(#,##0\)</c:formatCode>
                <c:ptCount val="201"/>
                <c:pt idx="0">
                  <c:v>64.928571428571445</c:v>
                </c:pt>
                <c:pt idx="1">
                  <c:v>65.17428571428573</c:v>
                </c:pt>
                <c:pt idx="2">
                  <c:v>65.420000000000016</c:v>
                </c:pt>
                <c:pt idx="3">
                  <c:v>65.665714285714301</c:v>
                </c:pt>
                <c:pt idx="4">
                  <c:v>65.911428571428587</c:v>
                </c:pt>
                <c:pt idx="5">
                  <c:v>66.157142857142873</c:v>
                </c:pt>
                <c:pt idx="6">
                  <c:v>66.402857142857158</c:v>
                </c:pt>
                <c:pt idx="7">
                  <c:v>66.648571428571444</c:v>
                </c:pt>
                <c:pt idx="8">
                  <c:v>66.894285714285729</c:v>
                </c:pt>
                <c:pt idx="9">
                  <c:v>67.140000000000015</c:v>
                </c:pt>
                <c:pt idx="10">
                  <c:v>67.3857142857143</c:v>
                </c:pt>
                <c:pt idx="11">
                  <c:v>67.631428571428586</c:v>
                </c:pt>
                <c:pt idx="12">
                  <c:v>67.877142857142871</c:v>
                </c:pt>
                <c:pt idx="13">
                  <c:v>68.122857142857157</c:v>
                </c:pt>
                <c:pt idx="14">
                  <c:v>68.368571428571443</c:v>
                </c:pt>
                <c:pt idx="15">
                  <c:v>68.614285714285728</c:v>
                </c:pt>
                <c:pt idx="16">
                  <c:v>68.860000000000014</c:v>
                </c:pt>
                <c:pt idx="17">
                  <c:v>69.105714285714299</c:v>
                </c:pt>
                <c:pt idx="18">
                  <c:v>69.351428571428585</c:v>
                </c:pt>
                <c:pt idx="19">
                  <c:v>69.59714285714287</c:v>
                </c:pt>
                <c:pt idx="20">
                  <c:v>69.842857142857156</c:v>
                </c:pt>
                <c:pt idx="21">
                  <c:v>70.088571428571441</c:v>
                </c:pt>
                <c:pt idx="22">
                  <c:v>70.334285714285727</c:v>
                </c:pt>
                <c:pt idx="23">
                  <c:v>70.580000000000013</c:v>
                </c:pt>
                <c:pt idx="24">
                  <c:v>70.825714285714298</c:v>
                </c:pt>
                <c:pt idx="25">
                  <c:v>71.071428571428584</c:v>
                </c:pt>
                <c:pt idx="26">
                  <c:v>71.317142857142869</c:v>
                </c:pt>
                <c:pt idx="27">
                  <c:v>71.562857142857155</c:v>
                </c:pt>
                <c:pt idx="28">
                  <c:v>71.80857142857144</c:v>
                </c:pt>
                <c:pt idx="29">
                  <c:v>72.054285714285726</c:v>
                </c:pt>
                <c:pt idx="30">
                  <c:v>72.300000000000011</c:v>
                </c:pt>
                <c:pt idx="31">
                  <c:v>72.545714285714297</c:v>
                </c:pt>
                <c:pt idx="32">
                  <c:v>72.791428571428582</c:v>
                </c:pt>
                <c:pt idx="33">
                  <c:v>73.037142857142868</c:v>
                </c:pt>
                <c:pt idx="34">
                  <c:v>73.282857142857154</c:v>
                </c:pt>
                <c:pt idx="35">
                  <c:v>73.528571428571439</c:v>
                </c:pt>
                <c:pt idx="36">
                  <c:v>73.774285714285725</c:v>
                </c:pt>
                <c:pt idx="37">
                  <c:v>74.02000000000001</c:v>
                </c:pt>
                <c:pt idx="38">
                  <c:v>74.265714285714296</c:v>
                </c:pt>
                <c:pt idx="39">
                  <c:v>74.511428571428581</c:v>
                </c:pt>
                <c:pt idx="40">
                  <c:v>74.757142857142867</c:v>
                </c:pt>
                <c:pt idx="41">
                  <c:v>75.002857142857152</c:v>
                </c:pt>
                <c:pt idx="42">
                  <c:v>75.248571428571438</c:v>
                </c:pt>
                <c:pt idx="43">
                  <c:v>75.494285714285724</c:v>
                </c:pt>
                <c:pt idx="44">
                  <c:v>75.740000000000009</c:v>
                </c:pt>
                <c:pt idx="45">
                  <c:v>75.985714285714295</c:v>
                </c:pt>
                <c:pt idx="46">
                  <c:v>76.23142857142858</c:v>
                </c:pt>
                <c:pt idx="47">
                  <c:v>76.477142857142866</c:v>
                </c:pt>
                <c:pt idx="48">
                  <c:v>76.722857142857151</c:v>
                </c:pt>
                <c:pt idx="49">
                  <c:v>76.968571428571437</c:v>
                </c:pt>
                <c:pt idx="50">
                  <c:v>77.214285714285722</c:v>
                </c:pt>
                <c:pt idx="51">
                  <c:v>77.460000000000008</c:v>
                </c:pt>
                <c:pt idx="52">
                  <c:v>77.705714285714294</c:v>
                </c:pt>
                <c:pt idx="53">
                  <c:v>77.951428571428579</c:v>
                </c:pt>
                <c:pt idx="54">
                  <c:v>78.197142857142865</c:v>
                </c:pt>
                <c:pt idx="55">
                  <c:v>78.44285714285715</c:v>
                </c:pt>
                <c:pt idx="56">
                  <c:v>78.688571428571436</c:v>
                </c:pt>
                <c:pt idx="57">
                  <c:v>78.934285714285721</c:v>
                </c:pt>
                <c:pt idx="58">
                  <c:v>79.180000000000007</c:v>
                </c:pt>
                <c:pt idx="59">
                  <c:v>79.425714285714292</c:v>
                </c:pt>
                <c:pt idx="60">
                  <c:v>79.671428571428578</c:v>
                </c:pt>
                <c:pt idx="61">
                  <c:v>79.917142857142863</c:v>
                </c:pt>
                <c:pt idx="62">
                  <c:v>80.162857142857149</c:v>
                </c:pt>
                <c:pt idx="63">
                  <c:v>80.408571428571435</c:v>
                </c:pt>
                <c:pt idx="64">
                  <c:v>80.65428571428572</c:v>
                </c:pt>
                <c:pt idx="65">
                  <c:v>80.900000000000006</c:v>
                </c:pt>
                <c:pt idx="66">
                  <c:v>81.145714285714291</c:v>
                </c:pt>
                <c:pt idx="67">
                  <c:v>81.391428571428577</c:v>
                </c:pt>
                <c:pt idx="68">
                  <c:v>81.637142857142862</c:v>
                </c:pt>
                <c:pt idx="69">
                  <c:v>81.882857142857148</c:v>
                </c:pt>
                <c:pt idx="70">
                  <c:v>82.128571428571433</c:v>
                </c:pt>
                <c:pt idx="71">
                  <c:v>82.374285714285719</c:v>
                </c:pt>
                <c:pt idx="72">
                  <c:v>82.62</c:v>
                </c:pt>
                <c:pt idx="73">
                  <c:v>82.86571428571429</c:v>
                </c:pt>
                <c:pt idx="74">
                  <c:v>83.111428571428576</c:v>
                </c:pt>
                <c:pt idx="75">
                  <c:v>83.357142857142861</c:v>
                </c:pt>
                <c:pt idx="76">
                  <c:v>83.602857142857147</c:v>
                </c:pt>
                <c:pt idx="77">
                  <c:v>83.848571428571432</c:v>
                </c:pt>
                <c:pt idx="78">
                  <c:v>84.094285714285718</c:v>
                </c:pt>
                <c:pt idx="79">
                  <c:v>84.34</c:v>
                </c:pt>
                <c:pt idx="80">
                  <c:v>84.585714285714289</c:v>
                </c:pt>
                <c:pt idx="81">
                  <c:v>84.831428571428575</c:v>
                </c:pt>
                <c:pt idx="82">
                  <c:v>85.07714285714286</c:v>
                </c:pt>
                <c:pt idx="83">
                  <c:v>85.322857142857146</c:v>
                </c:pt>
                <c:pt idx="84">
                  <c:v>85.568571428571431</c:v>
                </c:pt>
                <c:pt idx="85">
                  <c:v>85.814285714285717</c:v>
                </c:pt>
                <c:pt idx="86">
                  <c:v>86.06</c:v>
                </c:pt>
                <c:pt idx="87">
                  <c:v>86.305714285714288</c:v>
                </c:pt>
                <c:pt idx="88">
                  <c:v>86.551428571428573</c:v>
                </c:pt>
                <c:pt idx="89">
                  <c:v>86.797142857142859</c:v>
                </c:pt>
                <c:pt idx="90">
                  <c:v>87.042857142857144</c:v>
                </c:pt>
                <c:pt idx="91">
                  <c:v>87.28857142857143</c:v>
                </c:pt>
                <c:pt idx="92">
                  <c:v>87.534285714285716</c:v>
                </c:pt>
                <c:pt idx="93">
                  <c:v>87.78</c:v>
                </c:pt>
                <c:pt idx="94">
                  <c:v>88.025714285714287</c:v>
                </c:pt>
                <c:pt idx="95">
                  <c:v>88.271428571428572</c:v>
                </c:pt>
                <c:pt idx="96">
                  <c:v>88.517142857142858</c:v>
                </c:pt>
                <c:pt idx="97">
                  <c:v>88.762857142857143</c:v>
                </c:pt>
                <c:pt idx="98">
                  <c:v>89.008571428571429</c:v>
                </c:pt>
                <c:pt idx="99">
                  <c:v>89.254285714285714</c:v>
                </c:pt>
                <c:pt idx="100">
                  <c:v>89.5</c:v>
                </c:pt>
                <c:pt idx="101">
                  <c:v>89.745714285714286</c:v>
                </c:pt>
                <c:pt idx="102">
                  <c:v>89.991428571428571</c:v>
                </c:pt>
                <c:pt idx="103">
                  <c:v>90.237142857142857</c:v>
                </c:pt>
                <c:pt idx="104">
                  <c:v>90.482857142857142</c:v>
                </c:pt>
                <c:pt idx="105">
                  <c:v>90.728571428571428</c:v>
                </c:pt>
                <c:pt idx="106">
                  <c:v>90.974285714285713</c:v>
                </c:pt>
                <c:pt idx="107">
                  <c:v>91.22</c:v>
                </c:pt>
                <c:pt idx="108">
                  <c:v>91.465714285714284</c:v>
                </c:pt>
                <c:pt idx="109">
                  <c:v>91.71142857142857</c:v>
                </c:pt>
                <c:pt idx="110">
                  <c:v>91.957142857142856</c:v>
                </c:pt>
                <c:pt idx="111">
                  <c:v>92.202857142857141</c:v>
                </c:pt>
                <c:pt idx="112">
                  <c:v>92.448571428571427</c:v>
                </c:pt>
                <c:pt idx="113">
                  <c:v>92.694285714285712</c:v>
                </c:pt>
                <c:pt idx="114">
                  <c:v>92.94</c:v>
                </c:pt>
                <c:pt idx="115">
                  <c:v>93.185714285714283</c:v>
                </c:pt>
                <c:pt idx="116">
                  <c:v>93.431428571428569</c:v>
                </c:pt>
                <c:pt idx="117">
                  <c:v>93.677142857142854</c:v>
                </c:pt>
                <c:pt idx="118">
                  <c:v>93.92285714285714</c:v>
                </c:pt>
                <c:pt idx="119">
                  <c:v>94.168571428571425</c:v>
                </c:pt>
                <c:pt idx="120">
                  <c:v>94.414285714285711</c:v>
                </c:pt>
                <c:pt idx="121">
                  <c:v>94.66</c:v>
                </c:pt>
                <c:pt idx="122">
                  <c:v>94.905714285714282</c:v>
                </c:pt>
                <c:pt idx="123">
                  <c:v>95.151428571428568</c:v>
                </c:pt>
                <c:pt idx="124">
                  <c:v>95.397142857142853</c:v>
                </c:pt>
                <c:pt idx="125">
                  <c:v>95.642857142857139</c:v>
                </c:pt>
                <c:pt idx="126">
                  <c:v>95.888571428571424</c:v>
                </c:pt>
                <c:pt idx="127">
                  <c:v>96.13428571428571</c:v>
                </c:pt>
                <c:pt idx="128">
                  <c:v>96.38</c:v>
                </c:pt>
                <c:pt idx="129">
                  <c:v>96.625714285714281</c:v>
                </c:pt>
                <c:pt idx="130">
                  <c:v>96.871428571428567</c:v>
                </c:pt>
                <c:pt idx="131">
                  <c:v>97.117142857142852</c:v>
                </c:pt>
                <c:pt idx="132">
                  <c:v>97.362857142857138</c:v>
                </c:pt>
                <c:pt idx="133">
                  <c:v>97.608571428571423</c:v>
                </c:pt>
                <c:pt idx="134">
                  <c:v>97.854285714285709</c:v>
                </c:pt>
                <c:pt idx="135">
                  <c:v>98.1</c:v>
                </c:pt>
                <c:pt idx="136">
                  <c:v>98.34571428571428</c:v>
                </c:pt>
                <c:pt idx="137">
                  <c:v>98.591428571428565</c:v>
                </c:pt>
                <c:pt idx="138">
                  <c:v>98.837142857142851</c:v>
                </c:pt>
                <c:pt idx="139">
                  <c:v>99.082857142857137</c:v>
                </c:pt>
                <c:pt idx="140">
                  <c:v>99.328571428571422</c:v>
                </c:pt>
                <c:pt idx="141">
                  <c:v>99.574285714285708</c:v>
                </c:pt>
                <c:pt idx="142">
                  <c:v>99.82</c:v>
                </c:pt>
                <c:pt idx="143">
                  <c:v>100.06571428571428</c:v>
                </c:pt>
                <c:pt idx="144">
                  <c:v>100.31142857142856</c:v>
                </c:pt>
                <c:pt idx="145">
                  <c:v>100.55714285714285</c:v>
                </c:pt>
                <c:pt idx="146">
                  <c:v>100.80285714285714</c:v>
                </c:pt>
                <c:pt idx="147">
                  <c:v>101.04857142857142</c:v>
                </c:pt>
                <c:pt idx="148">
                  <c:v>101.29428571428571</c:v>
                </c:pt>
                <c:pt idx="149">
                  <c:v>101.53999999999999</c:v>
                </c:pt>
                <c:pt idx="150">
                  <c:v>101.78571428571428</c:v>
                </c:pt>
                <c:pt idx="151">
                  <c:v>102.03142857142856</c:v>
                </c:pt>
                <c:pt idx="152">
                  <c:v>102.27714285714285</c:v>
                </c:pt>
                <c:pt idx="153">
                  <c:v>102.52285714285713</c:v>
                </c:pt>
                <c:pt idx="154">
                  <c:v>102.76857142857142</c:v>
                </c:pt>
                <c:pt idx="155">
                  <c:v>103.01428571428571</c:v>
                </c:pt>
                <c:pt idx="156">
                  <c:v>103.25999999999999</c:v>
                </c:pt>
                <c:pt idx="157">
                  <c:v>103.50571428571428</c:v>
                </c:pt>
                <c:pt idx="158">
                  <c:v>103.75142857142856</c:v>
                </c:pt>
                <c:pt idx="159">
                  <c:v>103.99714285714285</c:v>
                </c:pt>
                <c:pt idx="160">
                  <c:v>104.24285714285713</c:v>
                </c:pt>
                <c:pt idx="161">
                  <c:v>104.48857142857142</c:v>
                </c:pt>
                <c:pt idx="162">
                  <c:v>104.7342857142857</c:v>
                </c:pt>
                <c:pt idx="163">
                  <c:v>104.97999999999999</c:v>
                </c:pt>
                <c:pt idx="164">
                  <c:v>105.22571428571428</c:v>
                </c:pt>
                <c:pt idx="165">
                  <c:v>105.47142857142856</c:v>
                </c:pt>
                <c:pt idx="166">
                  <c:v>105.71714285714285</c:v>
                </c:pt>
                <c:pt idx="167">
                  <c:v>105.96285714285713</c:v>
                </c:pt>
                <c:pt idx="168">
                  <c:v>106.20857142857142</c:v>
                </c:pt>
                <c:pt idx="169">
                  <c:v>106.4542857142857</c:v>
                </c:pt>
                <c:pt idx="170">
                  <c:v>106.69999999999999</c:v>
                </c:pt>
                <c:pt idx="171">
                  <c:v>106.94571428571427</c:v>
                </c:pt>
                <c:pt idx="172">
                  <c:v>107.19142857142856</c:v>
                </c:pt>
                <c:pt idx="173">
                  <c:v>107.43714285714285</c:v>
                </c:pt>
                <c:pt idx="174">
                  <c:v>107.68285714285713</c:v>
                </c:pt>
                <c:pt idx="175">
                  <c:v>107.92857142857142</c:v>
                </c:pt>
                <c:pt idx="176">
                  <c:v>108.1742857142857</c:v>
                </c:pt>
                <c:pt idx="177">
                  <c:v>108.41999999999999</c:v>
                </c:pt>
                <c:pt idx="178">
                  <c:v>108.66571428571427</c:v>
                </c:pt>
                <c:pt idx="179">
                  <c:v>108.91142857142856</c:v>
                </c:pt>
                <c:pt idx="180">
                  <c:v>109.15714285714284</c:v>
                </c:pt>
                <c:pt idx="181">
                  <c:v>109.40285714285713</c:v>
                </c:pt>
                <c:pt idx="182">
                  <c:v>109.64857142857142</c:v>
                </c:pt>
                <c:pt idx="183">
                  <c:v>109.8942857142857</c:v>
                </c:pt>
                <c:pt idx="184">
                  <c:v>110.13999999999999</c:v>
                </c:pt>
                <c:pt idx="185">
                  <c:v>110.38571428571427</c:v>
                </c:pt>
                <c:pt idx="186">
                  <c:v>110.63142857142856</c:v>
                </c:pt>
                <c:pt idx="187">
                  <c:v>110.87714285714284</c:v>
                </c:pt>
                <c:pt idx="188">
                  <c:v>111.12285714285713</c:v>
                </c:pt>
                <c:pt idx="189">
                  <c:v>111.36857142857141</c:v>
                </c:pt>
                <c:pt idx="190">
                  <c:v>111.6142857142857</c:v>
                </c:pt>
                <c:pt idx="191">
                  <c:v>111.85999999999999</c:v>
                </c:pt>
                <c:pt idx="192">
                  <c:v>112.10571428571427</c:v>
                </c:pt>
                <c:pt idx="193">
                  <c:v>112.35142857142856</c:v>
                </c:pt>
                <c:pt idx="194">
                  <c:v>112.59714285714284</c:v>
                </c:pt>
                <c:pt idx="195">
                  <c:v>112.84285714285713</c:v>
                </c:pt>
                <c:pt idx="196">
                  <c:v>113.08857142857141</c:v>
                </c:pt>
                <c:pt idx="197">
                  <c:v>113.3342857142857</c:v>
                </c:pt>
                <c:pt idx="198">
                  <c:v>113.57999999999998</c:v>
                </c:pt>
                <c:pt idx="199">
                  <c:v>113.82571428571427</c:v>
                </c:pt>
                <c:pt idx="200">
                  <c:v>114.07142857142856</c:v>
                </c:pt>
              </c:numCache>
            </c:numRef>
          </c:cat>
          <c:val>
            <c:numRef>
              <c:f>'SPERT® 1999-2023'!$HP$10:$PH$10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5.3733195535452104E-2</c:v>
                </c:pt>
                <c:pt idx="112">
                  <c:v>5.2812045835825244E-2</c:v>
                </c:pt>
                <c:pt idx="113">
                  <c:v>5.1836921644398938E-2</c:v>
                </c:pt>
                <c:pt idx="114">
                  <c:v>5.0811416603377284E-2</c:v>
                </c:pt>
                <c:pt idx="115">
                  <c:v>4.9739256827725592E-2</c:v>
                </c:pt>
                <c:pt idx="116">
                  <c:v>4.8624278458463142E-2</c:v>
                </c:pt>
                <c:pt idx="117">
                  <c:v>4.7470404943143155E-2</c:v>
                </c:pt>
                <c:pt idx="118">
                  <c:v>4.6281624230410122E-2</c:v>
                </c:pt>
                <c:pt idx="119">
                  <c:v>4.5061966062260941E-2</c:v>
                </c:pt>
                <c:pt idx="120">
                  <c:v>4.3815479542494484E-2</c:v>
                </c:pt>
                <c:pt idx="121">
                  <c:v>4.2546211152920788E-2</c:v>
                </c:pt>
                <c:pt idx="122">
                  <c:v>4.1258183380341637E-2</c:v>
                </c:pt>
                <c:pt idx="123">
                  <c:v>3.9955374107251869E-2</c:v>
                </c:pt>
                <c:pt idx="124">
                  <c:v>3.8641696907807541E-2</c:v>
                </c:pt>
                <c:pt idx="125">
                  <c:v>3.7320982378035314E-2</c:v>
                </c:pt>
                <c:pt idx="126">
                  <c:v>3.5996960615702234E-2</c:v>
                </c:pt>
                <c:pt idx="127">
                  <c:v>3.4673244950917323E-2</c:v>
                </c:pt>
                <c:pt idx="128">
                  <c:v>3.3353317013593078E-2</c:v>
                </c:pt>
                <c:pt idx="129">
                  <c:v>3.2040513208552057E-2</c:v>
                </c:pt>
                <c:pt idx="130">
                  <c:v>3.0738012653518731E-2</c:v>
                </c:pt>
                <c:pt idx="131">
                  <c:v>2.9448826619680294E-2</c:v>
                </c:pt>
                <c:pt idx="132">
                  <c:v>2.8175789499117181E-2</c:v>
                </c:pt>
                <c:pt idx="133">
                  <c:v>2.6921551308370845E-2</c:v>
                </c:pt>
                <c:pt idx="134">
                  <c:v>2.5688571722895331E-2</c:v>
                </c:pt>
                <c:pt idx="135">
                  <c:v>2.4479115623282682E-2</c:v>
                </c:pt>
                <c:pt idx="136">
                  <c:v>2.3295250121094659E-2</c:v>
                </c:pt>
                <c:pt idx="137">
                  <c:v>2.2138843019993984E-2</c:v>
                </c:pt>
                <c:pt idx="138">
                  <c:v>2.1011562656749687E-2</c:v>
                </c:pt>
                <c:pt idx="139">
                  <c:v>1.9914879056676386E-2</c:v>
                </c:pt>
                <c:pt idx="140">
                  <c:v>1.8850066329222433E-2</c:v>
                </c:pt>
                <c:pt idx="141">
                  <c:v>1.7818206221793101E-2</c:v>
                </c:pt>
                <c:pt idx="142">
                  <c:v>1.6820192743511812E-2</c:v>
                </c:pt>
                <c:pt idx="143">
                  <c:v>1.5856737765495118E-2</c:v>
                </c:pt>
                <c:pt idx="144">
                  <c:v>1.492837750034038E-2</c:v>
                </c:pt>
                <c:pt idx="145">
                  <c:v>1.4035479760875861E-2</c:v>
                </c:pt>
                <c:pt idx="146">
                  <c:v>1.3178251896765884E-2</c:v>
                </c:pt>
                <c:pt idx="147">
                  <c:v>1.2356749307246713E-2</c:v>
                </c:pt>
                <c:pt idx="148">
                  <c:v>1.1570884429031165E-2</c:v>
                </c:pt>
                <c:pt idx="149">
                  <c:v>1.0820436100188119E-2</c:v>
                </c:pt>
                <c:pt idx="150">
                  <c:v>1.0105059203495531E-2</c:v>
                </c:pt>
                <c:pt idx="151">
                  <c:v>9.4242944962943838E-3</c:v>
                </c:pt>
                <c:pt idx="152">
                  <c:v>8.7775785381418031E-3</c:v>
                </c:pt>
                <c:pt idx="153">
                  <c:v>8.1642536324769994E-3</c:v>
                </c:pt>
                <c:pt idx="154">
                  <c:v>7.5835777039741743E-3</c:v>
                </c:pt>
                <c:pt idx="155">
                  <c:v>7.0347340391621657E-3</c:v>
                </c:pt>
                <c:pt idx="156">
                  <c:v>6.5168408241417387E-3</c:v>
                </c:pt>
                <c:pt idx="157">
                  <c:v>6.0289604197320198E-3</c:v>
                </c:pt>
                <c:pt idx="158">
                  <c:v>5.5701083210337732E-3</c:v>
                </c:pt>
                <c:pt idx="159">
                  <c:v>5.1392617551204662E-3</c:v>
                </c:pt>
                <c:pt idx="160">
                  <c:v>4.7353678772757528E-3</c:v>
                </c:pt>
                <c:pt idx="161">
                  <c:v>4.357351532810509E-3</c:v>
                </c:pt>
                <c:pt idx="162">
                  <c:v>4.0041225579446693E-3</c:v>
                </c:pt>
                <c:pt idx="163">
                  <c:v>3.6745825994662796E-3</c:v>
                </c:pt>
                <c:pt idx="164">
                  <c:v>3.3676314388273814E-3</c:v>
                </c:pt>
                <c:pt idx="165">
                  <c:v>3.0821728119570287E-3</c:v>
                </c:pt>
                <c:pt idx="166">
                  <c:v>2.8171197213271611E-3</c:v>
                </c:pt>
                <c:pt idx="167">
                  <c:v>2.5713992416656712E-3</c:v>
                </c:pt>
                <c:pt idx="168">
                  <c:v>2.3439568251499908E-3</c:v>
                </c:pt>
                <c:pt idx="169">
                  <c:v>2.13376011591756E-3</c:v>
                </c:pt>
                <c:pt idx="170">
                  <c:v>1.9398022872875349E-3</c:v>
                </c:pt>
                <c:pt idx="171">
                  <c:v>1.7611049181985887E-3</c:v>
                </c:pt>
                <c:pt idx="172">
                  <c:v>1.5967204280339818E-3</c:v>
                </c:pt>
                <c:pt idx="173">
                  <c:v>1.4457340912359118E-3</c:v>
                </c:pt>
                <c:pt idx="174">
                  <c:v>1.3072656549201959E-3</c:v>
                </c:pt>
                <c:pt idx="175">
                  <c:v>1.1804705841072577E-3</c:v>
                </c:pt>
                <c:pt idx="176">
                  <c:v>1.0645409602074369E-3</c:v>
                </c:pt>
                <c:pt idx="177">
                  <c:v>9.5870605906198819E-4</c:v>
                </c:pt>
                <c:pt idx="178">
                  <c:v>8.6223263517237834E-4</c:v>
                </c:pt>
                <c:pt idx="179">
                  <c:v>7.744249387775853E-4</c:v>
                </c:pt>
                <c:pt idx="180">
                  <c:v>6.9462449219164033E-4</c:v>
                </c:pt>
                <c:pt idx="181">
                  <c:v>6.2220965132137713E-4</c:v>
                </c:pt>
                <c:pt idx="182">
                  <c:v>5.565949775774903E-4</c:v>
                </c:pt>
                <c:pt idx="183">
                  <c:v>4.9723044450030091E-4</c:v>
                </c:pt>
                <c:pt idx="184">
                  <c:v>4.4360050237425509E-4</c:v>
                </c:pt>
                <c:pt idx="185">
                  <c:v>3.9522302293016102E-4</c:v>
                </c:pt>
                <c:pt idx="186">
                  <c:v>3.516481449584242E-4</c:v>
                </c:pt>
                <c:pt idx="187">
                  <c:v>3.1245704030521878E-4</c:v>
                </c:pt>
                <c:pt idx="188">
                  <c:v>2.7726061832022438E-4</c:v>
                </c:pt>
                <c:pt idx="189">
                  <c:v>2.4569818539087521E-4</c:v>
                </c:pt>
                <c:pt idx="190">
                  <c:v>2.1743607475373336E-4</c:v>
                </c:pt>
                <c:pt idx="191">
                  <c:v>1.9216626033618752E-4</c:v>
                </c:pt>
                <c:pt idx="192">
                  <c:v>1.6960496696685412E-4</c:v>
                </c:pt>
                <c:pt idx="193">
                  <c:v>1.4949128791432619E-4</c:v>
                </c:pt>
                <c:pt idx="194">
                  <c:v>1.3158581938284476E-4</c:v>
                </c:pt>
                <c:pt idx="195">
                  <c:v>1.1566932031969089E-4</c:v>
                </c:pt>
                <c:pt idx="196">
                  <c:v>1.0154140468037555E-4</c:v>
                </c:pt>
                <c:pt idx="197">
                  <c:v>8.9019272160125433E-5</c:v>
                </c:pt>
                <c:pt idx="198">
                  <c:v>7.7936482338121572E-5</c:v>
                </c:pt>
                <c:pt idx="199">
                  <c:v>6.814177619742858E-5</c:v>
                </c:pt>
                <c:pt idx="200">
                  <c:v>5.949794808015677E-5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1999-2023'!$W$4:$DS$4</c:f>
              <c:numCache>
                <c:formatCode>#,##0_);\(#,##0\)</c:formatCode>
                <c:ptCount val="101"/>
                <c:pt idx="0">
                  <c:v>64.928571428571445</c:v>
                </c:pt>
                <c:pt idx="1">
                  <c:v>65.17428571428573</c:v>
                </c:pt>
                <c:pt idx="2">
                  <c:v>65.420000000000016</c:v>
                </c:pt>
                <c:pt idx="3">
                  <c:v>65.665714285714301</c:v>
                </c:pt>
                <c:pt idx="4">
                  <c:v>65.911428571428587</c:v>
                </c:pt>
                <c:pt idx="5">
                  <c:v>66.157142857142873</c:v>
                </c:pt>
                <c:pt idx="6">
                  <c:v>66.402857142857158</c:v>
                </c:pt>
                <c:pt idx="7">
                  <c:v>66.648571428571444</c:v>
                </c:pt>
                <c:pt idx="8">
                  <c:v>66.894285714285729</c:v>
                </c:pt>
                <c:pt idx="9">
                  <c:v>67.140000000000015</c:v>
                </c:pt>
                <c:pt idx="10">
                  <c:v>67.3857142857143</c:v>
                </c:pt>
                <c:pt idx="11">
                  <c:v>67.631428571428586</c:v>
                </c:pt>
                <c:pt idx="12">
                  <c:v>67.877142857142871</c:v>
                </c:pt>
                <c:pt idx="13">
                  <c:v>68.122857142857157</c:v>
                </c:pt>
                <c:pt idx="14">
                  <c:v>68.368571428571443</c:v>
                </c:pt>
                <c:pt idx="15">
                  <c:v>68.614285714285728</c:v>
                </c:pt>
                <c:pt idx="16">
                  <c:v>68.860000000000014</c:v>
                </c:pt>
                <c:pt idx="17">
                  <c:v>69.105714285714299</c:v>
                </c:pt>
                <c:pt idx="18">
                  <c:v>69.351428571428585</c:v>
                </c:pt>
                <c:pt idx="19">
                  <c:v>69.59714285714287</c:v>
                </c:pt>
                <c:pt idx="20">
                  <c:v>69.842857142857156</c:v>
                </c:pt>
                <c:pt idx="21">
                  <c:v>70.088571428571441</c:v>
                </c:pt>
                <c:pt idx="22">
                  <c:v>70.334285714285727</c:v>
                </c:pt>
                <c:pt idx="23">
                  <c:v>70.580000000000013</c:v>
                </c:pt>
                <c:pt idx="24">
                  <c:v>70.825714285714298</c:v>
                </c:pt>
                <c:pt idx="25">
                  <c:v>71.071428571428584</c:v>
                </c:pt>
                <c:pt idx="26">
                  <c:v>71.317142857142869</c:v>
                </c:pt>
                <c:pt idx="27">
                  <c:v>71.562857142857155</c:v>
                </c:pt>
                <c:pt idx="28">
                  <c:v>71.80857142857144</c:v>
                </c:pt>
                <c:pt idx="29">
                  <c:v>72.054285714285726</c:v>
                </c:pt>
                <c:pt idx="30">
                  <c:v>72.300000000000011</c:v>
                </c:pt>
                <c:pt idx="31">
                  <c:v>72.545714285714297</c:v>
                </c:pt>
                <c:pt idx="32">
                  <c:v>72.791428571428582</c:v>
                </c:pt>
                <c:pt idx="33">
                  <c:v>73.037142857142868</c:v>
                </c:pt>
                <c:pt idx="34">
                  <c:v>73.282857142857154</c:v>
                </c:pt>
                <c:pt idx="35">
                  <c:v>73.528571428571439</c:v>
                </c:pt>
                <c:pt idx="36">
                  <c:v>73.774285714285725</c:v>
                </c:pt>
                <c:pt idx="37">
                  <c:v>74.02000000000001</c:v>
                </c:pt>
                <c:pt idx="38">
                  <c:v>74.265714285714296</c:v>
                </c:pt>
                <c:pt idx="39">
                  <c:v>74.511428571428581</c:v>
                </c:pt>
                <c:pt idx="40">
                  <c:v>74.757142857142867</c:v>
                </c:pt>
                <c:pt idx="41">
                  <c:v>75.002857142857152</c:v>
                </c:pt>
                <c:pt idx="42">
                  <c:v>75.248571428571438</c:v>
                </c:pt>
                <c:pt idx="43">
                  <c:v>75.494285714285724</c:v>
                </c:pt>
                <c:pt idx="44">
                  <c:v>75.740000000000009</c:v>
                </c:pt>
                <c:pt idx="45">
                  <c:v>75.985714285714295</c:v>
                </c:pt>
                <c:pt idx="46">
                  <c:v>76.23142857142858</c:v>
                </c:pt>
                <c:pt idx="47">
                  <c:v>76.477142857142866</c:v>
                </c:pt>
                <c:pt idx="48">
                  <c:v>76.722857142857151</c:v>
                </c:pt>
                <c:pt idx="49">
                  <c:v>76.968571428571437</c:v>
                </c:pt>
                <c:pt idx="50">
                  <c:v>77.214285714285722</c:v>
                </c:pt>
                <c:pt idx="51">
                  <c:v>77.460000000000008</c:v>
                </c:pt>
                <c:pt idx="52">
                  <c:v>77.705714285714294</c:v>
                </c:pt>
                <c:pt idx="53">
                  <c:v>77.951428571428579</c:v>
                </c:pt>
                <c:pt idx="54">
                  <c:v>78.197142857142865</c:v>
                </c:pt>
                <c:pt idx="55">
                  <c:v>78.44285714285715</c:v>
                </c:pt>
                <c:pt idx="56">
                  <c:v>78.688571428571436</c:v>
                </c:pt>
                <c:pt idx="57">
                  <c:v>78.934285714285721</c:v>
                </c:pt>
                <c:pt idx="58">
                  <c:v>79.180000000000007</c:v>
                </c:pt>
                <c:pt idx="59">
                  <c:v>79.425714285714292</c:v>
                </c:pt>
                <c:pt idx="60">
                  <c:v>79.671428571428578</c:v>
                </c:pt>
                <c:pt idx="61">
                  <c:v>79.917142857142863</c:v>
                </c:pt>
                <c:pt idx="62">
                  <c:v>80.162857142857149</c:v>
                </c:pt>
                <c:pt idx="63">
                  <c:v>80.408571428571435</c:v>
                </c:pt>
                <c:pt idx="64">
                  <c:v>80.65428571428572</c:v>
                </c:pt>
                <c:pt idx="65">
                  <c:v>80.900000000000006</c:v>
                </c:pt>
                <c:pt idx="66">
                  <c:v>81.145714285714291</c:v>
                </c:pt>
                <c:pt idx="67">
                  <c:v>81.391428571428577</c:v>
                </c:pt>
                <c:pt idx="68">
                  <c:v>81.637142857142862</c:v>
                </c:pt>
                <c:pt idx="69">
                  <c:v>81.882857142857148</c:v>
                </c:pt>
                <c:pt idx="70">
                  <c:v>82.128571428571433</c:v>
                </c:pt>
                <c:pt idx="71">
                  <c:v>82.374285714285719</c:v>
                </c:pt>
                <c:pt idx="72">
                  <c:v>82.62</c:v>
                </c:pt>
                <c:pt idx="73">
                  <c:v>82.86571428571429</c:v>
                </c:pt>
                <c:pt idx="74">
                  <c:v>83.111428571428576</c:v>
                </c:pt>
                <c:pt idx="75">
                  <c:v>83.357142857142861</c:v>
                </c:pt>
                <c:pt idx="76">
                  <c:v>83.602857142857147</c:v>
                </c:pt>
                <c:pt idx="77">
                  <c:v>83.848571428571432</c:v>
                </c:pt>
                <c:pt idx="78">
                  <c:v>84.094285714285718</c:v>
                </c:pt>
                <c:pt idx="79">
                  <c:v>84.34</c:v>
                </c:pt>
                <c:pt idx="80">
                  <c:v>84.585714285714289</c:v>
                </c:pt>
                <c:pt idx="81">
                  <c:v>84.831428571428575</c:v>
                </c:pt>
                <c:pt idx="82">
                  <c:v>85.07714285714286</c:v>
                </c:pt>
                <c:pt idx="83">
                  <c:v>85.322857142857146</c:v>
                </c:pt>
                <c:pt idx="84">
                  <c:v>85.568571428571431</c:v>
                </c:pt>
                <c:pt idx="85">
                  <c:v>85.814285714285717</c:v>
                </c:pt>
                <c:pt idx="86">
                  <c:v>86.06</c:v>
                </c:pt>
                <c:pt idx="87">
                  <c:v>86.305714285714288</c:v>
                </c:pt>
                <c:pt idx="88">
                  <c:v>86.551428571428573</c:v>
                </c:pt>
                <c:pt idx="89">
                  <c:v>86.797142857142859</c:v>
                </c:pt>
                <c:pt idx="90">
                  <c:v>87.042857142857144</c:v>
                </c:pt>
                <c:pt idx="91">
                  <c:v>87.28857142857143</c:v>
                </c:pt>
                <c:pt idx="92">
                  <c:v>87.534285714285716</c:v>
                </c:pt>
                <c:pt idx="93">
                  <c:v>87.78</c:v>
                </c:pt>
                <c:pt idx="94">
                  <c:v>88.025714285714287</c:v>
                </c:pt>
                <c:pt idx="95">
                  <c:v>88.271428571428572</c:v>
                </c:pt>
                <c:pt idx="96">
                  <c:v>88.517142857142858</c:v>
                </c:pt>
                <c:pt idx="97">
                  <c:v>88.762857142857143</c:v>
                </c:pt>
                <c:pt idx="98">
                  <c:v>89.008571428571429</c:v>
                </c:pt>
                <c:pt idx="99">
                  <c:v>89.254285714285714</c:v>
                </c:pt>
                <c:pt idx="100">
                  <c:v>89.5</c:v>
                </c:pt>
              </c:numCache>
            </c:numRef>
          </c:cat>
          <c:val>
            <c:numRef>
              <c:f>'SPERT® 1999-2023'!$HP$11:$PH$11</c:f>
              <c:numCache>
                <c:formatCode>General</c:formatCode>
                <c:ptCount val="201"/>
                <c:pt idx="0">
                  <c:v>8.570018633835189E-5</c:v>
                </c:pt>
                <c:pt idx="1">
                  <c:v>9.7793148762958309E-5</c:v>
                </c:pt>
                <c:pt idx="2">
                  <c:v>1.1144253495402533E-4</c:v>
                </c:pt>
                <c:pt idx="3">
                  <c:v>1.2682632948106954E-4</c:v>
                </c:pt>
                <c:pt idx="4">
                  <c:v>1.4413974641948218E-4</c:v>
                </c:pt>
                <c:pt idx="5">
                  <c:v>1.6359648662859266E-4</c:v>
                </c:pt>
                <c:pt idx="6">
                  <c:v>1.8543003501999997E-4</c:v>
                </c:pt>
                <c:pt idx="7">
                  <c:v>2.0989499212017618E-4</c:v>
                </c:pt>
                <c:pt idx="8">
                  <c:v>2.372684331150434E-4</c:v>
                </c:pt>
                <c:pt idx="9">
                  <c:v>2.6785128637536488E-4</c:v>
                </c:pt>
                <c:pt idx="10">
                  <c:v>3.0196972220595993E-4</c:v>
                </c:pt>
                <c:pt idx="11">
                  <c:v>3.3997654124620663E-4</c:v>
                </c:pt>
                <c:pt idx="12">
                  <c:v>3.8225255058314421E-4</c:v>
                </c:pt>
                <c:pt idx="13">
                  <c:v>4.2920791423271202E-4</c:v>
                </c:pt>
                <c:pt idx="14">
                  <c:v>4.8128346321223522E-4</c:v>
                </c:pt>
                <c:pt idx="15">
                  <c:v>5.3895194898319224E-4</c:v>
                </c:pt>
                <c:pt idx="16">
                  <c:v>6.027192226046367E-4</c:v>
                </c:pt>
                <c:pt idx="17">
                  <c:v>6.7312532052352103E-4</c:v>
                </c:pt>
                <c:pt idx="18">
                  <c:v>7.5074543655956707E-4</c:v>
                </c:pt>
                <c:pt idx="19">
                  <c:v>8.3619075834243865E-4</c:v>
                </c:pt>
                <c:pt idx="20">
                  <c:v>9.3010914525234925E-4</c:v>
                </c:pt>
                <c:pt idx="21">
                  <c:v>1.0331856238284644E-3</c:v>
                </c:pt>
                <c:pt idx="22">
                  <c:v>1.1461426756701303E-3</c:v>
                </c:pt>
                <c:pt idx="23">
                  <c:v>1.2697402920930831E-3</c:v>
                </c:pt>
                <c:pt idx="24">
                  <c:v>1.4047757692458873E-3</c:v>
                </c:pt>
                <c:pt idx="25">
                  <c:v>1.5520832170710676E-3</c:v>
                </c:pt>
                <c:pt idx="26">
                  <c:v>1.7125327554407656E-3</c:v>
                </c:pt>
                <c:pt idx="27">
                  <c:v>1.887029371037756E-3</c:v>
                </c:pt>
                <c:pt idx="28">
                  <c:v>2.0765114091179735E-3</c:v>
                </c:pt>
                <c:pt idx="29">
                  <c:v>2.2819486752073234E-3</c:v>
                </c:pt>
                <c:pt idx="30">
                  <c:v>2.5043401230782662E-3</c:v>
                </c:pt>
                <c:pt idx="31">
                  <c:v>2.7447111070428537E-3</c:v>
                </c:pt>
                <c:pt idx="32">
                  <c:v>3.0041101787071913E-3</c:v>
                </c:pt>
                <c:pt idx="33">
                  <c:v>3.2836054108725619E-3</c:v>
                </c:pt>
                <c:pt idx="34">
                  <c:v>3.5842802342509143E-3</c:v>
                </c:pt>
                <c:pt idx="35">
                  <c:v>3.907228776092217E-3</c:v>
                </c:pt>
                <c:pt idx="36">
                  <c:v>4.2535506936969515E-3</c:v>
                </c:pt>
                <c:pt idx="37">
                  <c:v>4.6243455001025013E-3</c:v>
                </c:pt>
                <c:pt idx="38">
                  <c:v>5.0207063839724422E-3</c:v>
                </c:pt>
                <c:pt idx="39">
                  <c:v>5.4437135308621609E-3</c:v>
                </c:pt>
                <c:pt idx="40">
                  <c:v>5.8944269585537654E-3</c:v>
                </c:pt>
                <c:pt idx="41">
                  <c:v>6.373878885011358E-3</c:v>
                </c:pt>
                <c:pt idx="42">
                  <c:v>6.8830656536596696E-3</c:v>
                </c:pt>
                <c:pt idx="43">
                  <c:v>7.4229392470828593E-3</c:v>
                </c:pt>
                <c:pt idx="44">
                  <c:v>7.9943984268149755E-3</c:v>
                </c:pt>
                <c:pt idx="45">
                  <c:v>8.5982795435820929E-3</c:v>
                </c:pt>
                <c:pt idx="46">
                  <c:v>9.2353470690831399E-3</c:v>
                </c:pt>
                <c:pt idx="47">
                  <c:v>9.9062839070808116E-3</c:v>
                </c:pt>
                <c:pt idx="48">
                  <c:v>1.0611681548128317E-2</c:v>
                </c:pt>
                <c:pt idx="49">
                  <c:v>1.1352030138590437E-2</c:v>
                </c:pt>
                <c:pt idx="50">
                  <c:v>1.2127708540631957E-2</c:v>
                </c:pt>
                <c:pt idx="51">
                  <c:v>1.2938974465444947E-2</c:v>
                </c:pt>
                <c:pt idx="52">
                  <c:v>1.3785954767068509E-2</c:v>
                </c:pt>
                <c:pt idx="53">
                  <c:v>1.466863598862015E-2</c:v>
                </c:pt>
                <c:pt idx="54">
                  <c:v>1.5586855256509607E-2</c:v>
                </c:pt>
                <c:pt idx="55">
                  <c:v>1.6540291621147438E-2</c:v>
                </c:pt>
                <c:pt idx="56">
                  <c:v>1.7528457944702758E-2</c:v>
                </c:pt>
                <c:pt idx="57">
                  <c:v>1.8550693437523001E-2</c:v>
                </c:pt>
                <c:pt idx="58">
                  <c:v>1.9606156944828319E-2</c:v>
                </c:pt>
                <c:pt idx="59">
                  <c:v>2.0693821084168586E-2</c:v>
                </c:pt>
                <c:pt idx="60">
                  <c:v>2.1812467331828091E-2</c:v>
                </c:pt>
                <c:pt idx="61">
                  <c:v>2.2960682152841663E-2</c:v>
                </c:pt>
                <c:pt idx="62">
                  <c:v>2.4136854264517959E-2</c:v>
                </c:pt>
                <c:pt idx="63">
                  <c:v>2.5339173117343065E-2</c:v>
                </c:pt>
                <c:pt idx="64">
                  <c:v>2.6565628669863395E-2</c:v>
                </c:pt>
                <c:pt idx="65">
                  <c:v>2.7814012525647108E-2</c:v>
                </c:pt>
                <c:pt idx="66">
                  <c:v>2.9081920490738024E-2</c:v>
                </c:pt>
                <c:pt idx="67">
                  <c:v>3.0366756599206159E-2</c:v>
                </c:pt>
                <c:pt idx="68">
                  <c:v>3.1665738642543198E-2</c:v>
                </c:pt>
                <c:pt idx="69">
                  <c:v>3.2975905225845099E-2</c:v>
                </c:pt>
                <c:pt idx="70">
                  <c:v>3.4294124360083833E-2</c:v>
                </c:pt>
                <c:pt idx="71">
                  <c:v>3.561710358542515E-2</c:v>
                </c:pt>
                <c:pt idx="72">
                  <c:v>3.6941401605646393E-2</c:v>
                </c:pt>
                <c:pt idx="73">
                  <c:v>3.8263441398408551E-2</c:v>
                </c:pt>
                <c:pt idx="74">
                  <c:v>3.9579524750611592E-2</c:v>
                </c:pt>
                <c:pt idx="75">
                  <c:v>4.0885848152493978E-2</c:v>
                </c:pt>
                <c:pt idx="76">
                  <c:v>4.2178519968717229E-2</c:v>
                </c:pt>
                <c:pt idx="77">
                  <c:v>4.3453578789597387E-2</c:v>
                </c:pt>
                <c:pt idx="78">
                  <c:v>4.4707012851107557E-2</c:v>
                </c:pt>
                <c:pt idx="79">
                  <c:v>4.5934780398472111E-2</c:v>
                </c:pt>
                <c:pt idx="80">
                  <c:v>4.7132830855301275E-2</c:v>
                </c:pt>
                <c:pt idx="81">
                  <c:v>4.8297126648457311E-2</c:v>
                </c:pt>
                <c:pt idx="82">
                  <c:v>4.9423665528379894E-2</c:v>
                </c:pt>
                <c:pt idx="83">
                  <c:v>5.0508503215592131E-2</c:v>
                </c:pt>
                <c:pt idx="84">
                  <c:v>5.1547776196709347E-2</c:v>
                </c:pt>
                <c:pt idx="85">
                  <c:v>5.2537724487611265E-2</c:v>
                </c:pt>
                <c:pt idx="86">
                  <c:v>5.3474714177626399E-2</c:v>
                </c:pt>
                <c:pt idx="87">
                  <c:v>5.4355259566701952E-2</c:v>
                </c:pt>
                <c:pt idx="88">
                  <c:v>5.5176044707659577E-2</c:v>
                </c:pt>
                <c:pt idx="89">
                  <c:v>5.5933944167803118E-2</c:v>
                </c:pt>
                <c:pt idx="90">
                  <c:v>5.6626042828361721E-2</c:v>
                </c:pt>
                <c:pt idx="91">
                  <c:v>5.7249654546503381E-2</c:v>
                </c:pt>
                <c:pt idx="92">
                  <c:v>5.7802339512896608E-2</c:v>
                </c:pt>
                <c:pt idx="93">
                  <c:v>5.8281920147959361E-2</c:v>
                </c:pt>
                <c:pt idx="94">
                  <c:v>5.8686495391916782E-2</c:v>
                </c:pt>
                <c:pt idx="95">
                  <c:v>5.9014453257467389E-2</c:v>
                </c:pt>
                <c:pt idx="96">
                  <c:v>5.926448152908393E-2</c:v>
                </c:pt>
                <c:pt idx="97">
                  <c:v>5.9435576509577676E-2</c:v>
                </c:pt>
                <c:pt idx="98">
                  <c:v>5.9527049732344434E-2</c:v>
                </c:pt>
                <c:pt idx="99">
                  <c:v>5.9538532576476871E-2</c:v>
                </c:pt>
                <c:pt idx="100">
                  <c:v>5.9469978741450748E-2</c:v>
                </c:pt>
                <c:pt idx="101">
                  <c:v>5.9321664558136457E-2</c:v>
                </c:pt>
                <c:pt idx="102">
                  <c:v>5.9094187133212364E-2</c:v>
                </c:pt>
                <c:pt idx="103">
                  <c:v>5.8788460344416864E-2</c:v>
                </c:pt>
                <c:pt idx="104">
                  <c:v>5.8405708724225486E-2</c:v>
                </c:pt>
                <c:pt idx="105">
                  <c:v>5.7947459289236086E-2</c:v>
                </c:pt>
                <c:pt idx="106">
                  <c:v>5.741553139155163E-2</c:v>
                </c:pt>
                <c:pt idx="107">
                  <c:v>5.6812024686542006E-2</c:v>
                </c:pt>
                <c:pt idx="108">
                  <c:v>5.6139305328329309E-2</c:v>
                </c:pt>
                <c:pt idx="109">
                  <c:v>5.539999051998102E-2</c:v>
                </c:pt>
                <c:pt idx="110">
                  <c:v>5.4596931559533636E-2</c:v>
                </c:pt>
                <c:pt idx="111">
                  <c:v>5.3733195535452104E-2</c:v>
                </c:pt>
                <c:pt idx="112">
                  <c:v>5.2812045835825244E-2</c:v>
                </c:pt>
                <c:pt idx="113">
                  <c:v>5.1836921644398938E-2</c:v>
                </c:pt>
                <c:pt idx="114">
                  <c:v>5.0811416603377284E-2</c:v>
                </c:pt>
                <c:pt idx="115">
                  <c:v>4.9739256827725592E-2</c:v>
                </c:pt>
                <c:pt idx="116">
                  <c:v>4.8624278458463142E-2</c:v>
                </c:pt>
                <c:pt idx="117">
                  <c:v>4.7470404943143155E-2</c:v>
                </c:pt>
                <c:pt idx="118">
                  <c:v>4.6281624230410122E-2</c:v>
                </c:pt>
                <c:pt idx="119">
                  <c:v>4.5061966062260941E-2</c:v>
                </c:pt>
                <c:pt idx="120">
                  <c:v>4.3815479542494484E-2</c:v>
                </c:pt>
                <c:pt idx="121">
                  <c:v>4.2546211152920788E-2</c:v>
                </c:pt>
                <c:pt idx="122">
                  <c:v>4.1258183380341637E-2</c:v>
                </c:pt>
                <c:pt idx="123">
                  <c:v>3.9955374107251869E-2</c:v>
                </c:pt>
                <c:pt idx="124">
                  <c:v>3.8641696907807541E-2</c:v>
                </c:pt>
                <c:pt idx="125">
                  <c:v>3.7320982378035314E-2</c:v>
                </c:pt>
                <c:pt idx="126">
                  <c:v>3.5996960615702234E-2</c:v>
                </c:pt>
                <c:pt idx="127">
                  <c:v>3.4673244950917323E-2</c:v>
                </c:pt>
                <c:pt idx="128">
                  <c:v>3.3353317013593078E-2</c:v>
                </c:pt>
                <c:pt idx="129">
                  <c:v>3.2040513208552057E-2</c:v>
                </c:pt>
                <c:pt idx="130">
                  <c:v>3.0738012653518731E-2</c:v>
                </c:pt>
                <c:pt idx="131">
                  <c:v>2.9448826619680294E-2</c:v>
                </c:pt>
                <c:pt idx="132">
                  <c:v>2.8175789499117181E-2</c:v>
                </c:pt>
                <c:pt idx="133">
                  <c:v>2.6921551308370845E-2</c:v>
                </c:pt>
                <c:pt idx="134">
                  <c:v>2.5688571722895331E-2</c:v>
                </c:pt>
                <c:pt idx="135">
                  <c:v>2.4479115623282682E-2</c:v>
                </c:pt>
                <c:pt idx="136">
                  <c:v>2.3295250121094659E-2</c:v>
                </c:pt>
                <c:pt idx="137">
                  <c:v>2.2138843019993984E-2</c:v>
                </c:pt>
                <c:pt idx="138">
                  <c:v>2.1011562656749687E-2</c:v>
                </c:pt>
                <c:pt idx="139">
                  <c:v>1.9914879056676386E-2</c:v>
                </c:pt>
                <c:pt idx="140">
                  <c:v>1.8850066329222433E-2</c:v>
                </c:pt>
                <c:pt idx="141">
                  <c:v>1.7818206221793101E-2</c:v>
                </c:pt>
                <c:pt idx="142">
                  <c:v>1.6820192743511812E-2</c:v>
                </c:pt>
                <c:pt idx="143">
                  <c:v>1.5856737765495118E-2</c:v>
                </c:pt>
                <c:pt idx="144">
                  <c:v>1.492837750034038E-2</c:v>
                </c:pt>
                <c:pt idx="145">
                  <c:v>1.4035479760875861E-2</c:v>
                </c:pt>
                <c:pt idx="146">
                  <c:v>1.3178251896765884E-2</c:v>
                </c:pt>
                <c:pt idx="147">
                  <c:v>1.2356749307246713E-2</c:v>
                </c:pt>
                <c:pt idx="148">
                  <c:v>1.1570884429031165E-2</c:v>
                </c:pt>
                <c:pt idx="149">
                  <c:v>1.0820436100188119E-2</c:v>
                </c:pt>
                <c:pt idx="150">
                  <c:v>1.0105059203495531E-2</c:v>
                </c:pt>
                <c:pt idx="151">
                  <c:v>9.4242944962943838E-3</c:v>
                </c:pt>
                <c:pt idx="152">
                  <c:v>8.7775785381418031E-3</c:v>
                </c:pt>
                <c:pt idx="153">
                  <c:v>8.1642536324769994E-3</c:v>
                </c:pt>
                <c:pt idx="154">
                  <c:v>7.5835777039741743E-3</c:v>
                </c:pt>
                <c:pt idx="155">
                  <c:v>7.0347340391621657E-3</c:v>
                </c:pt>
                <c:pt idx="156">
                  <c:v>6.5168408241417387E-3</c:v>
                </c:pt>
                <c:pt idx="157">
                  <c:v>6.0289604197320198E-3</c:v>
                </c:pt>
                <c:pt idx="158">
                  <c:v>5.5701083210337732E-3</c:v>
                </c:pt>
                <c:pt idx="159">
                  <c:v>5.1392617551204662E-3</c:v>
                </c:pt>
                <c:pt idx="160">
                  <c:v>4.7353678772757528E-3</c:v>
                </c:pt>
                <c:pt idx="161">
                  <c:v>4.357351532810509E-3</c:v>
                </c:pt>
                <c:pt idx="162">
                  <c:v>4.0041225579446693E-3</c:v>
                </c:pt>
                <c:pt idx="163">
                  <c:v>3.6745825994662796E-3</c:v>
                </c:pt>
                <c:pt idx="164">
                  <c:v>3.3676314388273814E-3</c:v>
                </c:pt>
                <c:pt idx="165">
                  <c:v>3.0821728119570287E-3</c:v>
                </c:pt>
                <c:pt idx="166">
                  <c:v>2.8171197213271611E-3</c:v>
                </c:pt>
                <c:pt idx="167">
                  <c:v>2.5713992416656712E-3</c:v>
                </c:pt>
                <c:pt idx="168">
                  <c:v>2.3439568251499908E-3</c:v>
                </c:pt>
                <c:pt idx="169">
                  <c:v>2.13376011591756E-3</c:v>
                </c:pt>
                <c:pt idx="170">
                  <c:v>1.9398022872875349E-3</c:v>
                </c:pt>
                <c:pt idx="171">
                  <c:v>1.7611049181985887E-3</c:v>
                </c:pt>
                <c:pt idx="172">
                  <c:v>1.5967204280339818E-3</c:v>
                </c:pt>
                <c:pt idx="173">
                  <c:v>1.4457340912359118E-3</c:v>
                </c:pt>
                <c:pt idx="174">
                  <c:v>1.3072656549201959E-3</c:v>
                </c:pt>
                <c:pt idx="175">
                  <c:v>1.1804705841072577E-3</c:v>
                </c:pt>
                <c:pt idx="176">
                  <c:v>1.0645409602074369E-3</c:v>
                </c:pt>
                <c:pt idx="177">
                  <c:v>9.5870605906198819E-4</c:v>
                </c:pt>
                <c:pt idx="178">
                  <c:v>8.6223263517237834E-4</c:v>
                </c:pt>
                <c:pt idx="179">
                  <c:v>7.744249387775853E-4</c:v>
                </c:pt>
                <c:pt idx="180">
                  <c:v>6.9462449219164033E-4</c:v>
                </c:pt>
                <c:pt idx="181">
                  <c:v>6.2220965132137713E-4</c:v>
                </c:pt>
                <c:pt idx="182">
                  <c:v>5.565949775774903E-4</c:v>
                </c:pt>
                <c:pt idx="183">
                  <c:v>4.9723044450030091E-4</c:v>
                </c:pt>
                <c:pt idx="184">
                  <c:v>4.4360050237425509E-4</c:v>
                </c:pt>
                <c:pt idx="185">
                  <c:v>3.9522302293016102E-4</c:v>
                </c:pt>
                <c:pt idx="186">
                  <c:v>3.516481449584242E-4</c:v>
                </c:pt>
                <c:pt idx="187">
                  <c:v>3.1245704030521878E-4</c:v>
                </c:pt>
                <c:pt idx="188">
                  <c:v>2.7726061832022438E-4</c:v>
                </c:pt>
                <c:pt idx="189">
                  <c:v>2.4569818539087521E-4</c:v>
                </c:pt>
                <c:pt idx="190">
                  <c:v>2.1743607475373336E-4</c:v>
                </c:pt>
                <c:pt idx="191">
                  <c:v>1.9216626033618752E-4</c:v>
                </c:pt>
                <c:pt idx="192">
                  <c:v>1.6960496696685412E-4</c:v>
                </c:pt>
                <c:pt idx="193">
                  <c:v>1.4949128791432619E-4</c:v>
                </c:pt>
                <c:pt idx="194">
                  <c:v>1.3158581938284476E-4</c:v>
                </c:pt>
                <c:pt idx="195">
                  <c:v>1.1566932031969089E-4</c:v>
                </c:pt>
                <c:pt idx="196">
                  <c:v>1.0154140468037555E-4</c:v>
                </c:pt>
                <c:pt idx="197">
                  <c:v>8.9019272160125433E-5</c:v>
                </c:pt>
                <c:pt idx="198">
                  <c:v>7.7936482338121572E-5</c:v>
                </c:pt>
                <c:pt idx="199">
                  <c:v>6.814177619742858E-5</c:v>
                </c:pt>
                <c:pt idx="200">
                  <c:v>5.949794808015677E-5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icalpert.com/download-free-templat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youtube.com/statisticalpert"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3.bin"/><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free-templates/" TargetMode="External"/><Relationship Id="rId5" Type="http://schemas.openxmlformats.org/officeDocument/2006/relationships/hyperlink" Target="https://www.gnu.org/licenses/" TargetMode="External"/><Relationship Id="rId4" Type="http://schemas.openxmlformats.org/officeDocument/2006/relationships/hyperlink" Target="https://www.linkedin.com/in/famousdavi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13" Type="http://schemas.openxmlformats.org/officeDocument/2006/relationships/printerSettings" Target="../printerSettings/printerSettings4.bin"/><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hyperlink" Target="https://www.nps.gov/subjects/cherryblossom/bloom-watch.htm" TargetMode="Externa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hyperlink" Target="https://www.nps.gov/subjects/cherryblossom/bloom-watch.htm" TargetMode="External"/><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 Id="rId1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799</v>
      </c>
      <c r="C2" s="214" t="s">
        <v>790</v>
      </c>
    </row>
    <row r="3" spans="1:7">
      <c r="A3" s="3"/>
      <c r="B3" s="3"/>
    </row>
    <row r="4" spans="1:7" ht="17.25">
      <c r="A4" s="3"/>
      <c r="B4" s="3" t="s">
        <v>51</v>
      </c>
      <c r="D4" s="106"/>
      <c r="G4" s="102"/>
    </row>
    <row r="5" spans="1:7">
      <c r="A5" s="3"/>
      <c r="B5" s="3" t="s">
        <v>791</v>
      </c>
      <c r="D5" s="107"/>
      <c r="G5" s="102"/>
    </row>
    <row r="6" spans="1:7">
      <c r="A6" s="3"/>
      <c r="B6" s="3" t="s">
        <v>792</v>
      </c>
      <c r="G6" s="102"/>
    </row>
    <row r="7" spans="1:7">
      <c r="A7" s="3"/>
      <c r="B7" s="3"/>
      <c r="G7" s="102"/>
    </row>
    <row r="8" spans="1:7" ht="17.25">
      <c r="A8" s="3"/>
      <c r="B8" s="3" t="s">
        <v>807</v>
      </c>
      <c r="D8" s="108"/>
      <c r="G8" s="102"/>
    </row>
    <row r="9" spans="1:7">
      <c r="A9" s="3"/>
      <c r="B9" s="3" t="s">
        <v>637</v>
      </c>
      <c r="D9" s="107"/>
      <c r="G9" s="102"/>
    </row>
    <row r="10" spans="1:7">
      <c r="A10" s="3"/>
      <c r="B10" s="3" t="s">
        <v>797</v>
      </c>
      <c r="G10" s="102"/>
    </row>
    <row r="11" spans="1:7">
      <c r="A11" s="3"/>
      <c r="B11" s="3" t="s">
        <v>798</v>
      </c>
      <c r="G11" s="102"/>
    </row>
    <row r="12" spans="1:7">
      <c r="A12" s="3"/>
      <c r="B12" s="3"/>
      <c r="G12" s="102"/>
    </row>
    <row r="13" spans="1:7">
      <c r="A13" s="3"/>
      <c r="B13" s="215" t="s">
        <v>784</v>
      </c>
      <c r="G13" s="102"/>
    </row>
    <row r="14" spans="1:7">
      <c r="A14" s="3"/>
      <c r="B14" s="215" t="s">
        <v>783</v>
      </c>
      <c r="G14" s="102"/>
    </row>
    <row r="15" spans="1:7">
      <c r="A15" s="3"/>
      <c r="B15" s="216" t="s">
        <v>787</v>
      </c>
      <c r="G15" s="102"/>
    </row>
    <row r="16" spans="1:7">
      <c r="A16" s="3"/>
      <c r="B16" s="215" t="s">
        <v>788</v>
      </c>
      <c r="G16" s="103"/>
    </row>
    <row r="17" spans="1:9">
      <c r="A17" s="3"/>
      <c r="B17" s="215"/>
      <c r="G17" s="102"/>
    </row>
    <row r="18" spans="1:9">
      <c r="A18" s="3"/>
      <c r="B18" s="215" t="s">
        <v>789</v>
      </c>
      <c r="G18" s="102"/>
    </row>
    <row r="19" spans="1:9">
      <c r="A19" s="3"/>
      <c r="B19" s="215" t="s">
        <v>785</v>
      </c>
      <c r="G19" s="102"/>
    </row>
    <row r="20" spans="1:9">
      <c r="A20" s="3"/>
      <c r="B20" s="215" t="s">
        <v>786</v>
      </c>
      <c r="G20" s="102"/>
    </row>
    <row r="21" spans="1:9">
      <c r="A21" s="3"/>
      <c r="B21" s="31"/>
      <c r="G21" s="224"/>
      <c r="H21" s="224"/>
      <c r="I21" s="224"/>
    </row>
    <row r="22" spans="1:9">
      <c r="A22" s="3"/>
      <c r="B22" s="31" t="s">
        <v>781</v>
      </c>
      <c r="G22" s="102"/>
    </row>
    <row r="23" spans="1:9">
      <c r="A23" s="3"/>
      <c r="B23" s="31" t="s">
        <v>782</v>
      </c>
    </row>
    <row r="24" spans="1:9">
      <c r="A24" s="3"/>
      <c r="B24" s="3"/>
    </row>
    <row r="25" spans="1:9">
      <c r="A25" s="3"/>
      <c r="B25" s="3" t="s">
        <v>20</v>
      </c>
      <c r="D25" s="117"/>
    </row>
    <row r="26" spans="1:9">
      <c r="A26" s="3"/>
      <c r="B26" s="31" t="s">
        <v>21</v>
      </c>
    </row>
    <row r="27" spans="1:9">
      <c r="A27" s="3"/>
      <c r="B27" s="3"/>
      <c r="D27" s="117"/>
    </row>
    <row r="28" spans="1:9">
      <c r="A28" s="3"/>
      <c r="B28" s="7" t="str">
        <f>CONCATENATE("Version ",'Change Log'!$B$3," – © 2022-",YEAR('Change Log'!$A$3),IF('Change Log'!$C$3="William W. Davis",", William W. Davis, MSPM, PMP",CONCATENATE(", original copyright holder is William W. Davis, MSPM, PMP; later modified by ",'Change Log'!$C$3)))</f>
        <v>Version 1.2 – © 2022-2023, William W. Davis, MSPM, PMP</v>
      </c>
      <c r="C28" s="6"/>
      <c r="D28" s="117"/>
      <c r="H28" s="6"/>
    </row>
    <row r="29" spans="1:9">
      <c r="A29" s="3"/>
      <c r="B29" s="68" t="s">
        <v>49</v>
      </c>
      <c r="C29" s="67"/>
      <c r="D29" s="117"/>
      <c r="E29" s="67"/>
      <c r="F29" s="67"/>
      <c r="G29" s="67"/>
      <c r="H29" s="67"/>
    </row>
    <row r="30" spans="1:9">
      <c r="A30" s="3"/>
      <c r="B30" s="68" t="s">
        <v>50</v>
      </c>
      <c r="C30" s="67"/>
      <c r="D30" s="117"/>
      <c r="H30" s="6"/>
    </row>
    <row r="31" spans="1:9">
      <c r="A31" s="3"/>
      <c r="B31" s="68" t="s">
        <v>47</v>
      </c>
      <c r="C31" s="67"/>
      <c r="D31" s="117"/>
      <c r="H31" s="6"/>
    </row>
    <row r="32" spans="1:9">
      <c r="A32" s="3"/>
      <c r="B32" s="68" t="s">
        <v>91</v>
      </c>
      <c r="C32" s="67"/>
      <c r="D32" s="117"/>
      <c r="H32" s="6"/>
    </row>
    <row r="33" spans="1:8">
      <c r="A33" s="3"/>
      <c r="B33" s="68" t="s">
        <v>826</v>
      </c>
      <c r="C33" s="67"/>
      <c r="D33" s="117"/>
      <c r="H33" s="6"/>
    </row>
    <row r="34" spans="1:8">
      <c r="A34" s="3"/>
      <c r="B34" s="72" t="s">
        <v>86</v>
      </c>
      <c r="C34" s="6"/>
      <c r="D34" s="117"/>
      <c r="H34" s="6"/>
    </row>
    <row r="35" spans="1:8">
      <c r="A35" s="3"/>
      <c r="B35" s="72" t="s">
        <v>46</v>
      </c>
      <c r="C35" s="6"/>
      <c r="D35" s="117"/>
      <c r="H35" s="6"/>
    </row>
    <row r="36" spans="1:8">
      <c r="A36" s="3"/>
      <c r="B36" s="72" t="s">
        <v>85</v>
      </c>
      <c r="C36" s="6"/>
      <c r="H36" s="6"/>
    </row>
    <row r="37" spans="1:8">
      <c r="A37" s="3"/>
      <c r="B37" s="72" t="s">
        <v>87</v>
      </c>
      <c r="C37" s="6"/>
      <c r="D37" s="117"/>
      <c r="H37" s="6"/>
    </row>
    <row r="38" spans="1:8">
      <c r="A38" s="3"/>
      <c r="B38" s="72" t="s">
        <v>608</v>
      </c>
      <c r="C38" s="6"/>
      <c r="H38" s="6"/>
    </row>
    <row r="39" spans="1:8">
      <c r="A39" s="3"/>
      <c r="B39" s="72" t="s">
        <v>609</v>
      </c>
      <c r="C39" s="6"/>
      <c r="D39" s="117"/>
      <c r="H39" s="6"/>
    </row>
    <row r="40" spans="1:8">
      <c r="A40" s="3"/>
      <c r="B40" s="72"/>
      <c r="C40" s="6"/>
      <c r="D40" s="117"/>
      <c r="H40" s="6"/>
    </row>
    <row r="41" spans="1:8">
      <c r="A41" s="3"/>
      <c r="B41" s="72" t="s">
        <v>610</v>
      </c>
      <c r="C41" s="6"/>
      <c r="D41" s="117"/>
      <c r="H41" s="6"/>
    </row>
    <row r="42" spans="1:8">
      <c r="A42" s="7"/>
      <c r="B42" s="72" t="s">
        <v>45</v>
      </c>
      <c r="C42" s="6"/>
      <c r="D42" s="117"/>
      <c r="H42" s="6"/>
    </row>
    <row r="43" spans="1:8">
      <c r="A43" s="3"/>
      <c r="B43" s="118" t="s">
        <v>613</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showGridLines="0" workbookViewId="0">
      <selection activeCell="A3" sqref="A3"/>
    </sheetView>
  </sheetViews>
  <sheetFormatPr defaultRowHeight="14.75"/>
  <cols>
    <col min="1" max="1" width="11.7265625" style="14" customWidth="1"/>
    <col min="2" max="2" width="10.54296875" style="15" customWidth="1"/>
    <col min="3" max="3" width="18.6328125" style="15" customWidth="1"/>
    <col min="4" max="4" width="126.86328125" style="16" customWidth="1"/>
    <col min="5" max="5" width="9.1328125" customWidth="1"/>
  </cols>
  <sheetData>
    <row r="1" spans="1:4" ht="24.75" customHeight="1">
      <c r="A1" s="36" t="s">
        <v>619</v>
      </c>
    </row>
    <row r="2" spans="1:4">
      <c r="A2" s="11" t="s">
        <v>801</v>
      </c>
      <c r="B2" s="12" t="s">
        <v>9</v>
      </c>
      <c r="C2" s="12" t="s">
        <v>802</v>
      </c>
      <c r="D2" s="13" t="s">
        <v>10</v>
      </c>
    </row>
    <row r="3" spans="1:4">
      <c r="A3" s="217">
        <v>45008</v>
      </c>
      <c r="B3" s="218" t="s">
        <v>824</v>
      </c>
      <c r="C3" s="218" t="s">
        <v>804</v>
      </c>
      <c r="D3" s="131" t="s">
        <v>825</v>
      </c>
    </row>
    <row r="4" spans="1:4">
      <c r="A4" s="221" t="s">
        <v>800</v>
      </c>
      <c r="B4" s="219"/>
      <c r="C4" s="219"/>
      <c r="D4" s="220"/>
    </row>
    <row r="5" spans="1:4">
      <c r="A5" s="125">
        <v>45008</v>
      </c>
      <c r="B5" s="126" t="s">
        <v>824</v>
      </c>
      <c r="C5" s="126" t="s">
        <v>804</v>
      </c>
      <c r="D5" s="127" t="s">
        <v>825</v>
      </c>
    </row>
    <row r="6" spans="1:4">
      <c r="A6" s="125">
        <v>44669</v>
      </c>
      <c r="B6" s="126" t="s">
        <v>819</v>
      </c>
      <c r="C6" s="126" t="s">
        <v>804</v>
      </c>
      <c r="D6" s="127" t="s">
        <v>820</v>
      </c>
    </row>
    <row r="7" spans="1:4">
      <c r="A7" s="125">
        <v>44562</v>
      </c>
      <c r="B7" s="126" t="s">
        <v>803</v>
      </c>
      <c r="C7" s="126" t="s">
        <v>804</v>
      </c>
      <c r="D7" s="127" t="s">
        <v>805</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607</v>
      </c>
    </row>
    <row r="2" spans="1:1">
      <c r="A2" s="119" t="s">
        <v>95</v>
      </c>
    </row>
    <row r="3" spans="1:1">
      <c r="A3" s="119"/>
    </row>
    <row r="4" spans="1:1">
      <c r="A4" s="119" t="s">
        <v>96</v>
      </c>
    </row>
    <row r="5" spans="1:1">
      <c r="A5" s="119" t="s">
        <v>97</v>
      </c>
    </row>
    <row r="6" spans="1:1">
      <c r="A6" s="119" t="s">
        <v>98</v>
      </c>
    </row>
    <row r="7" spans="1:1">
      <c r="A7" s="119"/>
    </row>
    <row r="8" spans="1:1">
      <c r="A8" s="119" t="s">
        <v>99</v>
      </c>
    </row>
    <row r="9" spans="1:1">
      <c r="A9" s="119"/>
    </row>
    <row r="10" spans="1:1">
      <c r="A10" s="119" t="s">
        <v>100</v>
      </c>
    </row>
    <row r="11" spans="1:1">
      <c r="A11" s="119" t="s">
        <v>101</v>
      </c>
    </row>
    <row r="12" spans="1:1">
      <c r="A12" s="119"/>
    </row>
    <row r="13" spans="1:1">
      <c r="A13" s="119" t="s">
        <v>102</v>
      </c>
    </row>
    <row r="14" spans="1:1">
      <c r="A14" s="119" t="s">
        <v>103</v>
      </c>
    </row>
    <row r="15" spans="1:1">
      <c r="A15" s="119" t="s">
        <v>104</v>
      </c>
    </row>
    <row r="16" spans="1:1">
      <c r="A16" s="119" t="s">
        <v>105</v>
      </c>
    </row>
    <row r="17" spans="1:1">
      <c r="A17" s="119" t="s">
        <v>106</v>
      </c>
    </row>
    <row r="18" spans="1:1">
      <c r="A18" s="119" t="s">
        <v>107</v>
      </c>
    </row>
    <row r="19" spans="1:1">
      <c r="A19" s="119" t="s">
        <v>108</v>
      </c>
    </row>
    <row r="20" spans="1:1">
      <c r="A20" s="119" t="s">
        <v>109</v>
      </c>
    </row>
    <row r="21" spans="1:1">
      <c r="A21" s="119"/>
    </row>
    <row r="22" spans="1:1">
      <c r="A22" s="119" t="s">
        <v>110</v>
      </c>
    </row>
    <row r="23" spans="1:1">
      <c r="A23" s="119" t="s">
        <v>111</v>
      </c>
    </row>
    <row r="24" spans="1:1">
      <c r="A24" s="119" t="s">
        <v>112</v>
      </c>
    </row>
    <row r="25" spans="1:1">
      <c r="A25" s="119" t="s">
        <v>113</v>
      </c>
    </row>
    <row r="26" spans="1:1">
      <c r="A26" s="119" t="s">
        <v>114</v>
      </c>
    </row>
    <row r="27" spans="1:1">
      <c r="A27" s="119" t="s">
        <v>115</v>
      </c>
    </row>
    <row r="28" spans="1:1">
      <c r="A28" s="119"/>
    </row>
    <row r="29" spans="1:1">
      <c r="A29" s="119" t="s">
        <v>116</v>
      </c>
    </row>
    <row r="30" spans="1:1">
      <c r="A30" s="119" t="s">
        <v>117</v>
      </c>
    </row>
    <row r="31" spans="1:1">
      <c r="A31" s="119" t="s">
        <v>118</v>
      </c>
    </row>
    <row r="32" spans="1:1">
      <c r="A32" s="119" t="s">
        <v>119</v>
      </c>
    </row>
    <row r="33" spans="1:1">
      <c r="A33" s="119"/>
    </row>
    <row r="34" spans="1:1">
      <c r="A34" s="119" t="s">
        <v>120</v>
      </c>
    </row>
    <row r="35" spans="1:1">
      <c r="A35" s="119" t="s">
        <v>121</v>
      </c>
    </row>
    <row r="36" spans="1:1">
      <c r="A36" s="119" t="s">
        <v>122</v>
      </c>
    </row>
    <row r="37" spans="1:1">
      <c r="A37" s="119" t="s">
        <v>123</v>
      </c>
    </row>
    <row r="38" spans="1:1">
      <c r="A38" s="119" t="s">
        <v>124</v>
      </c>
    </row>
    <row r="39" spans="1:1">
      <c r="A39" s="119"/>
    </row>
    <row r="40" spans="1:1">
      <c r="A40" s="119" t="s">
        <v>125</v>
      </c>
    </row>
    <row r="41" spans="1:1">
      <c r="A41" s="119" t="s">
        <v>126</v>
      </c>
    </row>
    <row r="42" spans="1:1">
      <c r="A42" s="119" t="s">
        <v>127</v>
      </c>
    </row>
    <row r="43" spans="1:1">
      <c r="A43" s="119"/>
    </row>
    <row r="44" spans="1:1">
      <c r="A44" s="119" t="s">
        <v>128</v>
      </c>
    </row>
    <row r="45" spans="1:1">
      <c r="A45" s="119" t="s">
        <v>129</v>
      </c>
    </row>
    <row r="46" spans="1:1">
      <c r="A46" s="119" t="s">
        <v>130</v>
      </c>
    </row>
    <row r="47" spans="1:1">
      <c r="A47" s="119" t="s">
        <v>131</v>
      </c>
    </row>
    <row r="48" spans="1:1">
      <c r="A48" s="119" t="s">
        <v>132</v>
      </c>
    </row>
    <row r="49" spans="1:1">
      <c r="A49" s="119"/>
    </row>
    <row r="50" spans="1:1">
      <c r="A50" s="119" t="s">
        <v>133</v>
      </c>
    </row>
    <row r="51" spans="1:1">
      <c r="A51" s="119" t="s">
        <v>134</v>
      </c>
    </row>
    <row r="52" spans="1:1">
      <c r="A52" s="119" t="s">
        <v>135</v>
      </c>
    </row>
    <row r="53" spans="1:1">
      <c r="A53" s="119" t="s">
        <v>136</v>
      </c>
    </row>
    <row r="54" spans="1:1">
      <c r="A54" s="119" t="s">
        <v>137</v>
      </c>
    </row>
    <row r="55" spans="1:1">
      <c r="A55" s="119" t="s">
        <v>138</v>
      </c>
    </row>
    <row r="56" spans="1:1">
      <c r="A56" s="119" t="s">
        <v>139</v>
      </c>
    </row>
    <row r="57" spans="1:1">
      <c r="A57" s="119" t="s">
        <v>140</v>
      </c>
    </row>
    <row r="58" spans="1:1">
      <c r="A58" s="119" t="s">
        <v>141</v>
      </c>
    </row>
    <row r="59" spans="1:1">
      <c r="A59" s="119" t="s">
        <v>142</v>
      </c>
    </row>
    <row r="60" spans="1:1">
      <c r="A60" s="119"/>
    </row>
    <row r="61" spans="1:1">
      <c r="A61" s="119" t="s">
        <v>143</v>
      </c>
    </row>
    <row r="62" spans="1:1">
      <c r="A62" s="119" t="s">
        <v>144</v>
      </c>
    </row>
    <row r="63" spans="1:1">
      <c r="A63" s="119" t="s">
        <v>145</v>
      </c>
    </row>
    <row r="64" spans="1:1">
      <c r="A64" s="119" t="s">
        <v>146</v>
      </c>
    </row>
    <row r="65" spans="1:1">
      <c r="A65" s="119" t="s">
        <v>147</v>
      </c>
    </row>
    <row r="66" spans="1:1">
      <c r="A66" s="119" t="s">
        <v>148</v>
      </c>
    </row>
    <row r="67" spans="1:1">
      <c r="A67" s="119"/>
    </row>
    <row r="68" spans="1:1">
      <c r="A68" s="119" t="s">
        <v>149</v>
      </c>
    </row>
    <row r="69" spans="1:1">
      <c r="A69" s="119" t="s">
        <v>150</v>
      </c>
    </row>
    <row r="70" spans="1:1">
      <c r="A70" s="119"/>
    </row>
    <row r="71" spans="1:1">
      <c r="A71" s="119" t="s">
        <v>151</v>
      </c>
    </row>
    <row r="72" spans="1:1">
      <c r="A72" s="119"/>
    </row>
    <row r="73" spans="1:1">
      <c r="A73" s="119" t="s">
        <v>152</v>
      </c>
    </row>
    <row r="74" spans="1:1">
      <c r="A74" s="119"/>
    </row>
    <row r="75" spans="1:1">
      <c r="A75" s="119" t="s">
        <v>153</v>
      </c>
    </row>
    <row r="76" spans="1:1">
      <c r="A76" s="119"/>
    </row>
    <row r="77" spans="1:1">
      <c r="A77" s="119" t="s">
        <v>154</v>
      </c>
    </row>
    <row r="78" spans="1:1">
      <c r="A78" s="119" t="s">
        <v>155</v>
      </c>
    </row>
    <row r="79" spans="1:1">
      <c r="A79" s="119"/>
    </row>
    <row r="80" spans="1:1">
      <c r="A80" s="119" t="s">
        <v>156</v>
      </c>
    </row>
    <row r="81" spans="1:1">
      <c r="A81" s="119" t="s">
        <v>157</v>
      </c>
    </row>
    <row r="82" spans="1:1">
      <c r="A82" s="119" t="s">
        <v>158</v>
      </c>
    </row>
    <row r="83" spans="1:1">
      <c r="A83" s="119"/>
    </row>
    <row r="84" spans="1:1">
      <c r="A84" s="119" t="s">
        <v>159</v>
      </c>
    </row>
    <row r="85" spans="1:1">
      <c r="A85" s="119" t="s">
        <v>160</v>
      </c>
    </row>
    <row r="86" spans="1:1">
      <c r="A86" s="119" t="s">
        <v>161</v>
      </c>
    </row>
    <row r="87" spans="1:1">
      <c r="A87" s="119" t="s">
        <v>162</v>
      </c>
    </row>
    <row r="88" spans="1:1">
      <c r="A88" s="119"/>
    </row>
    <row r="89" spans="1:1">
      <c r="A89" s="119" t="s">
        <v>163</v>
      </c>
    </row>
    <row r="90" spans="1:1">
      <c r="A90" s="119" t="s">
        <v>164</v>
      </c>
    </row>
    <row r="91" spans="1:1">
      <c r="A91" s="119"/>
    </row>
    <row r="92" spans="1:1">
      <c r="A92" s="119" t="s">
        <v>165</v>
      </c>
    </row>
    <row r="93" spans="1:1">
      <c r="A93" s="119" t="s">
        <v>166</v>
      </c>
    </row>
    <row r="94" spans="1:1">
      <c r="A94" s="119" t="s">
        <v>167</v>
      </c>
    </row>
    <row r="95" spans="1:1">
      <c r="A95" s="119" t="s">
        <v>168</v>
      </c>
    </row>
    <row r="96" spans="1:1">
      <c r="A96" s="119" t="s">
        <v>169</v>
      </c>
    </row>
    <row r="97" spans="1:1">
      <c r="A97" s="119" t="s">
        <v>170</v>
      </c>
    </row>
    <row r="98" spans="1:1">
      <c r="A98" s="119"/>
    </row>
    <row r="99" spans="1:1">
      <c r="A99" s="119" t="s">
        <v>171</v>
      </c>
    </row>
    <row r="100" spans="1:1">
      <c r="A100" s="119" t="s">
        <v>172</v>
      </c>
    </row>
    <row r="101" spans="1:1">
      <c r="A101" s="119" t="s">
        <v>173</v>
      </c>
    </row>
    <row r="102" spans="1:1">
      <c r="A102" s="119"/>
    </row>
    <row r="103" spans="1:1">
      <c r="A103" s="119" t="s">
        <v>174</v>
      </c>
    </row>
    <row r="104" spans="1:1">
      <c r="A104" s="119" t="s">
        <v>175</v>
      </c>
    </row>
    <row r="105" spans="1:1">
      <c r="A105" s="119" t="s">
        <v>176</v>
      </c>
    </row>
    <row r="106" spans="1:1">
      <c r="A106" s="119" t="s">
        <v>177</v>
      </c>
    </row>
    <row r="107" spans="1:1">
      <c r="A107" s="119" t="s">
        <v>178</v>
      </c>
    </row>
    <row r="108" spans="1:1">
      <c r="A108" s="119" t="s">
        <v>179</v>
      </c>
    </row>
    <row r="109" spans="1:1">
      <c r="A109" s="119" t="s">
        <v>180</v>
      </c>
    </row>
    <row r="110" spans="1:1">
      <c r="A110" s="119" t="s">
        <v>181</v>
      </c>
    </row>
    <row r="111" spans="1:1">
      <c r="A111" s="119"/>
    </row>
    <row r="112" spans="1:1">
      <c r="A112" s="119" t="s">
        <v>182</v>
      </c>
    </row>
    <row r="113" spans="1:1">
      <c r="A113" s="119"/>
    </row>
    <row r="114" spans="1:1">
      <c r="A114" s="119" t="s">
        <v>183</v>
      </c>
    </row>
    <row r="115" spans="1:1">
      <c r="A115" s="119" t="s">
        <v>184</v>
      </c>
    </row>
    <row r="116" spans="1:1">
      <c r="A116" s="119" t="s">
        <v>185</v>
      </c>
    </row>
    <row r="117" spans="1:1">
      <c r="A117" s="119"/>
    </row>
    <row r="118" spans="1:1">
      <c r="A118" s="119" t="s">
        <v>186</v>
      </c>
    </row>
    <row r="119" spans="1:1">
      <c r="A119" s="119" t="s">
        <v>187</v>
      </c>
    </row>
    <row r="120" spans="1:1">
      <c r="A120" s="119" t="s">
        <v>188</v>
      </c>
    </row>
    <row r="121" spans="1:1">
      <c r="A121" s="119" t="s">
        <v>189</v>
      </c>
    </row>
    <row r="122" spans="1:1">
      <c r="A122" s="119"/>
    </row>
    <row r="123" spans="1:1">
      <c r="A123" s="119" t="s">
        <v>190</v>
      </c>
    </row>
    <row r="124" spans="1:1">
      <c r="A124" s="119" t="s">
        <v>191</v>
      </c>
    </row>
    <row r="125" spans="1:1">
      <c r="A125" s="119" t="s">
        <v>192</v>
      </c>
    </row>
    <row r="126" spans="1:1">
      <c r="A126" s="119" t="s">
        <v>193</v>
      </c>
    </row>
    <row r="127" spans="1:1">
      <c r="A127" s="119" t="s">
        <v>194</v>
      </c>
    </row>
    <row r="128" spans="1:1">
      <c r="A128" s="119" t="s">
        <v>195</v>
      </c>
    </row>
    <row r="129" spans="1:1">
      <c r="A129" s="119" t="s">
        <v>196</v>
      </c>
    </row>
    <row r="130" spans="1:1">
      <c r="A130" s="119" t="s">
        <v>197</v>
      </c>
    </row>
    <row r="131" spans="1:1">
      <c r="A131" s="119" t="s">
        <v>198</v>
      </c>
    </row>
    <row r="132" spans="1:1">
      <c r="A132" s="119" t="s">
        <v>199</v>
      </c>
    </row>
    <row r="133" spans="1:1">
      <c r="A133" s="119"/>
    </row>
    <row r="134" spans="1:1">
      <c r="A134" s="119" t="s">
        <v>200</v>
      </c>
    </row>
    <row r="135" spans="1:1">
      <c r="A135" s="119" t="s">
        <v>201</v>
      </c>
    </row>
    <row r="136" spans="1:1">
      <c r="A136" s="119" t="s">
        <v>202</v>
      </c>
    </row>
    <row r="137" spans="1:1">
      <c r="A137" s="119" t="s">
        <v>203</v>
      </c>
    </row>
    <row r="138" spans="1:1">
      <c r="A138" s="119" t="s">
        <v>204</v>
      </c>
    </row>
    <row r="139" spans="1:1">
      <c r="A139" s="119" t="s">
        <v>205</v>
      </c>
    </row>
    <row r="140" spans="1:1">
      <c r="A140" s="119" t="s">
        <v>206</v>
      </c>
    </row>
    <row r="141" spans="1:1">
      <c r="A141" s="119" t="s">
        <v>207</v>
      </c>
    </row>
    <row r="142" spans="1:1">
      <c r="A142" s="119" t="s">
        <v>208</v>
      </c>
    </row>
    <row r="143" spans="1:1">
      <c r="A143" s="119" t="s">
        <v>209</v>
      </c>
    </row>
    <row r="144" spans="1:1">
      <c r="A144" s="119" t="s">
        <v>210</v>
      </c>
    </row>
    <row r="145" spans="1:1">
      <c r="A145" s="119" t="s">
        <v>211</v>
      </c>
    </row>
    <row r="146" spans="1:1">
      <c r="A146" s="119"/>
    </row>
    <row r="147" spans="1:1">
      <c r="A147" s="119" t="s">
        <v>212</v>
      </c>
    </row>
    <row r="148" spans="1:1">
      <c r="A148" s="119" t="s">
        <v>213</v>
      </c>
    </row>
    <row r="149" spans="1:1">
      <c r="A149" s="119" t="s">
        <v>214</v>
      </c>
    </row>
    <row r="150" spans="1:1">
      <c r="A150" s="119"/>
    </row>
    <row r="151" spans="1:1">
      <c r="A151" s="119" t="s">
        <v>215</v>
      </c>
    </row>
    <row r="152" spans="1:1">
      <c r="A152" s="119" t="s">
        <v>216</v>
      </c>
    </row>
    <row r="153" spans="1:1">
      <c r="A153" s="119"/>
    </row>
    <row r="154" spans="1:1">
      <c r="A154" s="119" t="s">
        <v>217</v>
      </c>
    </row>
    <row r="155" spans="1:1">
      <c r="A155" s="119"/>
    </row>
    <row r="156" spans="1:1">
      <c r="A156" s="119" t="s">
        <v>218</v>
      </c>
    </row>
    <row r="157" spans="1:1">
      <c r="A157" s="119" t="s">
        <v>219</v>
      </c>
    </row>
    <row r="158" spans="1:1">
      <c r="A158" s="119" t="s">
        <v>220</v>
      </c>
    </row>
    <row r="159" spans="1:1">
      <c r="A159" s="119" t="s">
        <v>221</v>
      </c>
    </row>
    <row r="160" spans="1:1">
      <c r="A160" s="119" t="s">
        <v>222</v>
      </c>
    </row>
    <row r="161" spans="1:1">
      <c r="A161" s="119" t="s">
        <v>223</v>
      </c>
    </row>
    <row r="162" spans="1:1">
      <c r="A162" s="119" t="s">
        <v>224</v>
      </c>
    </row>
    <row r="163" spans="1:1">
      <c r="A163" s="119"/>
    </row>
    <row r="164" spans="1:1">
      <c r="A164" s="119" t="s">
        <v>225</v>
      </c>
    </row>
    <row r="165" spans="1:1">
      <c r="A165" s="119" t="s">
        <v>226</v>
      </c>
    </row>
    <row r="166" spans="1:1">
      <c r="A166" s="119" t="s">
        <v>227</v>
      </c>
    </row>
    <row r="167" spans="1:1">
      <c r="A167" s="119" t="s">
        <v>228</v>
      </c>
    </row>
    <row r="168" spans="1:1">
      <c r="A168" s="119" t="s">
        <v>229</v>
      </c>
    </row>
    <row r="169" spans="1:1">
      <c r="A169" s="119" t="s">
        <v>230</v>
      </c>
    </row>
    <row r="170" spans="1:1">
      <c r="A170" s="119" t="s">
        <v>231</v>
      </c>
    </row>
    <row r="171" spans="1:1">
      <c r="A171" s="119" t="s">
        <v>232</v>
      </c>
    </row>
    <row r="172" spans="1:1">
      <c r="A172" s="119" t="s">
        <v>233</v>
      </c>
    </row>
    <row r="173" spans="1:1">
      <c r="A173" s="119" t="s">
        <v>234</v>
      </c>
    </row>
    <row r="174" spans="1:1">
      <c r="A174" s="119"/>
    </row>
    <row r="175" spans="1:1">
      <c r="A175" s="119" t="s">
        <v>235</v>
      </c>
    </row>
    <row r="176" spans="1:1">
      <c r="A176" s="119" t="s">
        <v>236</v>
      </c>
    </row>
    <row r="177" spans="1:1">
      <c r="A177" s="119" t="s">
        <v>237</v>
      </c>
    </row>
    <row r="178" spans="1:1">
      <c r="A178" s="119"/>
    </row>
    <row r="179" spans="1:1">
      <c r="A179" s="119" t="s">
        <v>238</v>
      </c>
    </row>
    <row r="180" spans="1:1">
      <c r="A180" s="119"/>
    </row>
    <row r="181" spans="1:1">
      <c r="A181" s="119" t="s">
        <v>239</v>
      </c>
    </row>
    <row r="182" spans="1:1">
      <c r="A182" s="119" t="s">
        <v>240</v>
      </c>
    </row>
    <row r="183" spans="1:1">
      <c r="A183" s="119" t="s">
        <v>241</v>
      </c>
    </row>
    <row r="184" spans="1:1">
      <c r="A184" s="119" t="s">
        <v>242</v>
      </c>
    </row>
    <row r="185" spans="1:1">
      <c r="A185" s="119" t="s">
        <v>243</v>
      </c>
    </row>
    <row r="186" spans="1:1">
      <c r="A186" s="119"/>
    </row>
    <row r="187" spans="1:1">
      <c r="A187" s="119" t="s">
        <v>244</v>
      </c>
    </row>
    <row r="188" spans="1:1">
      <c r="A188" s="119" t="s">
        <v>245</v>
      </c>
    </row>
    <row r="189" spans="1:1">
      <c r="A189" s="119" t="s">
        <v>246</v>
      </c>
    </row>
    <row r="190" spans="1:1">
      <c r="A190" s="119" t="s">
        <v>247</v>
      </c>
    </row>
    <row r="191" spans="1:1">
      <c r="A191" s="119" t="s">
        <v>248</v>
      </c>
    </row>
    <row r="192" spans="1:1">
      <c r="A192" s="119" t="s">
        <v>249</v>
      </c>
    </row>
    <row r="193" spans="1:1">
      <c r="A193" s="119" t="s">
        <v>250</v>
      </c>
    </row>
    <row r="194" spans="1:1">
      <c r="A194" s="119"/>
    </row>
    <row r="195" spans="1:1">
      <c r="A195" s="119" t="s">
        <v>251</v>
      </c>
    </row>
    <row r="196" spans="1:1">
      <c r="A196" s="119"/>
    </row>
    <row r="197" spans="1:1">
      <c r="A197" s="119" t="s">
        <v>252</v>
      </c>
    </row>
    <row r="198" spans="1:1">
      <c r="A198" s="119" t="s">
        <v>253</v>
      </c>
    </row>
    <row r="199" spans="1:1">
      <c r="A199" s="119" t="s">
        <v>254</v>
      </c>
    </row>
    <row r="200" spans="1:1">
      <c r="A200" s="119" t="s">
        <v>255</v>
      </c>
    </row>
    <row r="201" spans="1:1">
      <c r="A201" s="119" t="s">
        <v>256</v>
      </c>
    </row>
    <row r="202" spans="1:1">
      <c r="A202" s="119" t="s">
        <v>257</v>
      </c>
    </row>
    <row r="203" spans="1:1">
      <c r="A203" s="119" t="s">
        <v>258</v>
      </c>
    </row>
    <row r="204" spans="1:1">
      <c r="A204" s="119"/>
    </row>
    <row r="205" spans="1:1">
      <c r="A205" s="119" t="s">
        <v>259</v>
      </c>
    </row>
    <row r="206" spans="1:1">
      <c r="A206" s="119" t="s">
        <v>260</v>
      </c>
    </row>
    <row r="207" spans="1:1">
      <c r="A207" s="119"/>
    </row>
    <row r="208" spans="1:1">
      <c r="A208" s="119" t="s">
        <v>261</v>
      </c>
    </row>
    <row r="209" spans="1:1">
      <c r="A209" s="119"/>
    </row>
    <row r="210" spans="1:1">
      <c r="A210" s="119" t="s">
        <v>262</v>
      </c>
    </row>
    <row r="211" spans="1:1">
      <c r="A211" s="119" t="s">
        <v>263</v>
      </c>
    </row>
    <row r="212" spans="1:1">
      <c r="A212" s="119" t="s">
        <v>264</v>
      </c>
    </row>
    <row r="213" spans="1:1">
      <c r="A213" s="119"/>
    </row>
    <row r="214" spans="1:1">
      <c r="A214" s="119" t="s">
        <v>265</v>
      </c>
    </row>
    <row r="215" spans="1:1">
      <c r="A215" s="119" t="s">
        <v>266</v>
      </c>
    </row>
    <row r="216" spans="1:1">
      <c r="A216" s="119"/>
    </row>
    <row r="217" spans="1:1">
      <c r="A217" s="119" t="s">
        <v>267</v>
      </c>
    </row>
    <row r="218" spans="1:1">
      <c r="A218" s="119" t="s">
        <v>268</v>
      </c>
    </row>
    <row r="219" spans="1:1">
      <c r="A219" s="119" t="s">
        <v>269</v>
      </c>
    </row>
    <row r="220" spans="1:1">
      <c r="A220" s="119" t="s">
        <v>270</v>
      </c>
    </row>
    <row r="221" spans="1:1">
      <c r="A221" s="119"/>
    </row>
    <row r="222" spans="1:1">
      <c r="A222" s="119" t="s">
        <v>271</v>
      </c>
    </row>
    <row r="223" spans="1:1">
      <c r="A223" s="119" t="s">
        <v>272</v>
      </c>
    </row>
    <row r="224" spans="1:1">
      <c r="A224" s="119" t="s">
        <v>273</v>
      </c>
    </row>
    <row r="225" spans="1:1">
      <c r="A225" s="119" t="s">
        <v>274</v>
      </c>
    </row>
    <row r="226" spans="1:1">
      <c r="A226" s="119" t="s">
        <v>275</v>
      </c>
    </row>
    <row r="227" spans="1:1">
      <c r="A227" s="119" t="s">
        <v>276</v>
      </c>
    </row>
    <row r="228" spans="1:1">
      <c r="A228" s="119" t="s">
        <v>277</v>
      </c>
    </row>
    <row r="229" spans="1:1">
      <c r="A229" s="119"/>
    </row>
    <row r="230" spans="1:1">
      <c r="A230" s="119" t="s">
        <v>278</v>
      </c>
    </row>
    <row r="231" spans="1:1">
      <c r="A231" s="119" t="s">
        <v>279</v>
      </c>
    </row>
    <row r="232" spans="1:1">
      <c r="A232" s="119" t="s">
        <v>280</v>
      </c>
    </row>
    <row r="233" spans="1:1">
      <c r="A233" s="119" t="s">
        <v>281</v>
      </c>
    </row>
    <row r="234" spans="1:1">
      <c r="A234" s="119"/>
    </row>
    <row r="235" spans="1:1">
      <c r="A235" s="119" t="s">
        <v>282</v>
      </c>
    </row>
    <row r="236" spans="1:1">
      <c r="A236" s="119" t="s">
        <v>283</v>
      </c>
    </row>
    <row r="237" spans="1:1">
      <c r="A237" s="119" t="s">
        <v>284</v>
      </c>
    </row>
    <row r="238" spans="1:1">
      <c r="A238" s="119" t="s">
        <v>285</v>
      </c>
    </row>
    <row r="239" spans="1:1">
      <c r="A239" s="119" t="s">
        <v>286</v>
      </c>
    </row>
    <row r="240" spans="1:1">
      <c r="A240" s="119" t="s">
        <v>287</v>
      </c>
    </row>
    <row r="241" spans="1:1">
      <c r="A241" s="119" t="s">
        <v>288</v>
      </c>
    </row>
    <row r="242" spans="1:1">
      <c r="A242" s="119" t="s">
        <v>289</v>
      </c>
    </row>
    <row r="243" spans="1:1">
      <c r="A243" s="119" t="s">
        <v>290</v>
      </c>
    </row>
    <row r="244" spans="1:1">
      <c r="A244" s="119"/>
    </row>
    <row r="245" spans="1:1">
      <c r="A245" s="119" t="s">
        <v>291</v>
      </c>
    </row>
    <row r="246" spans="1:1">
      <c r="A246" s="119"/>
    </row>
    <row r="247" spans="1:1">
      <c r="A247" s="119" t="s">
        <v>292</v>
      </c>
    </row>
    <row r="248" spans="1:1">
      <c r="A248" s="119" t="s">
        <v>293</v>
      </c>
    </row>
    <row r="249" spans="1:1">
      <c r="A249" s="119" t="s">
        <v>294</v>
      </c>
    </row>
    <row r="250" spans="1:1">
      <c r="A250" s="119" t="s">
        <v>295</v>
      </c>
    </row>
    <row r="251" spans="1:1">
      <c r="A251" s="119"/>
    </row>
    <row r="252" spans="1:1">
      <c r="A252" s="119" t="s">
        <v>296</v>
      </c>
    </row>
    <row r="253" spans="1:1">
      <c r="A253" s="119" t="s">
        <v>297</v>
      </c>
    </row>
    <row r="254" spans="1:1">
      <c r="A254" s="119" t="s">
        <v>298</v>
      </c>
    </row>
    <row r="255" spans="1:1">
      <c r="A255" s="119" t="s">
        <v>299</v>
      </c>
    </row>
    <row r="256" spans="1:1">
      <c r="A256" s="119"/>
    </row>
    <row r="257" spans="1:1">
      <c r="A257" s="119" t="s">
        <v>300</v>
      </c>
    </row>
    <row r="258" spans="1:1">
      <c r="A258" s="119" t="s">
        <v>301</v>
      </c>
    </row>
    <row r="259" spans="1:1">
      <c r="A259" s="119" t="s">
        <v>302</v>
      </c>
    </row>
    <row r="260" spans="1:1">
      <c r="A260" s="119" t="s">
        <v>303</v>
      </c>
    </row>
    <row r="261" spans="1:1">
      <c r="A261" s="119" t="s">
        <v>304</v>
      </c>
    </row>
    <row r="262" spans="1:1">
      <c r="A262" s="119" t="s">
        <v>305</v>
      </c>
    </row>
    <row r="263" spans="1:1">
      <c r="A263" s="119" t="s">
        <v>306</v>
      </c>
    </row>
    <row r="264" spans="1:1">
      <c r="A264" s="119" t="s">
        <v>307</v>
      </c>
    </row>
    <row r="265" spans="1:1">
      <c r="A265" s="119" t="s">
        <v>308</v>
      </c>
    </row>
    <row r="266" spans="1:1">
      <c r="A266" s="119" t="s">
        <v>309</v>
      </c>
    </row>
    <row r="267" spans="1:1">
      <c r="A267" s="119" t="s">
        <v>310</v>
      </c>
    </row>
    <row r="268" spans="1:1">
      <c r="A268" s="119"/>
    </row>
    <row r="269" spans="1:1">
      <c r="A269" s="119" t="s">
        <v>311</v>
      </c>
    </row>
    <row r="270" spans="1:1">
      <c r="A270" s="119" t="s">
        <v>312</v>
      </c>
    </row>
    <row r="271" spans="1:1">
      <c r="A271" s="119" t="s">
        <v>313</v>
      </c>
    </row>
    <row r="272" spans="1:1">
      <c r="A272" s="119" t="s">
        <v>314</v>
      </c>
    </row>
    <row r="273" spans="1:1">
      <c r="A273" s="119" t="s">
        <v>315</v>
      </c>
    </row>
    <row r="274" spans="1:1">
      <c r="A274" s="119"/>
    </row>
    <row r="275" spans="1:1">
      <c r="A275" s="119" t="s">
        <v>316</v>
      </c>
    </row>
    <row r="276" spans="1:1">
      <c r="A276" s="119" t="s">
        <v>317</v>
      </c>
    </row>
    <row r="277" spans="1:1">
      <c r="A277" s="119" t="s">
        <v>318</v>
      </c>
    </row>
    <row r="278" spans="1:1">
      <c r="A278" s="119" t="s">
        <v>319</v>
      </c>
    </row>
    <row r="279" spans="1:1">
      <c r="A279" s="119" t="s">
        <v>320</v>
      </c>
    </row>
    <row r="280" spans="1:1">
      <c r="A280" s="119" t="s">
        <v>321</v>
      </c>
    </row>
    <row r="281" spans="1:1">
      <c r="A281" s="119" t="s">
        <v>322</v>
      </c>
    </row>
    <row r="282" spans="1:1">
      <c r="A282" s="119" t="s">
        <v>323</v>
      </c>
    </row>
    <row r="283" spans="1:1">
      <c r="A283" s="119" t="s">
        <v>324</v>
      </c>
    </row>
    <row r="284" spans="1:1">
      <c r="A284" s="119" t="s">
        <v>325</v>
      </c>
    </row>
    <row r="285" spans="1:1">
      <c r="A285" s="119" t="s">
        <v>326</v>
      </c>
    </row>
    <row r="286" spans="1:1">
      <c r="A286" s="119" t="s">
        <v>327</v>
      </c>
    </row>
    <row r="287" spans="1:1">
      <c r="A287" s="119"/>
    </row>
    <row r="288" spans="1:1">
      <c r="A288" s="119" t="s">
        <v>328</v>
      </c>
    </row>
    <row r="289" spans="1:1">
      <c r="A289" s="119" t="s">
        <v>329</v>
      </c>
    </row>
    <row r="290" spans="1:1">
      <c r="A290" s="119" t="s">
        <v>330</v>
      </c>
    </row>
    <row r="291" spans="1:1">
      <c r="A291" s="119" t="s">
        <v>331</v>
      </c>
    </row>
    <row r="292" spans="1:1">
      <c r="A292" s="119"/>
    </row>
    <row r="293" spans="1:1">
      <c r="A293" s="119" t="s">
        <v>332</v>
      </c>
    </row>
    <row r="294" spans="1:1">
      <c r="A294" s="119" t="s">
        <v>333</v>
      </c>
    </row>
    <row r="295" spans="1:1">
      <c r="A295" s="119" t="s">
        <v>334</v>
      </c>
    </row>
    <row r="296" spans="1:1">
      <c r="A296" s="119"/>
    </row>
    <row r="297" spans="1:1">
      <c r="A297" s="119" t="s">
        <v>335</v>
      </c>
    </row>
    <row r="298" spans="1:1">
      <c r="A298" s="119" t="s">
        <v>336</v>
      </c>
    </row>
    <row r="299" spans="1:1">
      <c r="A299" s="119" t="s">
        <v>337</v>
      </c>
    </row>
    <row r="300" spans="1:1">
      <c r="A300" s="119" t="s">
        <v>338</v>
      </c>
    </row>
    <row r="301" spans="1:1">
      <c r="A301" s="119" t="s">
        <v>339</v>
      </c>
    </row>
    <row r="302" spans="1:1">
      <c r="A302" s="119" t="s">
        <v>340</v>
      </c>
    </row>
    <row r="303" spans="1:1">
      <c r="A303" s="119" t="s">
        <v>341</v>
      </c>
    </row>
    <row r="304" spans="1:1">
      <c r="A304" s="119" t="s">
        <v>342</v>
      </c>
    </row>
    <row r="305" spans="1:1">
      <c r="A305" s="119" t="s">
        <v>343</v>
      </c>
    </row>
    <row r="306" spans="1:1">
      <c r="A306" s="119" t="s">
        <v>344</v>
      </c>
    </row>
    <row r="307" spans="1:1">
      <c r="A307" s="119" t="s">
        <v>345</v>
      </c>
    </row>
    <row r="308" spans="1:1">
      <c r="A308" s="119" t="s">
        <v>346</v>
      </c>
    </row>
    <row r="309" spans="1:1">
      <c r="A309" s="119"/>
    </row>
    <row r="310" spans="1:1">
      <c r="A310" s="119" t="s">
        <v>347</v>
      </c>
    </row>
    <row r="311" spans="1:1">
      <c r="A311" s="119" t="s">
        <v>348</v>
      </c>
    </row>
    <row r="312" spans="1:1">
      <c r="A312" s="119" t="s">
        <v>349</v>
      </c>
    </row>
    <row r="313" spans="1:1">
      <c r="A313" s="119" t="s">
        <v>350</v>
      </c>
    </row>
    <row r="314" spans="1:1">
      <c r="A314" s="119" t="s">
        <v>351</v>
      </c>
    </row>
    <row r="315" spans="1:1">
      <c r="A315" s="119" t="s">
        <v>352</v>
      </c>
    </row>
    <row r="316" spans="1:1">
      <c r="A316" s="119" t="s">
        <v>353</v>
      </c>
    </row>
    <row r="317" spans="1:1">
      <c r="A317" s="119"/>
    </row>
    <row r="318" spans="1:1">
      <c r="A318" s="119" t="s">
        <v>354</v>
      </c>
    </row>
    <row r="319" spans="1:1">
      <c r="A319" s="119" t="s">
        <v>355</v>
      </c>
    </row>
    <row r="320" spans="1:1">
      <c r="A320" s="119" t="s">
        <v>356</v>
      </c>
    </row>
    <row r="321" spans="1:1">
      <c r="A321" s="119" t="s">
        <v>357</v>
      </c>
    </row>
    <row r="322" spans="1:1">
      <c r="A322" s="119" t="s">
        <v>358</v>
      </c>
    </row>
    <row r="323" spans="1:1">
      <c r="A323" s="119" t="s">
        <v>359</v>
      </c>
    </row>
    <row r="324" spans="1:1">
      <c r="A324" s="119" t="s">
        <v>360</v>
      </c>
    </row>
    <row r="325" spans="1:1">
      <c r="A325" s="119" t="s">
        <v>361</v>
      </c>
    </row>
    <row r="326" spans="1:1">
      <c r="A326" s="119" t="s">
        <v>362</v>
      </c>
    </row>
    <row r="327" spans="1:1">
      <c r="A327" s="119" t="s">
        <v>363</v>
      </c>
    </row>
    <row r="328" spans="1:1">
      <c r="A328" s="119"/>
    </row>
    <row r="329" spans="1:1">
      <c r="A329" s="119" t="s">
        <v>364</v>
      </c>
    </row>
    <row r="330" spans="1:1">
      <c r="A330" s="119" t="s">
        <v>365</v>
      </c>
    </row>
    <row r="331" spans="1:1">
      <c r="A331" s="119" t="s">
        <v>366</v>
      </c>
    </row>
    <row r="332" spans="1:1">
      <c r="A332" s="119" t="s">
        <v>367</v>
      </c>
    </row>
    <row r="333" spans="1:1">
      <c r="A333" s="119" t="s">
        <v>368</v>
      </c>
    </row>
    <row r="334" spans="1:1">
      <c r="A334" s="119" t="s">
        <v>369</v>
      </c>
    </row>
    <row r="335" spans="1:1">
      <c r="A335" s="119" t="s">
        <v>370</v>
      </c>
    </row>
    <row r="336" spans="1:1">
      <c r="A336" s="119"/>
    </row>
    <row r="337" spans="1:1">
      <c r="A337" s="119" t="s">
        <v>371</v>
      </c>
    </row>
    <row r="338" spans="1:1">
      <c r="A338" s="119" t="s">
        <v>372</v>
      </c>
    </row>
    <row r="339" spans="1:1">
      <c r="A339" s="119" t="s">
        <v>373</v>
      </c>
    </row>
    <row r="340" spans="1:1">
      <c r="A340" s="119" t="s">
        <v>374</v>
      </c>
    </row>
    <row r="341" spans="1:1">
      <c r="A341" s="119" t="s">
        <v>375</v>
      </c>
    </row>
    <row r="342" spans="1:1">
      <c r="A342" s="119"/>
    </row>
    <row r="343" spans="1:1">
      <c r="A343" s="119" t="s">
        <v>376</v>
      </c>
    </row>
    <row r="344" spans="1:1">
      <c r="A344" s="119"/>
    </row>
    <row r="345" spans="1:1">
      <c r="A345" s="119" t="s">
        <v>377</v>
      </c>
    </row>
    <row r="346" spans="1:1">
      <c r="A346" s="119" t="s">
        <v>378</v>
      </c>
    </row>
    <row r="347" spans="1:1">
      <c r="A347" s="119" t="s">
        <v>379</v>
      </c>
    </row>
    <row r="348" spans="1:1">
      <c r="A348" s="119" t="s">
        <v>380</v>
      </c>
    </row>
    <row r="349" spans="1:1">
      <c r="A349" s="119" t="s">
        <v>381</v>
      </c>
    </row>
    <row r="350" spans="1:1">
      <c r="A350" s="119" t="s">
        <v>382</v>
      </c>
    </row>
    <row r="351" spans="1:1">
      <c r="A351" s="119" t="s">
        <v>383</v>
      </c>
    </row>
    <row r="352" spans="1:1">
      <c r="A352" s="119" t="s">
        <v>384</v>
      </c>
    </row>
    <row r="353" spans="1:1">
      <c r="A353" s="119"/>
    </row>
    <row r="354" spans="1:1">
      <c r="A354" s="119" t="s">
        <v>385</v>
      </c>
    </row>
    <row r="355" spans="1:1">
      <c r="A355" s="119" t="s">
        <v>386</v>
      </c>
    </row>
    <row r="356" spans="1:1">
      <c r="A356" s="119" t="s">
        <v>387</v>
      </c>
    </row>
    <row r="357" spans="1:1">
      <c r="A357" s="119" t="s">
        <v>388</v>
      </c>
    </row>
    <row r="358" spans="1:1">
      <c r="A358" s="119" t="s">
        <v>389</v>
      </c>
    </row>
    <row r="359" spans="1:1">
      <c r="A359" s="119" t="s">
        <v>390</v>
      </c>
    </row>
    <row r="360" spans="1:1">
      <c r="A360" s="119"/>
    </row>
    <row r="361" spans="1:1">
      <c r="A361" s="119" t="s">
        <v>391</v>
      </c>
    </row>
    <row r="362" spans="1:1">
      <c r="A362" s="119" t="s">
        <v>392</v>
      </c>
    </row>
    <row r="363" spans="1:1">
      <c r="A363" s="119" t="s">
        <v>393</v>
      </c>
    </row>
    <row r="364" spans="1:1">
      <c r="A364" s="119"/>
    </row>
    <row r="365" spans="1:1">
      <c r="A365" s="119" t="s">
        <v>394</v>
      </c>
    </row>
    <row r="366" spans="1:1">
      <c r="A366" s="119" t="s">
        <v>395</v>
      </c>
    </row>
    <row r="367" spans="1:1">
      <c r="A367" s="119"/>
    </row>
    <row r="368" spans="1:1">
      <c r="A368" s="119" t="s">
        <v>396</v>
      </c>
    </row>
    <row r="369" spans="1:1">
      <c r="A369" s="119" t="s">
        <v>397</v>
      </c>
    </row>
    <row r="370" spans="1:1">
      <c r="A370" s="119" t="s">
        <v>398</v>
      </c>
    </row>
    <row r="371" spans="1:1">
      <c r="A371" s="119"/>
    </row>
    <row r="372" spans="1:1">
      <c r="A372" s="119" t="s">
        <v>399</v>
      </c>
    </row>
    <row r="373" spans="1:1">
      <c r="A373" s="119" t="s">
        <v>400</v>
      </c>
    </row>
    <row r="374" spans="1:1">
      <c r="A374" s="119" t="s">
        <v>401</v>
      </c>
    </row>
    <row r="375" spans="1:1">
      <c r="A375" s="119"/>
    </row>
    <row r="376" spans="1:1">
      <c r="A376" s="119" t="s">
        <v>402</v>
      </c>
    </row>
    <row r="377" spans="1:1">
      <c r="A377" s="119" t="s">
        <v>403</v>
      </c>
    </row>
    <row r="378" spans="1:1">
      <c r="A378" s="119"/>
    </row>
    <row r="379" spans="1:1">
      <c r="A379" s="119" t="s">
        <v>404</v>
      </c>
    </row>
    <row r="380" spans="1:1">
      <c r="A380" s="119" t="s">
        <v>405</v>
      </c>
    </row>
    <row r="381" spans="1:1">
      <c r="A381" s="119"/>
    </row>
    <row r="382" spans="1:1">
      <c r="A382" s="119" t="s">
        <v>406</v>
      </c>
    </row>
    <row r="383" spans="1:1">
      <c r="A383" s="119" t="s">
        <v>407</v>
      </c>
    </row>
    <row r="384" spans="1:1">
      <c r="A384" s="119" t="s">
        <v>408</v>
      </c>
    </row>
    <row r="385" spans="1:1">
      <c r="A385" s="119" t="s">
        <v>409</v>
      </c>
    </row>
    <row r="386" spans="1:1">
      <c r="A386" s="119" t="s">
        <v>410</v>
      </c>
    </row>
    <row r="387" spans="1:1">
      <c r="A387" s="119"/>
    </row>
    <row r="388" spans="1:1">
      <c r="A388" s="119" t="s">
        <v>411</v>
      </c>
    </row>
    <row r="389" spans="1:1">
      <c r="A389" s="119" t="s">
        <v>412</v>
      </c>
    </row>
    <row r="390" spans="1:1">
      <c r="A390" s="119" t="s">
        <v>413</v>
      </c>
    </row>
    <row r="391" spans="1:1">
      <c r="A391" s="119" t="s">
        <v>414</v>
      </c>
    </row>
    <row r="392" spans="1:1">
      <c r="A392" s="119" t="s">
        <v>415</v>
      </c>
    </row>
    <row r="393" spans="1:1">
      <c r="A393" s="119" t="s">
        <v>416</v>
      </c>
    </row>
    <row r="394" spans="1:1">
      <c r="A394" s="119" t="s">
        <v>417</v>
      </c>
    </row>
    <row r="395" spans="1:1">
      <c r="A395" s="119" t="s">
        <v>418</v>
      </c>
    </row>
    <row r="396" spans="1:1">
      <c r="A396" s="119" t="s">
        <v>419</v>
      </c>
    </row>
    <row r="397" spans="1:1">
      <c r="A397" s="119"/>
    </row>
    <row r="398" spans="1:1">
      <c r="A398" s="119" t="s">
        <v>420</v>
      </c>
    </row>
    <row r="399" spans="1:1">
      <c r="A399" s="119" t="s">
        <v>421</v>
      </c>
    </row>
    <row r="400" spans="1:1">
      <c r="A400" s="119" t="s">
        <v>422</v>
      </c>
    </row>
    <row r="401" spans="1:1">
      <c r="A401" s="119" t="s">
        <v>423</v>
      </c>
    </row>
    <row r="402" spans="1:1">
      <c r="A402" s="119"/>
    </row>
    <row r="403" spans="1:1">
      <c r="A403" s="119" t="s">
        <v>424</v>
      </c>
    </row>
    <row r="404" spans="1:1">
      <c r="A404" s="119" t="s">
        <v>425</v>
      </c>
    </row>
    <row r="405" spans="1:1">
      <c r="A405" s="119" t="s">
        <v>426</v>
      </c>
    </row>
    <row r="406" spans="1:1">
      <c r="A406" s="119"/>
    </row>
    <row r="407" spans="1:1">
      <c r="A407" s="119" t="s">
        <v>427</v>
      </c>
    </row>
    <row r="408" spans="1:1">
      <c r="A408" s="119"/>
    </row>
    <row r="409" spans="1:1">
      <c r="A409" s="119" t="s">
        <v>428</v>
      </c>
    </row>
    <row r="410" spans="1:1">
      <c r="A410" s="119" t="s">
        <v>429</v>
      </c>
    </row>
    <row r="411" spans="1:1">
      <c r="A411" s="119" t="s">
        <v>430</v>
      </c>
    </row>
    <row r="412" spans="1:1">
      <c r="A412" s="119" t="s">
        <v>431</v>
      </c>
    </row>
    <row r="413" spans="1:1">
      <c r="A413" s="119" t="s">
        <v>432</v>
      </c>
    </row>
    <row r="414" spans="1:1">
      <c r="A414" s="119"/>
    </row>
    <row r="415" spans="1:1">
      <c r="A415" s="119" t="s">
        <v>433</v>
      </c>
    </row>
    <row r="416" spans="1:1">
      <c r="A416" s="119" t="s">
        <v>434</v>
      </c>
    </row>
    <row r="417" spans="1:1">
      <c r="A417" s="119" t="s">
        <v>435</v>
      </c>
    </row>
    <row r="418" spans="1:1">
      <c r="A418" s="119" t="s">
        <v>436</v>
      </c>
    </row>
    <row r="419" spans="1:1">
      <c r="A419" s="119" t="s">
        <v>437</v>
      </c>
    </row>
    <row r="420" spans="1:1">
      <c r="A420" s="119" t="s">
        <v>438</v>
      </c>
    </row>
    <row r="421" spans="1:1">
      <c r="A421" s="119"/>
    </row>
    <row r="422" spans="1:1">
      <c r="A422" s="119" t="s">
        <v>439</v>
      </c>
    </row>
    <row r="423" spans="1:1">
      <c r="A423" s="119" t="s">
        <v>440</v>
      </c>
    </row>
    <row r="424" spans="1:1">
      <c r="A424" s="119" t="s">
        <v>441</v>
      </c>
    </row>
    <row r="425" spans="1:1">
      <c r="A425" s="119" t="s">
        <v>442</v>
      </c>
    </row>
    <row r="426" spans="1:1">
      <c r="A426" s="119" t="s">
        <v>443</v>
      </c>
    </row>
    <row r="427" spans="1:1">
      <c r="A427" s="119" t="s">
        <v>444</v>
      </c>
    </row>
    <row r="428" spans="1:1">
      <c r="A428" s="119"/>
    </row>
    <row r="429" spans="1:1">
      <c r="A429" s="119" t="s">
        <v>445</v>
      </c>
    </row>
    <row r="430" spans="1:1">
      <c r="A430" s="119" t="s">
        <v>446</v>
      </c>
    </row>
    <row r="431" spans="1:1">
      <c r="A431" s="119" t="s">
        <v>447</v>
      </c>
    </row>
    <row r="432" spans="1:1">
      <c r="A432" s="119" t="s">
        <v>448</v>
      </c>
    </row>
    <row r="433" spans="1:1">
      <c r="A433" s="119" t="s">
        <v>449</v>
      </c>
    </row>
    <row r="434" spans="1:1">
      <c r="A434" s="119"/>
    </row>
    <row r="435" spans="1:1">
      <c r="A435" s="119" t="s">
        <v>450</v>
      </c>
    </row>
    <row r="436" spans="1:1">
      <c r="A436" s="119"/>
    </row>
    <row r="437" spans="1:1">
      <c r="A437" s="119" t="s">
        <v>451</v>
      </c>
    </row>
    <row r="438" spans="1:1">
      <c r="A438" s="119" t="s">
        <v>452</v>
      </c>
    </row>
    <row r="439" spans="1:1">
      <c r="A439" s="119" t="s">
        <v>453</v>
      </c>
    </row>
    <row r="440" spans="1:1">
      <c r="A440" s="119" t="s">
        <v>454</v>
      </c>
    </row>
    <row r="441" spans="1:1">
      <c r="A441" s="119" t="s">
        <v>455</v>
      </c>
    </row>
    <row r="442" spans="1:1">
      <c r="A442" s="119" t="s">
        <v>456</v>
      </c>
    </row>
    <row r="443" spans="1:1">
      <c r="A443" s="119" t="s">
        <v>457</v>
      </c>
    </row>
    <row r="444" spans="1:1">
      <c r="A444" s="119" t="s">
        <v>458</v>
      </c>
    </row>
    <row r="445" spans="1:1">
      <c r="A445" s="119"/>
    </row>
    <row r="446" spans="1:1">
      <c r="A446" s="119" t="s">
        <v>459</v>
      </c>
    </row>
    <row r="447" spans="1:1">
      <c r="A447" s="119"/>
    </row>
    <row r="448" spans="1:1">
      <c r="A448" s="119" t="s">
        <v>460</v>
      </c>
    </row>
    <row r="449" spans="1:1">
      <c r="A449" s="119" t="s">
        <v>461</v>
      </c>
    </row>
    <row r="450" spans="1:1">
      <c r="A450" s="119" t="s">
        <v>462</v>
      </c>
    </row>
    <row r="451" spans="1:1">
      <c r="A451" s="119" t="s">
        <v>463</v>
      </c>
    </row>
    <row r="452" spans="1:1">
      <c r="A452" s="119"/>
    </row>
    <row r="453" spans="1:1">
      <c r="A453" s="119" t="s">
        <v>464</v>
      </c>
    </row>
    <row r="454" spans="1:1">
      <c r="A454" s="119" t="s">
        <v>465</v>
      </c>
    </row>
    <row r="455" spans="1:1">
      <c r="A455" s="119" t="s">
        <v>466</v>
      </c>
    </row>
    <row r="456" spans="1:1">
      <c r="A456" s="119" t="s">
        <v>467</v>
      </c>
    </row>
    <row r="457" spans="1:1">
      <c r="A457" s="119" t="s">
        <v>468</v>
      </c>
    </row>
    <row r="458" spans="1:1">
      <c r="A458" s="119" t="s">
        <v>469</v>
      </c>
    </row>
    <row r="459" spans="1:1">
      <c r="A459" s="119" t="s">
        <v>470</v>
      </c>
    </row>
    <row r="460" spans="1:1">
      <c r="A460" s="119" t="s">
        <v>471</v>
      </c>
    </row>
    <row r="461" spans="1:1">
      <c r="A461" s="119" t="s">
        <v>472</v>
      </c>
    </row>
    <row r="462" spans="1:1">
      <c r="A462" s="119"/>
    </row>
    <row r="463" spans="1:1">
      <c r="A463" s="119" t="s">
        <v>473</v>
      </c>
    </row>
    <row r="464" spans="1:1">
      <c r="A464" s="119" t="s">
        <v>474</v>
      </c>
    </row>
    <row r="465" spans="1:1">
      <c r="A465" s="119" t="s">
        <v>475</v>
      </c>
    </row>
    <row r="466" spans="1:1">
      <c r="A466" s="119" t="s">
        <v>476</v>
      </c>
    </row>
    <row r="467" spans="1:1">
      <c r="A467" s="119" t="s">
        <v>477</v>
      </c>
    </row>
    <row r="468" spans="1:1">
      <c r="A468" s="119" t="s">
        <v>478</v>
      </c>
    </row>
    <row r="469" spans="1:1">
      <c r="A469" s="119" t="s">
        <v>479</v>
      </c>
    </row>
    <row r="470" spans="1:1">
      <c r="A470" s="119"/>
    </row>
    <row r="471" spans="1:1">
      <c r="A471" s="119" t="s">
        <v>480</v>
      </c>
    </row>
    <row r="472" spans="1:1">
      <c r="A472" s="119"/>
    </row>
    <row r="473" spans="1:1">
      <c r="A473" s="119" t="s">
        <v>481</v>
      </c>
    </row>
    <row r="474" spans="1:1">
      <c r="A474" s="119" t="s">
        <v>482</v>
      </c>
    </row>
    <row r="475" spans="1:1">
      <c r="A475" s="119" t="s">
        <v>483</v>
      </c>
    </row>
    <row r="476" spans="1:1">
      <c r="A476" s="119"/>
    </row>
    <row r="477" spans="1:1">
      <c r="A477" s="119" t="s">
        <v>484</v>
      </c>
    </row>
    <row r="478" spans="1:1">
      <c r="A478" s="119" t="s">
        <v>485</v>
      </c>
    </row>
    <row r="479" spans="1:1">
      <c r="A479" s="119" t="s">
        <v>486</v>
      </c>
    </row>
    <row r="480" spans="1:1">
      <c r="A480" s="119" t="s">
        <v>487</v>
      </c>
    </row>
    <row r="481" spans="1:1">
      <c r="A481" s="119" t="s">
        <v>488</v>
      </c>
    </row>
    <row r="482" spans="1:1">
      <c r="A482" s="119" t="s">
        <v>489</v>
      </c>
    </row>
    <row r="483" spans="1:1">
      <c r="A483" s="119" t="s">
        <v>490</v>
      </c>
    </row>
    <row r="484" spans="1:1">
      <c r="A484" s="119" t="s">
        <v>491</v>
      </c>
    </row>
    <row r="485" spans="1:1">
      <c r="A485" s="119" t="s">
        <v>492</v>
      </c>
    </row>
    <row r="486" spans="1:1">
      <c r="A486" s="119"/>
    </row>
    <row r="487" spans="1:1">
      <c r="A487" s="119" t="s">
        <v>493</v>
      </c>
    </row>
    <row r="488" spans="1:1">
      <c r="A488" s="119" t="s">
        <v>494</v>
      </c>
    </row>
    <row r="489" spans="1:1">
      <c r="A489" s="119" t="s">
        <v>495</v>
      </c>
    </row>
    <row r="490" spans="1:1">
      <c r="A490" s="119" t="s">
        <v>496</v>
      </c>
    </row>
    <row r="491" spans="1:1">
      <c r="A491" s="119"/>
    </row>
    <row r="492" spans="1:1">
      <c r="A492" s="119" t="s">
        <v>497</v>
      </c>
    </row>
    <row r="493" spans="1:1">
      <c r="A493" s="119" t="s">
        <v>498</v>
      </c>
    </row>
    <row r="494" spans="1:1">
      <c r="A494" s="119" t="s">
        <v>499</v>
      </c>
    </row>
    <row r="495" spans="1:1">
      <c r="A495" s="119" t="s">
        <v>500</v>
      </c>
    </row>
    <row r="496" spans="1:1">
      <c r="A496" s="119" t="s">
        <v>501</v>
      </c>
    </row>
    <row r="497" spans="1:1">
      <c r="A497" s="119" t="s">
        <v>502</v>
      </c>
    </row>
    <row r="498" spans="1:1">
      <c r="A498" s="119"/>
    </row>
    <row r="499" spans="1:1">
      <c r="A499" s="119" t="s">
        <v>503</v>
      </c>
    </row>
    <row r="500" spans="1:1">
      <c r="A500" s="119" t="s">
        <v>504</v>
      </c>
    </row>
    <row r="501" spans="1:1">
      <c r="A501" s="119" t="s">
        <v>505</v>
      </c>
    </row>
    <row r="502" spans="1:1">
      <c r="A502" s="119" t="s">
        <v>506</v>
      </c>
    </row>
    <row r="503" spans="1:1">
      <c r="A503" s="119" t="s">
        <v>507</v>
      </c>
    </row>
    <row r="504" spans="1:1">
      <c r="A504" s="119" t="s">
        <v>508</v>
      </c>
    </row>
    <row r="505" spans="1:1">
      <c r="A505" s="119" t="s">
        <v>509</v>
      </c>
    </row>
    <row r="506" spans="1:1">
      <c r="A506" s="119" t="s">
        <v>510</v>
      </c>
    </row>
    <row r="507" spans="1:1">
      <c r="A507" s="119" t="s">
        <v>511</v>
      </c>
    </row>
    <row r="508" spans="1:1">
      <c r="A508" s="119" t="s">
        <v>512</v>
      </c>
    </row>
    <row r="509" spans="1:1">
      <c r="A509" s="119" t="s">
        <v>513</v>
      </c>
    </row>
    <row r="510" spans="1:1">
      <c r="A510" s="119" t="s">
        <v>514</v>
      </c>
    </row>
    <row r="511" spans="1:1">
      <c r="A511" s="119" t="s">
        <v>515</v>
      </c>
    </row>
    <row r="512" spans="1:1">
      <c r="A512" s="119"/>
    </row>
    <row r="513" spans="1:1">
      <c r="A513" s="119" t="s">
        <v>516</v>
      </c>
    </row>
    <row r="514" spans="1:1">
      <c r="A514" s="119" t="s">
        <v>517</v>
      </c>
    </row>
    <row r="515" spans="1:1">
      <c r="A515" s="119" t="s">
        <v>518</v>
      </c>
    </row>
    <row r="516" spans="1:1">
      <c r="A516" s="119" t="s">
        <v>519</v>
      </c>
    </row>
    <row r="517" spans="1:1">
      <c r="A517" s="119" t="s">
        <v>520</v>
      </c>
    </row>
    <row r="518" spans="1:1">
      <c r="A518" s="119" t="s">
        <v>521</v>
      </c>
    </row>
    <row r="519" spans="1:1">
      <c r="A519" s="119" t="s">
        <v>522</v>
      </c>
    </row>
    <row r="520" spans="1:1">
      <c r="A520" s="119"/>
    </row>
    <row r="521" spans="1:1">
      <c r="A521" s="119" t="s">
        <v>523</v>
      </c>
    </row>
    <row r="522" spans="1:1">
      <c r="A522" s="119" t="s">
        <v>524</v>
      </c>
    </row>
    <row r="523" spans="1:1">
      <c r="A523" s="119" t="s">
        <v>525</v>
      </c>
    </row>
    <row r="524" spans="1:1">
      <c r="A524" s="119" t="s">
        <v>526</v>
      </c>
    </row>
    <row r="525" spans="1:1">
      <c r="A525" s="119" t="s">
        <v>527</v>
      </c>
    </row>
    <row r="526" spans="1:1">
      <c r="A526" s="119" t="s">
        <v>528</v>
      </c>
    </row>
    <row r="527" spans="1:1">
      <c r="A527" s="119" t="s">
        <v>529</v>
      </c>
    </row>
    <row r="528" spans="1:1">
      <c r="A528" s="119" t="s">
        <v>530</v>
      </c>
    </row>
    <row r="529" spans="1:1">
      <c r="A529" s="119" t="s">
        <v>531</v>
      </c>
    </row>
    <row r="530" spans="1:1">
      <c r="A530" s="119" t="s">
        <v>532</v>
      </c>
    </row>
    <row r="531" spans="1:1">
      <c r="A531" s="119" t="s">
        <v>533</v>
      </c>
    </row>
    <row r="532" spans="1:1">
      <c r="A532" s="119" t="s">
        <v>534</v>
      </c>
    </row>
    <row r="533" spans="1:1">
      <c r="A533" s="119" t="s">
        <v>535</v>
      </c>
    </row>
    <row r="534" spans="1:1">
      <c r="A534" s="119" t="s">
        <v>536</v>
      </c>
    </row>
    <row r="535" spans="1:1">
      <c r="A535" s="119"/>
    </row>
    <row r="536" spans="1:1">
      <c r="A536" s="119" t="s">
        <v>537</v>
      </c>
    </row>
    <row r="537" spans="1:1">
      <c r="A537" s="119" t="s">
        <v>538</v>
      </c>
    </row>
    <row r="538" spans="1:1">
      <c r="A538" s="119" t="s">
        <v>539</v>
      </c>
    </row>
    <row r="539" spans="1:1">
      <c r="A539" s="119"/>
    </row>
    <row r="540" spans="1:1">
      <c r="A540" s="119" t="s">
        <v>540</v>
      </c>
    </row>
    <row r="541" spans="1:1">
      <c r="A541" s="119"/>
    </row>
    <row r="542" spans="1:1">
      <c r="A542" s="119" t="s">
        <v>541</v>
      </c>
    </row>
    <row r="543" spans="1:1">
      <c r="A543" s="119" t="s">
        <v>542</v>
      </c>
    </row>
    <row r="544" spans="1:1">
      <c r="A544" s="119" t="s">
        <v>543</v>
      </c>
    </row>
    <row r="545" spans="1:1">
      <c r="A545" s="119" t="s">
        <v>544</v>
      </c>
    </row>
    <row r="546" spans="1:1">
      <c r="A546" s="119" t="s">
        <v>545</v>
      </c>
    </row>
    <row r="547" spans="1:1">
      <c r="A547" s="119" t="s">
        <v>546</v>
      </c>
    </row>
    <row r="548" spans="1:1">
      <c r="A548" s="119" t="s">
        <v>547</v>
      </c>
    </row>
    <row r="549" spans="1:1">
      <c r="A549" s="119" t="s">
        <v>548</v>
      </c>
    </row>
    <row r="550" spans="1:1">
      <c r="A550" s="119" t="s">
        <v>549</v>
      </c>
    </row>
    <row r="551" spans="1:1">
      <c r="A551" s="119"/>
    </row>
    <row r="552" spans="1:1">
      <c r="A552" s="119" t="s">
        <v>550</v>
      </c>
    </row>
    <row r="553" spans="1:1">
      <c r="A553" s="119"/>
    </row>
    <row r="554" spans="1:1">
      <c r="A554" s="119" t="s">
        <v>551</v>
      </c>
    </row>
    <row r="555" spans="1:1">
      <c r="A555" s="119" t="s">
        <v>552</v>
      </c>
    </row>
    <row r="556" spans="1:1">
      <c r="A556" s="119" t="s">
        <v>553</v>
      </c>
    </row>
    <row r="557" spans="1:1">
      <c r="A557" s="119" t="s">
        <v>554</v>
      </c>
    </row>
    <row r="558" spans="1:1">
      <c r="A558" s="119" t="s">
        <v>555</v>
      </c>
    </row>
    <row r="559" spans="1:1">
      <c r="A559" s="119" t="s">
        <v>556</v>
      </c>
    </row>
    <row r="560" spans="1:1">
      <c r="A560" s="119" t="s">
        <v>557</v>
      </c>
    </row>
    <row r="561" spans="1:1">
      <c r="A561" s="119" t="s">
        <v>558</v>
      </c>
    </row>
    <row r="562" spans="1:1">
      <c r="A562" s="119"/>
    </row>
    <row r="563" spans="1:1">
      <c r="A563" s="119" t="s">
        <v>559</v>
      </c>
    </row>
    <row r="564" spans="1:1">
      <c r="A564" s="119"/>
    </row>
    <row r="565" spans="1:1">
      <c r="A565" s="119" t="s">
        <v>560</v>
      </c>
    </row>
    <row r="566" spans="1:1">
      <c r="A566" s="119" t="s">
        <v>561</v>
      </c>
    </row>
    <row r="567" spans="1:1">
      <c r="A567" s="119" t="s">
        <v>562</v>
      </c>
    </row>
    <row r="568" spans="1:1">
      <c r="A568" s="119" t="s">
        <v>563</v>
      </c>
    </row>
    <row r="569" spans="1:1">
      <c r="A569" s="119"/>
    </row>
    <row r="570" spans="1:1">
      <c r="A570" s="119" t="s">
        <v>564</v>
      </c>
    </row>
    <row r="571" spans="1:1">
      <c r="A571" s="119" t="s">
        <v>565</v>
      </c>
    </row>
    <row r="572" spans="1:1">
      <c r="A572" s="119" t="s">
        <v>566</v>
      </c>
    </row>
    <row r="573" spans="1:1">
      <c r="A573" s="119" t="s">
        <v>567</v>
      </c>
    </row>
    <row r="574" spans="1:1">
      <c r="A574" s="119" t="s">
        <v>568</v>
      </c>
    </row>
    <row r="575" spans="1:1">
      <c r="A575" s="119" t="s">
        <v>569</v>
      </c>
    </row>
    <row r="576" spans="1:1">
      <c r="A576" s="119" t="s">
        <v>570</v>
      </c>
    </row>
    <row r="577" spans="1:1">
      <c r="A577" s="119" t="s">
        <v>571</v>
      </c>
    </row>
    <row r="578" spans="1:1">
      <c r="A578" s="119"/>
    </row>
    <row r="579" spans="1:1">
      <c r="A579" s="119" t="s">
        <v>572</v>
      </c>
    </row>
    <row r="580" spans="1:1">
      <c r="A580" s="119" t="s">
        <v>573</v>
      </c>
    </row>
    <row r="581" spans="1:1">
      <c r="A581" s="119" t="s">
        <v>574</v>
      </c>
    </row>
    <row r="582" spans="1:1">
      <c r="A582" s="119" t="s">
        <v>575</v>
      </c>
    </row>
    <row r="583" spans="1:1">
      <c r="A583" s="119"/>
    </row>
    <row r="584" spans="1:1">
      <c r="A584" s="119" t="s">
        <v>576</v>
      </c>
    </row>
    <row r="585" spans="1:1">
      <c r="A585" s="119" t="s">
        <v>577</v>
      </c>
    </row>
    <row r="586" spans="1:1">
      <c r="A586" s="119" t="s">
        <v>578</v>
      </c>
    </row>
    <row r="587" spans="1:1">
      <c r="A587" s="119" t="s">
        <v>579</v>
      </c>
    </row>
    <row r="588" spans="1:1">
      <c r="A588" s="119"/>
    </row>
    <row r="589" spans="1:1">
      <c r="A589" s="119" t="s">
        <v>580</v>
      </c>
    </row>
    <row r="590" spans="1:1">
      <c r="A590" s="119"/>
    </row>
    <row r="591" spans="1:1">
      <c r="A591" s="119" t="s">
        <v>581</v>
      </c>
    </row>
    <row r="592" spans="1:1">
      <c r="A592" s="119" t="s">
        <v>582</v>
      </c>
    </row>
    <row r="593" spans="1:1">
      <c r="A593" s="119" t="s">
        <v>583</v>
      </c>
    </row>
    <row r="594" spans="1:1">
      <c r="A594" s="119" t="s">
        <v>584</v>
      </c>
    </row>
    <row r="595" spans="1:1">
      <c r="A595" s="119" t="s">
        <v>585</v>
      </c>
    </row>
    <row r="596" spans="1:1">
      <c r="A596" s="119" t="s">
        <v>586</v>
      </c>
    </row>
    <row r="597" spans="1:1">
      <c r="A597" s="119" t="s">
        <v>587</v>
      </c>
    </row>
    <row r="598" spans="1:1">
      <c r="A598" s="119" t="s">
        <v>588</v>
      </c>
    </row>
    <row r="599" spans="1:1">
      <c r="A599" s="119"/>
    </row>
    <row r="600" spans="1:1">
      <c r="A600" s="119" t="s">
        <v>589</v>
      </c>
    </row>
    <row r="601" spans="1:1">
      <c r="A601" s="119"/>
    </row>
    <row r="602" spans="1:1">
      <c r="A602" s="119" t="s">
        <v>590</v>
      </c>
    </row>
    <row r="603" spans="1:1">
      <c r="A603" s="119" t="s">
        <v>591</v>
      </c>
    </row>
    <row r="604" spans="1:1">
      <c r="A604" s="119" t="s">
        <v>592</v>
      </c>
    </row>
    <row r="605" spans="1:1">
      <c r="A605" s="119" t="s">
        <v>593</v>
      </c>
    </row>
    <row r="606" spans="1:1">
      <c r="A606" s="119" t="s">
        <v>594</v>
      </c>
    </row>
    <row r="607" spans="1:1">
      <c r="A607" s="119" t="s">
        <v>595</v>
      </c>
    </row>
    <row r="608" spans="1:1">
      <c r="A608" s="119" t="s">
        <v>596</v>
      </c>
    </row>
    <row r="609" spans="1:1">
      <c r="A609" s="119" t="s">
        <v>597</v>
      </c>
    </row>
    <row r="610" spans="1:1">
      <c r="A610" s="119" t="s">
        <v>598</v>
      </c>
    </row>
    <row r="611" spans="1:1">
      <c r="A611" s="119"/>
    </row>
    <row r="612" spans="1:1">
      <c r="A612" s="119" t="s">
        <v>599</v>
      </c>
    </row>
    <row r="613" spans="1:1">
      <c r="A613" s="119"/>
    </row>
    <row r="614" spans="1:1">
      <c r="A614" s="119" t="s">
        <v>600</v>
      </c>
    </row>
    <row r="615" spans="1:1">
      <c r="A615" s="119" t="s">
        <v>601</v>
      </c>
    </row>
    <row r="616" spans="1:1">
      <c r="A616" s="119" t="s">
        <v>602</v>
      </c>
    </row>
    <row r="617" spans="1:1">
      <c r="A617" s="119" t="s">
        <v>603</v>
      </c>
    </row>
    <row r="618" spans="1:1">
      <c r="A618" s="119" t="s">
        <v>604</v>
      </c>
    </row>
    <row r="619" spans="1:1">
      <c r="A619" s="119" t="s">
        <v>605</v>
      </c>
    </row>
    <row r="620" spans="1:1">
      <c r="A620" s="119"/>
    </row>
    <row r="621" spans="1:1">
      <c r="A621" s="119" t="s">
        <v>606</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648</v>
      </c>
      <c r="C2" s="101"/>
    </row>
    <row r="3" spans="1:7">
      <c r="A3" s="3"/>
      <c r="B3" s="3"/>
    </row>
    <row r="4" spans="1:7" ht="17.25">
      <c r="A4" s="3"/>
      <c r="B4" s="3" t="s">
        <v>806</v>
      </c>
      <c r="D4" s="106"/>
      <c r="G4" s="102"/>
    </row>
    <row r="5" spans="1:7">
      <c r="A5" s="3"/>
      <c r="B5" s="3" t="s">
        <v>652</v>
      </c>
      <c r="D5" s="107"/>
      <c r="G5" s="102"/>
    </row>
    <row r="6" spans="1:7">
      <c r="A6" s="3"/>
      <c r="B6" s="3" t="s">
        <v>649</v>
      </c>
      <c r="G6" s="102"/>
    </row>
    <row r="7" spans="1:7">
      <c r="A7" s="3"/>
      <c r="B7" s="3"/>
      <c r="G7" s="102"/>
    </row>
    <row r="8" spans="1:7" ht="17.25">
      <c r="A8" s="3"/>
      <c r="B8" s="3" t="s">
        <v>641</v>
      </c>
      <c r="D8" s="108"/>
      <c r="G8" s="102"/>
    </row>
    <row r="9" spans="1:7">
      <c r="A9" s="3"/>
      <c r="B9" s="3" t="s">
        <v>642</v>
      </c>
      <c r="D9" s="107"/>
      <c r="G9" s="102"/>
    </row>
    <row r="10" spans="1:7">
      <c r="A10" s="3"/>
      <c r="B10" s="3" t="s">
        <v>645</v>
      </c>
      <c r="G10" s="102"/>
    </row>
    <row r="11" spans="1:7">
      <c r="A11" s="3"/>
      <c r="B11" s="3"/>
      <c r="G11" s="102"/>
    </row>
    <row r="12" spans="1:7">
      <c r="A12" s="3"/>
      <c r="B12" s="3" t="s">
        <v>643</v>
      </c>
      <c r="G12" s="102"/>
    </row>
    <row r="13" spans="1:7">
      <c r="A13" s="3"/>
      <c r="B13" s="3" t="s">
        <v>644</v>
      </c>
      <c r="G13" s="102"/>
    </row>
    <row r="14" spans="1:7">
      <c r="A14" s="3"/>
      <c r="B14" s="3" t="s">
        <v>653</v>
      </c>
      <c r="G14" s="102"/>
    </row>
    <row r="15" spans="1:7">
      <c r="A15" s="3"/>
      <c r="B15" s="3"/>
      <c r="G15" s="102"/>
    </row>
    <row r="16" spans="1:7">
      <c r="A16" s="3"/>
      <c r="B16" s="3" t="s">
        <v>795</v>
      </c>
      <c r="G16" s="103"/>
    </row>
    <row r="17" spans="1:9">
      <c r="A17" s="3"/>
      <c r="B17" s="3" t="s">
        <v>794</v>
      </c>
      <c r="G17" s="102"/>
    </row>
    <row r="18" spans="1:9">
      <c r="A18" s="3"/>
      <c r="B18" s="3" t="s">
        <v>796</v>
      </c>
      <c r="G18" s="224"/>
      <c r="H18" s="224"/>
      <c r="I18" s="224"/>
    </row>
    <row r="19" spans="1:9">
      <c r="A19" s="3"/>
      <c r="B19" s="3"/>
      <c r="G19" s="102"/>
    </row>
    <row r="20" spans="1:9">
      <c r="A20" s="3"/>
      <c r="B20" s="222"/>
    </row>
    <row r="21" spans="1:9">
      <c r="A21" s="3"/>
      <c r="B21" s="3"/>
    </row>
    <row r="22" spans="1:9">
      <c r="A22" s="3"/>
      <c r="B22" s="7" t="str">
        <f>CONCATENATE("Version ",'Change Log'!$B$3," – © 2022-",YEAR('Change Log'!$A$3),IF('Change Log'!$C$3="William W. Davis",", William W. Davis, MSPM, PMP",CONCATENATE(", original copyright holder is William W. Davis, MSPM, PMP; later modified by ",'Change Log'!$C$3)))</f>
        <v>Version 1.2 – © 2022-2023, William W. Davis, MSPM, PMP</v>
      </c>
      <c r="D22" s="117"/>
    </row>
    <row r="23" spans="1:9">
      <c r="A23" s="3"/>
      <c r="B23" s="68" t="s">
        <v>828</v>
      </c>
    </row>
    <row r="24" spans="1:9">
      <c r="A24" s="3"/>
      <c r="B24" s="68" t="s">
        <v>827</v>
      </c>
      <c r="D24" s="117"/>
    </row>
    <row r="25" spans="1:9">
      <c r="A25" s="3"/>
      <c r="B25" s="68" t="s">
        <v>47</v>
      </c>
      <c r="C25" s="6"/>
      <c r="D25" s="117"/>
      <c r="H25" s="6"/>
    </row>
    <row r="26" spans="1:9">
      <c r="A26" s="3"/>
      <c r="B26" s="68" t="s">
        <v>91</v>
      </c>
      <c r="C26" s="67"/>
      <c r="D26" s="223"/>
      <c r="E26" s="67"/>
      <c r="F26" s="67"/>
      <c r="G26" s="67"/>
      <c r="H26" s="67"/>
    </row>
    <row r="27" spans="1:9">
      <c r="A27" s="3"/>
      <c r="B27" s="68" t="s">
        <v>826</v>
      </c>
      <c r="C27" s="67"/>
      <c r="D27" s="117" t="s">
        <v>808</v>
      </c>
      <c r="H27" s="6"/>
    </row>
    <row r="28" spans="1:9">
      <c r="A28" s="3"/>
      <c r="B28" s="72" t="s">
        <v>86</v>
      </c>
      <c r="C28" s="67"/>
      <c r="D28" s="117" t="s">
        <v>809</v>
      </c>
      <c r="H28" s="6"/>
    </row>
    <row r="29" spans="1:9">
      <c r="A29" s="3"/>
      <c r="B29" s="72" t="s">
        <v>46</v>
      </c>
      <c r="C29" s="67"/>
      <c r="D29" s="117" t="s">
        <v>810</v>
      </c>
      <c r="H29" s="6"/>
    </row>
    <row r="30" spans="1:9">
      <c r="A30" s="3"/>
      <c r="B30" s="72" t="s">
        <v>85</v>
      </c>
      <c r="C30" s="67"/>
      <c r="D30" s="117"/>
      <c r="H30" s="6"/>
    </row>
    <row r="31" spans="1:9">
      <c r="A31" s="3"/>
      <c r="B31" s="72" t="s">
        <v>87</v>
      </c>
      <c r="C31" s="6"/>
      <c r="D31" s="117" t="s">
        <v>811</v>
      </c>
      <c r="H31" s="6"/>
    </row>
    <row r="32" spans="1:9">
      <c r="A32" s="3"/>
      <c r="B32" s="72" t="s">
        <v>608</v>
      </c>
      <c r="C32" s="6"/>
      <c r="D32" s="117" t="s">
        <v>812</v>
      </c>
      <c r="H32" s="6"/>
    </row>
    <row r="33" spans="1:8">
      <c r="A33" s="3"/>
      <c r="B33" s="72" t="s">
        <v>609</v>
      </c>
      <c r="C33" s="6"/>
      <c r="D33" s="117" t="s">
        <v>813</v>
      </c>
      <c r="H33" s="6"/>
    </row>
    <row r="34" spans="1:8">
      <c r="A34" s="3"/>
      <c r="B34" s="72"/>
      <c r="C34" s="6"/>
      <c r="D34" s="117" t="s">
        <v>814</v>
      </c>
      <c r="H34" s="6"/>
    </row>
    <row r="35" spans="1:8">
      <c r="A35" s="3"/>
      <c r="B35" s="72" t="s">
        <v>610</v>
      </c>
      <c r="C35" s="6"/>
      <c r="H35" s="6"/>
    </row>
    <row r="36" spans="1:8">
      <c r="A36" s="3"/>
      <c r="B36" s="72" t="s">
        <v>45</v>
      </c>
      <c r="C36" s="6"/>
      <c r="D36" s="117" t="s">
        <v>815</v>
      </c>
      <c r="H36" s="6"/>
    </row>
    <row r="37" spans="1:8">
      <c r="A37" s="3"/>
      <c r="B37" s="118" t="s">
        <v>613</v>
      </c>
      <c r="C37" s="6"/>
      <c r="D37" s="117" t="s">
        <v>816</v>
      </c>
      <c r="H37" s="6"/>
    </row>
    <row r="38" spans="1:8">
      <c r="A38" s="3"/>
      <c r="B38" s="72"/>
      <c r="C38" s="6"/>
      <c r="D38" s="117" t="s">
        <v>817</v>
      </c>
      <c r="H38" s="6"/>
    </row>
    <row r="39" spans="1:8">
      <c r="A39" s="7"/>
      <c r="B39" s="72"/>
      <c r="C39" s="6"/>
      <c r="D39" s="117" t="s">
        <v>818</v>
      </c>
      <c r="H39" s="6"/>
    </row>
    <row r="40" spans="1:8">
      <c r="A40" s="3"/>
      <c r="B40" s="118"/>
      <c r="D40" s="117"/>
    </row>
    <row r="41" spans="1:8">
      <c r="A41" s="3"/>
      <c r="B41" s="3"/>
    </row>
  </sheetData>
  <mergeCells count="1">
    <mergeCell ref="G18:I18"/>
  </mergeCells>
  <hyperlinks>
    <hyperlink ref="B23" r:id="rId1" xr:uid="{C1D1B28B-9911-43B5-8EA7-E392D31ABF37}"/>
    <hyperlink ref="B24" r:id="rId2" xr:uid="{E883D8B0-452D-4A3A-9C58-E2A52B488FE2}"/>
    <hyperlink ref="B27" r:id="rId3" location="newsletter" display="Follow Statistical PERT on Twitter to learn when new updates are released" xr:uid="{ACE0EBCD-8968-44D0-8CCB-57A405DBCCED}"/>
    <hyperlink ref="B25" r:id="rId4" xr:uid="{DF8C8BB2-CDFF-4C98-B952-AAC7AC4D77B4}"/>
  </hyperlinks>
  <pageMargins left="0.7" right="0.7" top="0.75" bottom="0.75" header="0.3" footer="0.3"/>
  <pageSetup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07"/>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650</v>
      </c>
      <c r="C1" s="3"/>
      <c r="D1" s="3"/>
      <c r="E1" s="3"/>
      <c r="F1" s="2"/>
      <c r="G1" s="2"/>
      <c r="H1" s="3"/>
      <c r="I1" s="3"/>
      <c r="J1" s="3"/>
      <c r="K1" s="3"/>
      <c r="L1" s="18"/>
      <c r="M1" s="18"/>
      <c r="N1" s="18"/>
      <c r="O1" s="18"/>
      <c r="P1" s="18"/>
      <c r="Q1" s="18"/>
      <c r="R1" s="3"/>
    </row>
    <row r="2" spans="1:18" ht="30" customHeight="1" thickBot="1">
      <c r="A2" s="199"/>
      <c r="B2" s="200"/>
      <c r="C2" s="201"/>
      <c r="D2" s="202"/>
      <c r="E2" s="202"/>
      <c r="F2" s="203"/>
      <c r="G2" s="203"/>
      <c r="H2" s="202"/>
      <c r="I2" s="202"/>
      <c r="J2" s="202"/>
      <c r="K2" s="204"/>
      <c r="L2" s="198"/>
      <c r="M2" s="198"/>
      <c r="N2" s="198"/>
      <c r="O2" s="198"/>
      <c r="P2" s="198"/>
      <c r="Q2" s="198"/>
    </row>
    <row r="3" spans="1:18" ht="30" customHeight="1">
      <c r="A3" s="109"/>
      <c r="B3" s="110"/>
      <c r="C3" s="111" t="s">
        <v>793</v>
      </c>
      <c r="D3" s="112"/>
      <c r="E3" s="112"/>
      <c r="F3" s="113"/>
      <c r="G3" s="113"/>
      <c r="H3" s="112"/>
      <c r="I3" s="112"/>
      <c r="J3" s="112"/>
      <c r="K3" s="114"/>
      <c r="L3" s="18"/>
      <c r="M3" s="18"/>
      <c r="N3" s="18"/>
      <c r="O3" s="18"/>
      <c r="P3" s="18"/>
      <c r="Q3" s="18"/>
      <c r="R3" s="3"/>
    </row>
    <row r="4" spans="1:18" ht="20.2" customHeight="1">
      <c r="A4" s="84"/>
      <c r="B4" s="85" t="s">
        <v>646</v>
      </c>
      <c r="C4" s="179">
        <v>45382</v>
      </c>
      <c r="D4" s="95"/>
      <c r="E4" s="96"/>
      <c r="F4" s="97"/>
      <c r="G4" s="97"/>
      <c r="H4" s="96"/>
      <c r="I4" s="96"/>
      <c r="J4" s="96"/>
      <c r="K4" s="98"/>
      <c r="L4" s="18"/>
      <c r="M4" s="18"/>
      <c r="N4" s="18"/>
      <c r="O4" s="18"/>
      <c r="P4" s="18"/>
      <c r="Q4" s="18"/>
      <c r="R4" s="3"/>
    </row>
    <row r="5" spans="1:18" ht="20.2" customHeight="1">
      <c r="A5" s="84"/>
      <c r="B5" s="85" t="s">
        <v>647</v>
      </c>
      <c r="C5" s="179">
        <v>45384</v>
      </c>
      <c r="D5" s="95"/>
      <c r="E5" s="96"/>
      <c r="F5" s="97"/>
      <c r="G5" s="97"/>
      <c r="H5" s="96"/>
      <c r="I5" s="96"/>
      <c r="J5" s="96"/>
      <c r="K5" s="98"/>
      <c r="L5" s="18"/>
      <c r="M5" s="18"/>
      <c r="N5" s="18"/>
      <c r="O5" s="18"/>
      <c r="P5" s="18"/>
      <c r="Q5" s="18"/>
      <c r="R5" s="3"/>
    </row>
    <row r="6" spans="1:18" ht="20.2" customHeight="1">
      <c r="A6" s="84"/>
      <c r="B6" s="85" t="s">
        <v>775</v>
      </c>
      <c r="C6" s="196" t="s">
        <v>771</v>
      </c>
      <c r="D6" s="95" t="s">
        <v>838</v>
      </c>
      <c r="E6" s="96"/>
      <c r="F6" s="97"/>
      <c r="G6" s="97"/>
      <c r="H6" s="96"/>
      <c r="I6" s="96"/>
      <c r="J6" s="96"/>
      <c r="K6" s="98"/>
      <c r="L6" s="18"/>
      <c r="M6" s="18"/>
      <c r="N6" s="18"/>
      <c r="O6" s="18"/>
      <c r="P6" s="18"/>
      <c r="Q6" s="18"/>
      <c r="R6" s="3"/>
    </row>
    <row r="7" spans="1:18" ht="20.2" hidden="1" customHeight="1">
      <c r="A7" s="84"/>
      <c r="B7" s="85" t="s">
        <v>776</v>
      </c>
      <c r="C7" s="197">
        <f>YEAR(C4)</f>
        <v>2024</v>
      </c>
      <c r="D7" s="95"/>
      <c r="E7" s="96"/>
      <c r="F7" s="97"/>
      <c r="G7" s="97"/>
      <c r="H7" s="96"/>
      <c r="I7" s="96"/>
      <c r="J7" s="96"/>
      <c r="K7" s="98"/>
      <c r="L7" s="18"/>
      <c r="M7" s="18"/>
      <c r="N7" s="18"/>
      <c r="O7" s="18"/>
      <c r="P7" s="18"/>
      <c r="Q7" s="18"/>
      <c r="R7" s="3"/>
    </row>
    <row r="8" spans="1:18" ht="20.2" hidden="1" customHeight="1">
      <c r="A8" s="84"/>
      <c r="B8" s="85" t="s">
        <v>779</v>
      </c>
      <c r="C8" s="197" t="str">
        <f>_xlfn.CONCAT("01-Jan-",C7)</f>
        <v>01-Jan-2024</v>
      </c>
      <c r="D8" s="95"/>
      <c r="E8" s="96"/>
      <c r="F8" s="97"/>
      <c r="G8" s="97"/>
      <c r="H8" s="96"/>
      <c r="I8" s="96"/>
      <c r="J8" s="96"/>
      <c r="K8" s="98"/>
      <c r="L8" s="18"/>
      <c r="M8" s="18"/>
      <c r="N8" s="18"/>
      <c r="O8" s="18"/>
      <c r="P8" s="18"/>
      <c r="Q8" s="18"/>
      <c r="R8" s="3"/>
    </row>
    <row r="9" spans="1:18" ht="20.2" hidden="1" customHeight="1">
      <c r="A9" s="84"/>
      <c r="B9" s="85" t="s">
        <v>777</v>
      </c>
      <c r="C9" s="197">
        <f>C4-C8+1</f>
        <v>91</v>
      </c>
      <c r="D9" s="95"/>
      <c r="E9" s="96"/>
      <c r="F9" s="97"/>
      <c r="G9" s="97"/>
      <c r="H9" s="96"/>
      <c r="I9" s="96"/>
      <c r="J9" s="96"/>
      <c r="K9" s="98"/>
      <c r="L9" s="18"/>
      <c r="M9" s="18"/>
      <c r="N9" s="18"/>
      <c r="O9" s="18"/>
      <c r="P9" s="18"/>
      <c r="Q9" s="18"/>
      <c r="R9" s="3"/>
    </row>
    <row r="10" spans="1:18" ht="20.2" hidden="1" customHeight="1">
      <c r="A10" s="84"/>
      <c r="B10" s="85" t="s">
        <v>778</v>
      </c>
      <c r="C10" s="197">
        <f>C5-C8+1</f>
        <v>93</v>
      </c>
      <c r="D10" s="95"/>
      <c r="E10" s="96"/>
      <c r="F10" s="97"/>
      <c r="G10" s="97"/>
      <c r="H10" s="96"/>
      <c r="I10" s="96"/>
      <c r="J10" s="96"/>
      <c r="K10" s="98"/>
      <c r="L10" s="18"/>
      <c r="M10" s="18"/>
      <c r="N10" s="18"/>
      <c r="O10" s="18"/>
      <c r="P10" s="18"/>
      <c r="Q10" s="18"/>
      <c r="R10" s="3"/>
    </row>
    <row r="11" spans="1:18" ht="20.149999999999999" hidden="1" customHeight="1">
      <c r="A11" s="84"/>
      <c r="B11" s="85" t="s">
        <v>71</v>
      </c>
      <c r="C11" s="195">
        <f>VLOOKUP($C$6,VLookups!$A$37:$E$39,2,FALSE)</f>
        <v>74</v>
      </c>
      <c r="D11" s="95" t="s">
        <v>69</v>
      </c>
      <c r="E11" s="96"/>
      <c r="F11" s="97"/>
      <c r="G11" s="97"/>
      <c r="H11" s="96"/>
      <c r="I11" s="96"/>
      <c r="J11" s="96"/>
      <c r="K11" s="98"/>
      <c r="L11" s="18"/>
      <c r="M11" s="18"/>
      <c r="N11" s="18"/>
      <c r="O11" s="18"/>
      <c r="P11" s="18"/>
      <c r="Q11" s="18"/>
      <c r="R11" s="3"/>
    </row>
    <row r="12" spans="1:18" ht="20.149999999999999" hidden="1" customHeight="1">
      <c r="A12" s="115"/>
      <c r="B12" s="206" t="s">
        <v>627</v>
      </c>
      <c r="C12" s="195">
        <f>VLOOKUP($C$6,VLookups!$A$37:$E$39,4,FALSE)</f>
        <v>93.378640776699029</v>
      </c>
      <c r="D12" s="95" t="s">
        <v>628</v>
      </c>
      <c r="E12" s="96"/>
      <c r="F12" s="97"/>
      <c r="G12" s="97"/>
      <c r="H12" s="96"/>
      <c r="I12" s="96"/>
      <c r="J12" s="96"/>
      <c r="K12" s="98"/>
      <c r="L12" s="18"/>
      <c r="M12" s="18"/>
      <c r="N12" s="18"/>
      <c r="O12" s="18"/>
      <c r="P12" s="18"/>
      <c r="Q12" s="18"/>
      <c r="R12" s="3"/>
    </row>
    <row r="13" spans="1:18" ht="20.149999999999999" hidden="1" customHeight="1">
      <c r="A13" s="84"/>
      <c r="B13" s="85" t="s">
        <v>72</v>
      </c>
      <c r="C13" s="195">
        <f>VLOOKUP($C$6,VLookups!$A$37:$E$39,3,FALSE)</f>
        <v>108</v>
      </c>
      <c r="D13" s="95" t="s">
        <v>70</v>
      </c>
      <c r="E13" s="96"/>
      <c r="F13" s="97"/>
      <c r="G13" s="97"/>
      <c r="H13" s="96"/>
      <c r="I13" s="96"/>
      <c r="J13" s="96"/>
      <c r="K13" s="98"/>
      <c r="L13" s="18"/>
      <c r="M13" s="18"/>
      <c r="N13" s="18"/>
      <c r="O13" s="18"/>
      <c r="P13" s="18"/>
      <c r="Q13" s="18"/>
      <c r="R13" s="3"/>
    </row>
    <row r="14" spans="1:18" ht="20.149999999999999" hidden="1" customHeight="1">
      <c r="A14" s="94"/>
      <c r="B14" s="207" t="s">
        <v>60</v>
      </c>
      <c r="C14" s="69">
        <f>IF(OR(ISBLANK(C12),ISBLANK(C13),ISBLANK(C11)),"",IF(AND(C11&gt;0,C12&gt;0,C13&gt;0),IF(C12&gt;C11,IF(C13&gt;C12,1,-1),-1)))</f>
        <v>1</v>
      </c>
      <c r="D14" s="95" t="s">
        <v>57</v>
      </c>
      <c r="E14" s="96"/>
      <c r="F14" s="97"/>
      <c r="G14" s="97"/>
      <c r="H14" s="96"/>
      <c r="I14" s="96"/>
      <c r="J14" s="96"/>
      <c r="K14" s="98"/>
      <c r="L14" s="18"/>
      <c r="M14" s="18"/>
      <c r="N14" s="18"/>
      <c r="O14" s="18"/>
      <c r="P14" s="18"/>
      <c r="Q14" s="18"/>
      <c r="R14" s="3"/>
    </row>
    <row r="15" spans="1:18" ht="20.149999999999999" hidden="1" customHeight="1">
      <c r="A15" s="94"/>
      <c r="B15" s="207" t="s">
        <v>61</v>
      </c>
      <c r="C15" s="69">
        <f>IF(OR(ISBLANK(C11),ISBLANK(C12),ISBLANK(C13)),"",IFERROR(MIN(C12-C11,C13-C12)/MAX(C12-C11,C13-C12),""))</f>
        <v>0.75450901803607207</v>
      </c>
      <c r="D15" s="95" t="s">
        <v>58</v>
      </c>
      <c r="E15" s="96"/>
      <c r="F15" s="97"/>
      <c r="G15" s="97"/>
      <c r="H15" s="96"/>
      <c r="I15" s="96"/>
      <c r="J15" s="96"/>
      <c r="K15" s="98"/>
      <c r="L15" s="18"/>
      <c r="M15" s="18"/>
      <c r="N15" s="18"/>
      <c r="O15" s="18"/>
      <c r="P15" s="18"/>
      <c r="Q15" s="18"/>
      <c r="R15" s="3"/>
    </row>
    <row r="16" spans="1:18" ht="20.149999999999999" hidden="1" customHeight="1">
      <c r="A16" s="84"/>
      <c r="B16" s="208"/>
      <c r="C16" s="82">
        <f>IF(AND(C11&gt;0,C12&gt;0,C13&gt;0),(C11+(4*C12)+C13)/6,"")</f>
        <v>92.585760517799358</v>
      </c>
      <c r="D16" s="95"/>
      <c r="E16" s="96"/>
      <c r="F16" s="97"/>
      <c r="G16" s="97"/>
      <c r="H16" s="96"/>
      <c r="I16" s="96"/>
      <c r="J16" s="96"/>
      <c r="K16" s="98"/>
      <c r="L16" s="18"/>
      <c r="M16" s="18"/>
      <c r="N16" s="18"/>
      <c r="O16" s="18"/>
      <c r="P16" s="18"/>
      <c r="Q16" s="18"/>
      <c r="R16" s="3"/>
    </row>
    <row r="17" spans="1:18" ht="20.149999999999999" hidden="1" customHeight="1">
      <c r="A17" s="84"/>
      <c r="B17" s="85" t="s">
        <v>66</v>
      </c>
      <c r="C17" s="70" t="s">
        <v>3</v>
      </c>
      <c r="D17" s="95" t="s">
        <v>780</v>
      </c>
      <c r="E17" s="96"/>
      <c r="F17" s="97"/>
      <c r="G17" s="97"/>
      <c r="H17" s="96"/>
      <c r="I17" s="96"/>
      <c r="J17" s="96"/>
      <c r="K17" s="98"/>
      <c r="L17" s="18"/>
      <c r="M17" s="18"/>
      <c r="N17" s="18"/>
      <c r="O17" s="18"/>
      <c r="P17" s="18"/>
      <c r="Q17" s="18"/>
      <c r="R17" s="3"/>
    </row>
    <row r="18" spans="1:18" ht="20.149999999999999" hidden="1" customHeight="1">
      <c r="A18" s="94"/>
      <c r="B18" s="207" t="s">
        <v>67</v>
      </c>
      <c r="C18" s="39"/>
      <c r="D18" s="95" t="s">
        <v>59</v>
      </c>
      <c r="E18" s="96"/>
      <c r="F18" s="97"/>
      <c r="G18" s="97"/>
      <c r="H18" s="96"/>
      <c r="I18" s="96"/>
      <c r="J18" s="96"/>
      <c r="K18" s="98"/>
      <c r="L18" s="18"/>
      <c r="M18" s="18"/>
      <c r="N18" s="18"/>
      <c r="O18" s="18"/>
      <c r="P18" s="18"/>
      <c r="Q18" s="18"/>
      <c r="R18" s="3"/>
    </row>
    <row r="19" spans="1:18" ht="20.149999999999999" hidden="1" customHeight="1">
      <c r="A19" s="84"/>
      <c r="B19" s="208"/>
      <c r="C19" s="180">
        <f>IF(AND(C11&gt;0,C12&gt;0,C13&gt;0,NOT(ISBLANK(C17))),VLOOKUP(C6,VLookups!$A$37:$E$39,5,FALSE),"")</f>
        <v>7.4261627573157254</v>
      </c>
      <c r="D19" s="96"/>
      <c r="E19" s="96"/>
      <c r="F19" s="97"/>
      <c r="G19" s="97"/>
      <c r="H19" s="96"/>
      <c r="I19" s="96"/>
      <c r="J19" s="96"/>
      <c r="K19" s="98"/>
      <c r="L19" s="18"/>
      <c r="M19" s="18"/>
      <c r="N19" s="18"/>
      <c r="O19" s="18"/>
      <c r="P19" s="18"/>
      <c r="Q19" s="18"/>
      <c r="R19" s="3"/>
    </row>
    <row r="20" spans="1:18" ht="20.149999999999999" hidden="1" customHeight="1">
      <c r="A20" s="84"/>
      <c r="B20" s="85" t="s">
        <v>62</v>
      </c>
      <c r="C20" s="141">
        <v>75</v>
      </c>
      <c r="D20" s="95" t="s">
        <v>92</v>
      </c>
      <c r="E20" s="96"/>
      <c r="F20" s="97"/>
      <c r="G20" s="97"/>
      <c r="H20" s="96"/>
      <c r="I20" s="96"/>
      <c r="J20" s="96"/>
      <c r="K20" s="98"/>
      <c r="L20" s="18"/>
      <c r="M20" s="18"/>
      <c r="N20" s="18"/>
      <c r="O20" s="18"/>
      <c r="P20" s="18"/>
      <c r="Q20" s="18"/>
      <c r="R20" s="3"/>
    </row>
    <row r="21" spans="1:18" ht="20.149999999999999" hidden="1" customHeight="1">
      <c r="A21" s="84"/>
      <c r="B21" s="85" t="s">
        <v>63</v>
      </c>
      <c r="C21" s="81" t="s">
        <v>35</v>
      </c>
      <c r="D21" s="95" t="s">
        <v>68</v>
      </c>
      <c r="E21" s="96"/>
      <c r="F21" s="97"/>
      <c r="G21" s="97"/>
      <c r="H21" s="96"/>
      <c r="I21" s="96"/>
      <c r="J21" s="96"/>
      <c r="K21" s="98"/>
      <c r="L21" s="18"/>
      <c r="M21" s="18"/>
      <c r="N21" s="18"/>
      <c r="O21" s="18"/>
      <c r="P21" s="18"/>
      <c r="Q21" s="18"/>
      <c r="R21" s="3"/>
    </row>
    <row r="22" spans="1:18" ht="20.149999999999999" hidden="1" customHeight="1">
      <c r="A22" s="86"/>
      <c r="B22" s="209"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2">
        <f>IF(AND($C$11&gt;0,$C$12&gt;0,$C$13&gt;0,$C$19&gt;0,$C$20&gt;0,NOT(ISBLANK($C$17))),ABS(VLOOKUP($C$21,VLookups!$A$17:$B$18,2,FALSE)-_xlfn.NORM.DIST($C$20,$C$16,$C$19,TRUE)),"")</f>
        <v>8.9402921948199664E-3</v>
      </c>
      <c r="D22" s="210"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11"/>
      <c r="F22" s="212"/>
      <c r="G22" s="212"/>
      <c r="H22" s="211"/>
      <c r="I22" s="211"/>
      <c r="J22" s="211"/>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11% chance that the peak bloom will occur during your trip →</v>
      </c>
      <c r="C23" s="213">
        <f>IF(AND($C$11&gt;0,$C$12&gt;0,$C$13&gt;0,$C$19&gt;0,$C$20&gt;0,NOT(ISBLANK($C$17))),_xlfn.NORM.DIST($C$10,$C$16,$C$19,TRUE)-_xlfn.NORM.DIST($C$9,$C$16,$C$19,TRUE),"")</f>
        <v>0.10678783551385707</v>
      </c>
      <c r="D23" s="93" t="str">
        <f>_xlfn.CONCAT("There is a ",TEXT(1-$C$23,"0%"), " chance the peak bloom will occur before or after your trip")</f>
        <v>There is a 89%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64</v>
      </c>
      <c r="C24" s="205">
        <v>0.5</v>
      </c>
      <c r="D24" s="95" t="s">
        <v>65</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93 is greater than 50% of all possible outcomes →</v>
      </c>
      <c r="C25" s="143">
        <f>IF(AND($C11&gt;0,$C12&gt;0,$C13&gt;0,$C24&gt;0,NOT(ISBLANK($C17))),_xlfn.NORM.INV(ABS(VLOOKUP($C$21,VLookups!$A$17:$B$18,2,FALSE)-C$24),$C16,$C19),"")</f>
        <v>92.585760517799358</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93</v>
      </c>
      <c r="E25" s="88"/>
      <c r="F25" s="89"/>
      <c r="G25" s="89"/>
      <c r="H25" s="88"/>
      <c r="I25" s="88"/>
      <c r="J25" s="88"/>
      <c r="K25" s="90"/>
      <c r="L25" s="18"/>
      <c r="M25" s="18"/>
      <c r="N25" s="18"/>
      <c r="O25" s="18"/>
      <c r="P25" s="18"/>
      <c r="Q25" s="18"/>
      <c r="R25" s="3"/>
    </row>
    <row r="26" spans="1:18" ht="15" customHeight="1">
      <c r="A26" s="36"/>
      <c r="B26" s="36"/>
      <c r="C26" s="145" t="s">
        <v>631</v>
      </c>
      <c r="D26" s="3"/>
      <c r="E26" s="3"/>
      <c r="F26" s="2"/>
      <c r="G26" s="2"/>
      <c r="H26" s="3"/>
      <c r="I26" s="3"/>
      <c r="J26" s="3"/>
      <c r="K26" s="3"/>
      <c r="L26" s="18"/>
      <c r="M26" s="18"/>
      <c r="N26" s="18"/>
      <c r="O26" s="18"/>
      <c r="P26" s="18"/>
      <c r="Q26" s="18"/>
      <c r="R26" s="3"/>
    </row>
    <row r="27" spans="1:18" ht="15" customHeight="1">
      <c r="A27" s="36"/>
      <c r="B27" s="36"/>
      <c r="C27" s="145"/>
      <c r="D27" s="3"/>
      <c r="E27" s="3"/>
      <c r="F27" s="2"/>
      <c r="G27" s="2"/>
      <c r="H27" s="3"/>
      <c r="I27" s="3"/>
      <c r="J27" s="3"/>
      <c r="K27" s="3"/>
      <c r="L27" s="18"/>
      <c r="M27" s="18"/>
      <c r="N27" s="18"/>
      <c r="O27" s="18"/>
      <c r="P27" s="18"/>
      <c r="Q27" s="18"/>
      <c r="R27" s="3"/>
    </row>
    <row r="28" spans="1:18">
      <c r="A28" s="2"/>
      <c r="B28" s="3"/>
      <c r="C28" s="3"/>
      <c r="D28" s="3"/>
      <c r="E28" s="3"/>
      <c r="F28" s="2"/>
      <c r="G28" s="2"/>
      <c r="H28" s="3"/>
      <c r="I28" s="3"/>
      <c r="J28" s="3"/>
      <c r="K28" s="3"/>
      <c r="L28" s="3"/>
      <c r="M28" s="3"/>
      <c r="N28" s="3"/>
      <c r="O28" s="3"/>
      <c r="P28" s="3"/>
      <c r="Q28" s="3"/>
      <c r="R28" s="3"/>
    </row>
    <row r="29" spans="1:18">
      <c r="A29" s="2"/>
      <c r="B29" s="7" t="str">
        <f>CONCATENATE("Version ",'Change Log'!$B$3," – © 2022-",YEAR('Change Log'!$A$3),IF('Change Log'!$C$3="William W. Davis",", William W. Davis, MSPM, PMP",CONCATENATE(", original copyright holder is William W. Davis, MSPM, PMP; later modified by ",'Change Log'!$C$3)))</f>
        <v>Version 1.2 – © 2022-2023, William W. Davis, MSPM, PMP</v>
      </c>
      <c r="C29" s="83"/>
      <c r="D29" s="3"/>
      <c r="E29" s="2"/>
      <c r="F29" s="3"/>
      <c r="G29" s="3"/>
      <c r="H29" s="2"/>
      <c r="I29" s="3"/>
      <c r="J29" s="3"/>
      <c r="K29" s="3"/>
      <c r="L29" s="3"/>
      <c r="M29" s="3"/>
      <c r="N29" s="3"/>
      <c r="O29" s="3"/>
      <c r="P29" s="3"/>
      <c r="Q29" s="3"/>
      <c r="R29" s="3"/>
    </row>
    <row r="30" spans="1:18">
      <c r="A30" s="2"/>
      <c r="B30" s="68" t="s">
        <v>49</v>
      </c>
      <c r="C30" s="68"/>
      <c r="D30" s="68"/>
      <c r="E30" s="68"/>
      <c r="F30" s="68"/>
      <c r="G30" s="68"/>
      <c r="H30" s="2"/>
      <c r="I30" s="3"/>
      <c r="J30" s="3"/>
      <c r="K30" s="3"/>
      <c r="L30" s="3"/>
      <c r="M30" s="3"/>
      <c r="N30" s="3"/>
      <c r="O30" s="3"/>
      <c r="P30" s="3"/>
      <c r="Q30" s="3"/>
      <c r="R30" s="3"/>
    </row>
    <row r="31" spans="1:18">
      <c r="A31" s="2"/>
      <c r="B31" s="241" t="s">
        <v>827</v>
      </c>
      <c r="C31" s="240"/>
      <c r="D31" s="240"/>
      <c r="E31" s="240"/>
      <c r="F31" s="240"/>
      <c r="G31" s="68"/>
      <c r="H31" s="2"/>
      <c r="I31" s="3"/>
      <c r="J31" s="3"/>
      <c r="K31" s="3"/>
      <c r="L31" s="3"/>
      <c r="M31" s="3"/>
      <c r="N31" s="3"/>
      <c r="O31" s="3"/>
      <c r="P31" s="3"/>
      <c r="Q31" s="3"/>
      <c r="R31" s="3"/>
    </row>
    <row r="32" spans="1:18">
      <c r="A32" s="2"/>
      <c r="B32" s="241" t="s">
        <v>47</v>
      </c>
      <c r="C32" s="240"/>
      <c r="D32" s="240"/>
      <c r="E32" s="240"/>
      <c r="F32" s="240"/>
      <c r="G32" s="68"/>
      <c r="H32" s="2"/>
      <c r="I32" s="3"/>
      <c r="J32" s="3"/>
      <c r="K32" s="3"/>
      <c r="L32" s="3"/>
      <c r="M32" s="3"/>
      <c r="N32" s="3"/>
      <c r="O32" s="3"/>
      <c r="P32" s="3"/>
      <c r="Q32" s="3"/>
      <c r="R32" s="3"/>
    </row>
    <row r="33" spans="1:18">
      <c r="A33" s="2"/>
      <c r="B33" s="68" t="s">
        <v>91</v>
      </c>
      <c r="C33" s="68"/>
      <c r="D33" s="68"/>
      <c r="E33" s="68"/>
      <c r="F33" s="68"/>
      <c r="G33" s="68"/>
      <c r="H33" s="2"/>
      <c r="I33" s="3"/>
      <c r="J33" s="3"/>
      <c r="K33" s="3"/>
      <c r="L33" s="3"/>
      <c r="M33" s="3"/>
      <c r="N33" s="3"/>
      <c r="O33" s="3"/>
      <c r="P33" s="3"/>
      <c r="Q33" s="3"/>
      <c r="R33" s="3"/>
    </row>
    <row r="34" spans="1:18">
      <c r="A34" s="2"/>
      <c r="B34" s="225" t="s">
        <v>826</v>
      </c>
      <c r="C34" s="225"/>
      <c r="D34" s="68"/>
      <c r="E34" s="68"/>
      <c r="F34" s="68"/>
      <c r="G34" s="68"/>
      <c r="H34" s="2"/>
      <c r="I34" s="3"/>
      <c r="J34" s="3"/>
      <c r="K34" s="3"/>
      <c r="L34" s="3"/>
      <c r="M34" s="3"/>
      <c r="N34" s="3"/>
      <c r="O34" s="3"/>
      <c r="P34" s="3"/>
      <c r="Q34" s="3"/>
      <c r="R34" s="3"/>
    </row>
    <row r="35" spans="1:18">
      <c r="A35" s="2"/>
      <c r="B35" s="72" t="s">
        <v>86</v>
      </c>
      <c r="C35" s="3"/>
      <c r="D35" s="3"/>
      <c r="E35" s="2"/>
      <c r="F35" s="3"/>
      <c r="G35" s="3"/>
      <c r="H35" s="2"/>
      <c r="I35" s="3"/>
      <c r="J35" s="3"/>
      <c r="K35" s="3"/>
      <c r="L35" s="3"/>
      <c r="M35" s="3"/>
      <c r="N35" s="3"/>
      <c r="O35" s="3"/>
      <c r="P35" s="3"/>
      <c r="Q35" s="3"/>
      <c r="R35" s="3"/>
    </row>
    <row r="36" spans="1:18">
      <c r="A36" s="2"/>
      <c r="B36" s="72" t="s">
        <v>46</v>
      </c>
      <c r="C36" s="3"/>
      <c r="D36" s="3"/>
      <c r="E36" s="2"/>
      <c r="F36" s="3"/>
      <c r="G36" s="3"/>
      <c r="H36" s="2"/>
      <c r="I36" s="3"/>
      <c r="J36" s="3"/>
      <c r="K36" s="3"/>
      <c r="L36" s="3"/>
      <c r="M36" s="3"/>
      <c r="N36" s="3"/>
      <c r="O36" s="3"/>
      <c r="P36" s="3"/>
      <c r="Q36" s="3"/>
      <c r="R36" s="3"/>
    </row>
    <row r="37" spans="1:18">
      <c r="A37" s="7"/>
      <c r="B37" s="72" t="s">
        <v>85</v>
      </c>
      <c r="C37" s="3"/>
      <c r="D37" s="3"/>
      <c r="E37" s="3"/>
      <c r="F37" s="2"/>
      <c r="G37" s="2"/>
      <c r="H37" s="3"/>
      <c r="I37" s="3"/>
      <c r="J37" s="3"/>
      <c r="K37" s="3"/>
      <c r="L37" s="3"/>
      <c r="M37" s="3"/>
      <c r="N37" s="3"/>
      <c r="O37" s="3"/>
      <c r="P37" s="3"/>
      <c r="Q37" s="3"/>
      <c r="R37" s="3"/>
    </row>
    <row r="38" spans="1:18">
      <c r="A38" s="7"/>
      <c r="B38" s="72" t="s">
        <v>87</v>
      </c>
      <c r="C38" s="3"/>
      <c r="D38" s="3"/>
      <c r="E38" s="3"/>
      <c r="F38" s="2"/>
      <c r="G38" s="2"/>
      <c r="H38" s="3"/>
      <c r="I38" s="3"/>
      <c r="J38" s="3"/>
      <c r="K38" s="3"/>
      <c r="L38" s="3"/>
      <c r="M38" s="3"/>
      <c r="N38" s="3"/>
      <c r="O38" s="3"/>
      <c r="P38" s="3"/>
      <c r="Q38" s="3"/>
      <c r="R38" s="3"/>
    </row>
    <row r="39" spans="1:18">
      <c r="A39" s="7"/>
      <c r="B39" s="72" t="s">
        <v>608</v>
      </c>
      <c r="C39" s="3"/>
      <c r="D39" s="3"/>
      <c r="E39" s="3"/>
      <c r="F39" s="2"/>
      <c r="G39" s="2"/>
      <c r="H39" s="3"/>
      <c r="I39" s="3"/>
      <c r="J39" s="3"/>
      <c r="K39" s="3"/>
      <c r="L39" s="3"/>
      <c r="M39" s="3"/>
      <c r="N39" s="3"/>
      <c r="O39" s="3"/>
      <c r="P39" s="3"/>
      <c r="Q39" s="3"/>
      <c r="R39" s="3"/>
    </row>
    <row r="40" spans="1:18">
      <c r="A40" s="7"/>
      <c r="B40" s="72" t="s">
        <v>609</v>
      </c>
      <c r="C40" s="3"/>
      <c r="D40" s="3"/>
      <c r="E40" s="3"/>
      <c r="F40" s="2"/>
      <c r="G40" s="2"/>
      <c r="H40" s="3"/>
      <c r="I40" s="3"/>
      <c r="J40" s="3"/>
      <c r="K40" s="3"/>
      <c r="L40" s="3"/>
      <c r="M40" s="3"/>
      <c r="N40" s="3"/>
      <c r="O40" s="3"/>
      <c r="P40" s="3"/>
      <c r="Q40" s="3"/>
      <c r="R40" s="3"/>
    </row>
    <row r="41" spans="1:18">
      <c r="A41" s="7"/>
      <c r="B41" s="72"/>
      <c r="C41" s="3"/>
      <c r="D41" s="3"/>
      <c r="E41" s="3"/>
      <c r="F41" s="2"/>
      <c r="G41" s="2"/>
      <c r="H41" s="3"/>
      <c r="I41" s="3"/>
      <c r="J41" s="3"/>
      <c r="K41" s="3"/>
      <c r="L41" s="3"/>
      <c r="M41" s="3"/>
      <c r="N41" s="3"/>
      <c r="O41" s="3"/>
      <c r="P41" s="3"/>
      <c r="Q41" s="3"/>
      <c r="R41" s="3"/>
    </row>
    <row r="42" spans="1:18">
      <c r="A42" s="2"/>
      <c r="B42" s="72" t="s">
        <v>610</v>
      </c>
      <c r="C42" s="3"/>
      <c r="D42" s="3"/>
      <c r="E42" s="3"/>
      <c r="F42" s="2"/>
      <c r="G42" s="2"/>
      <c r="H42" s="3"/>
      <c r="I42" s="3"/>
      <c r="J42" s="3"/>
      <c r="K42" s="3"/>
      <c r="L42" s="3"/>
      <c r="M42" s="3"/>
      <c r="N42" s="3"/>
      <c r="O42" s="3"/>
      <c r="P42" s="3"/>
      <c r="Q42" s="3"/>
      <c r="R42" s="3"/>
    </row>
    <row r="43" spans="1:18">
      <c r="A43" s="2"/>
      <c r="B43" s="72" t="s">
        <v>45</v>
      </c>
      <c r="C43" s="3"/>
      <c r="D43" s="3"/>
      <c r="E43" s="3"/>
      <c r="F43" s="2"/>
      <c r="G43" s="2"/>
      <c r="H43" s="3"/>
      <c r="I43" s="3"/>
      <c r="J43" s="3"/>
      <c r="K43" s="3"/>
      <c r="L43" s="3"/>
      <c r="M43" s="3"/>
      <c r="N43" s="3"/>
      <c r="O43" s="3"/>
      <c r="P43" s="3"/>
      <c r="Q43" s="3"/>
      <c r="R43" s="3"/>
    </row>
    <row r="44" spans="1:18">
      <c r="A44" s="2"/>
      <c r="B44" s="118" t="s">
        <v>613</v>
      </c>
      <c r="C44" s="3"/>
      <c r="D44" s="3"/>
      <c r="E44" s="3"/>
      <c r="F44" s="2"/>
      <c r="G44" s="2"/>
      <c r="H44" s="3"/>
      <c r="I44" s="3"/>
      <c r="J44" s="3"/>
      <c r="K44" s="3"/>
      <c r="L44" s="3"/>
      <c r="M44" s="3"/>
      <c r="N44" s="3"/>
      <c r="O44" s="3"/>
      <c r="P44" s="3"/>
      <c r="Q44" s="3"/>
      <c r="R44" s="3"/>
    </row>
    <row r="45" spans="1:18">
      <c r="A45" s="2"/>
      <c r="B45" s="3"/>
      <c r="C45" s="3"/>
      <c r="D45" s="3"/>
      <c r="E45" s="3"/>
      <c r="F45" s="2"/>
      <c r="G45" s="2"/>
      <c r="H45" s="3"/>
      <c r="I45" s="3"/>
      <c r="J45" s="3"/>
      <c r="K45" s="3"/>
      <c r="L45" s="3"/>
      <c r="M45" s="3"/>
      <c r="N45" s="3"/>
      <c r="O45" s="3"/>
      <c r="P45" s="3"/>
      <c r="Q45" s="3"/>
      <c r="R45" s="3"/>
    </row>
    <row r="46" spans="1:18" ht="15" hidden="1" customHeight="1">
      <c r="B46" s="43" t="s">
        <v>11</v>
      </c>
      <c r="C46" s="34">
        <f>IF(AND(C11&gt;0,C12&gt;0,C13&gt;0),ABS(C11-C13)/60,"")</f>
        <v>0.56666666666666665</v>
      </c>
      <c r="D46" s="79" t="s">
        <v>54</v>
      </c>
    </row>
    <row r="47" spans="1:18" ht="15" hidden="1" customHeight="1">
      <c r="B47" s="3"/>
      <c r="C47" s="3"/>
    </row>
    <row r="48" spans="1:18" ht="15" hidden="1" customHeight="1">
      <c r="B48" s="33">
        <f t="shared" ref="B48:B67" si="0">IF(ISNONTEXT($C$46),B49-$C$46,"")</f>
        <v>62.666666666666721</v>
      </c>
      <c r="C48" s="32">
        <f t="shared" ref="C48:C79" si="1">IF(ISNONTEXT($C$19),_xlfn.NORM.DIST(B48,$C$16,$C$19,FALSE),NA())</f>
        <v>1.6048881472426381E-5</v>
      </c>
    </row>
    <row r="49" spans="1:7" ht="15" hidden="1" customHeight="1">
      <c r="B49" s="33">
        <f t="shared" si="0"/>
        <v>63.233333333333391</v>
      </c>
      <c r="C49" s="32">
        <f t="shared" si="1"/>
        <v>2.1761850346113419E-5</v>
      </c>
    </row>
    <row r="50" spans="1:7" ht="15" hidden="1" customHeight="1">
      <c r="B50" s="33">
        <f t="shared" si="0"/>
        <v>63.800000000000061</v>
      </c>
      <c r="C50" s="32">
        <f t="shared" si="1"/>
        <v>2.9337161461344868E-5</v>
      </c>
    </row>
    <row r="51" spans="1:7" ht="15" hidden="1" customHeight="1">
      <c r="B51" s="33">
        <f t="shared" si="0"/>
        <v>64.366666666666731</v>
      </c>
      <c r="C51" s="32">
        <f t="shared" si="1"/>
        <v>3.9319825760573209E-5</v>
      </c>
    </row>
    <row r="52" spans="1:7" ht="15" hidden="1" customHeight="1">
      <c r="B52" s="33">
        <f t="shared" si="0"/>
        <v>64.933333333333394</v>
      </c>
      <c r="C52" s="32">
        <f t="shared" si="1"/>
        <v>5.2393365962161791E-5</v>
      </c>
    </row>
    <row r="53" spans="1:7" ht="15" hidden="1" customHeight="1">
      <c r="B53" s="33">
        <f t="shared" si="0"/>
        <v>65.500000000000057</v>
      </c>
      <c r="C53" s="32">
        <f t="shared" si="1"/>
        <v>6.9408432674931091E-5</v>
      </c>
    </row>
    <row r="54" spans="1:7" ht="15" hidden="1" customHeight="1">
      <c r="B54" s="33">
        <f t="shared" si="0"/>
        <v>66.06666666666672</v>
      </c>
      <c r="C54" s="32">
        <f t="shared" si="1"/>
        <v>9.1415406962900829E-5</v>
      </c>
    </row>
    <row r="55" spans="1:7" ht="15" hidden="1" customHeight="1">
      <c r="B55" s="33">
        <f t="shared" si="0"/>
        <v>66.633333333333383</v>
      </c>
      <c r="C55" s="32">
        <f t="shared" si="1"/>
        <v>1.1970099991696568E-4</v>
      </c>
    </row>
    <row r="56" spans="1:7" ht="15" hidden="1" customHeight="1">
      <c r="A56"/>
      <c r="B56" s="33">
        <f t="shared" si="0"/>
        <v>67.200000000000045</v>
      </c>
      <c r="C56" s="32">
        <f t="shared" si="1"/>
        <v>1.5582867628530887E-4</v>
      </c>
      <c r="F56"/>
      <c r="G56"/>
    </row>
    <row r="57" spans="1:7" ht="15" hidden="1" customHeight="1">
      <c r="A57"/>
      <c r="B57" s="33">
        <f t="shared" si="0"/>
        <v>67.766666666666708</v>
      </c>
      <c r="C57" s="32">
        <f t="shared" si="1"/>
        <v>2.0168249560123817E-4</v>
      </c>
      <c r="F57"/>
      <c r="G57"/>
    </row>
    <row r="58" spans="1:7" ht="15" hidden="1" customHeight="1">
      <c r="A58"/>
      <c r="B58" s="33">
        <f t="shared" si="0"/>
        <v>68.333333333333371</v>
      </c>
      <c r="C58" s="32">
        <f t="shared" si="1"/>
        <v>2.5951367850377162E-4</v>
      </c>
      <c r="F58"/>
      <c r="G58"/>
    </row>
    <row r="59" spans="1:7" ht="15" hidden="1" customHeight="1">
      <c r="A59"/>
      <c r="B59" s="33">
        <f t="shared" si="0"/>
        <v>68.900000000000034</v>
      </c>
      <c r="C59" s="32">
        <f t="shared" si="1"/>
        <v>3.3198886886996357E-4</v>
      </c>
      <c r="F59"/>
      <c r="G59"/>
    </row>
    <row r="60" spans="1:7" ht="15" hidden="1" customHeight="1">
      <c r="A60"/>
      <c r="B60" s="33">
        <f t="shared" si="0"/>
        <v>69.466666666666697</v>
      </c>
      <c r="C60" s="32">
        <f t="shared" si="1"/>
        <v>4.2223867840489657E-4</v>
      </c>
      <c r="F60"/>
      <c r="G60"/>
    </row>
    <row r="61" spans="1:7" ht="15" hidden="1" customHeight="1">
      <c r="A61"/>
      <c r="B61" s="33">
        <f t="shared" si="0"/>
        <v>70.03333333333336</v>
      </c>
      <c r="C61" s="32">
        <f t="shared" si="1"/>
        <v>5.3390467832435792E-4</v>
      </c>
      <c r="F61"/>
      <c r="G61"/>
    </row>
    <row r="62" spans="1:7" ht="15" hidden="1" customHeight="1">
      <c r="A62"/>
      <c r="B62" s="33">
        <f t="shared" si="0"/>
        <v>70.600000000000023</v>
      </c>
      <c r="C62" s="32">
        <f t="shared" si="1"/>
        <v>6.7118255666743837E-4</v>
      </c>
      <c r="F62"/>
      <c r="G62"/>
    </row>
    <row r="63" spans="1:7" ht="15" hidden="1" customHeight="1">
      <c r="A63"/>
      <c r="B63" s="33">
        <f t="shared" si="0"/>
        <v>71.166666666666686</v>
      </c>
      <c r="C63" s="32">
        <f t="shared" si="1"/>
        <v>8.3885870909909514E-4</v>
      </c>
      <c r="F63"/>
      <c r="G63"/>
    </row>
    <row r="64" spans="1:7" ht="15" hidden="1" customHeight="1">
      <c r="A64"/>
      <c r="B64" s="33">
        <f t="shared" si="0"/>
        <v>71.733333333333348</v>
      </c>
      <c r="C64" s="32">
        <f t="shared" si="1"/>
        <v>1.0423371010309203E-3</v>
      </c>
      <c r="F64"/>
      <c r="G64"/>
    </row>
    <row r="65" spans="2:3" customFormat="1" ht="15" hidden="1" customHeight="1">
      <c r="B65" s="33">
        <f t="shared" si="0"/>
        <v>72.300000000000011</v>
      </c>
      <c r="C65" s="32">
        <f t="shared" si="1"/>
        <v>1.2876528602023057E-3</v>
      </c>
    </row>
    <row r="66" spans="2:3" customFormat="1" ht="15" hidden="1" customHeight="1">
      <c r="B66" s="33">
        <f t="shared" si="0"/>
        <v>72.866666666666674</v>
      </c>
      <c r="C66" s="32">
        <f t="shared" si="1"/>
        <v>1.5814687669656305E-3</v>
      </c>
    </row>
    <row r="67" spans="2:3" customFormat="1" ht="15" hidden="1" customHeight="1">
      <c r="B67" s="33">
        <f t="shared" si="0"/>
        <v>73.433333333333337</v>
      </c>
      <c r="C67" s="32">
        <f t="shared" si="1"/>
        <v>1.9310506432955723E-3</v>
      </c>
    </row>
    <row r="68" spans="2:3" customFormat="1" ht="15" hidden="1" customHeight="1">
      <c r="B68" s="44">
        <f>IF(ISNONTEXT($C$46),$C$11,"")</f>
        <v>74</v>
      </c>
      <c r="C68" s="32">
        <f t="shared" si="1"/>
        <v>2.3442176414339416E-3</v>
      </c>
    </row>
    <row r="69" spans="2:3" customFormat="1" ht="15" hidden="1" customHeight="1">
      <c r="B69" s="33">
        <f t="shared" ref="B69:B100" si="2">IF(ISNONTEXT($C$46),B68+$C$46,"")</f>
        <v>74.566666666666663</v>
      </c>
      <c r="C69" s="32">
        <f t="shared" si="1"/>
        <v>2.8292636385953466E-3</v>
      </c>
    </row>
    <row r="70" spans="2:3" customFormat="1" ht="15" hidden="1" customHeight="1">
      <c r="B70" s="33">
        <f t="shared" si="2"/>
        <v>75.133333333333326</v>
      </c>
      <c r="C70" s="32">
        <f t="shared" si="1"/>
        <v>3.3948463908618372E-3</v>
      </c>
    </row>
    <row r="71" spans="2:3" customFormat="1" ht="15" hidden="1" customHeight="1">
      <c r="B71" s="33">
        <f t="shared" si="2"/>
        <v>75.699999999999989</v>
      </c>
      <c r="C71" s="32">
        <f t="shared" si="1"/>
        <v>4.0498418154983548E-3</v>
      </c>
    </row>
    <row r="72" spans="2:3" customFormat="1" ht="15" hidden="1" customHeight="1">
      <c r="B72" s="33">
        <f t="shared" si="2"/>
        <v>76.266666666666652</v>
      </c>
      <c r="C72" s="32">
        <f t="shared" si="1"/>
        <v>4.8031617736622213E-3</v>
      </c>
    </row>
    <row r="73" spans="2:3" customFormat="1" ht="15" hidden="1" customHeight="1">
      <c r="B73" s="33">
        <f t="shared" si="2"/>
        <v>76.833333333333314</v>
      </c>
      <c r="C73" s="32">
        <f t="shared" si="1"/>
        <v>5.6635350175411195E-3</v>
      </c>
    </row>
    <row r="74" spans="2:3" customFormat="1" ht="15" hidden="1" customHeight="1">
      <c r="B74" s="33">
        <f t="shared" si="2"/>
        <v>77.399999999999977</v>
      </c>
      <c r="C74" s="32">
        <f t="shared" si="1"/>
        <v>6.6392525322301358E-3</v>
      </c>
    </row>
    <row r="75" spans="2:3" customFormat="1" ht="15" hidden="1" customHeight="1">
      <c r="B75" s="33">
        <f t="shared" si="2"/>
        <v>77.96666666666664</v>
      </c>
      <c r="C75" s="32">
        <f t="shared" si="1"/>
        <v>7.7378803077117796E-3</v>
      </c>
    </row>
    <row r="76" spans="2:3" customFormat="1" ht="15" hidden="1" customHeight="1">
      <c r="B76" s="33">
        <f t="shared" si="2"/>
        <v>78.533333333333303</v>
      </c>
      <c r="C76" s="32">
        <f t="shared" si="1"/>
        <v>8.9659445628503427E-3</v>
      </c>
    </row>
    <row r="77" spans="2:3" customFormat="1" ht="15" hidden="1" customHeight="1">
      <c r="B77" s="33">
        <f t="shared" si="2"/>
        <v>79.099999999999966</v>
      </c>
      <c r="C77" s="32">
        <f t="shared" si="1"/>
        <v>1.0328596532067545E-2</v>
      </c>
    </row>
    <row r="78" spans="2:3" customFormat="1" ht="15" hidden="1" customHeight="1">
      <c r="B78" s="33">
        <f t="shared" si="2"/>
        <v>79.666666666666629</v>
      </c>
      <c r="C78" s="32">
        <f t="shared" si="1"/>
        <v>1.1829266016517509E-2</v>
      </c>
    </row>
    <row r="79" spans="2:3" customFormat="1" ht="15" hidden="1" customHeight="1">
      <c r="B79" s="33">
        <f t="shared" si="2"/>
        <v>80.233333333333292</v>
      </c>
      <c r="C79" s="32">
        <f t="shared" si="1"/>
        <v>1.3469314878055094E-2</v>
      </c>
    </row>
    <row r="80" spans="2:3" customFormat="1" ht="15" hidden="1" customHeight="1">
      <c r="B80" s="33">
        <f t="shared" si="2"/>
        <v>80.799999999999955</v>
      </c>
      <c r="C80" s="32">
        <f t="shared" ref="C80:C111" si="3">IF(ISNONTEXT($C$19),_xlfn.NORM.DIST(B80,$C$16,$C$19,FALSE),NA())</f>
        <v>1.5247703386892545E-2</v>
      </c>
    </row>
    <row r="81" spans="2:3" customFormat="1" ht="15" hidden="1" customHeight="1">
      <c r="B81" s="33">
        <f t="shared" si="2"/>
        <v>81.366666666666617</v>
      </c>
      <c r="C81" s="32">
        <f t="shared" si="3"/>
        <v>1.716068368810466E-2</v>
      </c>
    </row>
    <row r="82" spans="2:3" customFormat="1" ht="15" hidden="1" customHeight="1">
      <c r="B82" s="33">
        <f t="shared" si="2"/>
        <v>81.93333333333328</v>
      </c>
      <c r="C82" s="32">
        <f t="shared" si="3"/>
        <v>1.9201535496700405E-2</v>
      </c>
    </row>
    <row r="83" spans="2:3" customFormat="1" ht="15" hidden="1" customHeight="1">
      <c r="B83" s="33">
        <f t="shared" si="2"/>
        <v>82.499999999999943</v>
      </c>
      <c r="C83" s="32">
        <f t="shared" si="3"/>
        <v>2.1360359346921605E-2</v>
      </c>
    </row>
    <row r="84" spans="2:3" customFormat="1" ht="15" hidden="1" customHeight="1">
      <c r="B84" s="33">
        <f t="shared" si="2"/>
        <v>83.066666666666606</v>
      </c>
      <c r="C84" s="32">
        <f t="shared" si="3"/>
        <v>2.3623942212126835E-2</v>
      </c>
    </row>
    <row r="85" spans="2:3" customFormat="1" ht="15" hidden="1" customHeight="1">
      <c r="B85" s="33">
        <f t="shared" si="2"/>
        <v>83.633333333333269</v>
      </c>
      <c r="C85" s="32">
        <f t="shared" si="3"/>
        <v>2.5975709012240313E-2</v>
      </c>
    </row>
    <row r="86" spans="2:3" customFormat="1" ht="15" hidden="1" customHeight="1">
      <c r="B86" s="33">
        <f t="shared" si="2"/>
        <v>84.199999999999932</v>
      </c>
      <c r="C86" s="32">
        <f t="shared" si="3"/>
        <v>2.8395771411691924E-2</v>
      </c>
    </row>
    <row r="87" spans="2:3" customFormat="1" ht="15" hidden="1" customHeight="1">
      <c r="B87" s="33">
        <f t="shared" si="2"/>
        <v>84.766666666666595</v>
      </c>
      <c r="C87" s="32">
        <f t="shared" si="3"/>
        <v>3.0861082404221085E-2</v>
      </c>
    </row>
    <row r="88" spans="2:3" customFormat="1" ht="15" hidden="1" customHeight="1">
      <c r="B88" s="33">
        <f t="shared" si="2"/>
        <v>85.333333333333258</v>
      </c>
      <c r="C88" s="32">
        <f t="shared" si="3"/>
        <v>3.3345701554705835E-2</v>
      </c>
    </row>
    <row r="89" spans="2:3" customFormat="1" ht="15" hidden="1" customHeight="1">
      <c r="B89" s="33">
        <f t="shared" si="2"/>
        <v>85.89999999999992</v>
      </c>
      <c r="C89" s="32">
        <f t="shared" si="3"/>
        <v>3.5821171546463096E-2</v>
      </c>
    </row>
    <row r="90" spans="2:3" customFormat="1" ht="15" hidden="1" customHeight="1">
      <c r="B90" s="33">
        <f t="shared" si="2"/>
        <v>86.466666666666583</v>
      </c>
      <c r="C90" s="32">
        <f t="shared" si="3"/>
        <v>3.8257002037694048E-2</v>
      </c>
    </row>
    <row r="91" spans="2:3" customFormat="1" ht="15" hidden="1" customHeight="1">
      <c r="B91" s="33">
        <f t="shared" si="2"/>
        <v>87.033333333333246</v>
      </c>
      <c r="C91" s="32">
        <f t="shared" si="3"/>
        <v>4.0621251976848564E-2</v>
      </c>
    </row>
    <row r="92" spans="2:3" customFormat="1" ht="15" hidden="1" customHeight="1">
      <c r="B92" s="33">
        <f t="shared" si="2"/>
        <v>87.599999999999909</v>
      </c>
      <c r="C92" s="32">
        <f t="shared" si="3"/>
        <v>4.2881196708633607E-2</v>
      </c>
    </row>
    <row r="93" spans="2:3" customFormat="1" ht="15" hidden="1" customHeight="1">
      <c r="B93" s="33">
        <f t="shared" si="2"/>
        <v>88.166666666666572</v>
      </c>
      <c r="C93" s="32">
        <f t="shared" si="3"/>
        <v>4.5004061682643509E-2</v>
      </c>
    </row>
    <row r="94" spans="2:3" customFormat="1" ht="15" hidden="1" customHeight="1">
      <c r="B94" s="33">
        <f t="shared" si="2"/>
        <v>88.733333333333235</v>
      </c>
      <c r="C94" s="32">
        <f t="shared" si="3"/>
        <v>4.6957800619163895E-2</v>
      </c>
    </row>
    <row r="95" spans="2:3" customFormat="1" ht="15" hidden="1" customHeight="1">
      <c r="B95" s="33">
        <f t="shared" si="2"/>
        <v>89.299999999999898</v>
      </c>
      <c r="C95" s="32">
        <f t="shared" si="3"/>
        <v>4.8711892839979128E-2</v>
      </c>
    </row>
    <row r="96" spans="2:3" customFormat="1" ht="15" hidden="1" customHeight="1">
      <c r="B96" s="33">
        <f t="shared" si="2"/>
        <v>89.866666666666561</v>
      </c>
      <c r="C96" s="32">
        <f t="shared" si="3"/>
        <v>5.0238132351505524E-2</v>
      </c>
    </row>
    <row r="97" spans="2:3" customFormat="1" ht="15" hidden="1" customHeight="1">
      <c r="B97" s="33">
        <f t="shared" si="2"/>
        <v>90.433333333333223</v>
      </c>
      <c r="C97" s="32">
        <f t="shared" si="3"/>
        <v>5.1511380339942937E-2</v>
      </c>
    </row>
    <row r="98" spans="2:3" customFormat="1" ht="15" hidden="1" customHeight="1">
      <c r="B98" s="33">
        <f t="shared" si="2"/>
        <v>90.999999999999886</v>
      </c>
      <c r="C98" s="32">
        <f t="shared" si="3"/>
        <v>5.2510253107828163E-2</v>
      </c>
    </row>
    <row r="99" spans="2:3" customFormat="1" ht="15" hidden="1" customHeight="1">
      <c r="B99" s="33">
        <f t="shared" si="2"/>
        <v>91.566666666666549</v>
      </c>
      <c r="C99" s="32">
        <f t="shared" si="3"/>
        <v>5.3217719180955705E-2</v>
      </c>
    </row>
    <row r="100" spans="2:3" customFormat="1" ht="15" hidden="1" customHeight="1">
      <c r="B100" s="33">
        <f t="shared" si="2"/>
        <v>92.133333333333212</v>
      </c>
      <c r="C100" s="32">
        <f t="shared" si="3"/>
        <v>5.3621582299819885E-2</v>
      </c>
    </row>
    <row r="101" spans="2:3" customFormat="1" ht="15" hidden="1" customHeight="1">
      <c r="B101" s="33">
        <f t="shared" ref="B101:B132" si="4">IF(ISNONTEXT($C$46),B100+$C$46,"")</f>
        <v>92.699999999999875</v>
      </c>
      <c r="C101" s="32">
        <f t="shared" si="3"/>
        <v>5.3714831159610059E-2</v>
      </c>
    </row>
    <row r="102" spans="2:3" customFormat="1" ht="15" hidden="1" customHeight="1">
      <c r="B102" s="33">
        <f t="shared" si="4"/>
        <v>93.266666666666538</v>
      </c>
      <c r="C102" s="32">
        <f t="shared" si="3"/>
        <v>5.3495841885418519E-2</v>
      </c>
    </row>
    <row r="103" spans="2:3" customFormat="1" ht="15" hidden="1" customHeight="1">
      <c r="B103" s="33">
        <f t="shared" si="4"/>
        <v>93.833333333333201</v>
      </c>
      <c r="C103" s="32">
        <f t="shared" si="3"/>
        <v>5.2968425072445965E-2</v>
      </c>
    </row>
    <row r="104" spans="2:3" customFormat="1" ht="15" hidden="1" customHeight="1">
      <c r="B104" s="33">
        <f t="shared" si="4"/>
        <v>94.399999999999864</v>
      </c>
      <c r="C104" s="32">
        <f t="shared" si="3"/>
        <v>5.2141715487175042E-2</v>
      </c>
    </row>
    <row r="105" spans="2:3" customFormat="1" ht="15" hidden="1" customHeight="1">
      <c r="B105" s="33">
        <f t="shared" si="4"/>
        <v>94.966666666666526</v>
      </c>
      <c r="C105" s="32">
        <f t="shared" si="3"/>
        <v>5.1029908890564628E-2</v>
      </c>
    </row>
    <row r="106" spans="2:3" customFormat="1" ht="15" hidden="1" customHeight="1">
      <c r="B106" s="33">
        <f t="shared" si="4"/>
        <v>95.533333333333189</v>
      </c>
      <c r="C106" s="32">
        <f t="shared" si="3"/>
        <v>4.9651856577867817E-2</v>
      </c>
    </row>
    <row r="107" spans="2:3" customFormat="1" ht="15" hidden="1" customHeight="1">
      <c r="B107" s="33">
        <f t="shared" si="4"/>
        <v>96.099999999999852</v>
      </c>
      <c r="C107" s="32">
        <f t="shared" si="3"/>
        <v>4.8030533815927832E-2</v>
      </c>
    </row>
    <row r="108" spans="2:3" customFormat="1" ht="15" hidden="1" customHeight="1">
      <c r="B108" s="33">
        <f t="shared" si="4"/>
        <v>96.666666666666515</v>
      </c>
      <c r="C108" s="32">
        <f t="shared" si="3"/>
        <v>4.6192403116473227E-2</v>
      </c>
    </row>
    <row r="109" spans="2:3" customFormat="1" ht="15" hidden="1" customHeight="1">
      <c r="B109" s="33">
        <f t="shared" si="4"/>
        <v>97.233333333333178</v>
      </c>
      <c r="C109" s="32">
        <f t="shared" si="3"/>
        <v>4.4166696983496331E-2</v>
      </c>
    </row>
    <row r="110" spans="2:3" customFormat="1" ht="15" hidden="1" customHeight="1">
      <c r="B110" s="33">
        <f t="shared" si="4"/>
        <v>97.799999999999841</v>
      </c>
      <c r="C110" s="32">
        <f t="shared" si="3"/>
        <v>4.1984647249936072E-2</v>
      </c>
    </row>
    <row r="111" spans="2:3" customFormat="1" ht="15" hidden="1" customHeight="1">
      <c r="B111" s="33">
        <f t="shared" si="4"/>
        <v>98.366666666666504</v>
      </c>
      <c r="C111" s="32">
        <f t="shared" si="3"/>
        <v>3.9678689283209521E-2</v>
      </c>
    </row>
    <row r="112" spans="2:3" customFormat="1" ht="15" hidden="1" customHeight="1">
      <c r="B112" s="33">
        <f t="shared" si="4"/>
        <v>98.933333333333167</v>
      </c>
      <c r="C112" s="32">
        <f t="shared" ref="C112:C143" si="5">IF(ISNONTEXT($C$19),_xlfn.NORM.DIST(B112,$C$16,$C$19,FALSE),NA())</f>
        <v>3.72816691776202E-2</v>
      </c>
    </row>
    <row r="113" spans="2:3" customFormat="1" ht="15" hidden="1" customHeight="1">
      <c r="B113" s="33">
        <f t="shared" si="4"/>
        <v>99.499999999999829</v>
      </c>
      <c r="C113" s="32">
        <f t="shared" si="5"/>
        <v>3.4826080626746685E-2</v>
      </c>
    </row>
    <row r="114" spans="2:3" customFormat="1" ht="15" hidden="1" customHeight="1">
      <c r="B114" s="33">
        <f t="shared" si="4"/>
        <v>100.06666666666649</v>
      </c>
      <c r="C114" s="32">
        <f t="shared" si="5"/>
        <v>3.2343355611503664E-2</v>
      </c>
    </row>
    <row r="115" spans="2:3" customFormat="1" ht="15" hidden="1" customHeight="1">
      <c r="B115" s="33">
        <f t="shared" si="4"/>
        <v>100.63333333333316</v>
      </c>
      <c r="C115" s="32">
        <f t="shared" si="5"/>
        <v>2.9863229537813982E-2</v>
      </c>
    </row>
    <row r="116" spans="2:3" customFormat="1" ht="15" hidden="1" customHeight="1">
      <c r="B116" s="33">
        <f t="shared" si="4"/>
        <v>101.19999999999982</v>
      </c>
      <c r="C116" s="32">
        <f t="shared" si="5"/>
        <v>2.7413197242520115E-2</v>
      </c>
    </row>
    <row r="117" spans="2:3" customFormat="1" ht="15" hidden="1" customHeight="1">
      <c r="B117" s="33">
        <f t="shared" si="4"/>
        <v>101.76666666666648</v>
      </c>
      <c r="C117" s="32">
        <f t="shared" si="5"/>
        <v>2.5018071614086677E-2</v>
      </c>
    </row>
    <row r="118" spans="2:3" customFormat="1" ht="15" hidden="1" customHeight="1">
      <c r="B118" s="33">
        <f t="shared" si="4"/>
        <v>102.33333333333314</v>
      </c>
      <c r="C118" s="32">
        <f t="shared" si="5"/>
        <v>2.2699651711211286E-2</v>
      </c>
    </row>
    <row r="119" spans="2:3" customFormat="1" ht="15" hidden="1" customHeight="1">
      <c r="B119" s="33">
        <f t="shared" si="4"/>
        <v>102.89999999999981</v>
      </c>
      <c r="C119" s="32">
        <f t="shared" si="5"/>
        <v>2.0476502464880218E-2</v>
      </c>
    </row>
    <row r="120" spans="2:3" customFormat="1" ht="15" hidden="1" customHeight="1">
      <c r="B120" s="33">
        <f t="shared" si="4"/>
        <v>103.46666666666647</v>
      </c>
      <c r="C120" s="32">
        <f t="shared" si="5"/>
        <v>1.8363843551607219E-2</v>
      </c>
    </row>
    <row r="121" spans="2:3" customFormat="1" ht="15" hidden="1" customHeight="1">
      <c r="B121" s="33">
        <f t="shared" si="4"/>
        <v>104.03333333333313</v>
      </c>
      <c r="C121" s="32">
        <f t="shared" si="5"/>
        <v>1.6373541025842542E-2</v>
      </c>
    </row>
    <row r="122" spans="2:3" customFormat="1" ht="15" hidden="1" customHeight="1">
      <c r="B122" s="33">
        <f t="shared" si="4"/>
        <v>104.5999999999998</v>
      </c>
      <c r="C122" s="32">
        <f t="shared" si="5"/>
        <v>1.4514191951415503E-2</v>
      </c>
    </row>
    <row r="123" spans="2:3" customFormat="1" ht="15" hidden="1" customHeight="1">
      <c r="B123" s="33">
        <f t="shared" si="4"/>
        <v>105.16666666666646</v>
      </c>
      <c r="C123" s="32">
        <f t="shared" si="5"/>
        <v>1.2791289678994632E-2</v>
      </c>
    </row>
    <row r="124" spans="2:3" customFormat="1" ht="15" hidden="1" customHeight="1">
      <c r="B124" s="33">
        <f t="shared" si="4"/>
        <v>105.73333333333312</v>
      </c>
      <c r="C124" s="32">
        <f t="shared" si="5"/>
        <v>1.1207455631054387E-2</v>
      </c>
    </row>
    <row r="125" spans="2:3" customFormat="1" ht="15" hidden="1" customHeight="1">
      <c r="B125" s="33">
        <f t="shared" si="4"/>
        <v>106.29999999999978</v>
      </c>
      <c r="C125" s="32">
        <f t="shared" si="5"/>
        <v>9.7627224804114517E-3</v>
      </c>
    </row>
    <row r="126" spans="2:3" customFormat="1" ht="15" hidden="1" customHeight="1">
      <c r="B126" s="33">
        <f t="shared" si="4"/>
        <v>106.86666666666645</v>
      </c>
      <c r="C126" s="32">
        <f t="shared" si="5"/>
        <v>8.4548534013030134E-3</v>
      </c>
    </row>
    <row r="127" spans="2:3" customFormat="1" ht="15" hidden="1" customHeight="1">
      <c r="B127" s="33">
        <f t="shared" si="4"/>
        <v>107.43333333333311</v>
      </c>
      <c r="C127" s="32">
        <f t="shared" si="5"/>
        <v>7.2796825544791388E-3</v>
      </c>
    </row>
    <row r="128" spans="2:3" customFormat="1" ht="15" hidden="1" customHeight="1">
      <c r="B128" s="33">
        <f t="shared" si="4"/>
        <v>107.99999999999977</v>
      </c>
      <c r="C128" s="32">
        <f t="shared" si="5"/>
        <v>6.2314630330786028E-3</v>
      </c>
    </row>
    <row r="129" spans="2:3" customFormat="1" ht="15" hidden="1" customHeight="1">
      <c r="B129" s="33">
        <f t="shared" si="4"/>
        <v>108.56666666666644</v>
      </c>
      <c r="C129" s="32">
        <f t="shared" si="5"/>
        <v>5.303210019049015E-3</v>
      </c>
    </row>
    <row r="130" spans="2:3" customFormat="1" ht="15" hidden="1" customHeight="1">
      <c r="B130" s="33">
        <f t="shared" si="4"/>
        <v>109.1333333333331</v>
      </c>
      <c r="C130" s="32">
        <f t="shared" si="5"/>
        <v>4.4870287468577446E-3</v>
      </c>
    </row>
    <row r="131" spans="2:3" customFormat="1" ht="15" hidden="1" customHeight="1">
      <c r="B131" s="33">
        <f t="shared" si="4"/>
        <v>109.69999999999976</v>
      </c>
      <c r="C131" s="32">
        <f t="shared" si="5"/>
        <v>3.7744189089513429E-3</v>
      </c>
    </row>
    <row r="132" spans="2:3" customFormat="1" ht="15" hidden="1" customHeight="1">
      <c r="B132" s="33">
        <f t="shared" si="4"/>
        <v>110.26666666666642</v>
      </c>
      <c r="C132" s="32">
        <f t="shared" si="5"/>
        <v>3.1565492408158853E-3</v>
      </c>
    </row>
    <row r="133" spans="2:3" customFormat="1" ht="15" hidden="1" customHeight="1">
      <c r="B133" s="33">
        <f t="shared" ref="B133:B148" si="6">IF(ISNONTEXT($C$46),B132+$C$46,"")</f>
        <v>110.83333333333309</v>
      </c>
      <c r="C133" s="32">
        <f t="shared" si="5"/>
        <v>2.6244980819432871E-3</v>
      </c>
    </row>
    <row r="134" spans="2:3" customFormat="1" ht="15" hidden="1" customHeight="1">
      <c r="B134" s="33">
        <f t="shared" si="6"/>
        <v>111.39999999999975</v>
      </c>
      <c r="C134" s="32">
        <f t="shared" si="5"/>
        <v>2.1694576306936133E-3</v>
      </c>
    </row>
    <row r="135" spans="2:3" customFormat="1" ht="15" hidden="1" customHeight="1">
      <c r="B135" s="33">
        <f t="shared" si="6"/>
        <v>111.96666666666641</v>
      </c>
      <c r="C135" s="32">
        <f t="shared" si="5"/>
        <v>1.7829013254651847E-3</v>
      </c>
    </row>
    <row r="136" spans="2:3" customFormat="1" ht="15" hidden="1" customHeight="1">
      <c r="B136" s="33">
        <f t="shared" si="6"/>
        <v>112.53333333333308</v>
      </c>
      <c r="C136" s="32">
        <f t="shared" si="5"/>
        <v>1.4567152433702551E-3</v>
      </c>
    </row>
    <row r="137" spans="2:3" customFormat="1" ht="15" hidden="1" customHeight="1">
      <c r="B137" s="33">
        <f t="shared" si="6"/>
        <v>113.09999999999974</v>
      </c>
      <c r="C137" s="32">
        <f t="shared" si="5"/>
        <v>1.1832955837720782E-3</v>
      </c>
    </row>
    <row r="138" spans="2:3" customFormat="1" ht="15" hidden="1" customHeight="1">
      <c r="B138" s="33">
        <f t="shared" si="6"/>
        <v>113.6666666666664</v>
      </c>
      <c r="C138" s="32">
        <f t="shared" si="5"/>
        <v>9.5561518998916681E-4</v>
      </c>
    </row>
    <row r="139" spans="2:3" customFormat="1" ht="15" hidden="1" customHeight="1">
      <c r="B139" s="33">
        <f t="shared" si="6"/>
        <v>114.23333333333306</v>
      </c>
      <c r="C139" s="32">
        <f t="shared" si="5"/>
        <v>7.6726266718066185E-4</v>
      </c>
    </row>
    <row r="140" spans="2:3" customFormat="1" ht="15" hidden="1" customHeight="1">
      <c r="B140" s="33">
        <f t="shared" si="6"/>
        <v>114.79999999999973</v>
      </c>
      <c r="C140" s="32">
        <f t="shared" si="5"/>
        <v>6.124579999942795E-4</v>
      </c>
    </row>
    <row r="141" spans="2:3" customFormat="1" ht="15" hidden="1" customHeight="1">
      <c r="B141" s="33">
        <f t="shared" si="6"/>
        <v>115.36666666666639</v>
      </c>
      <c r="C141" s="32">
        <f t="shared" si="5"/>
        <v>4.8604869159155995E-4</v>
      </c>
    </row>
    <row r="142" spans="2:3" customFormat="1" ht="15" hidden="1" customHeight="1">
      <c r="B142" s="33">
        <f t="shared" si="6"/>
        <v>115.93333333333305</v>
      </c>
      <c r="C142" s="32">
        <f t="shared" si="5"/>
        <v>3.8349037371103559E-4</v>
      </c>
    </row>
    <row r="143" spans="2:3" customFormat="1" ht="15" hidden="1" customHeight="1">
      <c r="B143" s="33">
        <f t="shared" si="6"/>
        <v>116.49999999999972</v>
      </c>
      <c r="C143" s="32">
        <f t="shared" si="5"/>
        <v>3.0081561570673919E-4</v>
      </c>
    </row>
    <row r="144" spans="2:3" customFormat="1" ht="15" hidden="1" customHeight="1">
      <c r="B144" s="33">
        <f t="shared" si="6"/>
        <v>117.06666666666638</v>
      </c>
      <c r="C144" s="32">
        <f t="shared" ref="C144:C148" si="7">IF(ISNONTEXT($C$19),_xlfn.NORM.DIST(B144,$C$16,$C$19,FALSE),NA())</f>
        <v>2.3459432908750543E-4</v>
      </c>
    </row>
    <row r="145" spans="1:7" customFormat="1" ht="15" hidden="1" customHeight="1">
      <c r="B145" s="33">
        <f t="shared" si="6"/>
        <v>117.63333333333304</v>
      </c>
      <c r="C145" s="32">
        <f t="shared" si="7"/>
        <v>1.8188876067384106E-4</v>
      </c>
    </row>
    <row r="146" spans="1:7" customFormat="1" ht="15" hidden="1" customHeight="1">
      <c r="B146" s="33">
        <f t="shared" si="6"/>
        <v>118.1999999999997</v>
      </c>
      <c r="C146" s="32">
        <f t="shared" si="7"/>
        <v>1.4020562573677299E-4</v>
      </c>
    </row>
    <row r="147" spans="1:7" customFormat="1" ht="15" hidden="1" customHeight="1">
      <c r="B147" s="33">
        <f t="shared" si="6"/>
        <v>118.76666666666637</v>
      </c>
      <c r="C147" s="32">
        <f t="shared" si="7"/>
        <v>1.0744748093851615E-4</v>
      </c>
    </row>
    <row r="148" spans="1:7" customFormat="1" ht="15" hidden="1" customHeight="1">
      <c r="B148" s="33">
        <f t="shared" si="6"/>
        <v>119.33333333333303</v>
      </c>
      <c r="C148" s="32">
        <f t="shared" si="7"/>
        <v>8.18649984818131E-5</v>
      </c>
    </row>
    <row r="149" spans="1:7" customFormat="1">
      <c r="B149" s="78" t="s">
        <v>611</v>
      </c>
    </row>
    <row r="150" spans="1:7" customFormat="1"/>
    <row r="151" spans="1:7" customFormat="1"/>
    <row r="152" spans="1:7">
      <c r="A152"/>
      <c r="C152" s="78"/>
      <c r="F152"/>
      <c r="G152"/>
    </row>
    <row r="153" spans="1:7">
      <c r="A153"/>
      <c r="C153" s="78"/>
      <c r="F153"/>
      <c r="G153"/>
    </row>
    <row r="154" spans="1:7">
      <c r="A154"/>
      <c r="C154" s="78"/>
      <c r="F154"/>
      <c r="G154"/>
    </row>
    <row r="155" spans="1:7">
      <c r="A155"/>
      <c r="C155" s="78"/>
      <c r="F155"/>
      <c r="G155"/>
    </row>
    <row r="156" spans="1:7" customFormat="1"/>
    <row r="157" spans="1:7" customFormat="1"/>
    <row r="158" spans="1:7" customFormat="1"/>
    <row r="159" spans="1:7" customFormat="1"/>
    <row r="160" spans="1:7"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sheetData>
  <mergeCells count="1">
    <mergeCell ref="B34:C34"/>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0" r:id="rId1" display="Download more FREE Statistical PERT templates at https://www.statisticalpert.com" xr:uid="{DDF23D16-15B2-4083-8572-42B3F47F74CA}"/>
    <hyperlink ref="B31" r:id="rId2" xr:uid="{BC2C4F00-CE4A-48E4-B2E7-4822A0697E64}"/>
    <hyperlink ref="B32" r:id="rId3" xr:uid="{2742374D-6237-4110-9CA7-32EC04590A17}"/>
    <hyperlink ref="B33" r:id="rId4" display="Connect with me on LinkedIn" xr:uid="{486C1081-1313-4066-B771-4A5883C8D56E}"/>
    <hyperlink ref="B44" r:id="rId5" display="See the GNU General Public License for more details (http://www.gnu.org/licenses/)." xr:uid="{D8F05DC5-4A82-4113-9B52-0059A7B1AE5D}"/>
    <hyperlink ref="B34" r:id="rId6" location="newsletter" display="Follow Statistical PERT on Twitter to learn when new updates are released" xr:uid="{1546AB72-9E21-434B-8EBB-52026FEA124E}"/>
  </hyperlinks>
  <pageMargins left="0.7" right="0.7" top="0.75" bottom="0.75" header="0.3" footer="0.3"/>
  <pageSetup orientation="portrait" horizontalDpi="0" verticalDpi="0" r:id="rId7"/>
  <drawing r:id="rId8"/>
  <extLst>
    <ext xmlns:x14="http://schemas.microsoft.com/office/spreadsheetml/2009/9/main" uri="{78C0D931-6437-407d-A8EE-F0AAD7539E65}">
      <x14:conditionalFormattings>
        <x14:conditionalFormatting xmlns:xm="http://schemas.microsoft.com/office/excel/2006/main">
          <x14:cfRule type="expression" priority="1" id="{F99935D1-72E6-4216-8CE2-C44790676BC4}">
            <xm:f>IF(#REF!=VLookups!$A$22,TRUE,FALSE)</xm:f>
            <x14:dxf>
              <numFmt numFmtId="9" formatCode="&quot;$&quot;#,##0_);\(&quot;$&quot;#,##0\)"/>
            </x14:dxf>
          </x14:cfRule>
          <xm:sqref>C4:C13</xm:sqref>
        </x14:conditionalFormatting>
        <x14:conditionalFormatting xmlns:xm="http://schemas.microsoft.com/office/excel/2006/main">
          <x14:cfRule type="expression" priority="37" id="{75E7B3D1-4D48-416A-ABC7-E830912F3F86}">
            <xm:f>IF(#REF!=VLookups!$A$22,TRUE,FALSE)</xm:f>
            <x14:dxf>
              <numFmt numFmtId="9" formatCode="&quot;$&quot;#,##0_);\(&quot;$&quot;#,##0\)"/>
            </x14:dxf>
          </x14:cfRule>
          <xm:sqref>C16 C19:C21 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SPERT®'!C48:C148</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651</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7" t="s">
        <v>32</v>
      </c>
      <c r="N2" s="227" t="s">
        <v>33</v>
      </c>
      <c r="O2" s="229" t="s">
        <v>24</v>
      </c>
      <c r="P2" s="230"/>
      <c r="Q2" s="230"/>
      <c r="R2" s="230"/>
      <c r="S2" s="230"/>
      <c r="T2" s="231"/>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8"/>
      <c r="N3" s="228"/>
      <c r="O3" s="66">
        <v>0.1</v>
      </c>
      <c r="P3" s="35">
        <v>0.9</v>
      </c>
      <c r="Q3" s="35">
        <v>0.85</v>
      </c>
      <c r="R3" s="35">
        <v>0.8</v>
      </c>
      <c r="S3" s="35">
        <v>0.75</v>
      </c>
      <c r="T3" s="35">
        <v>0.7</v>
      </c>
      <c r="U3" s="3"/>
      <c r="V3" s="75" t="s">
        <v>56</v>
      </c>
      <c r="HP3" s="75" t="s">
        <v>53</v>
      </c>
      <c r="PI3" s="78" t="s">
        <v>635</v>
      </c>
    </row>
    <row r="4" spans="1:425">
      <c r="A4" s="148" t="s">
        <v>833</v>
      </c>
      <c r="B4" s="149">
        <v>64</v>
      </c>
      <c r="C4" s="149">
        <v>93.4</v>
      </c>
      <c r="D4" s="149">
        <v>118</v>
      </c>
      <c r="E4" s="19">
        <f>IF(OR(ISBLANK(C4),ISBLANK(D4),ISBLANK(B4)),"",IF(AND(B4&gt;0,C4&gt;0,D4&gt;0),IF(C4&gt;B4,IF(D4&gt;C4,1,-1),-1)))</f>
        <v>1</v>
      </c>
      <c r="F4" s="19">
        <f>IF(OR(ISBLANK(B4),ISBLANK(C4),ISBLANK(D4)),"",IFERROR(MIN(C4-B4,D4-C4)/MAX(C4-B4,D4-C4),""))</f>
        <v>0.83673469387755062</v>
      </c>
      <c r="G4" s="53">
        <f>IF(AND(B4&gt;0,C4&gt;0,D4&gt;0),(B4+(4*C4)+D4)/6,"")</f>
        <v>92.600000000000009</v>
      </c>
      <c r="H4" s="150" t="s">
        <v>3</v>
      </c>
      <c r="I4" s="39"/>
      <c r="J4" s="151">
        <v>7.4</v>
      </c>
      <c r="K4" s="183">
        <f>IF(AND(B4&gt;0,C4&gt;0,D4&gt;0),IF(ISBLANK(J4),IF(ISBLANK(H4),"",(D4-B4)*VLOOKUP(H4,VLookups!$A$4:$B$13,2,FALSE)),J4),"")</f>
        <v>7.4</v>
      </c>
      <c r="L4" s="152">
        <f>IF(K4="","",K4^2)</f>
        <v>54.760000000000005</v>
      </c>
      <c r="M4" s="64"/>
      <c r="N4" s="153" t="str">
        <f>IF(AND(M4&gt;0,C4&gt;0,NOT(K4="")),ABS(VLOOKUP($M$1,VLookups!$A$17:$B$18,2,FALSE)-_xlfn.NORM.DIST(M4,G4,K4,TRUE)),"")</f>
        <v/>
      </c>
      <c r="O4" s="154">
        <f>IF(AND($B4&gt;0,$C4&gt;0,$D4&gt;0,NOT(ISBLANK($H4))),_xlfn.NORM.INV(ABS(VLOOKUP($M$1,VLookups!$A$17:$B$18,2,FALSE)-O$3),$G4,$K4),"")</f>
        <v>83.11651841496996</v>
      </c>
      <c r="P4" s="155">
        <f>IF(AND($B4&gt;0,$C4&gt;0,$D4&gt;0,NOT(ISBLANK($H4))),_xlfn.NORM.INV(ABS(VLOOKUP($M$1,VLookups!$A$17:$B$18,2,FALSE)-P$3),$G4,$K4),"")</f>
        <v>102.08348158503006</v>
      </c>
      <c r="Q4" s="154">
        <f>IF(AND($B4&gt;0,$C4&gt;0,$D4&gt;0,NOT(ISBLANK($H4))),_xlfn.NORM.INV(ABS(VLOOKUP($M$1,VLookups!$A$17:$B$18,2,FALSE)-Q$3),$G4,$K4),"")</f>
        <v>100.26960708225405</v>
      </c>
      <c r="R4" s="155">
        <f>IF(AND($B4&gt;0,$C4&gt;0,$D4&gt;0,NOT(ISBLANK($H4))),_xlfn.NORM.INV(ABS(VLOOKUP($M$1,VLookups!$A$17:$B$18,2,FALSE)-R$3),$G4,$K4),"")</f>
        <v>98.827997128439577</v>
      </c>
      <c r="S4" s="154">
        <f>IF(AND($B4&gt;0,$C4&gt;0,$D4&gt;0,NOT(ISBLANK($H4))),_xlfn.NORM.INV(ABS(VLOOKUP($M$1,VLookups!$A$17:$B$18,2,FALSE)-S$3),$G4,$K4),"")</f>
        <v>97.591224151451016</v>
      </c>
      <c r="T4" s="155">
        <f>IF(AND($B4&gt;0,$C4&gt;0,$D4&gt;0,NOT(ISBLANK($H4))),_xlfn.NORM.INV(ABS(VLOOKUP($M$1,VLookups!$A$17:$B$18,2,FALSE)-T$3),$G4,$K4),"")</f>
        <v>96.480563794039512</v>
      </c>
      <c r="U4" s="3"/>
      <c r="V4" s="76">
        <f>IF(AND(B4&gt;0,C4&gt;0,D4&gt;0),ABS(B4-D4)/(G10*140),"")</f>
        <v>0.30857142857142855</v>
      </c>
      <c r="W4" s="33">
        <f t="shared" ref="W4:CH4" si="0">IF(ISNONTEXT($V4),X4-$V4,"")</f>
        <v>62.5428571428574</v>
      </c>
      <c r="X4" s="33">
        <f t="shared" si="0"/>
        <v>62.851428571428826</v>
      </c>
      <c r="Y4" s="33">
        <f t="shared" si="0"/>
        <v>63.160000000000252</v>
      </c>
      <c r="Z4" s="33">
        <f t="shared" si="0"/>
        <v>63.468571428571678</v>
      </c>
      <c r="AA4" s="33">
        <f t="shared" si="0"/>
        <v>63.777142857143104</v>
      </c>
      <c r="AB4" s="33">
        <f t="shared" si="0"/>
        <v>64.085714285714531</v>
      </c>
      <c r="AC4" s="33">
        <f t="shared" si="0"/>
        <v>64.394285714285957</v>
      </c>
      <c r="AD4" s="33">
        <f t="shared" si="0"/>
        <v>64.702857142857383</v>
      </c>
      <c r="AE4" s="33">
        <f t="shared" si="0"/>
        <v>65.011428571428809</v>
      </c>
      <c r="AF4" s="33">
        <f t="shared" si="0"/>
        <v>65.320000000000235</v>
      </c>
      <c r="AG4" s="33">
        <f t="shared" si="0"/>
        <v>65.628571428571661</v>
      </c>
      <c r="AH4" s="33">
        <f t="shared" si="0"/>
        <v>65.937142857143087</v>
      </c>
      <c r="AI4" s="33">
        <f t="shared" si="0"/>
        <v>66.245714285714513</v>
      </c>
      <c r="AJ4" s="33">
        <f t="shared" si="0"/>
        <v>66.554285714285939</v>
      </c>
      <c r="AK4" s="33">
        <f t="shared" si="0"/>
        <v>66.862857142857365</v>
      </c>
      <c r="AL4" s="33">
        <f t="shared" si="0"/>
        <v>67.171428571428791</v>
      </c>
      <c r="AM4" s="33">
        <f t="shared" si="0"/>
        <v>67.480000000000217</v>
      </c>
      <c r="AN4" s="33">
        <f t="shared" si="0"/>
        <v>67.788571428571643</v>
      </c>
      <c r="AO4" s="33">
        <f t="shared" si="0"/>
        <v>68.097142857143069</v>
      </c>
      <c r="AP4" s="33">
        <f t="shared" si="0"/>
        <v>68.405714285714495</v>
      </c>
      <c r="AQ4" s="33">
        <f t="shared" si="0"/>
        <v>68.714285714285921</v>
      </c>
      <c r="AR4" s="33">
        <f t="shared" si="0"/>
        <v>69.022857142857347</v>
      </c>
      <c r="AS4" s="33">
        <f t="shared" si="0"/>
        <v>69.331428571428773</v>
      </c>
      <c r="AT4" s="33">
        <f t="shared" si="0"/>
        <v>69.6400000000002</v>
      </c>
      <c r="AU4" s="33">
        <f t="shared" si="0"/>
        <v>69.948571428571626</v>
      </c>
      <c r="AV4" s="33">
        <f t="shared" si="0"/>
        <v>70.257142857143052</v>
      </c>
      <c r="AW4" s="33">
        <f t="shared" si="0"/>
        <v>70.565714285714478</v>
      </c>
      <c r="AX4" s="33">
        <f t="shared" si="0"/>
        <v>70.874285714285904</v>
      </c>
      <c r="AY4" s="33">
        <f t="shared" si="0"/>
        <v>71.18285714285733</v>
      </c>
      <c r="AZ4" s="33">
        <f t="shared" si="0"/>
        <v>71.491428571428756</v>
      </c>
      <c r="BA4" s="33">
        <f t="shared" si="0"/>
        <v>71.800000000000182</v>
      </c>
      <c r="BB4" s="33">
        <f t="shared" si="0"/>
        <v>72.108571428571608</v>
      </c>
      <c r="BC4" s="33">
        <f t="shared" si="0"/>
        <v>72.417142857143034</v>
      </c>
      <c r="BD4" s="33">
        <f t="shared" si="0"/>
        <v>72.72571428571446</v>
      </c>
      <c r="BE4" s="33">
        <f t="shared" si="0"/>
        <v>73.034285714285886</v>
      </c>
      <c r="BF4" s="33">
        <f t="shared" si="0"/>
        <v>73.342857142857312</v>
      </c>
      <c r="BG4" s="33">
        <f t="shared" si="0"/>
        <v>73.651428571428738</v>
      </c>
      <c r="BH4" s="33">
        <f t="shared" si="0"/>
        <v>73.960000000000164</v>
      </c>
      <c r="BI4" s="33">
        <f t="shared" si="0"/>
        <v>74.26857142857159</v>
      </c>
      <c r="BJ4" s="33">
        <f t="shared" si="0"/>
        <v>74.577142857143016</v>
      </c>
      <c r="BK4" s="33">
        <f t="shared" si="0"/>
        <v>74.885714285714442</v>
      </c>
      <c r="BL4" s="33">
        <f t="shared" si="0"/>
        <v>75.194285714285868</v>
      </c>
      <c r="BM4" s="33">
        <f t="shared" si="0"/>
        <v>75.502857142857295</v>
      </c>
      <c r="BN4" s="33">
        <f t="shared" si="0"/>
        <v>75.811428571428721</v>
      </c>
      <c r="BO4" s="33">
        <f t="shared" si="0"/>
        <v>76.120000000000147</v>
      </c>
      <c r="BP4" s="33">
        <f t="shared" si="0"/>
        <v>76.428571428571573</v>
      </c>
      <c r="BQ4" s="33">
        <f t="shared" si="0"/>
        <v>76.737142857142999</v>
      </c>
      <c r="BR4" s="33">
        <f t="shared" si="0"/>
        <v>77.045714285714425</v>
      </c>
      <c r="BS4" s="33">
        <f t="shared" si="0"/>
        <v>77.354285714285851</v>
      </c>
      <c r="BT4" s="33">
        <f t="shared" si="0"/>
        <v>77.662857142857277</v>
      </c>
      <c r="BU4" s="33">
        <f t="shared" si="0"/>
        <v>77.971428571428703</v>
      </c>
      <c r="BV4" s="33">
        <f t="shared" si="0"/>
        <v>78.280000000000129</v>
      </c>
      <c r="BW4" s="33">
        <f t="shared" si="0"/>
        <v>78.588571428571555</v>
      </c>
      <c r="BX4" s="33">
        <f t="shared" si="0"/>
        <v>78.897142857142981</v>
      </c>
      <c r="BY4" s="33">
        <f t="shared" si="0"/>
        <v>79.205714285714407</v>
      </c>
      <c r="BZ4" s="33">
        <f t="shared" si="0"/>
        <v>79.514285714285833</v>
      </c>
      <c r="CA4" s="33">
        <f t="shared" si="0"/>
        <v>79.822857142857259</v>
      </c>
      <c r="CB4" s="33">
        <f t="shared" si="0"/>
        <v>80.131428571428685</v>
      </c>
      <c r="CC4" s="33">
        <f t="shared" si="0"/>
        <v>80.440000000000111</v>
      </c>
      <c r="CD4" s="33">
        <f t="shared" si="0"/>
        <v>80.748571428571537</v>
      </c>
      <c r="CE4" s="33">
        <f t="shared" si="0"/>
        <v>81.057142857142964</v>
      </c>
      <c r="CF4" s="33">
        <f t="shared" si="0"/>
        <v>81.36571428571439</v>
      </c>
      <c r="CG4" s="33">
        <f t="shared" si="0"/>
        <v>81.674285714285816</v>
      </c>
      <c r="CH4" s="33">
        <f t="shared" si="0"/>
        <v>81.982857142857242</v>
      </c>
      <c r="CI4" s="33">
        <f t="shared" ref="CI4:DQ4" si="1">IF(ISNONTEXT($V4),CJ4-$V4,"")</f>
        <v>82.291428571428668</v>
      </c>
      <c r="CJ4" s="33">
        <f t="shared" si="1"/>
        <v>82.600000000000094</v>
      </c>
      <c r="CK4" s="33">
        <f t="shared" si="1"/>
        <v>82.90857142857152</v>
      </c>
      <c r="CL4" s="33">
        <f t="shared" si="1"/>
        <v>83.217142857142946</v>
      </c>
      <c r="CM4" s="33">
        <f t="shared" si="1"/>
        <v>83.525714285714372</v>
      </c>
      <c r="CN4" s="33">
        <f t="shared" si="1"/>
        <v>83.834285714285798</v>
      </c>
      <c r="CO4" s="33">
        <f t="shared" si="1"/>
        <v>84.142857142857224</v>
      </c>
      <c r="CP4" s="33">
        <f t="shared" si="1"/>
        <v>84.45142857142865</v>
      </c>
      <c r="CQ4" s="33">
        <f t="shared" si="1"/>
        <v>84.760000000000076</v>
      </c>
      <c r="CR4" s="33">
        <f t="shared" si="1"/>
        <v>85.068571428571502</v>
      </c>
      <c r="CS4" s="33">
        <f t="shared" si="1"/>
        <v>85.377142857142928</v>
      </c>
      <c r="CT4" s="33">
        <f t="shared" si="1"/>
        <v>85.685714285714354</v>
      </c>
      <c r="CU4" s="33">
        <f t="shared" si="1"/>
        <v>85.99428571428578</v>
      </c>
      <c r="CV4" s="33">
        <f t="shared" si="1"/>
        <v>86.302857142857206</v>
      </c>
      <c r="CW4" s="33">
        <f t="shared" si="1"/>
        <v>86.611428571428632</v>
      </c>
      <c r="CX4" s="33">
        <f t="shared" si="1"/>
        <v>86.920000000000059</v>
      </c>
      <c r="CY4" s="33">
        <f t="shared" si="1"/>
        <v>87.228571428571485</v>
      </c>
      <c r="CZ4" s="33">
        <f t="shared" si="1"/>
        <v>87.537142857142911</v>
      </c>
      <c r="DA4" s="33">
        <f t="shared" si="1"/>
        <v>87.845714285714337</v>
      </c>
      <c r="DB4" s="33">
        <f t="shared" si="1"/>
        <v>88.154285714285763</v>
      </c>
      <c r="DC4" s="33">
        <f t="shared" si="1"/>
        <v>88.462857142857189</v>
      </c>
      <c r="DD4" s="33">
        <f t="shared" si="1"/>
        <v>88.771428571428615</v>
      </c>
      <c r="DE4" s="33">
        <f t="shared" si="1"/>
        <v>89.080000000000041</v>
      </c>
      <c r="DF4" s="33">
        <f t="shared" si="1"/>
        <v>89.388571428571467</v>
      </c>
      <c r="DG4" s="33">
        <f t="shared" si="1"/>
        <v>89.697142857142893</v>
      </c>
      <c r="DH4" s="33">
        <f t="shared" si="1"/>
        <v>90.005714285714319</v>
      </c>
      <c r="DI4" s="33">
        <f t="shared" si="1"/>
        <v>90.314285714285745</v>
      </c>
      <c r="DJ4" s="33">
        <f t="shared" si="1"/>
        <v>90.622857142857171</v>
      </c>
      <c r="DK4" s="33">
        <f t="shared" si="1"/>
        <v>90.931428571428597</v>
      </c>
      <c r="DL4" s="33">
        <f t="shared" si="1"/>
        <v>91.240000000000023</v>
      </c>
      <c r="DM4" s="33">
        <f t="shared" si="1"/>
        <v>91.548571428571449</v>
      </c>
      <c r="DN4" s="33">
        <f t="shared" si="1"/>
        <v>91.857142857142875</v>
      </c>
      <c r="DO4" s="33">
        <f t="shared" si="1"/>
        <v>92.165714285714301</v>
      </c>
      <c r="DP4" s="33">
        <f t="shared" si="1"/>
        <v>92.474285714285728</v>
      </c>
      <c r="DQ4" s="33">
        <f t="shared" si="1"/>
        <v>92.782857142857154</v>
      </c>
      <c r="DR4" s="33">
        <f>IF(ISNONTEXT($V4),DS4-$V4,"")</f>
        <v>93.09142857142858</v>
      </c>
      <c r="DS4" s="80">
        <f>IF(ISNONTEXT($V4),$C$4,"")</f>
        <v>93.4</v>
      </c>
      <c r="DT4" s="33">
        <f t="shared" ref="DT4" si="2">IF(ISNONTEXT($V4),DS4+$V4,"")</f>
        <v>93.708571428571432</v>
      </c>
      <c r="DU4" s="33">
        <f t="shared" ref="DU4" si="3">IF(ISNONTEXT($V4),DT4+$V4,"")</f>
        <v>94.017142857142858</v>
      </c>
      <c r="DV4" s="33">
        <f t="shared" ref="DV4" si="4">IF(ISNONTEXT($V4),DU4+$V4,"")</f>
        <v>94.325714285714284</v>
      </c>
      <c r="DW4" s="33">
        <f t="shared" ref="DW4" si="5">IF(ISNONTEXT($V4),DV4+$V4,"")</f>
        <v>94.63428571428571</v>
      </c>
      <c r="DX4" s="33">
        <f t="shared" ref="DX4" si="6">IF(ISNONTEXT($V4),DW4+$V4,"")</f>
        <v>94.942857142857136</v>
      </c>
      <c r="DY4" s="33">
        <f t="shared" ref="DY4" si="7">IF(ISNONTEXT($V4),DX4+$V4,"")</f>
        <v>95.251428571428562</v>
      </c>
      <c r="DZ4" s="33">
        <f t="shared" ref="DZ4" si="8">IF(ISNONTEXT($V4),DY4+$V4,"")</f>
        <v>95.559999999999988</v>
      </c>
      <c r="EA4" s="33">
        <f t="shared" ref="EA4" si="9">IF(ISNONTEXT($V4),DZ4+$V4,"")</f>
        <v>95.868571428571414</v>
      </c>
      <c r="EB4" s="33">
        <f t="shared" ref="EB4" si="10">IF(ISNONTEXT($V4),EA4+$V4,"")</f>
        <v>96.17714285714284</v>
      </c>
      <c r="EC4" s="33">
        <f t="shared" ref="EC4" si="11">IF(ISNONTEXT($V4),EB4+$V4,"")</f>
        <v>96.485714285714266</v>
      </c>
      <c r="ED4" s="33">
        <f t="shared" ref="ED4" si="12">IF(ISNONTEXT($V4),EC4+$V4,"")</f>
        <v>96.794285714285692</v>
      </c>
      <c r="EE4" s="33">
        <f t="shared" ref="EE4" si="13">IF(ISNONTEXT($V4),ED4+$V4,"")</f>
        <v>97.102857142857118</v>
      </c>
      <c r="EF4" s="33">
        <f t="shared" ref="EF4" si="14">IF(ISNONTEXT($V4),EE4+$V4,"")</f>
        <v>97.411428571428544</v>
      </c>
      <c r="EG4" s="33">
        <f t="shared" ref="EG4" si="15">IF(ISNONTEXT($V4),EF4+$V4,"")</f>
        <v>97.71999999999997</v>
      </c>
      <c r="EH4" s="33">
        <f t="shared" ref="EH4" si="16">IF(ISNONTEXT($V4),EG4+$V4,"")</f>
        <v>98.028571428571396</v>
      </c>
      <c r="EI4" s="33">
        <f t="shared" ref="EI4" si="17">IF(ISNONTEXT($V4),EH4+$V4,"")</f>
        <v>98.337142857142823</v>
      </c>
      <c r="EJ4" s="33">
        <f t="shared" ref="EJ4" si="18">IF(ISNONTEXT($V4),EI4+$V4,"")</f>
        <v>98.645714285714249</v>
      </c>
      <c r="EK4" s="33">
        <f t="shared" ref="EK4" si="19">IF(ISNONTEXT($V4),EJ4+$V4,"")</f>
        <v>98.954285714285675</v>
      </c>
      <c r="EL4" s="33">
        <f t="shared" ref="EL4" si="20">IF(ISNONTEXT($V4),EK4+$V4,"")</f>
        <v>99.262857142857101</v>
      </c>
      <c r="EM4" s="33">
        <f t="shared" ref="EM4" si="21">IF(ISNONTEXT($V4),EL4+$V4,"")</f>
        <v>99.571428571428527</v>
      </c>
      <c r="EN4" s="33">
        <f t="shared" ref="EN4" si="22">IF(ISNONTEXT($V4),EM4+$V4,"")</f>
        <v>99.879999999999953</v>
      </c>
      <c r="EO4" s="33">
        <f t="shared" ref="EO4" si="23">IF(ISNONTEXT($V4),EN4+$V4,"")</f>
        <v>100.18857142857138</v>
      </c>
      <c r="EP4" s="33">
        <f t="shared" ref="EP4" si="24">IF(ISNONTEXT($V4),EO4+$V4,"")</f>
        <v>100.4971428571428</v>
      </c>
      <c r="EQ4" s="33">
        <f t="shared" ref="EQ4" si="25">IF(ISNONTEXT($V4),EP4+$V4,"")</f>
        <v>100.80571428571423</v>
      </c>
      <c r="ER4" s="33">
        <f t="shared" ref="ER4" si="26">IF(ISNONTEXT($V4),EQ4+$V4,"")</f>
        <v>101.11428571428566</v>
      </c>
      <c r="ES4" s="33">
        <f t="shared" ref="ES4" si="27">IF(ISNONTEXT($V4),ER4+$V4,"")</f>
        <v>101.42285714285708</v>
      </c>
      <c r="ET4" s="33">
        <f t="shared" ref="ET4" si="28">IF(ISNONTEXT($V4),ES4+$V4,"")</f>
        <v>101.73142857142851</v>
      </c>
      <c r="EU4" s="33">
        <f t="shared" ref="EU4" si="29">IF(ISNONTEXT($V4),ET4+$V4,"")</f>
        <v>102.03999999999994</v>
      </c>
      <c r="EV4" s="33">
        <f t="shared" ref="EV4" si="30">IF(ISNONTEXT($V4),EU4+$V4,"")</f>
        <v>102.34857142857136</v>
      </c>
      <c r="EW4" s="33">
        <f t="shared" ref="EW4" si="31">IF(ISNONTEXT($V4),EV4+$V4,"")</f>
        <v>102.65714285714279</v>
      </c>
      <c r="EX4" s="33">
        <f t="shared" ref="EX4" si="32">IF(ISNONTEXT($V4),EW4+$V4,"")</f>
        <v>102.96571428571421</v>
      </c>
      <c r="EY4" s="33">
        <f t="shared" ref="EY4" si="33">IF(ISNONTEXT($V4),EX4+$V4,"")</f>
        <v>103.27428571428564</v>
      </c>
      <c r="EZ4" s="33">
        <f t="shared" ref="EZ4" si="34">IF(ISNONTEXT($V4),EY4+$V4,"")</f>
        <v>103.58285714285707</v>
      </c>
      <c r="FA4" s="33">
        <f t="shared" ref="FA4" si="35">IF(ISNONTEXT($V4),EZ4+$V4,"")</f>
        <v>103.89142857142849</v>
      </c>
      <c r="FB4" s="33">
        <f t="shared" ref="FB4" si="36">IF(ISNONTEXT($V4),FA4+$V4,"")</f>
        <v>104.19999999999992</v>
      </c>
      <c r="FC4" s="33">
        <f t="shared" ref="FC4" si="37">IF(ISNONTEXT($V4),FB4+$V4,"")</f>
        <v>104.50857142857134</v>
      </c>
      <c r="FD4" s="33">
        <f t="shared" ref="FD4" si="38">IF(ISNONTEXT($V4),FC4+$V4,"")</f>
        <v>104.81714285714277</v>
      </c>
      <c r="FE4" s="33">
        <f t="shared" ref="FE4" si="39">IF(ISNONTEXT($V4),FD4+$V4,"")</f>
        <v>105.1257142857142</v>
      </c>
      <c r="FF4" s="33">
        <f t="shared" ref="FF4" si="40">IF(ISNONTEXT($V4),FE4+$V4,"")</f>
        <v>105.43428571428562</v>
      </c>
      <c r="FG4" s="33">
        <f t="shared" ref="FG4" si="41">IF(ISNONTEXT($V4),FF4+$V4,"")</f>
        <v>105.74285714285705</v>
      </c>
      <c r="FH4" s="33">
        <f t="shared" ref="FH4" si="42">IF(ISNONTEXT($V4),FG4+$V4,"")</f>
        <v>106.05142857142847</v>
      </c>
      <c r="FI4" s="33">
        <f t="shared" ref="FI4" si="43">IF(ISNONTEXT($V4),FH4+$V4,"")</f>
        <v>106.3599999999999</v>
      </c>
      <c r="FJ4" s="33">
        <f t="shared" ref="FJ4" si="44">IF(ISNONTEXT($V4),FI4+$V4,"")</f>
        <v>106.66857142857133</v>
      </c>
      <c r="FK4" s="33">
        <f t="shared" ref="FK4" si="45">IF(ISNONTEXT($V4),FJ4+$V4,"")</f>
        <v>106.97714285714275</v>
      </c>
      <c r="FL4" s="33">
        <f t="shared" ref="FL4" si="46">IF(ISNONTEXT($V4),FK4+$V4,"")</f>
        <v>107.28571428571418</v>
      </c>
      <c r="FM4" s="33">
        <f t="shared" ref="FM4" si="47">IF(ISNONTEXT($V4),FL4+$V4,"")</f>
        <v>107.5942857142856</v>
      </c>
      <c r="FN4" s="33">
        <f t="shared" ref="FN4" si="48">IF(ISNONTEXT($V4),FM4+$V4,"")</f>
        <v>107.90285714285703</v>
      </c>
      <c r="FO4" s="33">
        <f t="shared" ref="FO4" si="49">IF(ISNONTEXT($V4),FN4+$V4,"")</f>
        <v>108.21142857142846</v>
      </c>
      <c r="FP4" s="33">
        <f t="shared" ref="FP4" si="50">IF(ISNONTEXT($V4),FO4+$V4,"")</f>
        <v>108.51999999999988</v>
      </c>
      <c r="FQ4" s="33">
        <f t="shared" ref="FQ4" si="51">IF(ISNONTEXT($V4),FP4+$V4,"")</f>
        <v>108.82857142857131</v>
      </c>
      <c r="FR4" s="33">
        <f t="shared" ref="FR4" si="52">IF(ISNONTEXT($V4),FQ4+$V4,"")</f>
        <v>109.13714285714273</v>
      </c>
      <c r="FS4" s="33">
        <f t="shared" ref="FS4" si="53">IF(ISNONTEXT($V4),FR4+$V4,"")</f>
        <v>109.44571428571416</v>
      </c>
      <c r="FT4" s="33">
        <f t="shared" ref="FT4" si="54">IF(ISNONTEXT($V4),FS4+$V4,"")</f>
        <v>109.75428571428559</v>
      </c>
      <c r="FU4" s="33">
        <f t="shared" ref="FU4" si="55">IF(ISNONTEXT($V4),FT4+$V4,"")</f>
        <v>110.06285714285701</v>
      </c>
      <c r="FV4" s="33">
        <f t="shared" ref="FV4" si="56">IF(ISNONTEXT($V4),FU4+$V4,"")</f>
        <v>110.37142857142844</v>
      </c>
      <c r="FW4" s="33">
        <f t="shared" ref="FW4" si="57">IF(ISNONTEXT($V4),FV4+$V4,"")</f>
        <v>110.67999999999986</v>
      </c>
      <c r="FX4" s="33">
        <f t="shared" ref="FX4" si="58">IF(ISNONTEXT($V4),FW4+$V4,"")</f>
        <v>110.98857142857129</v>
      </c>
      <c r="FY4" s="33">
        <f t="shared" ref="FY4" si="59">IF(ISNONTEXT($V4),FX4+$V4,"")</f>
        <v>111.29714285714272</v>
      </c>
      <c r="FZ4" s="33">
        <f t="shared" ref="FZ4" si="60">IF(ISNONTEXT($V4),FY4+$V4,"")</f>
        <v>111.60571428571414</v>
      </c>
      <c r="GA4" s="33">
        <f t="shared" ref="GA4" si="61">IF(ISNONTEXT($V4),FZ4+$V4,"")</f>
        <v>111.91428571428557</v>
      </c>
      <c r="GB4" s="33">
        <f t="shared" ref="GB4" si="62">IF(ISNONTEXT($V4),GA4+$V4,"")</f>
        <v>112.22285714285699</v>
      </c>
      <c r="GC4" s="33">
        <f t="shared" ref="GC4" si="63">IF(ISNONTEXT($V4),GB4+$V4,"")</f>
        <v>112.53142857142842</v>
      </c>
      <c r="GD4" s="33">
        <f t="shared" ref="GD4" si="64">IF(ISNONTEXT($V4),GC4+$V4,"")</f>
        <v>112.83999999999985</v>
      </c>
      <c r="GE4" s="33">
        <f t="shared" ref="GE4" si="65">IF(ISNONTEXT($V4),GD4+$V4,"")</f>
        <v>113.14857142857127</v>
      </c>
      <c r="GF4" s="33">
        <f t="shared" ref="GF4" si="66">IF(ISNONTEXT($V4),GE4+$V4,"")</f>
        <v>113.4571428571427</v>
      </c>
      <c r="GG4" s="33">
        <f t="shared" ref="GG4" si="67">IF(ISNONTEXT($V4),GF4+$V4,"")</f>
        <v>113.76571428571413</v>
      </c>
      <c r="GH4" s="33">
        <f t="shared" ref="GH4" si="68">IF(ISNONTEXT($V4),GG4+$V4,"")</f>
        <v>114.07428571428555</v>
      </c>
      <c r="GI4" s="33">
        <f t="shared" ref="GI4" si="69">IF(ISNONTEXT($V4),GH4+$V4,"")</f>
        <v>114.38285714285698</v>
      </c>
      <c r="GJ4" s="33">
        <f t="shared" ref="GJ4" si="70">IF(ISNONTEXT($V4),GI4+$V4,"")</f>
        <v>114.6914285714284</v>
      </c>
      <c r="GK4" s="33">
        <f t="shared" ref="GK4" si="71">IF(ISNONTEXT($V4),GJ4+$V4,"")</f>
        <v>114.99999999999983</v>
      </c>
      <c r="GL4" s="33">
        <f t="shared" ref="GL4" si="72">IF(ISNONTEXT($V4),GK4+$V4,"")</f>
        <v>115.30857142857126</v>
      </c>
      <c r="GM4" s="33">
        <f t="shared" ref="GM4" si="73">IF(ISNONTEXT($V4),GL4+$V4,"")</f>
        <v>115.61714285714268</v>
      </c>
      <c r="GN4" s="33">
        <f t="shared" ref="GN4" si="74">IF(ISNONTEXT($V4),GM4+$V4,"")</f>
        <v>115.92571428571411</v>
      </c>
      <c r="GO4" s="33">
        <f t="shared" ref="GO4" si="75">IF(ISNONTEXT($V4),GN4+$V4,"")</f>
        <v>116.23428571428553</v>
      </c>
      <c r="GP4" s="33">
        <f t="shared" ref="GP4" si="76">IF(ISNONTEXT($V4),GO4+$V4,"")</f>
        <v>116.54285714285696</v>
      </c>
      <c r="GQ4" s="33">
        <f t="shared" ref="GQ4" si="77">IF(ISNONTEXT($V4),GP4+$V4,"")</f>
        <v>116.85142857142839</v>
      </c>
      <c r="GR4" s="33">
        <f t="shared" ref="GR4" si="78">IF(ISNONTEXT($V4),GQ4+$V4,"")</f>
        <v>117.15999999999981</v>
      </c>
      <c r="GS4" s="33">
        <f t="shared" ref="GS4" si="79">IF(ISNONTEXT($V4),GR4+$V4,"")</f>
        <v>117.46857142857124</v>
      </c>
      <c r="GT4" s="33">
        <f t="shared" ref="GT4" si="80">IF(ISNONTEXT($V4),GS4+$V4,"")</f>
        <v>117.77714285714266</v>
      </c>
      <c r="GU4" s="33">
        <f t="shared" ref="GU4" si="81">IF(ISNONTEXT($V4),GT4+$V4,"")</f>
        <v>118.08571428571409</v>
      </c>
      <c r="GV4" s="33">
        <f t="shared" ref="GV4" si="82">IF(ISNONTEXT($V4),GU4+$V4,"")</f>
        <v>118.39428571428552</v>
      </c>
      <c r="GW4" s="33">
        <f t="shared" ref="GW4" si="83">IF(ISNONTEXT($V4),GV4+$V4,"")</f>
        <v>118.70285714285694</v>
      </c>
      <c r="GX4" s="33">
        <f t="shared" ref="GX4" si="84">IF(ISNONTEXT($V4),GW4+$V4,"")</f>
        <v>119.01142857142837</v>
      </c>
      <c r="GY4" s="33">
        <f t="shared" ref="GY4" si="85">IF(ISNONTEXT($V4),GX4+$V4,"")</f>
        <v>119.31999999999979</v>
      </c>
      <c r="GZ4" s="33">
        <f t="shared" ref="GZ4" si="86">IF(ISNONTEXT($V4),GY4+$V4,"")</f>
        <v>119.62857142857122</v>
      </c>
      <c r="HA4" s="33">
        <f t="shared" ref="HA4" si="87">IF(ISNONTEXT($V4),GZ4+$V4,"")</f>
        <v>119.93714285714265</v>
      </c>
      <c r="HB4" s="33">
        <f t="shared" ref="HB4" si="88">IF(ISNONTEXT($V4),HA4+$V4,"")</f>
        <v>120.24571428571407</v>
      </c>
      <c r="HC4" s="33">
        <f t="shared" ref="HC4" si="89">IF(ISNONTEXT($V4),HB4+$V4,"")</f>
        <v>120.5542857142855</v>
      </c>
      <c r="HD4" s="33">
        <f t="shared" ref="HD4" si="90">IF(ISNONTEXT($V4),HC4+$V4,"")</f>
        <v>120.86285714285692</v>
      </c>
      <c r="HE4" s="33">
        <f t="shared" ref="HE4" si="91">IF(ISNONTEXT($V4),HD4+$V4,"")</f>
        <v>121.17142857142835</v>
      </c>
      <c r="HF4" s="33">
        <f t="shared" ref="HF4" si="92">IF(ISNONTEXT($V4),HE4+$V4,"")</f>
        <v>121.47999999999978</v>
      </c>
      <c r="HG4" s="33">
        <f t="shared" ref="HG4" si="93">IF(ISNONTEXT($V4),HF4+$V4,"")</f>
        <v>121.7885714285712</v>
      </c>
      <c r="HH4" s="33">
        <f t="shared" ref="HH4" si="94">IF(ISNONTEXT($V4),HG4+$V4,"")</f>
        <v>122.09714285714263</v>
      </c>
      <c r="HI4" s="33">
        <f t="shared" ref="HI4" si="95">IF(ISNONTEXT($V4),HH4+$V4,"")</f>
        <v>122.40571428571405</v>
      </c>
      <c r="HJ4" s="33">
        <f t="shared" ref="HJ4" si="96">IF(ISNONTEXT($V4),HI4+$V4,"")</f>
        <v>122.71428571428548</v>
      </c>
      <c r="HK4" s="33">
        <f t="shared" ref="HK4" si="97">IF(ISNONTEXT($V4),HJ4+$V4,"")</f>
        <v>123.02285714285691</v>
      </c>
      <c r="HL4" s="33">
        <f t="shared" ref="HL4" si="98">IF(ISNONTEXT($V4),HK4+$V4,"")</f>
        <v>123.33142857142833</v>
      </c>
      <c r="HM4" s="33">
        <f t="shared" ref="HM4" si="99">IF(ISNONTEXT($V4),HL4+$V4,"")</f>
        <v>123.63999999999976</v>
      </c>
      <c r="HN4" s="33">
        <f t="shared" ref="HN4" si="100">IF(ISNONTEXT($V4),HM4+$V4,"")</f>
        <v>123.94857142857119</v>
      </c>
      <c r="HO4" s="33">
        <f t="shared" ref="HO4" si="101">IF(ISNONTEXT($V4),HN4+$V4,"")</f>
        <v>124.25714285714261</v>
      </c>
      <c r="HP4" s="77">
        <f t="shared" ref="HP4:KA4" si="102">IF(ISNONTEXT($K4),_xlfn.NORM.DIST(W4,$G4,$K4,FALSE),NA())</f>
        <v>1.4098658295953079E-5</v>
      </c>
      <c r="HQ4" s="77">
        <f t="shared" si="102"/>
        <v>1.6686192764089991E-5</v>
      </c>
      <c r="HR4" s="77">
        <f t="shared" si="102"/>
        <v>1.9714309917005333E-5</v>
      </c>
      <c r="HS4" s="77">
        <f t="shared" si="102"/>
        <v>2.3251488169932292E-5</v>
      </c>
      <c r="HT4" s="77">
        <f t="shared" si="102"/>
        <v>2.737567149718774E-5</v>
      </c>
      <c r="HU4" s="77">
        <f t="shared" si="102"/>
        <v>3.2175378079442803E-5</v>
      </c>
      <c r="HV4" s="77">
        <f t="shared" si="102"/>
        <v>3.7750906832349002E-5</v>
      </c>
      <c r="HW4" s="77">
        <f t="shared" si="102"/>
        <v>4.4215645514984167E-5</v>
      </c>
      <c r="HX4" s="77">
        <f t="shared" si="102"/>
        <v>5.1697483428660706E-5</v>
      </c>
      <c r="HY4" s="77">
        <f t="shared" si="102"/>
        <v>6.0340330862923493E-5</v>
      </c>
      <c r="HZ4" s="77">
        <f t="shared" si="102"/>
        <v>7.0305746411651561E-5</v>
      </c>
      <c r="IA4" s="77">
        <f t="shared" si="102"/>
        <v>8.1774672054546921E-5</v>
      </c>
      <c r="IB4" s="77">
        <f t="shared" si="102"/>
        <v>9.4949274465770439E-5</v>
      </c>
      <c r="IC4" s="77">
        <f t="shared" si="102"/>
        <v>1.1005488936168152E-4</v>
      </c>
      <c r="ID4" s="77">
        <f t="shared" si="102"/>
        <v>1.2734206382549455E-4</v>
      </c>
      <c r="IE4" s="77">
        <f t="shared" si="102"/>
        <v>1.4708868944300632E-4</v>
      </c>
      <c r="IF4" s="77">
        <f t="shared" si="102"/>
        <v>1.6960221674861998E-4</v>
      </c>
      <c r="IG4" s="77">
        <f t="shared" si="102"/>
        <v>1.952219389170134E-4</v>
      </c>
      <c r="IH4" s="77">
        <f t="shared" si="102"/>
        <v>2.2432132984992467E-4</v>
      </c>
      <c r="II4" s="77">
        <f t="shared" si="102"/>
        <v>2.5731041881181803E-4</v>
      </c>
      <c r="IJ4" s="77">
        <f t="shared" si="102"/>
        <v>2.9463818058066767E-4</v>
      </c>
      <c r="IK4" s="77">
        <f t="shared" si="102"/>
        <v>3.3679491672501286E-4</v>
      </c>
      <c r="IL4" s="77">
        <f t="shared" si="102"/>
        <v>3.8431460012692078E-4</v>
      </c>
      <c r="IM4" s="77">
        <f t="shared" si="102"/>
        <v>4.3777715128078275E-4</v>
      </c>
      <c r="IN4" s="77">
        <f t="shared" si="102"/>
        <v>4.9781061125562403E-4</v>
      </c>
      <c r="IO4" s="77">
        <f t="shared" si="102"/>
        <v>5.650931725671907E-4</v>
      </c>
      <c r="IP4" s="77">
        <f t="shared" si="102"/>
        <v>6.4035502562626761E-4</v>
      </c>
      <c r="IQ4" s="77">
        <f t="shared" si="102"/>
        <v>7.2437997497987443E-4</v>
      </c>
      <c r="IR4" s="77">
        <f t="shared" si="102"/>
        <v>8.1800677631757286E-4</v>
      </c>
      <c r="IS4" s="77">
        <f t="shared" si="102"/>
        <v>9.2213014225796513E-4</v>
      </c>
      <c r="IT4" s="77">
        <f t="shared" si="102"/>
        <v>1.0377013623482931E-3</v>
      </c>
      <c r="IU4" s="77">
        <f t="shared" si="102"/>
        <v>1.1657284805952945E-3</v>
      </c>
      <c r="IV4" s="77">
        <f t="shared" si="102"/>
        <v>1.3072759722938896E-3</v>
      </c>
      <c r="IW4" s="77">
        <f t="shared" si="102"/>
        <v>1.4634638610299517E-3</v>
      </c>
      <c r="IX4" s="77">
        <f t="shared" si="102"/>
        <v>1.6354662166022953E-3</v>
      </c>
      <c r="IY4" s="77">
        <f t="shared" si="102"/>
        <v>1.8245089753336741E-3</v>
      </c>
      <c r="IZ4" s="77">
        <f t="shared" si="102"/>
        <v>2.0318670259136858E-3</v>
      </c>
      <c r="JA4" s="77">
        <f t="shared" si="102"/>
        <v>2.2588605066242032E-3</v>
      </c>
      <c r="JB4" s="77">
        <f t="shared" si="102"/>
        <v>2.5068502636184367E-3</v>
      </c>
      <c r="JC4" s="77">
        <f t="shared" si="102"/>
        <v>2.7772324249239989E-3</v>
      </c>
      <c r="JD4" s="77">
        <f t="shared" si="102"/>
        <v>3.0714320510713128E-3</v>
      </c>
      <c r="JE4" s="77">
        <f t="shared" si="102"/>
        <v>3.3908958307471387E-3</v>
      </c>
      <c r="JF4" s="77">
        <f t="shared" si="102"/>
        <v>3.7370837986557921E-3</v>
      </c>
      <c r="JG4" s="77">
        <f t="shared" si="102"/>
        <v>4.1114600628328049E-3</v>
      </c>
      <c r="JH4" s="77">
        <f t="shared" si="102"/>
        <v>4.5154825399690811E-3</v>
      </c>
      <c r="JI4" s="77">
        <f t="shared" si="102"/>
        <v>4.9505917098127562E-3</v>
      </c>
      <c r="JJ4" s="77">
        <f t="shared" si="102"/>
        <v>5.4181984133399213E-3</v>
      </c>
      <c r="JK4" s="77">
        <f t="shared" si="102"/>
        <v>5.9196707340125635E-3</v>
      </c>
      <c r="JL4" s="77">
        <f t="shared" si="102"/>
        <v>6.4563200169331595E-3</v>
      </c>
      <c r="JM4" s="77">
        <f t="shared" si="102"/>
        <v>7.029386096890855E-3</v>
      </c>
      <c r="JN4" s="77">
        <f t="shared" si="102"/>
        <v>7.6400218229755006E-3</v>
      </c>
      <c r="JO4" s="77">
        <f t="shared" si="102"/>
        <v>8.2892769843871672E-3</v>
      </c>
      <c r="JP4" s="77">
        <f t="shared" si="102"/>
        <v>8.9780817590387318E-3</v>
      </c>
      <c r="JQ4" s="77">
        <f t="shared" si="102"/>
        <v>9.7072298232620102E-3</v>
      </c>
      <c r="JR4" s="77">
        <f t="shared" si="102"/>
        <v>1.047736127708985E-2</v>
      </c>
      <c r="JS4" s="77">
        <f t="shared" si="102"/>
        <v>1.128894555488715E-2</v>
      </c>
      <c r="JT4" s="77">
        <f t="shared" si="102"/>
        <v>1.2142264505221689E-2</v>
      </c>
      <c r="JU4" s="77">
        <f t="shared" si="102"/>
        <v>1.3037395836475243E-2</v>
      </c>
      <c r="JV4" s="77">
        <f t="shared" si="102"/>
        <v>1.3974197135470637E-2</v>
      </c>
      <c r="JW4" s="77">
        <f t="shared" si="102"/>
        <v>1.4952290675013259E-2</v>
      </c>
      <c r="JX4" s="77">
        <f t="shared" si="102"/>
        <v>1.5971049232411997E-2</v>
      </c>
      <c r="JY4" s="77">
        <f t="shared" si="102"/>
        <v>1.7029583144471346E-2</v>
      </c>
      <c r="JZ4" s="77">
        <f t="shared" si="102"/>
        <v>1.8126728824879174E-2</v>
      </c>
      <c r="KA4" s="77">
        <f t="shared" si="102"/>
        <v>1.9261038967134724E-2</v>
      </c>
      <c r="KB4" s="77">
        <f t="shared" ref="KB4:MM4" si="103">IF(ISNONTEXT($K4),_xlfn.NORM.DIST(CI4,$G4,$K4,FALSE),NA())</f>
        <v>2.0430774649991136E-2</v>
      </c>
      <c r="KC4" s="77">
        <f t="shared" si="103"/>
        <v>2.1633899552699263E-2</v>
      </c>
      <c r="KD4" s="77">
        <f t="shared" si="103"/>
        <v>2.2868076474060233E-2</v>
      </c>
      <c r="KE4" s="77">
        <f t="shared" si="103"/>
        <v>2.4130666332409914E-2</v>
      </c>
      <c r="KF4" s="77">
        <f t="shared" si="103"/>
        <v>2.5418729803218118E-2</v>
      </c>
      <c r="KG4" s="77">
        <f t="shared" si="103"/>
        <v>2.6729031727105612E-2</v>
      </c>
      <c r="KH4" s="77">
        <f t="shared" si="103"/>
        <v>2.8058048393946333E-2</v>
      </c>
      <c r="KI4" s="77">
        <f t="shared" si="103"/>
        <v>2.9401977778584189E-2</v>
      </c>
      <c r="KJ4" s="77">
        <f t="shared" si="103"/>
        <v>3.0756752770873055E-2</v>
      </c>
      <c r="KK4" s="77">
        <f t="shared" si="103"/>
        <v>3.2118057407630018E-2</v>
      </c>
      <c r="KL4" s="77">
        <f t="shared" si="103"/>
        <v>3.3481346077121957E-2</v>
      </c>
      <c r="KM4" s="77">
        <f t="shared" si="103"/>
        <v>3.484186562838322E-2</v>
      </c>
      <c r="KN4" s="77">
        <f t="shared" si="103"/>
        <v>3.6194680278538276E-2</v>
      </c>
      <c r="KO4" s="77">
        <f t="shared" si="103"/>
        <v>3.7534699171963538E-2</v>
      </c>
      <c r="KP4" s="77">
        <f t="shared" si="103"/>
        <v>3.8856706406186492E-2</v>
      </c>
      <c r="KQ4" s="77">
        <f t="shared" si="103"/>
        <v>4.015539330152415E-2</v>
      </c>
      <c r="KR4" s="77">
        <f t="shared" si="103"/>
        <v>4.1425392655250949E-2</v>
      </c>
      <c r="KS4" s="77">
        <f t="shared" si="103"/>
        <v>4.2661314687197929E-2</v>
      </c>
      <c r="KT4" s="77">
        <f t="shared" si="103"/>
        <v>4.3857784352743463E-2</v>
      </c>
      <c r="KU4" s="77">
        <f t="shared" si="103"/>
        <v>4.5009479671751555E-2</v>
      </c>
      <c r="KV4" s="77">
        <f t="shared" si="103"/>
        <v>4.6111170698697732E-2</v>
      </c>
      <c r="KW4" s="77">
        <f t="shared" si="103"/>
        <v>4.7157758740488581E-2</v>
      </c>
      <c r="KX4" s="77">
        <f t="shared" si="103"/>
        <v>4.8144315414759248E-2</v>
      </c>
      <c r="KY4" s="77">
        <f t="shared" si="103"/>
        <v>4.9066121133074611E-2</v>
      </c>
      <c r="KZ4" s="77">
        <f t="shared" si="103"/>
        <v>4.9918702590735671E-2</v>
      </c>
      <c r="LA4" s="77">
        <f t="shared" si="103"/>
        <v>5.0697868847974371E-2</v>
      </c>
      <c r="LB4" s="77">
        <f t="shared" si="103"/>
        <v>5.1399745596289716E-2</v>
      </c>
      <c r="LC4" s="77">
        <f t="shared" si="103"/>
        <v>5.2020807218508977E-2</v>
      </c>
      <c r="LD4" s="77">
        <f t="shared" si="103"/>
        <v>5.25579062717247E-2</v>
      </c>
      <c r="LE4" s="77">
        <f t="shared" si="103"/>
        <v>5.3008300048332041E-2</v>
      </c>
      <c r="LF4" s="77">
        <f t="shared" si="103"/>
        <v>5.3369673901642121E-2</v>
      </c>
      <c r="LG4" s="77">
        <f t="shared" si="103"/>
        <v>5.3640161058552453E-2</v>
      </c>
      <c r="LH4" s="77">
        <f t="shared" si="103"/>
        <v>5.3818358682002507E-2</v>
      </c>
      <c r="LI4" s="77">
        <f t="shared" si="103"/>
        <v>5.3903339989840815E-2</v>
      </c>
      <c r="LJ4" s="77">
        <f t="shared" si="103"/>
        <v>5.3894662283619693E-2</v>
      </c>
      <c r="LK4" s="77">
        <f t="shared" si="103"/>
        <v>5.3792370789997983E-2</v>
      </c>
      <c r="LL4" s="77">
        <f t="shared" si="103"/>
        <v>5.359699826811308E-2</v>
      </c>
      <c r="LM4" s="77">
        <f t="shared" si="103"/>
        <v>5.330956038769142E-2</v>
      </c>
      <c r="LN4" s="77">
        <f t="shared" si="103"/>
        <v>5.2931546934000089E-2</v>
      </c>
      <c r="LO4" s="77">
        <f t="shared" si="103"/>
        <v>5.2464908946201247E-2</v>
      </c>
      <c r="LP4" s="77">
        <f t="shared" si="103"/>
        <v>5.1912041944470175E-2</v>
      </c>
      <c r="LQ4" s="77">
        <f t="shared" si="103"/>
        <v>5.1275765447625986E-2</v>
      </c>
      <c r="LR4" s="77">
        <f t="shared" si="103"/>
        <v>5.0559299026294337E-2</v>
      </c>
      <c r="LS4" s="77">
        <f t="shared" si="103"/>
        <v>4.9766235176124829E-2</v>
      </c>
      <c r="LT4" s="77">
        <f t="shared" si="103"/>
        <v>4.8900509330747612E-2</v>
      </c>
      <c r="LU4" s="77">
        <f t="shared" si="103"/>
        <v>4.7966367364474585E-2</v>
      </c>
      <c r="LV4" s="77">
        <f t="shared" si="103"/>
        <v>4.6968330959826998E-2</v>
      </c>
      <c r="LW4" s="77">
        <f t="shared" si="103"/>
        <v>4.5911161234489864E-2</v>
      </c>
      <c r="LX4" s="77">
        <f t="shared" si="103"/>
        <v>4.4799821036046086E-2</v>
      </c>
      <c r="LY4" s="77">
        <f t="shared" si="103"/>
        <v>4.3639436320720322E-2</v>
      </c>
      <c r="LZ4" s="77">
        <f t="shared" si="103"/>
        <v>4.2435257034361504E-2</v>
      </c>
      <c r="MA4" s="77">
        <f t="shared" si="103"/>
        <v>4.1192617910108004E-2</v>
      </c>
      <c r="MB4" s="77">
        <f t="shared" si="103"/>
        <v>3.9916899587805622E-2</v>
      </c>
      <c r="MC4" s="77">
        <f t="shared" si="103"/>
        <v>3.8613490445569477E-2</v>
      </c>
      <c r="MD4" s="77">
        <f t="shared" si="103"/>
        <v>3.7287749514263557E-2</v>
      </c>
      <c r="ME4" s="77">
        <f t="shared" si="103"/>
        <v>3.5944970821559862E-2</v>
      </c>
      <c r="MF4" s="77">
        <f t="shared" si="103"/>
        <v>3.4590349484136813E-2</v>
      </c>
      <c r="MG4" s="77">
        <f t="shared" si="103"/>
        <v>3.3228949835043438E-2</v>
      </c>
      <c r="MH4" s="77">
        <f t="shared" si="103"/>
        <v>3.1865675838889683E-2</v>
      </c>
      <c r="MI4" s="77">
        <f t="shared" si="103"/>
        <v>3.0505244010951029E-2</v>
      </c>
      <c r="MJ4" s="77">
        <f t="shared" si="103"/>
        <v>2.915215901813821E-2</v>
      </c>
      <c r="MK4" s="77">
        <f t="shared" si="103"/>
        <v>2.7810692100724059E-2</v>
      </c>
      <c r="ML4" s="77">
        <f t="shared" si="103"/>
        <v>2.6484862414374824E-2</v>
      </c>
      <c r="MM4" s="77">
        <f t="shared" si="103"/>
        <v>2.5178421353013403E-2</v>
      </c>
      <c r="MN4" s="77">
        <f t="shared" ref="MN4:OY4" si="104">IF(ISNONTEXT($K4),_xlfn.NORM.DIST(EU4,$G4,$K4,FALSE),NA())</f>
        <v>2.3894839874930865E-2</v>
      </c>
      <c r="MO4" s="77">
        <f t="shared" si="104"/>
        <v>2.2637298817898905E-2</v>
      </c>
      <c r="MP4" s="77">
        <f t="shared" si="104"/>
        <v>2.1408682154311E-2</v>
      </c>
      <c r="MQ4" s="77">
        <f t="shared" si="104"/>
        <v>2.021157310502902E-2</v>
      </c>
      <c r="MR4" s="77">
        <f t="shared" si="104"/>
        <v>1.9048253001007646E-2</v>
      </c>
      <c r="MS4" s="77">
        <f t="shared" si="104"/>
        <v>1.792070275521947E-2</v>
      </c>
      <c r="MT4" s="77">
        <f t="shared" si="104"/>
        <v>1.6830606784148654E-2</v>
      </c>
      <c r="MU4" s="77">
        <f t="shared" si="104"/>
        <v>1.5779359198332791E-2</v>
      </c>
      <c r="MV4" s="77">
        <f t="shared" si="104"/>
        <v>1.4768072065213796E-2</v>
      </c>
      <c r="MW4" s="77">
        <f t="shared" si="104"/>
        <v>1.3797585534947728E-2</v>
      </c>
      <c r="MX4" s="77">
        <f t="shared" si="104"/>
        <v>1.2868479610794041E-2</v>
      </c>
      <c r="MY4" s="77">
        <f t="shared" si="104"/>
        <v>1.1981087340174118E-2</v>
      </c>
      <c r="MZ4" s="77">
        <f t="shared" si="104"/>
        <v>1.1135509200318068E-2</v>
      </c>
      <c r="NA4" s="77">
        <f t="shared" si="104"/>
        <v>1.0331628453424009E-2</v>
      </c>
      <c r="NB4" s="77">
        <f t="shared" si="104"/>
        <v>9.5691272502081478E-3</v>
      </c>
      <c r="NC4" s="77">
        <f t="shared" si="104"/>
        <v>8.8475032673675687E-3</v>
      </c>
      <c r="ND4" s="77">
        <f t="shared" si="104"/>
        <v>8.16608667352226E-3</v>
      </c>
      <c r="NE4" s="77">
        <f t="shared" si="104"/>
        <v>7.5240572293424476E-3</v>
      </c>
      <c r="NF4" s="77">
        <f t="shared" si="104"/>
        <v>6.9204613404805319E-3</v>
      </c>
      <c r="NG4" s="77">
        <f t="shared" si="104"/>
        <v>6.354228896288748E-3</v>
      </c>
      <c r="NH4" s="77">
        <f t="shared" si="104"/>
        <v>5.824189742787411E-3</v>
      </c>
      <c r="NI4" s="77">
        <f t="shared" si="104"/>
        <v>5.3290896546356247E-3</v>
      </c>
      <c r="NJ4" s="77">
        <f t="shared" si="104"/>
        <v>4.8676056876387755E-3</v>
      </c>
      <c r="NK4" s="77">
        <f t="shared" si="104"/>
        <v>4.4383608103132927E-3</v>
      </c>
      <c r="NL4" s="77">
        <f t="shared" si="104"/>
        <v>4.0399377299491909E-3</v>
      </c>
      <c r="NM4" s="77">
        <f t="shared" si="104"/>
        <v>3.6708918452164167E-3</v>
      </c>
      <c r="NN4" s="77">
        <f t="shared" si="104"/>
        <v>3.3297632734321219E-3</v>
      </c>
      <c r="NO4" s="77">
        <f t="shared" si="104"/>
        <v>3.0150879159489977E-3</v>
      </c>
      <c r="NP4" s="77">
        <f t="shared" si="104"/>
        <v>2.7254075395758588E-3</v>
      </c>
      <c r="NQ4" s="77">
        <f t="shared" si="104"/>
        <v>2.459278865366666E-3</v>
      </c>
      <c r="NR4" s="77">
        <f t="shared" si="104"/>
        <v>2.2152816684072913E-3</v>
      </c>
      <c r="NS4" s="77">
        <f t="shared" si="104"/>
        <v>1.9920259033141185E-3</v>
      </c>
      <c r="NT4" s="77">
        <f t="shared" si="104"/>
        <v>1.7881578799854119E-3</v>
      </c>
      <c r="NU4" s="77">
        <f t="shared" si="104"/>
        <v>1.602365522690905E-3</v>
      </c>
      <c r="NV4" s="77">
        <f t="shared" si="104"/>
        <v>1.4333827528469777E-3</v>
      </c>
      <c r="NW4" s="77">
        <f t="shared" si="104"/>
        <v>1.2799930418243889E-3</v>
      </c>
      <c r="NX4" s="77">
        <f t="shared" si="104"/>
        <v>1.1410321849120962E-3</v>
      </c>
      <c r="NY4" s="77">
        <f t="shared" si="104"/>
        <v>1.0153903511697438E-3</v>
      </c>
      <c r="NZ4" s="77">
        <f t="shared" si="104"/>
        <v>9.0201346641133068E-4</v>
      </c>
      <c r="OA4" s="77">
        <f t="shared" si="104"/>
        <v>7.9990398805334295E-4</v>
      </c>
      <c r="OB4" s="77">
        <f t="shared" si="104"/>
        <v>7.0812113111964837E-4</v>
      </c>
      <c r="OC4" s="77">
        <f t="shared" si="104"/>
        <v>6.2578060441640922E-4</v>
      </c>
      <c r="OD4" s="77">
        <f t="shared" si="104"/>
        <v>5.5205391487003243E-4</v>
      </c>
      <c r="OE4" s="77">
        <f t="shared" si="104"/>
        <v>4.8616729635802609E-4</v>
      </c>
      <c r="OF4" s="77">
        <f t="shared" si="104"/>
        <v>4.2740031715407691E-4</v>
      </c>
      <c r="OG4" s="77">
        <f t="shared" si="104"/>
        <v>3.75084217450286E-4</v>
      </c>
      <c r="OH4" s="77">
        <f t="shared" si="104"/>
        <v>3.2860002540265032E-4</v>
      </c>
      <c r="OI4" s="77">
        <f t="shared" si="104"/>
        <v>2.8737649685744738E-4</v>
      </c>
      <c r="OJ4" s="77">
        <f t="shared" si="104"/>
        <v>2.5088792043681372E-4</v>
      </c>
      <c r="OK4" s="77">
        <f t="shared" si="104"/>
        <v>2.1865182606565278E-4</v>
      </c>
      <c r="OL4" s="77">
        <f t="shared" si="104"/>
        <v>1.9022663137606568E-4</v>
      </c>
      <c r="OM4" s="77">
        <f t="shared" si="104"/>
        <v>1.6520925678920102E-4</v>
      </c>
      <c r="ON4" s="77">
        <f t="shared" si="104"/>
        <v>1.4323273649965152E-4</v>
      </c>
      <c r="OO4" s="77">
        <f t="shared" si="104"/>
        <v>1.239638491186252E-4</v>
      </c>
      <c r="OP4" s="77">
        <f t="shared" si="104"/>
        <v>1.0710078840591213E-4</v>
      </c>
      <c r="OQ4" s="77">
        <f t="shared" si="104"/>
        <v>9.23708913670327E-5</v>
      </c>
      <c r="OR4" s="77">
        <f t="shared" si="104"/>
        <v>7.9528438033925024E-5</v>
      </c>
      <c r="OS4" s="77">
        <f t="shared" si="104"/>
        <v>6.8352534502004003E-5</v>
      </c>
      <c r="OT4" s="77">
        <f t="shared" si="104"/>
        <v>5.8645088274574382E-5</v>
      </c>
      <c r="OU4" s="77">
        <f t="shared" si="104"/>
        <v>5.0228882673428083E-5</v>
      </c>
      <c r="OV4" s="77">
        <f t="shared" si="104"/>
        <v>4.2945755013544289E-5</v>
      </c>
      <c r="OW4" s="77">
        <f t="shared" si="104"/>
        <v>3.6654881407696692E-5</v>
      </c>
      <c r="OX4" s="77">
        <f t="shared" si="104"/>
        <v>3.1231169457703898E-5</v>
      </c>
      <c r="OY4" s="77">
        <f t="shared" si="104"/>
        <v>2.6563758694507429E-5</v>
      </c>
      <c r="OZ4" s="77">
        <f t="shared" ref="OZ4:PH4" si="105">IF(ISNONTEXT($K4),_xlfn.NORM.DIST(HG4,$G4,$K4,FALSE),NA())</f>
        <v>2.2554627438472785E-5</v>
      </c>
      <c r="PA4" s="77">
        <f t="shared" si="105"/>
        <v>1.9117303751812497E-5</v>
      </c>
      <c r="PB4" s="77">
        <f t="shared" si="105"/>
        <v>1.6175677333128916E-5</v>
      </c>
      <c r="PC4" s="77">
        <f t="shared" si="105"/>
        <v>1.3662908545225763E-5</v>
      </c>
      <c r="PD4" s="77">
        <f t="shared" si="105"/>
        <v>1.1520430256583974E-5</v>
      </c>
      <c r="PE4" s="77">
        <f t="shared" si="105"/>
        <v>9.6970377991485671E-6</v>
      </c>
      <c r="PF4" s="77">
        <f t="shared" si="105"/>
        <v>8.1480620854214806E-6</v>
      </c>
      <c r="PG4" s="77">
        <f t="shared" si="105"/>
        <v>6.8346207717917046E-6</v>
      </c>
      <c r="PH4" s="77">
        <f t="shared" si="105"/>
        <v>5.7229422886540636E-6</v>
      </c>
    </row>
    <row r="5" spans="1:425" hidden="1">
      <c r="A5" s="2"/>
      <c r="B5" s="61">
        <f>SUM(B4:B4)</f>
        <v>64</v>
      </c>
      <c r="C5" s="61">
        <f>SUM(C4:C4)</f>
        <v>93.4</v>
      </c>
      <c r="D5" s="61">
        <f>SUM(D4:D4)</f>
        <v>118</v>
      </c>
      <c r="E5" s="20"/>
      <c r="F5" s="20"/>
      <c r="G5" s="61">
        <f>SUM(G4:G4)</f>
        <v>92.600000000000009</v>
      </c>
      <c r="H5" s="3"/>
      <c r="I5" s="3"/>
      <c r="J5" s="62">
        <f>IF(K4="","",SQRT(L5))</f>
        <v>7.4</v>
      </c>
      <c r="K5" s="62"/>
      <c r="L5" s="52">
        <f>IF(L4="","",SUM(L4:L4))</f>
        <v>54.760000000000005</v>
      </c>
      <c r="M5" s="61" t="str">
        <f>IF(SUM(M4:M4)=0,"",SUM(M4:M4))</f>
        <v/>
      </c>
      <c r="N5" s="56" t="str">
        <f>IF(OR(J5="",M5=""),"",ABS(VLOOKUP($M$1,VLookups!$A$17:$B$18,2,FALSE)-_xlfn.NORM.DIST(M5,G5,J5,TRUE)))</f>
        <v/>
      </c>
      <c r="O5" s="63">
        <f t="shared" ref="O5:T5" si="106">SUM(O4:O4)</f>
        <v>83.11651841496996</v>
      </c>
      <c r="P5" s="63">
        <f t="shared" si="106"/>
        <v>102.08348158503006</v>
      </c>
      <c r="Q5" s="63">
        <f t="shared" si="106"/>
        <v>100.26960708225405</v>
      </c>
      <c r="R5" s="63">
        <f t="shared" si="106"/>
        <v>98.827997128439577</v>
      </c>
      <c r="S5" s="63">
        <f t="shared" si="106"/>
        <v>97.591224151451016</v>
      </c>
      <c r="T5" s="63">
        <f t="shared" si="106"/>
        <v>96.480563794039512</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2" t="s">
        <v>37</v>
      </c>
      <c r="C7" s="233"/>
      <c r="D7" s="234"/>
      <c r="E7" s="3"/>
      <c r="F7" s="3"/>
      <c r="G7" s="146">
        <f>DATE(YEAR(B9),1,1)</f>
        <v>45292</v>
      </c>
      <c r="H7" s="3"/>
      <c r="I7" s="3"/>
      <c r="J7" s="17" t="s">
        <v>44</v>
      </c>
      <c r="K7" s="17"/>
      <c r="L7" s="17"/>
      <c r="M7" s="65">
        <v>1000</v>
      </c>
      <c r="N7" s="24">
        <f>IF(OR(J5="",M7=""),"",ABS(VLOOKUP($M$1,VLookups!$A$17:$B$18,2,FALSE)-_xlfn.NORM.DIST(M7,G5,J5,TRUE)))</f>
        <v>1</v>
      </c>
      <c r="O7" s="46">
        <f>IF($J$5="","",_xlfn.NORM.INV(ABS(VLOOKUP($M$1,VLookups!$A$17:$B$18,2,FALSE)-O$3),$G$5,$J5))</f>
        <v>83.11651841496996</v>
      </c>
      <c r="P7" s="47">
        <f>IF($J$5="","",_xlfn.NORM.INV(ABS(VLOOKUP($M$1,VLookups!$A$17:$B$18,2,FALSE)-P$3),$G$5,$J5))</f>
        <v>102.08348158503006</v>
      </c>
      <c r="Q7" s="48">
        <f>IF($J$5="","",_xlfn.NORM.INV(ABS(VLOOKUP($M$1,VLookups!$A$17:$B$18,2,FALSE)-Q$3),$G$5,$J5))</f>
        <v>100.26960708225405</v>
      </c>
      <c r="R7" s="49">
        <f>IF($J$5="","",_xlfn.NORM.INV(ABS(VLOOKUP($M$1,VLookups!$A$17:$B$18,2,FALSE)-R$3),$G$5,$J5))</f>
        <v>98.827997128439577</v>
      </c>
      <c r="S7" s="50">
        <f>IF($J$5="","",_xlfn.NORM.INV(ABS(VLOOKUP($M$1,VLookups!$A$17:$B$18,2,FALSE)-S$3),$G$5,$J5))</f>
        <v>97.591224151451016</v>
      </c>
      <c r="T7" s="51">
        <f>IF($J$5="","",_xlfn.NORM.INV(ABS(VLOOKUP($M$1,VLookups!$A$17:$B$18,2,FALSE)-T$3),$G$5,$J5))</f>
        <v>96.480563794039512</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107">IF(AND($D$21&gt;0,$D$22&gt;0),IF(OR(W4&lt;$D$21,W4=$D$21),HP4,0),"")</f>
        <v>1.4098658295953079E-5</v>
      </c>
      <c r="HQ8" s="99">
        <f t="shared" si="107"/>
        <v>1.6686192764089991E-5</v>
      </c>
      <c r="HR8" s="99">
        <f t="shared" si="107"/>
        <v>1.9714309917005333E-5</v>
      </c>
      <c r="HS8" s="99">
        <f t="shared" si="107"/>
        <v>2.3251488169932292E-5</v>
      </c>
      <c r="HT8" s="99">
        <f t="shared" si="107"/>
        <v>2.737567149718774E-5</v>
      </c>
      <c r="HU8" s="99">
        <f t="shared" si="107"/>
        <v>3.2175378079442803E-5</v>
      </c>
      <c r="HV8" s="99">
        <f t="shared" si="107"/>
        <v>3.7750906832349002E-5</v>
      </c>
      <c r="HW8" s="99">
        <f t="shared" si="107"/>
        <v>4.4215645514984167E-5</v>
      </c>
      <c r="HX8" s="99">
        <f t="shared" si="107"/>
        <v>5.1697483428660706E-5</v>
      </c>
      <c r="HY8" s="99">
        <f t="shared" si="107"/>
        <v>6.0340330862923493E-5</v>
      </c>
      <c r="HZ8" s="99">
        <f t="shared" si="107"/>
        <v>7.0305746411651561E-5</v>
      </c>
      <c r="IA8" s="99">
        <f t="shared" si="107"/>
        <v>8.1774672054546921E-5</v>
      </c>
      <c r="IB8" s="99">
        <f t="shared" si="107"/>
        <v>9.4949274465770439E-5</v>
      </c>
      <c r="IC8" s="99">
        <f t="shared" si="107"/>
        <v>1.1005488936168152E-4</v>
      </c>
      <c r="ID8" s="99">
        <f t="shared" si="107"/>
        <v>1.2734206382549455E-4</v>
      </c>
      <c r="IE8" s="99">
        <f t="shared" si="107"/>
        <v>1.4708868944300632E-4</v>
      </c>
      <c r="IF8" s="99">
        <f t="shared" si="107"/>
        <v>1.6960221674861998E-4</v>
      </c>
      <c r="IG8" s="99">
        <f t="shared" si="107"/>
        <v>1.952219389170134E-4</v>
      </c>
      <c r="IH8" s="99">
        <f t="shared" si="107"/>
        <v>2.2432132984992467E-4</v>
      </c>
      <c r="II8" s="99">
        <f t="shared" si="107"/>
        <v>2.5731041881181803E-4</v>
      </c>
      <c r="IJ8" s="99">
        <f t="shared" si="107"/>
        <v>2.9463818058066767E-4</v>
      </c>
      <c r="IK8" s="99">
        <f t="shared" si="107"/>
        <v>3.3679491672501286E-4</v>
      </c>
      <c r="IL8" s="99">
        <f t="shared" si="107"/>
        <v>3.8431460012692078E-4</v>
      </c>
      <c r="IM8" s="99">
        <f t="shared" si="107"/>
        <v>4.3777715128078275E-4</v>
      </c>
      <c r="IN8" s="99">
        <f t="shared" si="107"/>
        <v>4.9781061125562403E-4</v>
      </c>
      <c r="IO8" s="99">
        <f t="shared" si="107"/>
        <v>5.650931725671907E-4</v>
      </c>
      <c r="IP8" s="99">
        <f t="shared" si="107"/>
        <v>6.4035502562626761E-4</v>
      </c>
      <c r="IQ8" s="99">
        <f t="shared" si="107"/>
        <v>7.2437997497987443E-4</v>
      </c>
      <c r="IR8" s="99">
        <f t="shared" si="107"/>
        <v>8.1800677631757286E-4</v>
      </c>
      <c r="IS8" s="99">
        <f t="shared" si="107"/>
        <v>9.2213014225796513E-4</v>
      </c>
      <c r="IT8" s="99">
        <f t="shared" si="107"/>
        <v>1.0377013623482931E-3</v>
      </c>
      <c r="IU8" s="99">
        <f t="shared" si="107"/>
        <v>1.1657284805952945E-3</v>
      </c>
      <c r="IV8" s="99">
        <f t="shared" si="107"/>
        <v>1.3072759722938896E-3</v>
      </c>
      <c r="IW8" s="99">
        <f t="shared" si="107"/>
        <v>1.4634638610299517E-3</v>
      </c>
      <c r="IX8" s="99">
        <f t="shared" si="107"/>
        <v>1.6354662166022953E-3</v>
      </c>
      <c r="IY8" s="99">
        <f t="shared" si="107"/>
        <v>1.8245089753336741E-3</v>
      </c>
      <c r="IZ8" s="99">
        <f t="shared" si="107"/>
        <v>2.0318670259136858E-3</v>
      </c>
      <c r="JA8" s="99">
        <f t="shared" si="107"/>
        <v>2.2588605066242032E-3</v>
      </c>
      <c r="JB8" s="99">
        <f t="shared" si="107"/>
        <v>2.5068502636184367E-3</v>
      </c>
      <c r="JC8" s="99">
        <f t="shared" si="107"/>
        <v>2.7772324249239989E-3</v>
      </c>
      <c r="JD8" s="99">
        <f t="shared" si="107"/>
        <v>3.0714320510713128E-3</v>
      </c>
      <c r="JE8" s="99">
        <f t="shared" si="107"/>
        <v>3.3908958307471387E-3</v>
      </c>
      <c r="JF8" s="99">
        <f t="shared" si="107"/>
        <v>3.7370837986557921E-3</v>
      </c>
      <c r="JG8" s="99">
        <f t="shared" si="107"/>
        <v>4.1114600628328049E-3</v>
      </c>
      <c r="JH8" s="99">
        <f t="shared" si="107"/>
        <v>4.5154825399690811E-3</v>
      </c>
      <c r="JI8" s="99">
        <f t="shared" si="107"/>
        <v>4.9505917098127562E-3</v>
      </c>
      <c r="JJ8" s="99">
        <f t="shared" si="107"/>
        <v>5.4181984133399213E-3</v>
      </c>
      <c r="JK8" s="99">
        <f t="shared" si="107"/>
        <v>5.9196707340125635E-3</v>
      </c>
      <c r="JL8" s="99">
        <f t="shared" si="107"/>
        <v>6.4563200169331595E-3</v>
      </c>
      <c r="JM8" s="99">
        <f t="shared" si="107"/>
        <v>7.029386096890855E-3</v>
      </c>
      <c r="JN8" s="99">
        <f t="shared" si="107"/>
        <v>7.6400218229755006E-3</v>
      </c>
      <c r="JO8" s="99">
        <f t="shared" si="107"/>
        <v>8.2892769843871672E-3</v>
      </c>
      <c r="JP8" s="99">
        <f t="shared" si="107"/>
        <v>8.9780817590387318E-3</v>
      </c>
      <c r="JQ8" s="99">
        <f t="shared" si="107"/>
        <v>9.7072298232620102E-3</v>
      </c>
      <c r="JR8" s="99">
        <f t="shared" si="107"/>
        <v>1.047736127708985E-2</v>
      </c>
      <c r="JS8" s="99">
        <f t="shared" si="107"/>
        <v>1.128894555488715E-2</v>
      </c>
      <c r="JT8" s="99">
        <f t="shared" si="107"/>
        <v>1.2142264505221689E-2</v>
      </c>
      <c r="JU8" s="99">
        <f t="shared" si="107"/>
        <v>1.3037395836475243E-2</v>
      </c>
      <c r="JV8" s="99">
        <f t="shared" si="107"/>
        <v>1.3974197135470637E-2</v>
      </c>
      <c r="JW8" s="99">
        <f t="shared" si="107"/>
        <v>1.4952290675013259E-2</v>
      </c>
      <c r="JX8" s="99">
        <f t="shared" si="107"/>
        <v>1.5971049232411997E-2</v>
      </c>
      <c r="JY8" s="99">
        <f t="shared" si="107"/>
        <v>1.7029583144471346E-2</v>
      </c>
      <c r="JZ8" s="99">
        <f t="shared" si="107"/>
        <v>1.8126728824879174E-2</v>
      </c>
      <c r="KA8" s="99">
        <f t="shared" si="107"/>
        <v>1.9261038967134724E-2</v>
      </c>
      <c r="KB8" s="99">
        <f t="shared" ref="KB8:MM8" si="108">IF(AND($D$21&gt;0,$D$22&gt;0),IF(OR(CI4&lt;$D$21,CI4=$D$21),KB4,0),"")</f>
        <v>2.0430774649991136E-2</v>
      </c>
      <c r="KC8" s="99">
        <f t="shared" si="108"/>
        <v>2.1633899552699263E-2</v>
      </c>
      <c r="KD8" s="99">
        <f t="shared" si="108"/>
        <v>2.2868076474060233E-2</v>
      </c>
      <c r="KE8" s="99">
        <f t="shared" si="108"/>
        <v>2.4130666332409914E-2</v>
      </c>
      <c r="KF8" s="99">
        <f t="shared" si="108"/>
        <v>2.5418729803218118E-2</v>
      </c>
      <c r="KG8" s="99">
        <f t="shared" si="108"/>
        <v>2.6729031727105612E-2</v>
      </c>
      <c r="KH8" s="99">
        <f t="shared" si="108"/>
        <v>2.8058048393946333E-2</v>
      </c>
      <c r="KI8" s="99">
        <f t="shared" si="108"/>
        <v>2.9401977778584189E-2</v>
      </c>
      <c r="KJ8" s="99">
        <f t="shared" si="108"/>
        <v>3.0756752770873055E-2</v>
      </c>
      <c r="KK8" s="99">
        <f t="shared" si="108"/>
        <v>3.2118057407630018E-2</v>
      </c>
      <c r="KL8" s="99">
        <f t="shared" si="108"/>
        <v>3.3481346077121957E-2</v>
      </c>
      <c r="KM8" s="99">
        <f t="shared" si="108"/>
        <v>3.484186562838322E-2</v>
      </c>
      <c r="KN8" s="99">
        <f t="shared" si="108"/>
        <v>3.6194680278538276E-2</v>
      </c>
      <c r="KO8" s="99">
        <f t="shared" si="108"/>
        <v>3.7534699171963538E-2</v>
      </c>
      <c r="KP8" s="99">
        <f t="shared" si="108"/>
        <v>3.8856706406186492E-2</v>
      </c>
      <c r="KQ8" s="99">
        <f t="shared" si="108"/>
        <v>4.015539330152415E-2</v>
      </c>
      <c r="KR8" s="99">
        <f t="shared" si="108"/>
        <v>4.1425392655250949E-2</v>
      </c>
      <c r="KS8" s="99">
        <f t="shared" si="108"/>
        <v>4.2661314687197929E-2</v>
      </c>
      <c r="KT8" s="99">
        <f t="shared" si="108"/>
        <v>4.3857784352743463E-2</v>
      </c>
      <c r="KU8" s="99">
        <f t="shared" si="108"/>
        <v>4.5009479671751555E-2</v>
      </c>
      <c r="KV8" s="99">
        <f t="shared" si="108"/>
        <v>4.6111170698697732E-2</v>
      </c>
      <c r="KW8" s="99">
        <f t="shared" si="108"/>
        <v>4.7157758740488581E-2</v>
      </c>
      <c r="KX8" s="99">
        <f t="shared" si="108"/>
        <v>4.8144315414759248E-2</v>
      </c>
      <c r="KY8" s="99">
        <f t="shared" si="108"/>
        <v>4.9066121133074611E-2</v>
      </c>
      <c r="KZ8" s="99">
        <f t="shared" si="108"/>
        <v>4.9918702590735671E-2</v>
      </c>
      <c r="LA8" s="99">
        <f t="shared" si="108"/>
        <v>0</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60" t="s">
        <v>632</v>
      </c>
      <c r="B9" s="161">
        <v>45382</v>
      </c>
      <c r="C9" s="162" t="s">
        <v>639</v>
      </c>
      <c r="D9" s="163">
        <f>(B9-$G$7)+1</f>
        <v>91</v>
      </c>
      <c r="G9" s="38" t="s">
        <v>636</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0</v>
      </c>
      <c r="KV9" s="99">
        <f t="shared" si="112"/>
        <v>0</v>
      </c>
      <c r="KW9" s="99">
        <f t="shared" si="112"/>
        <v>0</v>
      </c>
      <c r="KX9" s="99">
        <f t="shared" si="112"/>
        <v>0</v>
      </c>
      <c r="KY9" s="99">
        <f t="shared" si="112"/>
        <v>0</v>
      </c>
      <c r="KZ9" s="99">
        <f t="shared" si="112"/>
        <v>0</v>
      </c>
      <c r="LA9" s="99">
        <f t="shared" si="112"/>
        <v>5.0697868847974371E-2</v>
      </c>
      <c r="LB9" s="99">
        <f t="shared" si="112"/>
        <v>5.1399745596289716E-2</v>
      </c>
      <c r="LC9" s="99">
        <f t="shared" si="112"/>
        <v>5.2020807218508977E-2</v>
      </c>
      <c r="LD9" s="99">
        <f t="shared" si="112"/>
        <v>5.25579062717247E-2</v>
      </c>
      <c r="LE9" s="99">
        <f t="shared" si="112"/>
        <v>5.3008300048332041E-2</v>
      </c>
      <c r="LF9" s="99">
        <f t="shared" si="112"/>
        <v>5.3369673901642121E-2</v>
      </c>
      <c r="LG9" s="99">
        <f t="shared" si="112"/>
        <v>5.3640161058552453E-2</v>
      </c>
      <c r="LH9" s="99">
        <f t="shared" si="112"/>
        <v>0</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64" t="s">
        <v>633</v>
      </c>
      <c r="B10" s="156">
        <v>45384</v>
      </c>
      <c r="C10" s="158" t="s">
        <v>640</v>
      </c>
      <c r="D10" s="165">
        <f>(B10-$G$7)+1</f>
        <v>93</v>
      </c>
      <c r="G10" s="18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0</v>
      </c>
      <c r="LE10" s="99">
        <f t="shared" si="116"/>
        <v>0</v>
      </c>
      <c r="LF10" s="99">
        <f t="shared" si="116"/>
        <v>0</v>
      </c>
      <c r="LG10" s="99">
        <f t="shared" si="116"/>
        <v>0</v>
      </c>
      <c r="LH10" s="99">
        <f t="shared" si="116"/>
        <v>5.3818358682002507E-2</v>
      </c>
      <c r="LI10" s="99">
        <f t="shared" si="116"/>
        <v>5.3903339989840815E-2</v>
      </c>
      <c r="LJ10" s="99">
        <f t="shared" si="116"/>
        <v>5.3894662283619693E-2</v>
      </c>
      <c r="LK10" s="99">
        <f t="shared" si="116"/>
        <v>5.3792370789997983E-2</v>
      </c>
      <c r="LL10" s="99">
        <f t="shared" si="116"/>
        <v>5.359699826811308E-2</v>
      </c>
      <c r="LM10" s="99">
        <f t="shared" si="116"/>
        <v>5.330956038769142E-2</v>
      </c>
      <c r="LN10" s="99">
        <f t="shared" si="116"/>
        <v>5.2931546934000089E-2</v>
      </c>
      <c r="LO10" s="99">
        <f t="shared" si="116"/>
        <v>5.2464908946201247E-2</v>
      </c>
      <c r="LP10" s="99">
        <f t="shared" si="116"/>
        <v>5.1912041944470175E-2</v>
      </c>
      <c r="LQ10" s="99">
        <f t="shared" si="116"/>
        <v>5.1275765447625986E-2</v>
      </c>
      <c r="LR10" s="99">
        <f t="shared" si="116"/>
        <v>5.0559299026294337E-2</v>
      </c>
      <c r="LS10" s="99">
        <f t="shared" si="116"/>
        <v>4.9766235176124829E-2</v>
      </c>
      <c r="LT10" s="99">
        <f t="shared" si="116"/>
        <v>4.8900509330747612E-2</v>
      </c>
      <c r="LU10" s="99">
        <f t="shared" si="116"/>
        <v>4.7966367364474585E-2</v>
      </c>
      <c r="LV10" s="99">
        <f t="shared" si="116"/>
        <v>4.6968330959826998E-2</v>
      </c>
      <c r="LW10" s="99">
        <f t="shared" si="116"/>
        <v>4.5911161234489864E-2</v>
      </c>
      <c r="LX10" s="99">
        <f t="shared" si="116"/>
        <v>4.4799821036046086E-2</v>
      </c>
      <c r="LY10" s="99">
        <f t="shared" si="116"/>
        <v>4.3639436320720322E-2</v>
      </c>
      <c r="LZ10" s="99">
        <f t="shared" si="116"/>
        <v>4.2435257034361504E-2</v>
      </c>
      <c r="MA10" s="99">
        <f t="shared" si="116"/>
        <v>4.1192617910108004E-2</v>
      </c>
      <c r="MB10" s="99">
        <f t="shared" si="116"/>
        <v>3.9916899587805622E-2</v>
      </c>
      <c r="MC10" s="99">
        <f t="shared" si="116"/>
        <v>3.8613490445569477E-2</v>
      </c>
      <c r="MD10" s="99">
        <f t="shared" si="116"/>
        <v>3.7287749514263557E-2</v>
      </c>
      <c r="ME10" s="99">
        <f t="shared" si="116"/>
        <v>3.5944970821559862E-2</v>
      </c>
      <c r="MF10" s="99">
        <f t="shared" si="116"/>
        <v>3.4590349484136813E-2</v>
      </c>
      <c r="MG10" s="99">
        <f t="shared" si="116"/>
        <v>3.3228949835043438E-2</v>
      </c>
      <c r="MH10" s="99">
        <f t="shared" si="116"/>
        <v>3.1865675838889683E-2</v>
      </c>
      <c r="MI10" s="99">
        <f t="shared" si="116"/>
        <v>3.0505244010951029E-2</v>
      </c>
      <c r="MJ10" s="99">
        <f t="shared" si="116"/>
        <v>2.915215901813821E-2</v>
      </c>
      <c r="MK10" s="99">
        <f t="shared" si="116"/>
        <v>2.7810692100724059E-2</v>
      </c>
      <c r="ML10" s="99">
        <f t="shared" si="116"/>
        <v>2.6484862414374824E-2</v>
      </c>
      <c r="MM10" s="99">
        <f t="shared" si="116"/>
        <v>2.5178421353013403E-2</v>
      </c>
      <c r="MN10" s="99">
        <f t="shared" ref="MN10:OY10" si="117">IF(AND($D$21&gt;0,$D$22&gt;0),IF(AND(EU4&gt;$D$22),MN4,0),"")</f>
        <v>2.3894839874930865E-2</v>
      </c>
      <c r="MO10" s="99">
        <f t="shared" si="117"/>
        <v>2.2637298817898905E-2</v>
      </c>
      <c r="MP10" s="99">
        <f t="shared" si="117"/>
        <v>2.1408682154311E-2</v>
      </c>
      <c r="MQ10" s="99">
        <f t="shared" si="117"/>
        <v>2.021157310502902E-2</v>
      </c>
      <c r="MR10" s="99">
        <f t="shared" si="117"/>
        <v>1.9048253001007646E-2</v>
      </c>
      <c r="MS10" s="99">
        <f t="shared" si="117"/>
        <v>1.792070275521947E-2</v>
      </c>
      <c r="MT10" s="99">
        <f t="shared" si="117"/>
        <v>1.6830606784148654E-2</v>
      </c>
      <c r="MU10" s="99">
        <f t="shared" si="117"/>
        <v>1.5779359198332791E-2</v>
      </c>
      <c r="MV10" s="99">
        <f t="shared" si="117"/>
        <v>1.4768072065213796E-2</v>
      </c>
      <c r="MW10" s="99">
        <f t="shared" si="117"/>
        <v>1.3797585534947728E-2</v>
      </c>
      <c r="MX10" s="99">
        <f t="shared" si="117"/>
        <v>1.2868479610794041E-2</v>
      </c>
      <c r="MY10" s="99">
        <f t="shared" si="117"/>
        <v>1.1981087340174118E-2</v>
      </c>
      <c r="MZ10" s="99">
        <f t="shared" si="117"/>
        <v>1.1135509200318068E-2</v>
      </c>
      <c r="NA10" s="99">
        <f t="shared" si="117"/>
        <v>1.0331628453424009E-2</v>
      </c>
      <c r="NB10" s="99">
        <f t="shared" si="117"/>
        <v>9.5691272502081478E-3</v>
      </c>
      <c r="NC10" s="99">
        <f t="shared" si="117"/>
        <v>8.8475032673675687E-3</v>
      </c>
      <c r="ND10" s="99">
        <f t="shared" si="117"/>
        <v>8.16608667352226E-3</v>
      </c>
      <c r="NE10" s="99">
        <f t="shared" si="117"/>
        <v>7.5240572293424476E-3</v>
      </c>
      <c r="NF10" s="99">
        <f t="shared" si="117"/>
        <v>6.9204613404805319E-3</v>
      </c>
      <c r="NG10" s="99">
        <f t="shared" si="117"/>
        <v>6.354228896288748E-3</v>
      </c>
      <c r="NH10" s="99">
        <f t="shared" si="117"/>
        <v>5.824189742787411E-3</v>
      </c>
      <c r="NI10" s="99">
        <f t="shared" si="117"/>
        <v>5.3290896546356247E-3</v>
      </c>
      <c r="NJ10" s="99">
        <f t="shared" si="117"/>
        <v>4.8676056876387755E-3</v>
      </c>
      <c r="NK10" s="99">
        <f t="shared" si="117"/>
        <v>4.4383608103132927E-3</v>
      </c>
      <c r="NL10" s="99">
        <f t="shared" si="117"/>
        <v>4.0399377299491909E-3</v>
      </c>
      <c r="NM10" s="99">
        <f t="shared" si="117"/>
        <v>3.6708918452164167E-3</v>
      </c>
      <c r="NN10" s="99">
        <f t="shared" si="117"/>
        <v>3.3297632734321219E-3</v>
      </c>
      <c r="NO10" s="99">
        <f t="shared" si="117"/>
        <v>3.0150879159489977E-3</v>
      </c>
      <c r="NP10" s="99">
        <f t="shared" si="117"/>
        <v>2.7254075395758588E-3</v>
      </c>
      <c r="NQ10" s="99">
        <f t="shared" si="117"/>
        <v>2.459278865366666E-3</v>
      </c>
      <c r="NR10" s="99">
        <f t="shared" si="117"/>
        <v>2.2152816684072913E-3</v>
      </c>
      <c r="NS10" s="99">
        <f t="shared" si="117"/>
        <v>1.9920259033141185E-3</v>
      </c>
      <c r="NT10" s="99">
        <f t="shared" si="117"/>
        <v>1.7881578799854119E-3</v>
      </c>
      <c r="NU10" s="99">
        <f t="shared" si="117"/>
        <v>1.602365522690905E-3</v>
      </c>
      <c r="NV10" s="99">
        <f t="shared" si="117"/>
        <v>1.4333827528469777E-3</v>
      </c>
      <c r="NW10" s="99">
        <f t="shared" si="117"/>
        <v>1.2799930418243889E-3</v>
      </c>
      <c r="NX10" s="99">
        <f t="shared" si="117"/>
        <v>1.1410321849120962E-3</v>
      </c>
      <c r="NY10" s="99">
        <f t="shared" si="117"/>
        <v>1.0153903511697438E-3</v>
      </c>
      <c r="NZ10" s="99">
        <f t="shared" si="117"/>
        <v>9.0201346641133068E-4</v>
      </c>
      <c r="OA10" s="99">
        <f t="shared" si="117"/>
        <v>7.9990398805334295E-4</v>
      </c>
      <c r="OB10" s="99">
        <f t="shared" si="117"/>
        <v>7.0812113111964837E-4</v>
      </c>
      <c r="OC10" s="99">
        <f t="shared" si="117"/>
        <v>6.2578060441640922E-4</v>
      </c>
      <c r="OD10" s="99">
        <f t="shared" si="117"/>
        <v>5.5205391487003243E-4</v>
      </c>
      <c r="OE10" s="99">
        <f t="shared" si="117"/>
        <v>4.8616729635802609E-4</v>
      </c>
      <c r="OF10" s="99">
        <f t="shared" si="117"/>
        <v>4.2740031715407691E-4</v>
      </c>
      <c r="OG10" s="99">
        <f t="shared" si="117"/>
        <v>3.75084217450286E-4</v>
      </c>
      <c r="OH10" s="99">
        <f t="shared" si="117"/>
        <v>3.2860002540265032E-4</v>
      </c>
      <c r="OI10" s="99">
        <f t="shared" si="117"/>
        <v>2.8737649685744738E-4</v>
      </c>
      <c r="OJ10" s="99">
        <f t="shared" si="117"/>
        <v>2.5088792043681372E-4</v>
      </c>
      <c r="OK10" s="99">
        <f t="shared" si="117"/>
        <v>2.1865182606565278E-4</v>
      </c>
      <c r="OL10" s="99">
        <f t="shared" si="117"/>
        <v>1.9022663137606568E-4</v>
      </c>
      <c r="OM10" s="99">
        <f t="shared" si="117"/>
        <v>1.6520925678920102E-4</v>
      </c>
      <c r="ON10" s="99">
        <f t="shared" si="117"/>
        <v>1.4323273649965152E-4</v>
      </c>
      <c r="OO10" s="99">
        <f t="shared" si="117"/>
        <v>1.239638491186252E-4</v>
      </c>
      <c r="OP10" s="99">
        <f t="shared" si="117"/>
        <v>1.0710078840591213E-4</v>
      </c>
      <c r="OQ10" s="99">
        <f t="shared" si="117"/>
        <v>9.23708913670327E-5</v>
      </c>
      <c r="OR10" s="99">
        <f t="shared" si="117"/>
        <v>7.9528438033925024E-5</v>
      </c>
      <c r="OS10" s="99">
        <f t="shared" si="117"/>
        <v>6.8352534502004003E-5</v>
      </c>
      <c r="OT10" s="99">
        <f t="shared" si="117"/>
        <v>5.8645088274574382E-5</v>
      </c>
      <c r="OU10" s="99">
        <f t="shared" si="117"/>
        <v>5.0228882673428083E-5</v>
      </c>
      <c r="OV10" s="99">
        <f t="shared" si="117"/>
        <v>4.2945755013544289E-5</v>
      </c>
      <c r="OW10" s="99">
        <f t="shared" si="117"/>
        <v>3.6654881407696692E-5</v>
      </c>
      <c r="OX10" s="99">
        <f t="shared" si="117"/>
        <v>3.1231169457703898E-5</v>
      </c>
      <c r="OY10" s="99">
        <f t="shared" si="117"/>
        <v>2.6563758694507429E-5</v>
      </c>
      <c r="OZ10" s="99">
        <f t="shared" ref="OZ10:PH10" si="118">IF(AND($D$21&gt;0,$D$22&gt;0),IF(AND(HG4&gt;$D$22),OZ4,0),"")</f>
        <v>2.2554627438472785E-5</v>
      </c>
      <c r="PA10" s="99">
        <f t="shared" si="118"/>
        <v>1.9117303751812497E-5</v>
      </c>
      <c r="PB10" s="99">
        <f t="shared" si="118"/>
        <v>1.6175677333128916E-5</v>
      </c>
      <c r="PC10" s="99">
        <f t="shared" si="118"/>
        <v>1.3662908545225763E-5</v>
      </c>
      <c r="PD10" s="99">
        <f t="shared" si="118"/>
        <v>1.1520430256583974E-5</v>
      </c>
      <c r="PE10" s="99">
        <f t="shared" si="118"/>
        <v>9.6970377991485671E-6</v>
      </c>
      <c r="PF10" s="99">
        <f t="shared" si="118"/>
        <v>8.1480620854214806E-6</v>
      </c>
      <c r="PG10" s="99">
        <f t="shared" si="118"/>
        <v>6.8346207717917046E-6</v>
      </c>
      <c r="PH10" s="99">
        <f t="shared" si="118"/>
        <v>5.7229422886540636E-6</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1.4098658295953079E-5</v>
      </c>
      <c r="HQ11" s="116">
        <f t="shared" ref="HQ11:KB11" si="119">MAX(HQ8:HQ10)</f>
        <v>1.6686192764089991E-5</v>
      </c>
      <c r="HR11" s="116">
        <f t="shared" si="119"/>
        <v>1.9714309917005333E-5</v>
      </c>
      <c r="HS11" s="116">
        <f t="shared" si="119"/>
        <v>2.3251488169932292E-5</v>
      </c>
      <c r="HT11" s="116">
        <f t="shared" si="119"/>
        <v>2.737567149718774E-5</v>
      </c>
      <c r="HU11" s="116">
        <f t="shared" si="119"/>
        <v>3.2175378079442803E-5</v>
      </c>
      <c r="HV11" s="116">
        <f t="shared" si="119"/>
        <v>3.7750906832349002E-5</v>
      </c>
      <c r="HW11" s="116">
        <f t="shared" si="119"/>
        <v>4.4215645514984167E-5</v>
      </c>
      <c r="HX11" s="116">
        <f t="shared" si="119"/>
        <v>5.1697483428660706E-5</v>
      </c>
      <c r="HY11" s="116">
        <f t="shared" si="119"/>
        <v>6.0340330862923493E-5</v>
      </c>
      <c r="HZ11" s="116">
        <f t="shared" si="119"/>
        <v>7.0305746411651561E-5</v>
      </c>
      <c r="IA11" s="116">
        <f t="shared" si="119"/>
        <v>8.1774672054546921E-5</v>
      </c>
      <c r="IB11" s="116">
        <f t="shared" si="119"/>
        <v>9.4949274465770439E-5</v>
      </c>
      <c r="IC11" s="116">
        <f t="shared" si="119"/>
        <v>1.1005488936168152E-4</v>
      </c>
      <c r="ID11" s="116">
        <f t="shared" si="119"/>
        <v>1.2734206382549455E-4</v>
      </c>
      <c r="IE11" s="116">
        <f t="shared" si="119"/>
        <v>1.4708868944300632E-4</v>
      </c>
      <c r="IF11" s="116">
        <f t="shared" si="119"/>
        <v>1.6960221674861998E-4</v>
      </c>
      <c r="IG11" s="116">
        <f t="shared" si="119"/>
        <v>1.952219389170134E-4</v>
      </c>
      <c r="IH11" s="116">
        <f t="shared" si="119"/>
        <v>2.2432132984992467E-4</v>
      </c>
      <c r="II11" s="116">
        <f t="shared" si="119"/>
        <v>2.5731041881181803E-4</v>
      </c>
      <c r="IJ11" s="116">
        <f t="shared" si="119"/>
        <v>2.9463818058066767E-4</v>
      </c>
      <c r="IK11" s="116">
        <f t="shared" si="119"/>
        <v>3.3679491672501286E-4</v>
      </c>
      <c r="IL11" s="116">
        <f t="shared" si="119"/>
        <v>3.8431460012692078E-4</v>
      </c>
      <c r="IM11" s="116">
        <f t="shared" si="119"/>
        <v>4.3777715128078275E-4</v>
      </c>
      <c r="IN11" s="116">
        <f t="shared" si="119"/>
        <v>4.9781061125562403E-4</v>
      </c>
      <c r="IO11" s="116">
        <f t="shared" si="119"/>
        <v>5.650931725671907E-4</v>
      </c>
      <c r="IP11" s="116">
        <f t="shared" si="119"/>
        <v>6.4035502562626761E-4</v>
      </c>
      <c r="IQ11" s="116">
        <f t="shared" si="119"/>
        <v>7.2437997497987443E-4</v>
      </c>
      <c r="IR11" s="116">
        <f t="shared" si="119"/>
        <v>8.1800677631757286E-4</v>
      </c>
      <c r="IS11" s="116">
        <f t="shared" si="119"/>
        <v>9.2213014225796513E-4</v>
      </c>
      <c r="IT11" s="116">
        <f t="shared" si="119"/>
        <v>1.0377013623482931E-3</v>
      </c>
      <c r="IU11" s="116">
        <f t="shared" si="119"/>
        <v>1.1657284805952945E-3</v>
      </c>
      <c r="IV11" s="116">
        <f t="shared" si="119"/>
        <v>1.3072759722938896E-3</v>
      </c>
      <c r="IW11" s="116">
        <f t="shared" si="119"/>
        <v>1.4634638610299517E-3</v>
      </c>
      <c r="IX11" s="116">
        <f t="shared" si="119"/>
        <v>1.6354662166022953E-3</v>
      </c>
      <c r="IY11" s="116">
        <f t="shared" si="119"/>
        <v>1.8245089753336741E-3</v>
      </c>
      <c r="IZ11" s="116">
        <f t="shared" si="119"/>
        <v>2.0318670259136858E-3</v>
      </c>
      <c r="JA11" s="116">
        <f t="shared" si="119"/>
        <v>2.2588605066242032E-3</v>
      </c>
      <c r="JB11" s="116">
        <f t="shared" si="119"/>
        <v>2.5068502636184367E-3</v>
      </c>
      <c r="JC11" s="116">
        <f t="shared" si="119"/>
        <v>2.7772324249239989E-3</v>
      </c>
      <c r="JD11" s="116">
        <f t="shared" si="119"/>
        <v>3.0714320510713128E-3</v>
      </c>
      <c r="JE11" s="116">
        <f t="shared" si="119"/>
        <v>3.3908958307471387E-3</v>
      </c>
      <c r="JF11" s="116">
        <f t="shared" si="119"/>
        <v>3.7370837986557921E-3</v>
      </c>
      <c r="JG11" s="116">
        <f t="shared" si="119"/>
        <v>4.1114600628328049E-3</v>
      </c>
      <c r="JH11" s="116">
        <f t="shared" si="119"/>
        <v>4.5154825399690811E-3</v>
      </c>
      <c r="JI11" s="116">
        <f t="shared" si="119"/>
        <v>4.9505917098127562E-3</v>
      </c>
      <c r="JJ11" s="116">
        <f t="shared" si="119"/>
        <v>5.4181984133399213E-3</v>
      </c>
      <c r="JK11" s="116">
        <f t="shared" si="119"/>
        <v>5.9196707340125635E-3</v>
      </c>
      <c r="JL11" s="116">
        <f t="shared" si="119"/>
        <v>6.4563200169331595E-3</v>
      </c>
      <c r="JM11" s="116">
        <f t="shared" si="119"/>
        <v>7.029386096890855E-3</v>
      </c>
      <c r="JN11" s="116">
        <f t="shared" si="119"/>
        <v>7.6400218229755006E-3</v>
      </c>
      <c r="JO11" s="116">
        <f t="shared" si="119"/>
        <v>8.2892769843871672E-3</v>
      </c>
      <c r="JP11" s="116">
        <f t="shared" si="119"/>
        <v>8.9780817590387318E-3</v>
      </c>
      <c r="JQ11" s="116">
        <f t="shared" si="119"/>
        <v>9.7072298232620102E-3</v>
      </c>
      <c r="JR11" s="116">
        <f t="shared" si="119"/>
        <v>1.047736127708985E-2</v>
      </c>
      <c r="JS11" s="116">
        <f t="shared" si="119"/>
        <v>1.128894555488715E-2</v>
      </c>
      <c r="JT11" s="116">
        <f t="shared" si="119"/>
        <v>1.2142264505221689E-2</v>
      </c>
      <c r="JU11" s="116">
        <f t="shared" si="119"/>
        <v>1.3037395836475243E-2</v>
      </c>
      <c r="JV11" s="116">
        <f t="shared" si="119"/>
        <v>1.3974197135470637E-2</v>
      </c>
      <c r="JW11" s="116">
        <f t="shared" si="119"/>
        <v>1.4952290675013259E-2</v>
      </c>
      <c r="JX11" s="116">
        <f t="shared" si="119"/>
        <v>1.5971049232411997E-2</v>
      </c>
      <c r="JY11" s="116">
        <f t="shared" si="119"/>
        <v>1.7029583144471346E-2</v>
      </c>
      <c r="JZ11" s="116">
        <f t="shared" si="119"/>
        <v>1.8126728824879174E-2</v>
      </c>
      <c r="KA11" s="116">
        <f t="shared" si="119"/>
        <v>1.9261038967134724E-2</v>
      </c>
      <c r="KB11" s="116">
        <f t="shared" si="119"/>
        <v>2.0430774649991136E-2</v>
      </c>
      <c r="KC11" s="116">
        <f t="shared" ref="KC11:LL11" si="120">MAX(KC8:KC10)</f>
        <v>2.1633899552699263E-2</v>
      </c>
      <c r="KD11" s="116">
        <f t="shared" si="120"/>
        <v>2.2868076474060233E-2</v>
      </c>
      <c r="KE11" s="116">
        <f t="shared" si="120"/>
        <v>2.4130666332409914E-2</v>
      </c>
      <c r="KF11" s="116">
        <f t="shared" si="120"/>
        <v>2.5418729803218118E-2</v>
      </c>
      <c r="KG11" s="116">
        <f t="shared" si="120"/>
        <v>2.6729031727105612E-2</v>
      </c>
      <c r="KH11" s="116">
        <f t="shared" si="120"/>
        <v>2.8058048393946333E-2</v>
      </c>
      <c r="KI11" s="116">
        <f t="shared" si="120"/>
        <v>2.9401977778584189E-2</v>
      </c>
      <c r="KJ11" s="116">
        <f t="shared" si="120"/>
        <v>3.0756752770873055E-2</v>
      </c>
      <c r="KK11" s="116">
        <f t="shared" si="120"/>
        <v>3.2118057407630018E-2</v>
      </c>
      <c r="KL11" s="116">
        <f t="shared" si="120"/>
        <v>3.3481346077121957E-2</v>
      </c>
      <c r="KM11" s="116">
        <f t="shared" si="120"/>
        <v>3.484186562838322E-2</v>
      </c>
      <c r="KN11" s="116">
        <f t="shared" si="120"/>
        <v>3.6194680278538276E-2</v>
      </c>
      <c r="KO11" s="116">
        <f t="shared" si="120"/>
        <v>3.7534699171963538E-2</v>
      </c>
      <c r="KP11" s="116">
        <f t="shared" si="120"/>
        <v>3.8856706406186492E-2</v>
      </c>
      <c r="KQ11" s="116">
        <f t="shared" si="120"/>
        <v>4.015539330152415E-2</v>
      </c>
      <c r="KR11" s="116">
        <f t="shared" si="120"/>
        <v>4.1425392655250949E-2</v>
      </c>
      <c r="KS11" s="116">
        <f t="shared" si="120"/>
        <v>4.2661314687197929E-2</v>
      </c>
      <c r="KT11" s="116">
        <f t="shared" si="120"/>
        <v>4.3857784352743463E-2</v>
      </c>
      <c r="KU11" s="116">
        <f t="shared" si="120"/>
        <v>4.5009479671751555E-2</v>
      </c>
      <c r="KV11" s="116">
        <f t="shared" si="120"/>
        <v>4.6111170698697732E-2</v>
      </c>
      <c r="KW11" s="116">
        <f t="shared" si="120"/>
        <v>4.7157758740488581E-2</v>
      </c>
      <c r="KX11" s="116">
        <f t="shared" si="120"/>
        <v>4.8144315414759248E-2</v>
      </c>
      <c r="KY11" s="116">
        <f t="shared" si="120"/>
        <v>4.9066121133074611E-2</v>
      </c>
      <c r="KZ11" s="116">
        <f t="shared" si="120"/>
        <v>4.9918702590735671E-2</v>
      </c>
      <c r="LA11" s="116">
        <f t="shared" si="120"/>
        <v>5.0697868847974371E-2</v>
      </c>
      <c r="LB11" s="116">
        <f t="shared" si="120"/>
        <v>5.1399745596289716E-2</v>
      </c>
      <c r="LC11" s="116">
        <f t="shared" si="120"/>
        <v>5.2020807218508977E-2</v>
      </c>
      <c r="LD11" s="116">
        <f t="shared" si="120"/>
        <v>5.25579062717247E-2</v>
      </c>
      <c r="LE11" s="116">
        <f t="shared" si="120"/>
        <v>5.3008300048332041E-2</v>
      </c>
      <c r="LF11" s="116">
        <f t="shared" si="120"/>
        <v>5.3369673901642121E-2</v>
      </c>
      <c r="LG11" s="116">
        <f t="shared" si="120"/>
        <v>5.3640161058552453E-2</v>
      </c>
      <c r="LH11" s="116">
        <f t="shared" si="120"/>
        <v>5.3818358682002507E-2</v>
      </c>
      <c r="LI11" s="116">
        <f t="shared" si="120"/>
        <v>5.3903339989840815E-2</v>
      </c>
      <c r="LJ11" s="116">
        <f t="shared" si="120"/>
        <v>5.3894662283619693E-2</v>
      </c>
      <c r="LK11" s="116">
        <f t="shared" si="120"/>
        <v>5.3792370789997983E-2</v>
      </c>
      <c r="LL11" s="116">
        <f t="shared" si="120"/>
        <v>5.359699826811308E-2</v>
      </c>
      <c r="LM11" s="116">
        <f t="shared" ref="LM11:NX11" si="121">MAX(LM8:LM10)</f>
        <v>5.330956038769142E-2</v>
      </c>
      <c r="LN11" s="116">
        <f t="shared" si="121"/>
        <v>5.2931546934000089E-2</v>
      </c>
      <c r="LO11" s="116">
        <f t="shared" si="121"/>
        <v>5.2464908946201247E-2</v>
      </c>
      <c r="LP11" s="116">
        <f t="shared" si="121"/>
        <v>5.1912041944470175E-2</v>
      </c>
      <c r="LQ11" s="116">
        <f t="shared" si="121"/>
        <v>5.1275765447625986E-2</v>
      </c>
      <c r="LR11" s="116">
        <f t="shared" si="121"/>
        <v>5.0559299026294337E-2</v>
      </c>
      <c r="LS11" s="116">
        <f t="shared" si="121"/>
        <v>4.9766235176124829E-2</v>
      </c>
      <c r="LT11" s="116">
        <f t="shared" si="121"/>
        <v>4.8900509330747612E-2</v>
      </c>
      <c r="LU11" s="116">
        <f t="shared" si="121"/>
        <v>4.7966367364474585E-2</v>
      </c>
      <c r="LV11" s="116">
        <f t="shared" si="121"/>
        <v>4.6968330959826998E-2</v>
      </c>
      <c r="LW11" s="116">
        <f t="shared" si="121"/>
        <v>4.5911161234489864E-2</v>
      </c>
      <c r="LX11" s="116">
        <f t="shared" si="121"/>
        <v>4.4799821036046086E-2</v>
      </c>
      <c r="LY11" s="116">
        <f t="shared" si="121"/>
        <v>4.3639436320720322E-2</v>
      </c>
      <c r="LZ11" s="116">
        <f t="shared" si="121"/>
        <v>4.2435257034361504E-2</v>
      </c>
      <c r="MA11" s="116">
        <f t="shared" si="121"/>
        <v>4.1192617910108004E-2</v>
      </c>
      <c r="MB11" s="116">
        <f t="shared" si="121"/>
        <v>3.9916899587805622E-2</v>
      </c>
      <c r="MC11" s="116">
        <f t="shared" si="121"/>
        <v>3.8613490445569477E-2</v>
      </c>
      <c r="MD11" s="116">
        <f t="shared" si="121"/>
        <v>3.7287749514263557E-2</v>
      </c>
      <c r="ME11" s="116">
        <f t="shared" si="121"/>
        <v>3.5944970821559862E-2</v>
      </c>
      <c r="MF11" s="116">
        <f t="shared" si="121"/>
        <v>3.4590349484136813E-2</v>
      </c>
      <c r="MG11" s="116">
        <f t="shared" si="121"/>
        <v>3.3228949835043438E-2</v>
      </c>
      <c r="MH11" s="116">
        <f t="shared" si="121"/>
        <v>3.1865675838889683E-2</v>
      </c>
      <c r="MI11" s="116">
        <f t="shared" si="121"/>
        <v>3.0505244010951029E-2</v>
      </c>
      <c r="MJ11" s="116">
        <f t="shared" si="121"/>
        <v>2.915215901813821E-2</v>
      </c>
      <c r="MK11" s="116">
        <f t="shared" si="121"/>
        <v>2.7810692100724059E-2</v>
      </c>
      <c r="ML11" s="116">
        <f t="shared" si="121"/>
        <v>2.6484862414374824E-2</v>
      </c>
      <c r="MM11" s="116">
        <f t="shared" si="121"/>
        <v>2.5178421353013403E-2</v>
      </c>
      <c r="MN11" s="116">
        <f t="shared" si="121"/>
        <v>2.3894839874930865E-2</v>
      </c>
      <c r="MO11" s="116">
        <f t="shared" si="121"/>
        <v>2.2637298817898905E-2</v>
      </c>
      <c r="MP11" s="116">
        <f t="shared" si="121"/>
        <v>2.1408682154311E-2</v>
      </c>
      <c r="MQ11" s="116">
        <f t="shared" si="121"/>
        <v>2.021157310502902E-2</v>
      </c>
      <c r="MR11" s="116">
        <f t="shared" si="121"/>
        <v>1.9048253001007646E-2</v>
      </c>
      <c r="MS11" s="116">
        <f t="shared" si="121"/>
        <v>1.792070275521947E-2</v>
      </c>
      <c r="MT11" s="116">
        <f t="shared" si="121"/>
        <v>1.6830606784148654E-2</v>
      </c>
      <c r="MU11" s="116">
        <f t="shared" si="121"/>
        <v>1.5779359198332791E-2</v>
      </c>
      <c r="MV11" s="116">
        <f t="shared" si="121"/>
        <v>1.4768072065213796E-2</v>
      </c>
      <c r="MW11" s="116">
        <f t="shared" si="121"/>
        <v>1.3797585534947728E-2</v>
      </c>
      <c r="MX11" s="116">
        <f t="shared" si="121"/>
        <v>1.2868479610794041E-2</v>
      </c>
      <c r="MY11" s="116">
        <f t="shared" si="121"/>
        <v>1.1981087340174118E-2</v>
      </c>
      <c r="MZ11" s="116">
        <f t="shared" si="121"/>
        <v>1.1135509200318068E-2</v>
      </c>
      <c r="NA11" s="116">
        <f t="shared" si="121"/>
        <v>1.0331628453424009E-2</v>
      </c>
      <c r="NB11" s="116">
        <f t="shared" si="121"/>
        <v>9.5691272502081478E-3</v>
      </c>
      <c r="NC11" s="116">
        <f t="shared" si="121"/>
        <v>8.8475032673675687E-3</v>
      </c>
      <c r="ND11" s="116">
        <f t="shared" si="121"/>
        <v>8.16608667352226E-3</v>
      </c>
      <c r="NE11" s="116">
        <f t="shared" si="121"/>
        <v>7.5240572293424476E-3</v>
      </c>
      <c r="NF11" s="116">
        <f t="shared" si="121"/>
        <v>6.9204613404805319E-3</v>
      </c>
      <c r="NG11" s="116">
        <f t="shared" si="121"/>
        <v>6.354228896288748E-3</v>
      </c>
      <c r="NH11" s="116">
        <f t="shared" si="121"/>
        <v>5.824189742787411E-3</v>
      </c>
      <c r="NI11" s="116">
        <f t="shared" si="121"/>
        <v>5.3290896546356247E-3</v>
      </c>
      <c r="NJ11" s="116">
        <f t="shared" si="121"/>
        <v>4.8676056876387755E-3</v>
      </c>
      <c r="NK11" s="116">
        <f t="shared" si="121"/>
        <v>4.4383608103132927E-3</v>
      </c>
      <c r="NL11" s="116">
        <f t="shared" si="121"/>
        <v>4.0399377299491909E-3</v>
      </c>
      <c r="NM11" s="116">
        <f t="shared" si="121"/>
        <v>3.6708918452164167E-3</v>
      </c>
      <c r="NN11" s="116">
        <f t="shared" si="121"/>
        <v>3.3297632734321219E-3</v>
      </c>
      <c r="NO11" s="116">
        <f t="shared" si="121"/>
        <v>3.0150879159489977E-3</v>
      </c>
      <c r="NP11" s="116">
        <f t="shared" si="121"/>
        <v>2.7254075395758588E-3</v>
      </c>
      <c r="NQ11" s="116">
        <f t="shared" si="121"/>
        <v>2.459278865366666E-3</v>
      </c>
      <c r="NR11" s="116">
        <f t="shared" si="121"/>
        <v>2.2152816684072913E-3</v>
      </c>
      <c r="NS11" s="116">
        <f t="shared" si="121"/>
        <v>1.9920259033141185E-3</v>
      </c>
      <c r="NT11" s="116">
        <f t="shared" si="121"/>
        <v>1.7881578799854119E-3</v>
      </c>
      <c r="NU11" s="116">
        <f t="shared" si="121"/>
        <v>1.602365522690905E-3</v>
      </c>
      <c r="NV11" s="116">
        <f t="shared" si="121"/>
        <v>1.4333827528469777E-3</v>
      </c>
      <c r="NW11" s="116">
        <f t="shared" si="121"/>
        <v>1.2799930418243889E-3</v>
      </c>
      <c r="NX11" s="116">
        <f t="shared" si="121"/>
        <v>1.1410321849120962E-3</v>
      </c>
      <c r="NY11" s="116">
        <f t="shared" ref="NY11:PH11" si="122">MAX(NY8:NY10)</f>
        <v>1.0153903511697438E-3</v>
      </c>
      <c r="NZ11" s="116">
        <f t="shared" si="122"/>
        <v>9.0201346641133068E-4</v>
      </c>
      <c r="OA11" s="116">
        <f t="shared" si="122"/>
        <v>7.9990398805334295E-4</v>
      </c>
      <c r="OB11" s="116">
        <f t="shared" si="122"/>
        <v>7.0812113111964837E-4</v>
      </c>
      <c r="OC11" s="116">
        <f t="shared" si="122"/>
        <v>6.2578060441640922E-4</v>
      </c>
      <c r="OD11" s="116">
        <f t="shared" si="122"/>
        <v>5.5205391487003243E-4</v>
      </c>
      <c r="OE11" s="116">
        <f t="shared" si="122"/>
        <v>4.8616729635802609E-4</v>
      </c>
      <c r="OF11" s="116">
        <f t="shared" si="122"/>
        <v>4.2740031715407691E-4</v>
      </c>
      <c r="OG11" s="116">
        <f t="shared" si="122"/>
        <v>3.75084217450286E-4</v>
      </c>
      <c r="OH11" s="116">
        <f t="shared" si="122"/>
        <v>3.2860002540265032E-4</v>
      </c>
      <c r="OI11" s="116">
        <f t="shared" si="122"/>
        <v>2.8737649685744738E-4</v>
      </c>
      <c r="OJ11" s="116">
        <f t="shared" si="122"/>
        <v>2.5088792043681372E-4</v>
      </c>
      <c r="OK11" s="116">
        <f t="shared" si="122"/>
        <v>2.1865182606565278E-4</v>
      </c>
      <c r="OL11" s="116">
        <f t="shared" si="122"/>
        <v>1.9022663137606568E-4</v>
      </c>
      <c r="OM11" s="116">
        <f t="shared" si="122"/>
        <v>1.6520925678920102E-4</v>
      </c>
      <c r="ON11" s="116">
        <f t="shared" si="122"/>
        <v>1.4323273649965152E-4</v>
      </c>
      <c r="OO11" s="116">
        <f t="shared" si="122"/>
        <v>1.239638491186252E-4</v>
      </c>
      <c r="OP11" s="116">
        <f t="shared" si="122"/>
        <v>1.0710078840591213E-4</v>
      </c>
      <c r="OQ11" s="116">
        <f t="shared" si="122"/>
        <v>9.23708913670327E-5</v>
      </c>
      <c r="OR11" s="116">
        <f t="shared" si="122"/>
        <v>7.9528438033925024E-5</v>
      </c>
      <c r="OS11" s="116">
        <f t="shared" si="122"/>
        <v>6.8352534502004003E-5</v>
      </c>
      <c r="OT11" s="116">
        <f t="shared" si="122"/>
        <v>5.8645088274574382E-5</v>
      </c>
      <c r="OU11" s="116">
        <f t="shared" si="122"/>
        <v>5.0228882673428083E-5</v>
      </c>
      <c r="OV11" s="116">
        <f t="shared" si="122"/>
        <v>4.2945755013544289E-5</v>
      </c>
      <c r="OW11" s="116">
        <f t="shared" si="122"/>
        <v>3.6654881407696692E-5</v>
      </c>
      <c r="OX11" s="116">
        <f t="shared" si="122"/>
        <v>3.1231169457703898E-5</v>
      </c>
      <c r="OY11" s="116">
        <f t="shared" si="122"/>
        <v>2.6563758694507429E-5</v>
      </c>
      <c r="OZ11" s="116">
        <f t="shared" si="122"/>
        <v>2.2554627438472785E-5</v>
      </c>
      <c r="PA11" s="116">
        <f t="shared" si="122"/>
        <v>1.9117303751812497E-5</v>
      </c>
      <c r="PB11" s="116">
        <f t="shared" si="122"/>
        <v>1.6175677333128916E-5</v>
      </c>
      <c r="PC11" s="116">
        <f t="shared" si="122"/>
        <v>1.3662908545225763E-5</v>
      </c>
      <c r="PD11" s="116">
        <f t="shared" si="122"/>
        <v>1.1520430256583974E-5</v>
      </c>
      <c r="PE11" s="116">
        <f t="shared" si="122"/>
        <v>9.6970377991485671E-6</v>
      </c>
      <c r="PF11" s="116">
        <f t="shared" si="122"/>
        <v>8.1480620854214806E-6</v>
      </c>
      <c r="PG11" s="116">
        <f t="shared" si="122"/>
        <v>6.8346207717917046E-6</v>
      </c>
      <c r="PH11" s="116">
        <f t="shared" si="122"/>
        <v>5.7229422886540636E-6</v>
      </c>
    </row>
    <row r="12" spans="1:425" ht="18.5" customHeight="1">
      <c r="A12" s="170" t="s">
        <v>639</v>
      </c>
      <c r="B12" s="171">
        <v>90</v>
      </c>
      <c r="C12" s="172" t="s">
        <v>632</v>
      </c>
      <c r="D12" s="173">
        <f>IF(ISNUMBER(B12),($G$7+B12)-1,"")</f>
        <v>45381</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45383</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87.608775848549001</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97.591224151451016</v>
      </c>
      <c r="E18" s="22"/>
      <c r="F18" s="2"/>
      <c r="G18" s="3"/>
      <c r="H18" s="3"/>
      <c r="I18" s="3"/>
      <c r="J18" s="3"/>
      <c r="K18" s="3"/>
      <c r="L18" s="3"/>
      <c r="M18" s="3"/>
      <c r="N18" s="3"/>
      <c r="O18" s="3"/>
      <c r="P18" s="3"/>
      <c r="Q18" s="3"/>
      <c r="R18" s="3"/>
      <c r="S18" s="3"/>
      <c r="T18" s="3"/>
      <c r="U18" s="3"/>
    </row>
    <row r="19" spans="1:21" ht="16">
      <c r="A19" s="3"/>
      <c r="C19" s="17" t="s">
        <v>634</v>
      </c>
      <c r="D19" s="147">
        <f>(D18-D17)+1</f>
        <v>10.982448302902014</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0.10502634829917185</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0.36266238732780287</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0.53231126437302523</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1.2 – © 2022-2023, William W. Davis, MSPM, PMP</v>
      </c>
      <c r="C28" s="3"/>
      <c r="D28" s="3"/>
      <c r="E28" s="3"/>
      <c r="F28" s="2"/>
      <c r="G28" s="2"/>
      <c r="H28" s="3"/>
      <c r="I28" s="3"/>
      <c r="J28" s="2"/>
      <c r="K28" s="2"/>
      <c r="L28" s="3"/>
      <c r="M28" s="3"/>
      <c r="N28" s="3"/>
      <c r="O28" s="3"/>
      <c r="P28" s="3"/>
      <c r="Q28" s="3"/>
      <c r="R28" s="3"/>
      <c r="S28" s="3"/>
      <c r="T28" s="3"/>
      <c r="U28" s="3"/>
    </row>
    <row r="29" spans="1:21">
      <c r="A29" s="2"/>
      <c r="B29" s="225" t="s">
        <v>49</v>
      </c>
      <c r="C29" s="225"/>
      <c r="D29" s="225"/>
      <c r="E29" s="225"/>
      <c r="F29" s="225"/>
      <c r="G29" s="225"/>
      <c r="H29" s="225"/>
      <c r="I29" s="68"/>
      <c r="J29" s="2"/>
      <c r="K29" s="2"/>
      <c r="L29" s="3"/>
      <c r="M29" s="3"/>
      <c r="N29" s="3"/>
      <c r="O29" s="3"/>
      <c r="P29" s="3"/>
      <c r="Q29" s="3"/>
      <c r="R29" s="3"/>
      <c r="S29" s="3"/>
      <c r="T29" s="3"/>
      <c r="U29" s="3"/>
    </row>
    <row r="30" spans="1:21">
      <c r="A30" s="2"/>
      <c r="B30" s="225" t="s">
        <v>50</v>
      </c>
      <c r="C30" s="225"/>
      <c r="D30" s="225"/>
      <c r="E30" s="225"/>
      <c r="F30" s="225"/>
      <c r="G30" s="225"/>
      <c r="H30" s="225"/>
      <c r="I30" s="68"/>
      <c r="J30" s="2"/>
      <c r="K30" s="2"/>
      <c r="L30" s="3"/>
      <c r="M30" s="3"/>
      <c r="N30" s="3"/>
      <c r="O30" s="3"/>
      <c r="P30" s="3"/>
      <c r="Q30" s="3"/>
      <c r="R30" s="3"/>
      <c r="S30" s="3"/>
      <c r="T30" s="3"/>
      <c r="U30" s="3"/>
    </row>
    <row r="31" spans="1:21">
      <c r="A31" s="2"/>
      <c r="B31" s="225" t="s">
        <v>47</v>
      </c>
      <c r="C31" s="225"/>
      <c r="D31" s="225"/>
      <c r="E31" s="225"/>
      <c r="F31" s="225"/>
      <c r="G31" s="225"/>
      <c r="H31" s="225"/>
      <c r="I31" s="68"/>
      <c r="J31" s="2"/>
      <c r="K31" s="2"/>
      <c r="L31" s="3"/>
      <c r="M31" s="3"/>
      <c r="N31" s="3"/>
      <c r="O31" s="3"/>
      <c r="P31" s="3"/>
      <c r="Q31" s="3"/>
      <c r="R31" s="3"/>
      <c r="S31" s="3"/>
      <c r="T31" s="3"/>
      <c r="U31" s="3"/>
    </row>
    <row r="32" spans="1:21">
      <c r="A32" s="2"/>
      <c r="B32" s="225" t="s">
        <v>91</v>
      </c>
      <c r="C32" s="225"/>
      <c r="D32" s="225"/>
      <c r="E32" s="225"/>
      <c r="F32" s="225"/>
      <c r="G32" s="225"/>
      <c r="H32" s="225"/>
      <c r="I32" s="68"/>
      <c r="J32" s="2"/>
      <c r="K32" s="2"/>
      <c r="L32" s="3"/>
      <c r="M32" s="3"/>
      <c r="N32" s="3"/>
      <c r="O32" s="3"/>
      <c r="P32" s="3"/>
      <c r="Q32" s="3"/>
      <c r="R32" s="3"/>
      <c r="S32" s="3"/>
      <c r="T32" s="3"/>
      <c r="U32" s="3"/>
    </row>
    <row r="33" spans="1:21">
      <c r="A33" s="2"/>
      <c r="B33" s="225" t="s">
        <v>826</v>
      </c>
      <c r="C33" s="225"/>
      <c r="D33" s="225"/>
      <c r="E33" s="225"/>
      <c r="F33" s="225"/>
      <c r="G33" s="225"/>
      <c r="H33" s="225"/>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6" t="s">
        <v>613</v>
      </c>
      <c r="C43" s="226"/>
      <c r="D43" s="226"/>
      <c r="E43" s="226"/>
      <c r="F43" s="226"/>
      <c r="G43" s="226"/>
      <c r="H43" s="226"/>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5B048BDE-BAEE-45D7-B886-7D5BB2E2D23C}">
            <xm:f>IF($B$7=VLookups!$A$22,TRUE,FALSE)</xm:f>
            <x14:dxf>
              <numFmt numFmtId="9" formatCode="&quot;$&quot;#,##0_);\(&quot;$&quot;#,##0\)"/>
            </x14:dxf>
          </x14:cfRule>
          <xm:sqref>B4:T5</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20" id="{A97CD0A5-AB33-4DE2-8B48-DF4F6346E201}">
            <xm:f>IF($B$7=VLookups!$A$22,TRUE,FALSE)</xm:f>
            <x14:dxf>
              <numFmt numFmtId="9" formatCode="&quot;$&quot;#,##0_);\(&quot;$&quot;#,##0\)"/>
            </x14:dxf>
          </x14:cfRule>
          <xm:sqref>K4</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1921-2023'!HP4:PH4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836</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7" t="s">
        <v>32</v>
      </c>
      <c r="N2" s="227" t="s">
        <v>33</v>
      </c>
      <c r="O2" s="229" t="s">
        <v>24</v>
      </c>
      <c r="P2" s="230"/>
      <c r="Q2" s="230"/>
      <c r="R2" s="230"/>
      <c r="S2" s="230"/>
      <c r="T2" s="231"/>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8"/>
      <c r="N3" s="228"/>
      <c r="O3" s="66">
        <v>0.1</v>
      </c>
      <c r="P3" s="35">
        <v>0.9</v>
      </c>
      <c r="Q3" s="35">
        <v>0.85</v>
      </c>
      <c r="R3" s="35">
        <v>0.8</v>
      </c>
      <c r="S3" s="35">
        <v>0.75</v>
      </c>
      <c r="T3" s="35">
        <v>0.7</v>
      </c>
      <c r="U3" s="3"/>
      <c r="V3" s="75" t="s">
        <v>56</v>
      </c>
      <c r="HP3" s="75" t="s">
        <v>53</v>
      </c>
      <c r="PI3" s="78" t="s">
        <v>635</v>
      </c>
    </row>
    <row r="4" spans="1:425">
      <c r="A4" s="148" t="s">
        <v>834</v>
      </c>
      <c r="B4" s="149">
        <v>64</v>
      </c>
      <c r="C4" s="149">
        <v>90.7</v>
      </c>
      <c r="D4" s="149">
        <v>112</v>
      </c>
      <c r="E4" s="19">
        <f>IF(OR(ISBLANK(C4),ISBLANK(D4),ISBLANK(B4)),"",IF(AND(B4&gt;0,C4&gt;0,D4&gt;0),IF(C4&gt;B4,IF(D4&gt;C4,1,-1),-1)))</f>
        <v>1</v>
      </c>
      <c r="F4" s="19">
        <f>IF(OR(ISBLANK(B4),ISBLANK(C4),ISBLANK(D4)),"",IFERROR(MIN(C4-B4,D4-C4)/MAX(C4-B4,D4-C4),""))</f>
        <v>0.79775280898876388</v>
      </c>
      <c r="G4" s="53">
        <f>IF(AND(B4&gt;0,C4&gt;0,D4&gt;0),(B4+(4*C4)+D4)/6,"")</f>
        <v>89.8</v>
      </c>
      <c r="H4" s="150" t="s">
        <v>3</v>
      </c>
      <c r="I4" s="39"/>
      <c r="J4" s="151">
        <v>6.5</v>
      </c>
      <c r="K4" s="183">
        <f>IF(AND(B4&gt;0,C4&gt;0,D4&gt;0),IF(ISBLANK(J4),IF(ISBLANK(H4),"",(D4-B4)*VLOOKUP(H4,VLookups!$A$4:$B$13,2,FALSE)),J4),"")</f>
        <v>6.5</v>
      </c>
      <c r="L4" s="152">
        <f>IF(K4="","",K4^2)</f>
        <v>42.25</v>
      </c>
      <c r="M4" s="64"/>
      <c r="N4" s="153" t="str">
        <f>IF(AND(M4&gt;0,C4&gt;0,NOT(K4="")),ABS(VLOOKUP($M$1,VLookups!$A$17:$B$18,2,FALSE)-_xlfn.NORM.DIST(M4,G4,K4,TRUE)),"")</f>
        <v/>
      </c>
      <c r="O4" s="154">
        <f>IF(AND($B4&gt;0,$C4&gt;0,$D4&gt;0,NOT(ISBLANK($H4))),_xlfn.NORM.INV(ABS(VLOOKUP($M$1,VLookups!$A$17:$B$18,2,FALSE)-O$3),$G4,$K4),"")</f>
        <v>81.469914823960096</v>
      </c>
      <c r="P4" s="155">
        <f>IF(AND($B4&gt;0,$C4&gt;0,$D4&gt;0,NOT(ISBLANK($H4))),_xlfn.NORM.INV(ABS(VLOOKUP($M$1,VLookups!$A$17:$B$18,2,FALSE)-P$3),$G4,$K4),"")</f>
        <v>98.130085176039898</v>
      </c>
      <c r="Q4" s="154">
        <f>IF(AND($B4&gt;0,$C4&gt;0,$D4&gt;0,NOT(ISBLANK($H4))),_xlfn.NORM.INV(ABS(VLOOKUP($M$1,VLookups!$A$17:$B$18,2,FALSE)-Q$3),$G4,$K4),"")</f>
        <v>96.536817031709631</v>
      </c>
      <c r="R4" s="155">
        <f>IF(AND($B4&gt;0,$C4&gt;0,$D4&gt;0,NOT(ISBLANK($H4))),_xlfn.NORM.INV(ABS(VLOOKUP($M$1,VLookups!$A$17:$B$18,2,FALSE)-R$3),$G4,$K4),"")</f>
        <v>95.270538018223945</v>
      </c>
      <c r="S4" s="154">
        <f>IF(AND($B4&gt;0,$C4&gt;0,$D4&gt;0,NOT(ISBLANK($H4))),_xlfn.NORM.INV(ABS(VLOOKUP($M$1,VLookups!$A$17:$B$18,2,FALSE)-S$3),$G4,$K4),"")</f>
        <v>94.184183376274532</v>
      </c>
      <c r="T4" s="155">
        <f>IF(AND($B4&gt;0,$C4&gt;0,$D4&gt;0,NOT(ISBLANK($H4))),_xlfn.NORM.INV(ABS(VLOOKUP($M$1,VLookups!$A$17:$B$18,2,FALSE)-T$3),$G4,$K4),"")</f>
        <v>93.208603332602266</v>
      </c>
      <c r="U4" s="3"/>
      <c r="V4" s="76">
        <f>IF(AND(B4&gt;0,C4&gt;0,D4&gt;0),ABS(B4-D4)/(G10*140),"")</f>
        <v>0.2742857142857143</v>
      </c>
      <c r="W4" s="33">
        <f t="shared" ref="W4:CH4" si="0">IF(ISNONTEXT($V4),X4-$V4,"")</f>
        <v>63.271428571428935</v>
      </c>
      <c r="X4" s="33">
        <f t="shared" si="0"/>
        <v>63.545714285714652</v>
      </c>
      <c r="Y4" s="33">
        <f t="shared" si="0"/>
        <v>63.82000000000037</v>
      </c>
      <c r="Z4" s="33">
        <f t="shared" si="0"/>
        <v>64.094285714286087</v>
      </c>
      <c r="AA4" s="33">
        <f t="shared" si="0"/>
        <v>64.368571428571798</v>
      </c>
      <c r="AB4" s="33">
        <f t="shared" si="0"/>
        <v>64.642857142857508</v>
      </c>
      <c r="AC4" s="33">
        <f t="shared" si="0"/>
        <v>64.917142857143219</v>
      </c>
      <c r="AD4" s="33">
        <f t="shared" si="0"/>
        <v>65.191428571428929</v>
      </c>
      <c r="AE4" s="33">
        <f t="shared" si="0"/>
        <v>65.46571428571464</v>
      </c>
      <c r="AF4" s="33">
        <f t="shared" si="0"/>
        <v>65.74000000000035</v>
      </c>
      <c r="AG4" s="33">
        <f t="shared" si="0"/>
        <v>66.014285714286061</v>
      </c>
      <c r="AH4" s="33">
        <f t="shared" si="0"/>
        <v>66.288571428571771</v>
      </c>
      <c r="AI4" s="33">
        <f t="shared" si="0"/>
        <v>66.562857142857482</v>
      </c>
      <c r="AJ4" s="33">
        <f t="shared" si="0"/>
        <v>66.837142857143192</v>
      </c>
      <c r="AK4" s="33">
        <f t="shared" si="0"/>
        <v>67.111428571428903</v>
      </c>
      <c r="AL4" s="33">
        <f t="shared" si="0"/>
        <v>67.385714285714613</v>
      </c>
      <c r="AM4" s="33">
        <f t="shared" si="0"/>
        <v>67.660000000000323</v>
      </c>
      <c r="AN4" s="33">
        <f t="shared" si="0"/>
        <v>67.934285714286034</v>
      </c>
      <c r="AO4" s="33">
        <f t="shared" si="0"/>
        <v>68.208571428571744</v>
      </c>
      <c r="AP4" s="33">
        <f t="shared" si="0"/>
        <v>68.482857142857455</v>
      </c>
      <c r="AQ4" s="33">
        <f t="shared" si="0"/>
        <v>68.757142857143165</v>
      </c>
      <c r="AR4" s="33">
        <f t="shared" si="0"/>
        <v>69.031428571428876</v>
      </c>
      <c r="AS4" s="33">
        <f t="shared" si="0"/>
        <v>69.305714285714586</v>
      </c>
      <c r="AT4" s="33">
        <f t="shared" si="0"/>
        <v>69.580000000000297</v>
      </c>
      <c r="AU4" s="33">
        <f t="shared" si="0"/>
        <v>69.854285714286007</v>
      </c>
      <c r="AV4" s="33">
        <f t="shared" si="0"/>
        <v>70.128571428571718</v>
      </c>
      <c r="AW4" s="33">
        <f t="shared" si="0"/>
        <v>70.402857142857428</v>
      </c>
      <c r="AX4" s="33">
        <f t="shared" si="0"/>
        <v>70.677142857143139</v>
      </c>
      <c r="AY4" s="33">
        <f t="shared" si="0"/>
        <v>70.951428571428849</v>
      </c>
      <c r="AZ4" s="33">
        <f t="shared" si="0"/>
        <v>71.22571428571456</v>
      </c>
      <c r="BA4" s="33">
        <f t="shared" si="0"/>
        <v>71.50000000000027</v>
      </c>
      <c r="BB4" s="33">
        <f t="shared" si="0"/>
        <v>71.77428571428598</v>
      </c>
      <c r="BC4" s="33">
        <f t="shared" si="0"/>
        <v>72.048571428571691</v>
      </c>
      <c r="BD4" s="33">
        <f t="shared" si="0"/>
        <v>72.322857142857401</v>
      </c>
      <c r="BE4" s="33">
        <f t="shared" si="0"/>
        <v>72.597142857143112</v>
      </c>
      <c r="BF4" s="33">
        <f t="shared" si="0"/>
        <v>72.871428571428822</v>
      </c>
      <c r="BG4" s="33">
        <f t="shared" si="0"/>
        <v>73.145714285714533</v>
      </c>
      <c r="BH4" s="33">
        <f t="shared" si="0"/>
        <v>73.420000000000243</v>
      </c>
      <c r="BI4" s="33">
        <f t="shared" si="0"/>
        <v>73.694285714285954</v>
      </c>
      <c r="BJ4" s="33">
        <f t="shared" si="0"/>
        <v>73.968571428571664</v>
      </c>
      <c r="BK4" s="33">
        <f t="shared" si="0"/>
        <v>74.242857142857375</v>
      </c>
      <c r="BL4" s="33">
        <f t="shared" si="0"/>
        <v>74.517142857143085</v>
      </c>
      <c r="BM4" s="33">
        <f t="shared" si="0"/>
        <v>74.791428571428796</v>
      </c>
      <c r="BN4" s="33">
        <f t="shared" si="0"/>
        <v>75.065714285714506</v>
      </c>
      <c r="BO4" s="33">
        <f t="shared" si="0"/>
        <v>75.340000000000217</v>
      </c>
      <c r="BP4" s="33">
        <f t="shared" si="0"/>
        <v>75.614285714285927</v>
      </c>
      <c r="BQ4" s="33">
        <f t="shared" si="0"/>
        <v>75.888571428571638</v>
      </c>
      <c r="BR4" s="33">
        <f t="shared" si="0"/>
        <v>76.162857142857348</v>
      </c>
      <c r="BS4" s="33">
        <f t="shared" si="0"/>
        <v>76.437142857143058</v>
      </c>
      <c r="BT4" s="33">
        <f t="shared" si="0"/>
        <v>76.711428571428769</v>
      </c>
      <c r="BU4" s="33">
        <f t="shared" si="0"/>
        <v>76.985714285714479</v>
      </c>
      <c r="BV4" s="33">
        <f t="shared" si="0"/>
        <v>77.26000000000019</v>
      </c>
      <c r="BW4" s="33">
        <f t="shared" si="0"/>
        <v>77.5342857142859</v>
      </c>
      <c r="BX4" s="33">
        <f t="shared" si="0"/>
        <v>77.808571428571611</v>
      </c>
      <c r="BY4" s="33">
        <f t="shared" si="0"/>
        <v>78.082857142857321</v>
      </c>
      <c r="BZ4" s="33">
        <f t="shared" si="0"/>
        <v>78.357142857143032</v>
      </c>
      <c r="CA4" s="33">
        <f t="shared" si="0"/>
        <v>78.631428571428742</v>
      </c>
      <c r="CB4" s="33">
        <f t="shared" si="0"/>
        <v>78.905714285714453</v>
      </c>
      <c r="CC4" s="33">
        <f t="shared" si="0"/>
        <v>79.180000000000163</v>
      </c>
      <c r="CD4" s="33">
        <f t="shared" si="0"/>
        <v>79.454285714285874</v>
      </c>
      <c r="CE4" s="33">
        <f t="shared" si="0"/>
        <v>79.728571428571584</v>
      </c>
      <c r="CF4" s="33">
        <f t="shared" si="0"/>
        <v>80.002857142857295</v>
      </c>
      <c r="CG4" s="33">
        <f t="shared" si="0"/>
        <v>80.277142857143005</v>
      </c>
      <c r="CH4" s="33">
        <f t="shared" si="0"/>
        <v>80.551428571428715</v>
      </c>
      <c r="CI4" s="33">
        <f t="shared" ref="CI4:DQ4" si="1">IF(ISNONTEXT($V4),CJ4-$V4,"")</f>
        <v>80.825714285714426</v>
      </c>
      <c r="CJ4" s="33">
        <f t="shared" si="1"/>
        <v>81.100000000000136</v>
      </c>
      <c r="CK4" s="33">
        <f t="shared" si="1"/>
        <v>81.374285714285847</v>
      </c>
      <c r="CL4" s="33">
        <f t="shared" si="1"/>
        <v>81.648571428571557</v>
      </c>
      <c r="CM4" s="33">
        <f t="shared" si="1"/>
        <v>81.922857142857268</v>
      </c>
      <c r="CN4" s="33">
        <f t="shared" si="1"/>
        <v>82.197142857142978</v>
      </c>
      <c r="CO4" s="33">
        <f t="shared" si="1"/>
        <v>82.471428571428689</v>
      </c>
      <c r="CP4" s="33">
        <f t="shared" si="1"/>
        <v>82.745714285714399</v>
      </c>
      <c r="CQ4" s="33">
        <f t="shared" si="1"/>
        <v>83.02000000000011</v>
      </c>
      <c r="CR4" s="33">
        <f t="shared" si="1"/>
        <v>83.29428571428582</v>
      </c>
      <c r="CS4" s="33">
        <f t="shared" si="1"/>
        <v>83.568571428571531</v>
      </c>
      <c r="CT4" s="33">
        <f t="shared" si="1"/>
        <v>83.842857142857241</v>
      </c>
      <c r="CU4" s="33">
        <f t="shared" si="1"/>
        <v>84.117142857142952</v>
      </c>
      <c r="CV4" s="33">
        <f t="shared" si="1"/>
        <v>84.391428571428662</v>
      </c>
      <c r="CW4" s="33">
        <f t="shared" si="1"/>
        <v>84.665714285714373</v>
      </c>
      <c r="CX4" s="33">
        <f t="shared" si="1"/>
        <v>84.940000000000083</v>
      </c>
      <c r="CY4" s="33">
        <f t="shared" si="1"/>
        <v>85.214285714285793</v>
      </c>
      <c r="CZ4" s="33">
        <f t="shared" si="1"/>
        <v>85.488571428571504</v>
      </c>
      <c r="DA4" s="33">
        <f t="shared" si="1"/>
        <v>85.762857142857214</v>
      </c>
      <c r="DB4" s="33">
        <f t="shared" si="1"/>
        <v>86.037142857142925</v>
      </c>
      <c r="DC4" s="33">
        <f t="shared" si="1"/>
        <v>86.311428571428635</v>
      </c>
      <c r="DD4" s="33">
        <f t="shared" si="1"/>
        <v>86.585714285714346</v>
      </c>
      <c r="DE4" s="33">
        <f t="shared" si="1"/>
        <v>86.860000000000056</v>
      </c>
      <c r="DF4" s="33">
        <f t="shared" si="1"/>
        <v>87.134285714285767</v>
      </c>
      <c r="DG4" s="33">
        <f t="shared" si="1"/>
        <v>87.408571428571477</v>
      </c>
      <c r="DH4" s="33">
        <f t="shared" si="1"/>
        <v>87.682857142857188</v>
      </c>
      <c r="DI4" s="33">
        <f t="shared" si="1"/>
        <v>87.957142857142898</v>
      </c>
      <c r="DJ4" s="33">
        <f t="shared" si="1"/>
        <v>88.231428571428609</v>
      </c>
      <c r="DK4" s="33">
        <f t="shared" si="1"/>
        <v>88.505714285714319</v>
      </c>
      <c r="DL4" s="33">
        <f t="shared" si="1"/>
        <v>88.78000000000003</v>
      </c>
      <c r="DM4" s="33">
        <f t="shared" si="1"/>
        <v>89.05428571428574</v>
      </c>
      <c r="DN4" s="33">
        <f t="shared" si="1"/>
        <v>89.32857142857145</v>
      </c>
      <c r="DO4" s="33">
        <f t="shared" si="1"/>
        <v>89.602857142857161</v>
      </c>
      <c r="DP4" s="33">
        <f t="shared" si="1"/>
        <v>89.877142857142871</v>
      </c>
      <c r="DQ4" s="33">
        <f t="shared" si="1"/>
        <v>90.151428571428582</v>
      </c>
      <c r="DR4" s="33">
        <f>IF(ISNONTEXT($V4),DS4-$V4,"")</f>
        <v>90.425714285714292</v>
      </c>
      <c r="DS4" s="80">
        <f>IF(ISNONTEXT($V4),$C$4,"")</f>
        <v>90.7</v>
      </c>
      <c r="DT4" s="33">
        <f t="shared" ref="DT4:GE4" si="2">IF(ISNONTEXT($V4),DS4+$V4,"")</f>
        <v>90.974285714285713</v>
      </c>
      <c r="DU4" s="33">
        <f t="shared" si="2"/>
        <v>91.248571428571424</v>
      </c>
      <c r="DV4" s="33">
        <f t="shared" si="2"/>
        <v>91.522857142857134</v>
      </c>
      <c r="DW4" s="33">
        <f t="shared" si="2"/>
        <v>91.797142857142845</v>
      </c>
      <c r="DX4" s="33">
        <f t="shared" si="2"/>
        <v>92.071428571428555</v>
      </c>
      <c r="DY4" s="33">
        <f t="shared" si="2"/>
        <v>92.345714285714266</v>
      </c>
      <c r="DZ4" s="33">
        <f t="shared" si="2"/>
        <v>92.619999999999976</v>
      </c>
      <c r="EA4" s="33">
        <f t="shared" si="2"/>
        <v>92.894285714285687</v>
      </c>
      <c r="EB4" s="33">
        <f t="shared" si="2"/>
        <v>93.168571428571397</v>
      </c>
      <c r="EC4" s="33">
        <f t="shared" si="2"/>
        <v>93.442857142857108</v>
      </c>
      <c r="ED4" s="33">
        <f t="shared" si="2"/>
        <v>93.717142857142818</v>
      </c>
      <c r="EE4" s="33">
        <f t="shared" si="2"/>
        <v>93.991428571428528</v>
      </c>
      <c r="EF4" s="33">
        <f t="shared" si="2"/>
        <v>94.265714285714239</v>
      </c>
      <c r="EG4" s="33">
        <f t="shared" si="2"/>
        <v>94.539999999999949</v>
      </c>
      <c r="EH4" s="33">
        <f t="shared" si="2"/>
        <v>94.81428571428566</v>
      </c>
      <c r="EI4" s="33">
        <f t="shared" si="2"/>
        <v>95.08857142857137</v>
      </c>
      <c r="EJ4" s="33">
        <f t="shared" si="2"/>
        <v>95.362857142857081</v>
      </c>
      <c r="EK4" s="33">
        <f t="shared" si="2"/>
        <v>95.637142857142791</v>
      </c>
      <c r="EL4" s="33">
        <f t="shared" si="2"/>
        <v>95.911428571428502</v>
      </c>
      <c r="EM4" s="33">
        <f t="shared" si="2"/>
        <v>96.185714285714212</v>
      </c>
      <c r="EN4" s="33">
        <f t="shared" si="2"/>
        <v>96.459999999999923</v>
      </c>
      <c r="EO4" s="33">
        <f t="shared" si="2"/>
        <v>96.734285714285633</v>
      </c>
      <c r="EP4" s="33">
        <f t="shared" si="2"/>
        <v>97.008571428571344</v>
      </c>
      <c r="EQ4" s="33">
        <f t="shared" si="2"/>
        <v>97.282857142857054</v>
      </c>
      <c r="ER4" s="33">
        <f t="shared" si="2"/>
        <v>97.557142857142765</v>
      </c>
      <c r="ES4" s="33">
        <f t="shared" si="2"/>
        <v>97.831428571428475</v>
      </c>
      <c r="ET4" s="33">
        <f t="shared" si="2"/>
        <v>98.105714285714186</v>
      </c>
      <c r="EU4" s="33">
        <f t="shared" si="2"/>
        <v>98.379999999999896</v>
      </c>
      <c r="EV4" s="33">
        <f t="shared" si="2"/>
        <v>98.654285714285606</v>
      </c>
      <c r="EW4" s="33">
        <f t="shared" si="2"/>
        <v>98.928571428571317</v>
      </c>
      <c r="EX4" s="33">
        <f t="shared" si="2"/>
        <v>99.202857142857027</v>
      </c>
      <c r="EY4" s="33">
        <f t="shared" si="2"/>
        <v>99.477142857142738</v>
      </c>
      <c r="EZ4" s="33">
        <f t="shared" si="2"/>
        <v>99.751428571428448</v>
      </c>
      <c r="FA4" s="33">
        <f t="shared" si="2"/>
        <v>100.02571428571416</v>
      </c>
      <c r="FB4" s="33">
        <f t="shared" si="2"/>
        <v>100.29999999999987</v>
      </c>
      <c r="FC4" s="33">
        <f t="shared" si="2"/>
        <v>100.57428571428558</v>
      </c>
      <c r="FD4" s="33">
        <f t="shared" si="2"/>
        <v>100.84857142857129</v>
      </c>
      <c r="FE4" s="33">
        <f t="shared" si="2"/>
        <v>101.122857142857</v>
      </c>
      <c r="FF4" s="33">
        <f t="shared" si="2"/>
        <v>101.39714285714271</v>
      </c>
      <c r="FG4" s="33">
        <f t="shared" si="2"/>
        <v>101.67142857142842</v>
      </c>
      <c r="FH4" s="33">
        <f t="shared" si="2"/>
        <v>101.94571428571413</v>
      </c>
      <c r="FI4" s="33">
        <f t="shared" si="2"/>
        <v>102.21999999999984</v>
      </c>
      <c r="FJ4" s="33">
        <f t="shared" si="2"/>
        <v>102.49428571428555</v>
      </c>
      <c r="FK4" s="33">
        <f t="shared" si="2"/>
        <v>102.76857142857126</v>
      </c>
      <c r="FL4" s="33">
        <f t="shared" si="2"/>
        <v>103.04285714285697</v>
      </c>
      <c r="FM4" s="33">
        <f t="shared" si="2"/>
        <v>103.31714285714268</v>
      </c>
      <c r="FN4" s="33">
        <f t="shared" si="2"/>
        <v>103.59142857142839</v>
      </c>
      <c r="FO4" s="33">
        <f t="shared" si="2"/>
        <v>103.86571428571411</v>
      </c>
      <c r="FP4" s="33">
        <f t="shared" si="2"/>
        <v>104.13999999999982</v>
      </c>
      <c r="FQ4" s="33">
        <f t="shared" si="2"/>
        <v>104.41428571428553</v>
      </c>
      <c r="FR4" s="33">
        <f t="shared" si="2"/>
        <v>104.68857142857124</v>
      </c>
      <c r="FS4" s="33">
        <f t="shared" si="2"/>
        <v>104.96285714285695</v>
      </c>
      <c r="FT4" s="33">
        <f t="shared" si="2"/>
        <v>105.23714285714266</v>
      </c>
      <c r="FU4" s="33">
        <f t="shared" si="2"/>
        <v>105.51142857142837</v>
      </c>
      <c r="FV4" s="33">
        <f t="shared" si="2"/>
        <v>105.78571428571408</v>
      </c>
      <c r="FW4" s="33">
        <f t="shared" si="2"/>
        <v>106.05999999999979</v>
      </c>
      <c r="FX4" s="33">
        <f t="shared" si="2"/>
        <v>106.3342857142855</v>
      </c>
      <c r="FY4" s="33">
        <f t="shared" si="2"/>
        <v>106.60857142857121</v>
      </c>
      <c r="FZ4" s="33">
        <f t="shared" si="2"/>
        <v>106.88285714285692</v>
      </c>
      <c r="GA4" s="33">
        <f t="shared" si="2"/>
        <v>107.15714285714263</v>
      </c>
      <c r="GB4" s="33">
        <f t="shared" si="2"/>
        <v>107.43142857142834</v>
      </c>
      <c r="GC4" s="33">
        <f t="shared" si="2"/>
        <v>107.70571428571405</v>
      </c>
      <c r="GD4" s="33">
        <f t="shared" si="2"/>
        <v>107.97999999999976</v>
      </c>
      <c r="GE4" s="33">
        <f t="shared" si="2"/>
        <v>108.25428571428547</v>
      </c>
      <c r="GF4" s="33">
        <f t="shared" ref="GF4:HO4" si="3">IF(ISNONTEXT($V4),GE4+$V4,"")</f>
        <v>108.52857142857118</v>
      </c>
      <c r="GG4" s="33">
        <f t="shared" si="3"/>
        <v>108.80285714285689</v>
      </c>
      <c r="GH4" s="33">
        <f t="shared" si="3"/>
        <v>109.0771428571426</v>
      </c>
      <c r="GI4" s="33">
        <f t="shared" si="3"/>
        <v>109.35142857142831</v>
      </c>
      <c r="GJ4" s="33">
        <f t="shared" si="3"/>
        <v>109.62571428571403</v>
      </c>
      <c r="GK4" s="33">
        <f t="shared" si="3"/>
        <v>109.89999999999974</v>
      </c>
      <c r="GL4" s="33">
        <f t="shared" si="3"/>
        <v>110.17428571428545</v>
      </c>
      <c r="GM4" s="33">
        <f t="shared" si="3"/>
        <v>110.44857142857116</v>
      </c>
      <c r="GN4" s="33">
        <f t="shared" si="3"/>
        <v>110.72285714285687</v>
      </c>
      <c r="GO4" s="33">
        <f t="shared" si="3"/>
        <v>110.99714285714258</v>
      </c>
      <c r="GP4" s="33">
        <f t="shared" si="3"/>
        <v>111.27142857142829</v>
      </c>
      <c r="GQ4" s="33">
        <f t="shared" si="3"/>
        <v>111.545714285714</v>
      </c>
      <c r="GR4" s="33">
        <f t="shared" si="3"/>
        <v>111.81999999999971</v>
      </c>
      <c r="GS4" s="33">
        <f t="shared" si="3"/>
        <v>112.09428571428542</v>
      </c>
      <c r="GT4" s="33">
        <f t="shared" si="3"/>
        <v>112.36857142857113</v>
      </c>
      <c r="GU4" s="33">
        <f t="shared" si="3"/>
        <v>112.64285714285684</v>
      </c>
      <c r="GV4" s="33">
        <f t="shared" si="3"/>
        <v>112.91714285714255</v>
      </c>
      <c r="GW4" s="33">
        <f t="shared" si="3"/>
        <v>113.19142857142826</v>
      </c>
      <c r="GX4" s="33">
        <f t="shared" si="3"/>
        <v>113.46571428571397</v>
      </c>
      <c r="GY4" s="33">
        <f t="shared" si="3"/>
        <v>113.73999999999968</v>
      </c>
      <c r="GZ4" s="33">
        <f t="shared" si="3"/>
        <v>114.01428571428539</v>
      </c>
      <c r="HA4" s="33">
        <f t="shared" si="3"/>
        <v>114.2885714285711</v>
      </c>
      <c r="HB4" s="33">
        <f t="shared" si="3"/>
        <v>114.56285714285681</v>
      </c>
      <c r="HC4" s="33">
        <f t="shared" si="3"/>
        <v>114.83714285714252</v>
      </c>
      <c r="HD4" s="33">
        <f t="shared" si="3"/>
        <v>115.11142857142823</v>
      </c>
      <c r="HE4" s="33">
        <f t="shared" si="3"/>
        <v>115.38571428571395</v>
      </c>
      <c r="HF4" s="33">
        <f t="shared" si="3"/>
        <v>115.65999999999966</v>
      </c>
      <c r="HG4" s="33">
        <f t="shared" si="3"/>
        <v>115.93428571428537</v>
      </c>
      <c r="HH4" s="33">
        <f t="shared" si="3"/>
        <v>116.20857142857108</v>
      </c>
      <c r="HI4" s="33">
        <f t="shared" si="3"/>
        <v>116.48285714285679</v>
      </c>
      <c r="HJ4" s="33">
        <f t="shared" si="3"/>
        <v>116.7571428571425</v>
      </c>
      <c r="HK4" s="33">
        <f t="shared" si="3"/>
        <v>117.03142857142821</v>
      </c>
      <c r="HL4" s="33">
        <f t="shared" si="3"/>
        <v>117.30571428571392</v>
      </c>
      <c r="HM4" s="33">
        <f t="shared" si="3"/>
        <v>117.57999999999963</v>
      </c>
      <c r="HN4" s="33">
        <f t="shared" si="3"/>
        <v>117.85428571428534</v>
      </c>
      <c r="HO4" s="33">
        <f t="shared" si="3"/>
        <v>118.12857142857105</v>
      </c>
      <c r="HP4" s="77">
        <f t="shared" ref="HP4:KA4" si="4">IF(ISNONTEXT($K4),_xlfn.NORM.DIST(W4,$G4,$K4,FALSE),NA())</f>
        <v>1.4823129406630926E-5</v>
      </c>
      <c r="HQ4" s="77">
        <f t="shared" si="4"/>
        <v>1.7593352112046195E-5</v>
      </c>
      <c r="HR4" s="77">
        <f t="shared" si="4"/>
        <v>2.0844139017252759E-5</v>
      </c>
      <c r="HS4" s="77">
        <f t="shared" si="4"/>
        <v>2.4651650325761753E-5</v>
      </c>
      <c r="HT4" s="77">
        <f t="shared" si="4"/>
        <v>2.9102795539625177E-5</v>
      </c>
      <c r="HU4" s="77">
        <f t="shared" si="4"/>
        <v>3.4296522676582128E-5</v>
      </c>
      <c r="HV4" s="77">
        <f t="shared" si="4"/>
        <v>4.0345224990747557E-5</v>
      </c>
      <c r="HW4" s="77">
        <f t="shared" si="4"/>
        <v>4.7376270077083773E-5</v>
      </c>
      <c r="HX4" s="77">
        <f t="shared" si="4"/>
        <v>5.5533655460176917E-5</v>
      </c>
      <c r="HY4" s="77">
        <f t="shared" si="4"/>
        <v>6.4979793785842113E-5</v>
      </c>
      <c r="HZ4" s="77">
        <f t="shared" si="4"/>
        <v>7.5897429530998438E-5</v>
      </c>
      <c r="IA4" s="77">
        <f t="shared" si="4"/>
        <v>8.8491687705262559E-5</v>
      </c>
      <c r="IB4" s="77">
        <f t="shared" si="4"/>
        <v>1.0299225332045304E-4</v>
      </c>
      <c r="IC4" s="77">
        <f t="shared" si="4"/>
        <v>1.1965567843744062E-4</v>
      </c>
      <c r="ID4" s="77">
        <f t="shared" si="4"/>
        <v>1.3876781135204746E-4</v>
      </c>
      <c r="IE4" s="77">
        <f t="shared" si="4"/>
        <v>1.6064633994496068E-4</v>
      </c>
      <c r="IF4" s="77">
        <f t="shared" si="4"/>
        <v>1.8564343839111273E-4</v>
      </c>
      <c r="IG4" s="77">
        <f t="shared" si="4"/>
        <v>2.1414850330287062E-4</v>
      </c>
      <c r="IH4" s="77">
        <f t="shared" si="4"/>
        <v>2.4659096197564604E-4</v>
      </c>
      <c r="II4" s="77">
        <f t="shared" si="4"/>
        <v>2.8344313172772658E-4</v>
      </c>
      <c r="IJ4" s="77">
        <f t="shared" si="4"/>
        <v>3.2522310539907133E-4</v>
      </c>
      <c r="IK4" s="77">
        <f t="shared" si="4"/>
        <v>3.7249763392535373E-4</v>
      </c>
      <c r="IL4" s="77">
        <f t="shared" si="4"/>
        <v>4.2588497257123792E-4</v>
      </c>
      <c r="IM4" s="77">
        <f t="shared" si="4"/>
        <v>4.8605765293731904E-4</v>
      </c>
      <c r="IN4" s="77">
        <f t="shared" si="4"/>
        <v>5.5374513830474821E-4</v>
      </c>
      <c r="IO4" s="77">
        <f t="shared" si="4"/>
        <v>6.2973631531624814E-4</v>
      </c>
      <c r="IP4" s="77">
        <f t="shared" si="4"/>
        <v>7.1488177048803481E-4</v>
      </c>
      <c r="IQ4" s="77">
        <f t="shared" si="4"/>
        <v>8.1009579568979871E-4</v>
      </c>
      <c r="IR4" s="77">
        <f t="shared" si="4"/>
        <v>9.1635806261419761E-4</v>
      </c>
      <c r="IS4" s="77">
        <f t="shared" si="4"/>
        <v>1.0347149024869933E-3</v>
      </c>
      <c r="IT4" s="77">
        <f t="shared" si="4"/>
        <v>1.1662801239552298E-3</v>
      </c>
      <c r="IU4" s="77">
        <f t="shared" si="4"/>
        <v>1.31223529935121E-3</v>
      </c>
      <c r="IV4" s="77">
        <f t="shared" si="4"/>
        <v>1.4738294474870761E-3</v>
      </c>
      <c r="IW4" s="77">
        <f t="shared" si="4"/>
        <v>1.6523780399136175E-3</v>
      </c>
      <c r="IX4" s="77">
        <f t="shared" si="4"/>
        <v>1.8492612573034939E-3</v>
      </c>
      <c r="IY4" s="77">
        <f t="shared" si="4"/>
        <v>2.0659214234175507E-3</v>
      </c>
      <c r="IZ4" s="77">
        <f t="shared" si="4"/>
        <v>2.3038595461022833E-3</v>
      </c>
      <c r="JA4" s="77">
        <f t="shared" si="4"/>
        <v>2.5646308980588691E-3</v>
      </c>
      <c r="JB4" s="77">
        <f t="shared" si="4"/>
        <v>2.8498395748196097E-3</v>
      </c>
      <c r="JC4" s="77">
        <f t="shared" si="4"/>
        <v>3.1611319735526762E-3</v>
      </c>
      <c r="JD4" s="77">
        <f t="shared" si="4"/>
        <v>3.5001891440588975E-3</v>
      </c>
      <c r="JE4" s="77">
        <f t="shared" si="4"/>
        <v>3.8687179726719016E-3</v>
      </c>
      <c r="JF4" s="77">
        <f t="shared" si="4"/>
        <v>4.2684411707473889E-3</v>
      </c>
      <c r="JG4" s="77">
        <f t="shared" si="4"/>
        <v>4.7010860520231967E-3</v>
      </c>
      <c r="JH4" s="77">
        <f t="shared" si="4"/>
        <v>5.1683720973117108E-3</v>
      </c>
      <c r="JI4" s="77">
        <f t="shared" si="4"/>
        <v>5.6719973206806485E-3</v>
      </c>
      <c r="JJ4" s="77">
        <f t="shared" si="4"/>
        <v>6.213623468380545E-3</v>
      </c>
      <c r="JK4" s="77">
        <f t="shared" si="4"/>
        <v>6.7948601001446883E-3</v>
      </c>
      <c r="JL4" s="77">
        <f t="shared" si="4"/>
        <v>7.4172476219388781E-3</v>
      </c>
      <c r="JM4" s="77">
        <f t="shared" si="4"/>
        <v>8.082239359553739E-3</v>
      </c>
      <c r="JN4" s="77">
        <f t="shared" si="4"/>
        <v>8.7911827833563293E-3</v>
      </c>
      <c r="JO4" s="77">
        <f t="shared" si="4"/>
        <v>9.5453000157560679E-3</v>
      </c>
      <c r="JP4" s="77">
        <f t="shared" si="4"/>
        <v>1.0345667774168238E-2</v>
      </c>
      <c r="JQ4" s="77">
        <f t="shared" si="4"/>
        <v>1.1193196923120536E-2</v>
      </c>
      <c r="JR4" s="77">
        <f t="shared" si="4"/>
        <v>1.2088611829263855E-2</v>
      </c>
      <c r="JS4" s="77">
        <f t="shared" si="4"/>
        <v>1.303242973201834E-2</v>
      </c>
      <c r="JT4" s="77">
        <f t="shared" si="4"/>
        <v>1.4024940359996536E-2</v>
      </c>
      <c r="JU4" s="77">
        <f t="shared" si="4"/>
        <v>1.5066186038778427E-2</v>
      </c>
      <c r="JV4" s="77">
        <f t="shared" si="4"/>
        <v>1.6155942548652269E-2</v>
      </c>
      <c r="JW4" s="77">
        <f t="shared" si="4"/>
        <v>1.7293701001174892E-2</v>
      </c>
      <c r="JX4" s="77">
        <f t="shared" si="4"/>
        <v>1.8478651010459604E-2</v>
      </c>
      <c r="JY4" s="77">
        <f t="shared" si="4"/>
        <v>1.9709665438613914E-2</v>
      </c>
      <c r="JZ4" s="77">
        <f t="shared" si="4"/>
        <v>2.098528699440429E-2</v>
      </c>
      <c r="KA4" s="77">
        <f t="shared" si="4"/>
        <v>2.2303716959753458E-2</v>
      </c>
      <c r="KB4" s="77">
        <f t="shared" ref="KB4:MM4" si="5">IF(ISNONTEXT($K4),_xlfn.NORM.DIST(CI4,$G4,$K4,FALSE),NA())</f>
        <v>2.3662806309862925E-2</v>
      </c>
      <c r="KC4" s="77">
        <f t="shared" si="5"/>
        <v>2.5060049479454231E-2</v>
      </c>
      <c r="KD4" s="77">
        <f t="shared" si="5"/>
        <v>2.6492581009760242E-2</v>
      </c>
      <c r="KE4" s="77">
        <f t="shared" si="5"/>
        <v>2.7957175288477586E-2</v>
      </c>
      <c r="KF4" s="77">
        <f t="shared" si="5"/>
        <v>2.9450249568000408E-2</v>
      </c>
      <c r="KG4" s="77">
        <f t="shared" si="5"/>
        <v>3.096787041606866E-2</v>
      </c>
      <c r="KH4" s="77">
        <f t="shared" si="5"/>
        <v>3.250576371774392E-2</v>
      </c>
      <c r="KI4" s="77">
        <f t="shared" si="5"/>
        <v>3.4059328308725802E-2</v>
      </c>
      <c r="KJ4" s="77">
        <f t="shared" si="5"/>
        <v>3.562365327787937E-2</v>
      </c>
      <c r="KK4" s="77">
        <f t="shared" si="5"/>
        <v>3.7193538931980831E-2</v>
      </c>
      <c r="KL4" s="77">
        <f t="shared" si="5"/>
        <v>3.8763521368702175E-2</v>
      </c>
      <c r="KM4" s="77">
        <f t="shared" si="5"/>
        <v>4.032790055541071E-2</v>
      </c>
      <c r="KN4" s="77">
        <f t="shared" si="5"/>
        <v>4.1880771762181704E-2</v>
      </c>
      <c r="KO4" s="77">
        <f t="shared" si="5"/>
        <v>4.3416060148280256E-2</v>
      </c>
      <c r="KP4" s="77">
        <f t="shared" si="5"/>
        <v>4.4927558253067455E-2</v>
      </c>
      <c r="KQ4" s="77">
        <f t="shared" si="5"/>
        <v>4.6408966095647632E-2</v>
      </c>
      <c r="KR4" s="77">
        <f t="shared" si="5"/>
        <v>4.7853933543422301E-2</v>
      </c>
      <c r="KS4" s="77">
        <f t="shared" si="5"/>
        <v>4.9256104568866886E-2</v>
      </c>
      <c r="KT4" s="77">
        <f t="shared" si="5"/>
        <v>5.0609162977077647E-2</v>
      </c>
      <c r="KU4" s="77">
        <f t="shared" si="5"/>
        <v>5.1906879154686614E-2</v>
      </c>
      <c r="KV4" s="77">
        <f t="shared" si="5"/>
        <v>5.3143157364283176E-2</v>
      </c>
      <c r="KW4" s="77">
        <f t="shared" si="5"/>
        <v>5.4312083088107421E-2</v>
      </c>
      <c r="KX4" s="77">
        <f t="shared" si="5"/>
        <v>5.5407969910996065E-2</v>
      </c>
      <c r="KY4" s="77">
        <f t="shared" si="5"/>
        <v>5.6425405425763006E-2</v>
      </c>
      <c r="KZ4" s="77">
        <f t="shared" si="5"/>
        <v>5.7359295644667227E-2</v>
      </c>
      <c r="LA4" s="77">
        <f t="shared" si="5"/>
        <v>5.8204907408519295E-2</v>
      </c>
      <c r="LB4" s="77">
        <f t="shared" si="5"/>
        <v>5.8957908300331818E-2</v>
      </c>
      <c r="LC4" s="77">
        <f t="shared" si="5"/>
        <v>5.9614403593126648E-2</v>
      </c>
      <c r="LD4" s="77">
        <f t="shared" si="5"/>
        <v>6.0170969791332657E-2</v>
      </c>
      <c r="LE4" s="77">
        <f t="shared" si="5"/>
        <v>6.0624684361774289E-2</v>
      </c>
      <c r="LF4" s="77">
        <f t="shared" si="5"/>
        <v>6.0973151293068205E-2</v>
      </c>
      <c r="LG4" s="77">
        <f t="shared" si="5"/>
        <v>6.1214522170698366E-2</v>
      </c>
      <c r="LH4" s="77">
        <f t="shared" si="5"/>
        <v>6.1347512508409655E-2</v>
      </c>
      <c r="LI4" s="77">
        <f t="shared" si="5"/>
        <v>6.1371413134031397E-2</v>
      </c>
      <c r="LJ4" s="77">
        <f t="shared" si="5"/>
        <v>6.1286096488519216E-2</v>
      </c>
      <c r="LK4" s="77">
        <f t="shared" si="5"/>
        <v>6.1092017759932442E-2</v>
      </c>
      <c r="LL4" s="77">
        <f t="shared" si="5"/>
        <v>6.0790210838241994E-2</v>
      </c>
      <c r="LM4" s="77">
        <f t="shared" si="5"/>
        <v>6.0382279141267751E-2</v>
      </c>
      <c r="LN4" s="77">
        <f t="shared" si="5"/>
        <v>5.9870381425644222E-2</v>
      </c>
      <c r="LO4" s="77">
        <f t="shared" si="5"/>
        <v>5.925721275849636E-2</v>
      </c>
      <c r="LP4" s="77">
        <f t="shared" si="5"/>
        <v>5.8545980884495516E-2</v>
      </c>
      <c r="LQ4" s="77">
        <f t="shared" si="5"/>
        <v>5.7740378278234382E-2</v>
      </c>
      <c r="LR4" s="77">
        <f t="shared" si="5"/>
        <v>5.6844550222559263E-2</v>
      </c>
      <c r="LS4" s="77">
        <f t="shared" si="5"/>
        <v>5.586305929886233E-2</v>
      </c>
      <c r="LT4" s="77">
        <f t="shared" si="5"/>
        <v>5.480084671470576E-2</v>
      </c>
      <c r="LU4" s="77">
        <f t="shared" si="5"/>
        <v>5.3663190926975107E-2</v>
      </c>
      <c r="LV4" s="77">
        <f t="shared" si="5"/>
        <v>5.245566404461547E-2</v>
      </c>
      <c r="LW4" s="77">
        <f t="shared" si="5"/>
        <v>5.1184086513596537E-2</v>
      </c>
      <c r="LX4" s="77">
        <f t="shared" si="5"/>
        <v>4.9854480597916612E-2</v>
      </c>
      <c r="LY4" s="77">
        <f t="shared" si="5"/>
        <v>4.8473023174164485E-2</v>
      </c>
      <c r="LZ4" s="77">
        <f t="shared" si="5"/>
        <v>4.7045998353511816E-2</v>
      </c>
      <c r="MA4" s="77">
        <f t="shared" si="5"/>
        <v>4.5579750434238328E-2</v>
      </c>
      <c r="MB4" s="77">
        <f t="shared" si="5"/>
        <v>4.4080637670345216E-2</v>
      </c>
      <c r="MC4" s="77">
        <f t="shared" si="5"/>
        <v>4.2554987317947671E-2</v>
      </c>
      <c r="MD4" s="77">
        <f t="shared" si="5"/>
        <v>4.1009052391511008E-2</v>
      </c>
      <c r="ME4" s="77">
        <f t="shared" si="5"/>
        <v>3.9448970527247794E-2</v>
      </c>
      <c r="MF4" s="77">
        <f t="shared" si="5"/>
        <v>3.7880725311834833E-2</v>
      </c>
      <c r="MG4" s="77">
        <f t="shared" si="5"/>
        <v>3.6310110391804123E-2</v>
      </c>
      <c r="MH4" s="77">
        <f t="shared" si="5"/>
        <v>3.4742696633310172E-2</v>
      </c>
      <c r="MI4" s="77">
        <f t="shared" si="5"/>
        <v>3.3183802554300902E-2</v>
      </c>
      <c r="MJ4" s="77">
        <f t="shared" si="5"/>
        <v>3.1638468202244974E-2</v>
      </c>
      <c r="MK4" s="77">
        <f t="shared" si="5"/>
        <v>3.0111432601308986E-2</v>
      </c>
      <c r="ML4" s="77">
        <f t="shared" si="5"/>
        <v>2.8607114844020547E-2</v>
      </c>
      <c r="MM4" s="77">
        <f t="shared" si="5"/>
        <v>2.7129598854743017E-2</v>
      </c>
      <c r="MN4" s="77">
        <f t="shared" ref="MN4:OY4" si="6">IF(ISNONTEXT($K4),_xlfn.NORM.DIST(EU4,$G4,$K4,FALSE),NA())</f>
        <v>2.5682621806418039E-2</v>
      </c>
      <c r="MO4" s="77">
        <f t="shared" si="6"/>
        <v>2.4269566128630043E-2</v>
      </c>
      <c r="MP4" s="77">
        <f t="shared" si="6"/>
        <v>2.2893455004669515E-2</v>
      </c>
      <c r="MQ4" s="77">
        <f t="shared" si="6"/>
        <v>2.1556951218393152E-2</v>
      </c>
      <c r="MR4" s="77">
        <f t="shared" si="6"/>
        <v>2.0262359178689921E-2</v>
      </c>
      <c r="MS4" s="77">
        <f t="shared" si="6"/>
        <v>1.9011629920564908E-2</v>
      </c>
      <c r="MT4" s="77">
        <f t="shared" si="6"/>
        <v>1.7806368857460543E-2</v>
      </c>
      <c r="MU4" s="77">
        <f t="shared" si="6"/>
        <v>1.6647846039573748E-2</v>
      </c>
      <c r="MV4" s="77">
        <f t="shared" si="6"/>
        <v>1.5537008657636079E-2</v>
      </c>
      <c r="MW4" s="77">
        <f t="shared" si="6"/>
        <v>1.4474495520862872E-2</v>
      </c>
      <c r="MX4" s="77">
        <f t="shared" si="6"/>
        <v>1.3460653231428608E-2</v>
      </c>
      <c r="MY4" s="77">
        <f t="shared" si="6"/>
        <v>1.2495553775705435E-2</v>
      </c>
      <c r="MZ4" s="77">
        <f t="shared" si="6"/>
        <v>1.1579013254363869E-2</v>
      </c>
      <c r="NA4" s="77">
        <f t="shared" si="6"/>
        <v>1.0710611478981993E-2</v>
      </c>
      <c r="NB4" s="77">
        <f t="shared" si="6"/>
        <v>9.8897121717016478E-3</v>
      </c>
      <c r="NC4" s="77">
        <f t="shared" si="6"/>
        <v>9.1154835163332858E-3</v>
      </c>
      <c r="ND4" s="77">
        <f t="shared" si="6"/>
        <v>8.3869188237477871E-3</v>
      </c>
      <c r="NE4" s="77">
        <f t="shared" si="6"/>
        <v>7.702857090990463E-3</v>
      </c>
      <c r="NF4" s="77">
        <f t="shared" si="6"/>
        <v>7.0620032518916446E-3</v>
      </c>
      <c r="NG4" s="77">
        <f t="shared" si="6"/>
        <v>6.4629479366126391E-3</v>
      </c>
      <c r="NH4" s="77">
        <f t="shared" si="6"/>
        <v>5.9041865781498254E-3</v>
      </c>
      <c r="NI4" s="77">
        <f t="shared" si="6"/>
        <v>5.3841377249327005E-3</v>
      </c>
      <c r="NJ4" s="77">
        <f t="shared" si="6"/>
        <v>4.9011604399277833E-3</v>
      </c>
      <c r="NK4" s="77">
        <f t="shared" si="6"/>
        <v>4.4535706877597793E-3</v>
      </c>
      <c r="NL4" s="77">
        <f t="shared" si="6"/>
        <v>4.0396566319765509E-3</v>
      </c>
      <c r="NM4" s="77">
        <f t="shared" si="6"/>
        <v>3.6576927844436235E-3</v>
      </c>
      <c r="NN4" s="77">
        <f t="shared" si="6"/>
        <v>3.3059529677197728E-3</v>
      </c>
      <c r="NO4" s="77">
        <f t="shared" si="6"/>
        <v>2.9827220689412409E-3</v>
      </c>
      <c r="NP4" s="77">
        <f t="shared" si="6"/>
        <v>2.6863065800676006E-3</v>
      </c>
      <c r="NQ4" s="77">
        <f t="shared" si="6"/>
        <v>2.4150439341954402E-3</v>
      </c>
      <c r="NR4" s="77">
        <f t="shared" si="6"/>
        <v>2.1673106609415311E-3</v>
      </c>
      <c r="NS4" s="77">
        <f t="shared" si="6"/>
        <v>1.9415293955833217E-3</v>
      </c>
      <c r="NT4" s="77">
        <f t="shared" si="6"/>
        <v>1.7361747867028225E-3</v>
      </c>
      <c r="NU4" s="77">
        <f t="shared" si="6"/>
        <v>1.5497783555205398E-3</v>
      </c>
      <c r="NV4" s="77">
        <f t="shared" si="6"/>
        <v>1.3809323669653271E-3</v>
      </c>
      <c r="NW4" s="77">
        <f t="shared" si="6"/>
        <v>1.2282927778636738E-3</v>
      </c>
      <c r="NX4" s="77">
        <f t="shared" si="6"/>
        <v>1.0905813315264692E-3</v>
      </c>
      <c r="NY4" s="77">
        <f t="shared" si="6"/>
        <v>9.665868705575351E-4</v>
      </c>
      <c r="NZ4" s="77">
        <f t="shared" si="6"/>
        <v>8.5516594101351913E-4</v>
      </c>
      <c r="OA4" s="77">
        <f t="shared" si="6"/>
        <v>7.5524276122509299E-4</v>
      </c>
      <c r="OB4" s="77">
        <f t="shared" si="6"/>
        <v>6.6580862776752583E-4</v>
      </c>
      <c r="OC4" s="77">
        <f t="shared" si="6"/>
        <v>5.8592082936970331E-4</v>
      </c>
      <c r="OD4" s="77">
        <f t="shared" si="6"/>
        <v>5.1470113710056506E-4</v>
      </c>
      <c r="OE4" s="77">
        <f t="shared" si="6"/>
        <v>4.5133393609457463E-4</v>
      </c>
      <c r="OF4" s="77">
        <f t="shared" si="6"/>
        <v>3.9506406049317301E-4</v>
      </c>
      <c r="OG4" s="77">
        <f t="shared" si="6"/>
        <v>3.4519438930133097E-4</v>
      </c>
      <c r="OH4" s="77">
        <f t="shared" si="6"/>
        <v>3.010832565945111E-4</v>
      </c>
      <c r="OI4" s="77">
        <f t="shared" si="6"/>
        <v>2.6214172506023431E-4</v>
      </c>
      <c r="OJ4" s="77">
        <f t="shared" si="6"/>
        <v>2.2783076731000245E-4</v>
      </c>
      <c r="OK4" s="77">
        <f t="shared" si="6"/>
        <v>1.9765839483165847E-4</v>
      </c>
      <c r="OL4" s="77">
        <f t="shared" si="6"/>
        <v>1.7117676993982849E-4</v>
      </c>
      <c r="OM4" s="77">
        <f t="shared" si="6"/>
        <v>1.4797933168346969E-4</v>
      </c>
      <c r="ON4" s="77">
        <f t="shared" si="6"/>
        <v>1.2769796243548387E-4</v>
      </c>
      <c r="OO4" s="77">
        <f t="shared" si="6"/>
        <v>1.1000021786140663E-4</v>
      </c>
      <c r="OP4" s="77">
        <f t="shared" si="6"/>
        <v>9.4586639174863555E-5</v>
      </c>
      <c r="OQ4" s="77">
        <f t="shared" si="6"/>
        <v>8.1188163061069282E-5</v>
      </c>
      <c r="OR4" s="77">
        <f t="shared" si="6"/>
        <v>6.9563641402796704E-5</v>
      </c>
      <c r="OS4" s="77">
        <f t="shared" si="6"/>
        <v>5.9497479985682341E-5</v>
      </c>
      <c r="OT4" s="77">
        <f t="shared" si="6"/>
        <v>5.0797402695096922E-5</v>
      </c>
      <c r="OU4" s="77">
        <f t="shared" si="6"/>
        <v>4.3292345343396632E-5</v>
      </c>
      <c r="OV4" s="77">
        <f t="shared" si="6"/>
        <v>3.6830481177907304E-5</v>
      </c>
      <c r="OW4" s="77">
        <f t="shared" si="6"/>
        <v>3.1277378306440182E-5</v>
      </c>
      <c r="OX4" s="77">
        <f t="shared" si="6"/>
        <v>2.6514287725366628E-5</v>
      </c>
      <c r="OY4" s="77">
        <f t="shared" si="6"/>
        <v>2.2436559329794114E-5</v>
      </c>
      <c r="OZ4" s="77">
        <f t="shared" ref="OZ4:PH4" si="7">IF(ISNONTEXT($K4),_xlfn.NORM.DIST(HG4,$G4,$K4,FALSE),NA())</f>
        <v>1.8952182208931561E-5</v>
      </c>
      <c r="PA4" s="77">
        <f t="shared" si="7"/>
        <v>1.5980444663867968E-5</v>
      </c>
      <c r="PB4" s="77">
        <f t="shared" si="7"/>
        <v>1.3450708710608428E-5</v>
      </c>
      <c r="PC4" s="77">
        <f t="shared" si="7"/>
        <v>1.1301293328974612E-5</v>
      </c>
      <c r="PD4" s="77">
        <f t="shared" si="7"/>
        <v>9.4784603687019203E-6</v>
      </c>
      <c r="PE4" s="77">
        <f t="shared" si="7"/>
        <v>7.9354968090461602E-6</v>
      </c>
      <c r="PF4" s="77">
        <f t="shared" si="7"/>
        <v>6.6318869694824374E-6</v>
      </c>
      <c r="PG4" s="77">
        <f t="shared" si="7"/>
        <v>5.5325682696090177E-6</v>
      </c>
      <c r="PH4" s="77">
        <f t="shared" si="7"/>
        <v>4.6072642202398528E-6</v>
      </c>
    </row>
    <row r="5" spans="1:425" hidden="1">
      <c r="A5" s="2"/>
      <c r="B5" s="61">
        <f>SUM(B4:B4)</f>
        <v>64</v>
      </c>
      <c r="C5" s="61">
        <f>SUM(C4:C4)</f>
        <v>90.7</v>
      </c>
      <c r="D5" s="61">
        <f>SUM(D4:D4)</f>
        <v>112</v>
      </c>
      <c r="E5" s="20"/>
      <c r="F5" s="20"/>
      <c r="G5" s="61">
        <f>SUM(G4:G4)</f>
        <v>89.8</v>
      </c>
      <c r="H5" s="3"/>
      <c r="I5" s="3"/>
      <c r="J5" s="62">
        <f>IF(K4="","",SQRT(L5))</f>
        <v>6.5</v>
      </c>
      <c r="K5" s="62"/>
      <c r="L5" s="52">
        <f>IF(L4="","",SUM(L4:L4))</f>
        <v>42.25</v>
      </c>
      <c r="M5" s="61" t="str">
        <f>IF(SUM(M4:M4)=0,"",SUM(M4:M4))</f>
        <v/>
      </c>
      <c r="N5" s="56" t="str">
        <f>IF(OR(J5="",M5=""),"",ABS(VLOOKUP($M$1,VLookups!$A$17:$B$18,2,FALSE)-_xlfn.NORM.DIST(M5,G5,J5,TRUE)))</f>
        <v/>
      </c>
      <c r="O5" s="63">
        <f t="shared" ref="O5:T5" si="8">SUM(O4:O4)</f>
        <v>81.469914823960096</v>
      </c>
      <c r="P5" s="63">
        <f t="shared" si="8"/>
        <v>98.130085176039898</v>
      </c>
      <c r="Q5" s="63">
        <f t="shared" si="8"/>
        <v>96.536817031709631</v>
      </c>
      <c r="R5" s="63">
        <f t="shared" si="8"/>
        <v>95.270538018223945</v>
      </c>
      <c r="S5" s="63">
        <f t="shared" si="8"/>
        <v>94.184183376274532</v>
      </c>
      <c r="T5" s="63">
        <f t="shared" si="8"/>
        <v>93.208603332602266</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2" t="s">
        <v>37</v>
      </c>
      <c r="C7" s="233"/>
      <c r="D7" s="234"/>
      <c r="E7" s="3"/>
      <c r="F7" s="3"/>
      <c r="G7" s="146">
        <f>DATE(YEAR(B9),1,1)</f>
        <v>45292</v>
      </c>
      <c r="H7" s="3"/>
      <c r="I7" s="3"/>
      <c r="J7" s="17" t="s">
        <v>44</v>
      </c>
      <c r="K7" s="17"/>
      <c r="L7" s="17"/>
      <c r="M7" s="65">
        <v>1000</v>
      </c>
      <c r="N7" s="24">
        <f>IF(OR(J5="",M7=""),"",ABS(VLOOKUP($M$1,VLookups!$A$17:$B$18,2,FALSE)-_xlfn.NORM.DIST(M7,G5,J5,TRUE)))</f>
        <v>1</v>
      </c>
      <c r="O7" s="46">
        <f>IF($J$5="","",_xlfn.NORM.INV(ABS(VLOOKUP($M$1,VLookups!$A$17:$B$18,2,FALSE)-O$3),$G$5,$J5))</f>
        <v>81.469914823960096</v>
      </c>
      <c r="P7" s="47">
        <f>IF($J$5="","",_xlfn.NORM.INV(ABS(VLOOKUP($M$1,VLookups!$A$17:$B$18,2,FALSE)-P$3),$G$5,$J5))</f>
        <v>98.130085176039898</v>
      </c>
      <c r="Q7" s="48">
        <f>IF($J$5="","",_xlfn.NORM.INV(ABS(VLOOKUP($M$1,VLookups!$A$17:$B$18,2,FALSE)-Q$3),$G$5,$J5))</f>
        <v>96.536817031709631</v>
      </c>
      <c r="R7" s="49">
        <f>IF($J$5="","",_xlfn.NORM.INV(ABS(VLOOKUP($M$1,VLookups!$A$17:$B$18,2,FALSE)-R$3),$G$5,$J5))</f>
        <v>95.270538018223945</v>
      </c>
      <c r="S7" s="50">
        <f>IF($J$5="","",_xlfn.NORM.INV(ABS(VLOOKUP($M$1,VLookups!$A$17:$B$18,2,FALSE)-S$3),$G$5,$J5))</f>
        <v>94.184183376274532</v>
      </c>
      <c r="T7" s="51">
        <f>IF($J$5="","",_xlfn.NORM.INV(ABS(VLOOKUP($M$1,VLookups!$A$17:$B$18,2,FALSE)-T$3),$G$5,$J5))</f>
        <v>93.208603332602266</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1.4823129406630926E-5</v>
      </c>
      <c r="HQ8" s="99">
        <f t="shared" si="9"/>
        <v>1.7593352112046195E-5</v>
      </c>
      <c r="HR8" s="99">
        <f t="shared" si="9"/>
        <v>2.0844139017252759E-5</v>
      </c>
      <c r="HS8" s="99">
        <f t="shared" si="9"/>
        <v>2.4651650325761753E-5</v>
      </c>
      <c r="HT8" s="99">
        <f t="shared" si="9"/>
        <v>2.9102795539625177E-5</v>
      </c>
      <c r="HU8" s="99">
        <f t="shared" si="9"/>
        <v>3.4296522676582128E-5</v>
      </c>
      <c r="HV8" s="99">
        <f t="shared" si="9"/>
        <v>4.0345224990747557E-5</v>
      </c>
      <c r="HW8" s="99">
        <f t="shared" si="9"/>
        <v>4.7376270077083773E-5</v>
      </c>
      <c r="HX8" s="99">
        <f t="shared" si="9"/>
        <v>5.5533655460176917E-5</v>
      </c>
      <c r="HY8" s="99">
        <f t="shared" si="9"/>
        <v>6.4979793785842113E-5</v>
      </c>
      <c r="HZ8" s="99">
        <f t="shared" si="9"/>
        <v>7.5897429530998438E-5</v>
      </c>
      <c r="IA8" s="99">
        <f t="shared" si="9"/>
        <v>8.8491687705262559E-5</v>
      </c>
      <c r="IB8" s="99">
        <f t="shared" si="9"/>
        <v>1.0299225332045304E-4</v>
      </c>
      <c r="IC8" s="99">
        <f t="shared" si="9"/>
        <v>1.1965567843744062E-4</v>
      </c>
      <c r="ID8" s="99">
        <f t="shared" si="9"/>
        <v>1.3876781135204746E-4</v>
      </c>
      <c r="IE8" s="99">
        <f t="shared" si="9"/>
        <v>1.6064633994496068E-4</v>
      </c>
      <c r="IF8" s="99">
        <f t="shared" si="9"/>
        <v>1.8564343839111273E-4</v>
      </c>
      <c r="IG8" s="99">
        <f t="shared" si="9"/>
        <v>2.1414850330287062E-4</v>
      </c>
      <c r="IH8" s="99">
        <f t="shared" si="9"/>
        <v>2.4659096197564604E-4</v>
      </c>
      <c r="II8" s="99">
        <f t="shared" si="9"/>
        <v>2.8344313172772658E-4</v>
      </c>
      <c r="IJ8" s="99">
        <f t="shared" si="9"/>
        <v>3.2522310539907133E-4</v>
      </c>
      <c r="IK8" s="99">
        <f t="shared" si="9"/>
        <v>3.7249763392535373E-4</v>
      </c>
      <c r="IL8" s="99">
        <f t="shared" si="9"/>
        <v>4.2588497257123792E-4</v>
      </c>
      <c r="IM8" s="99">
        <f t="shared" si="9"/>
        <v>4.8605765293731904E-4</v>
      </c>
      <c r="IN8" s="99">
        <f t="shared" si="9"/>
        <v>5.5374513830474821E-4</v>
      </c>
      <c r="IO8" s="99">
        <f t="shared" si="9"/>
        <v>6.2973631531624814E-4</v>
      </c>
      <c r="IP8" s="99">
        <f t="shared" si="9"/>
        <v>7.1488177048803481E-4</v>
      </c>
      <c r="IQ8" s="99">
        <f t="shared" si="9"/>
        <v>8.1009579568979871E-4</v>
      </c>
      <c r="IR8" s="99">
        <f t="shared" si="9"/>
        <v>9.1635806261419761E-4</v>
      </c>
      <c r="IS8" s="99">
        <f t="shared" si="9"/>
        <v>1.0347149024869933E-3</v>
      </c>
      <c r="IT8" s="99">
        <f t="shared" si="9"/>
        <v>1.1662801239552298E-3</v>
      </c>
      <c r="IU8" s="99">
        <f t="shared" si="9"/>
        <v>1.31223529935121E-3</v>
      </c>
      <c r="IV8" s="99">
        <f t="shared" si="9"/>
        <v>1.4738294474870761E-3</v>
      </c>
      <c r="IW8" s="99">
        <f t="shared" si="9"/>
        <v>1.6523780399136175E-3</v>
      </c>
      <c r="IX8" s="99">
        <f t="shared" si="9"/>
        <v>1.8492612573034939E-3</v>
      </c>
      <c r="IY8" s="99">
        <f t="shared" si="9"/>
        <v>2.0659214234175507E-3</v>
      </c>
      <c r="IZ8" s="99">
        <f t="shared" si="9"/>
        <v>2.3038595461022833E-3</v>
      </c>
      <c r="JA8" s="99">
        <f t="shared" si="9"/>
        <v>2.5646308980588691E-3</v>
      </c>
      <c r="JB8" s="99">
        <f t="shared" si="9"/>
        <v>2.8498395748196097E-3</v>
      </c>
      <c r="JC8" s="99">
        <f t="shared" si="9"/>
        <v>3.1611319735526762E-3</v>
      </c>
      <c r="JD8" s="99">
        <f t="shared" si="9"/>
        <v>3.5001891440588975E-3</v>
      </c>
      <c r="JE8" s="99">
        <f t="shared" si="9"/>
        <v>3.8687179726719016E-3</v>
      </c>
      <c r="JF8" s="99">
        <f t="shared" si="9"/>
        <v>4.2684411707473889E-3</v>
      </c>
      <c r="JG8" s="99">
        <f t="shared" si="9"/>
        <v>4.7010860520231967E-3</v>
      </c>
      <c r="JH8" s="99">
        <f t="shared" si="9"/>
        <v>5.1683720973117108E-3</v>
      </c>
      <c r="JI8" s="99">
        <f t="shared" si="9"/>
        <v>5.6719973206806485E-3</v>
      </c>
      <c r="JJ8" s="99">
        <f t="shared" si="9"/>
        <v>6.213623468380545E-3</v>
      </c>
      <c r="JK8" s="99">
        <f t="shared" si="9"/>
        <v>6.7948601001446883E-3</v>
      </c>
      <c r="JL8" s="99">
        <f t="shared" si="9"/>
        <v>7.4172476219388781E-3</v>
      </c>
      <c r="JM8" s="99">
        <f t="shared" si="9"/>
        <v>8.082239359553739E-3</v>
      </c>
      <c r="JN8" s="99">
        <f t="shared" si="9"/>
        <v>8.7911827833563293E-3</v>
      </c>
      <c r="JO8" s="99">
        <f t="shared" si="9"/>
        <v>9.5453000157560679E-3</v>
      </c>
      <c r="JP8" s="99">
        <f t="shared" si="9"/>
        <v>1.0345667774168238E-2</v>
      </c>
      <c r="JQ8" s="99">
        <f t="shared" si="9"/>
        <v>1.1193196923120536E-2</v>
      </c>
      <c r="JR8" s="99">
        <f t="shared" si="9"/>
        <v>1.2088611829263855E-2</v>
      </c>
      <c r="JS8" s="99">
        <f t="shared" si="9"/>
        <v>1.303242973201834E-2</v>
      </c>
      <c r="JT8" s="99">
        <f t="shared" si="9"/>
        <v>1.4024940359996536E-2</v>
      </c>
      <c r="JU8" s="99">
        <f t="shared" si="9"/>
        <v>1.5066186038778427E-2</v>
      </c>
      <c r="JV8" s="99">
        <f t="shared" si="9"/>
        <v>1.6155942548652269E-2</v>
      </c>
      <c r="JW8" s="99">
        <f t="shared" si="9"/>
        <v>1.7293701001174892E-2</v>
      </c>
      <c r="JX8" s="99">
        <f t="shared" si="9"/>
        <v>1.8478651010459604E-2</v>
      </c>
      <c r="JY8" s="99">
        <f t="shared" si="9"/>
        <v>1.9709665438613914E-2</v>
      </c>
      <c r="JZ8" s="99">
        <f t="shared" si="9"/>
        <v>2.098528699440429E-2</v>
      </c>
      <c r="KA8" s="99">
        <f t="shared" si="9"/>
        <v>2.2303716959753458E-2</v>
      </c>
      <c r="KB8" s="99">
        <f t="shared" ref="KB8:MM8" si="10">IF(AND($D$21&gt;0,$D$22&gt;0),IF(OR(CI4&lt;$D$21,CI4=$D$21),KB4,0),"")</f>
        <v>2.3662806309862925E-2</v>
      </c>
      <c r="KC8" s="99">
        <f t="shared" si="10"/>
        <v>2.5060049479454231E-2</v>
      </c>
      <c r="KD8" s="99">
        <f t="shared" si="10"/>
        <v>2.6492581009760242E-2</v>
      </c>
      <c r="KE8" s="99">
        <f t="shared" si="10"/>
        <v>2.7957175288477586E-2</v>
      </c>
      <c r="KF8" s="99">
        <f t="shared" si="10"/>
        <v>2.9450249568000408E-2</v>
      </c>
      <c r="KG8" s="99">
        <f t="shared" si="10"/>
        <v>3.096787041606866E-2</v>
      </c>
      <c r="KH8" s="99">
        <f t="shared" si="10"/>
        <v>3.250576371774392E-2</v>
      </c>
      <c r="KI8" s="99">
        <f t="shared" si="10"/>
        <v>3.4059328308725802E-2</v>
      </c>
      <c r="KJ8" s="99">
        <f t="shared" si="10"/>
        <v>3.562365327787937E-2</v>
      </c>
      <c r="KK8" s="99">
        <f t="shared" si="10"/>
        <v>3.7193538931980831E-2</v>
      </c>
      <c r="KL8" s="99">
        <f t="shared" si="10"/>
        <v>3.8763521368702175E-2</v>
      </c>
      <c r="KM8" s="99">
        <f t="shared" si="10"/>
        <v>4.032790055541071E-2</v>
      </c>
      <c r="KN8" s="99">
        <f t="shared" si="10"/>
        <v>4.1880771762181704E-2</v>
      </c>
      <c r="KO8" s="99">
        <f t="shared" si="10"/>
        <v>4.3416060148280256E-2</v>
      </c>
      <c r="KP8" s="99">
        <f t="shared" si="10"/>
        <v>4.4927558253067455E-2</v>
      </c>
      <c r="KQ8" s="99">
        <f t="shared" si="10"/>
        <v>4.6408966095647632E-2</v>
      </c>
      <c r="KR8" s="99">
        <f t="shared" si="10"/>
        <v>4.7853933543422301E-2</v>
      </c>
      <c r="KS8" s="99">
        <f t="shared" si="10"/>
        <v>4.9256104568866886E-2</v>
      </c>
      <c r="KT8" s="99">
        <f t="shared" si="10"/>
        <v>5.0609162977077647E-2</v>
      </c>
      <c r="KU8" s="99">
        <f t="shared" si="10"/>
        <v>5.1906879154686614E-2</v>
      </c>
      <c r="KV8" s="99">
        <f t="shared" si="10"/>
        <v>5.3143157364283176E-2</v>
      </c>
      <c r="KW8" s="99">
        <f t="shared" si="10"/>
        <v>5.4312083088107421E-2</v>
      </c>
      <c r="KX8" s="99">
        <f t="shared" si="10"/>
        <v>5.5407969910996065E-2</v>
      </c>
      <c r="KY8" s="99">
        <f t="shared" si="10"/>
        <v>5.6425405425763006E-2</v>
      </c>
      <c r="KZ8" s="99">
        <f t="shared" si="10"/>
        <v>5.7359295644667227E-2</v>
      </c>
      <c r="LA8" s="99">
        <f t="shared" si="10"/>
        <v>5.8204907408519295E-2</v>
      </c>
      <c r="LB8" s="99">
        <f t="shared" si="10"/>
        <v>5.8957908300331818E-2</v>
      </c>
      <c r="LC8" s="99">
        <f t="shared" si="10"/>
        <v>5.9614403593126648E-2</v>
      </c>
      <c r="LD8" s="99">
        <f t="shared" si="10"/>
        <v>6.0170969791332657E-2</v>
      </c>
      <c r="LE8" s="99">
        <f t="shared" si="10"/>
        <v>6.0624684361774289E-2</v>
      </c>
      <c r="LF8" s="99">
        <f t="shared" si="10"/>
        <v>6.0973151293068205E-2</v>
      </c>
      <c r="LG8" s="99">
        <f t="shared" si="10"/>
        <v>6.1214522170698366E-2</v>
      </c>
      <c r="LH8" s="99">
        <f t="shared" si="10"/>
        <v>6.1347512508409655E-2</v>
      </c>
      <c r="LI8" s="99">
        <f t="shared" si="10"/>
        <v>6.1371413134031397E-2</v>
      </c>
      <c r="LJ8" s="99">
        <f t="shared" si="10"/>
        <v>0</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45382</v>
      </c>
      <c r="C9" s="162" t="s">
        <v>639</v>
      </c>
      <c r="D9" s="163">
        <f>(B9-$G$7)+1</f>
        <v>91</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6.1286096488519216E-2</v>
      </c>
      <c r="LK9" s="99">
        <f t="shared" si="14"/>
        <v>6.1092017759932442E-2</v>
      </c>
      <c r="LL9" s="99">
        <f t="shared" si="14"/>
        <v>6.0790210838241994E-2</v>
      </c>
      <c r="LM9" s="99">
        <f t="shared" si="14"/>
        <v>6.0382279141267751E-2</v>
      </c>
      <c r="LN9" s="99">
        <f t="shared" si="14"/>
        <v>5.9870381425644222E-2</v>
      </c>
      <c r="LO9" s="99">
        <f t="shared" si="14"/>
        <v>5.925721275849636E-2</v>
      </c>
      <c r="LP9" s="99">
        <f t="shared" si="14"/>
        <v>5.8545980884495516E-2</v>
      </c>
      <c r="LQ9" s="99">
        <f t="shared" si="14"/>
        <v>0</v>
      </c>
      <c r="LR9" s="99">
        <f t="shared" si="14"/>
        <v>0</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45384</v>
      </c>
      <c r="C10" s="158" t="s">
        <v>640</v>
      </c>
      <c r="D10" s="165">
        <f>(B10-$G$7)+1</f>
        <v>93</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5.7740378278234382E-2</v>
      </c>
      <c r="LR10" s="99">
        <f t="shared" si="18"/>
        <v>5.6844550222559263E-2</v>
      </c>
      <c r="LS10" s="99">
        <f t="shared" si="18"/>
        <v>5.586305929886233E-2</v>
      </c>
      <c r="LT10" s="99">
        <f t="shared" si="18"/>
        <v>5.480084671470576E-2</v>
      </c>
      <c r="LU10" s="99">
        <f t="shared" si="18"/>
        <v>5.3663190926975107E-2</v>
      </c>
      <c r="LV10" s="99">
        <f t="shared" si="18"/>
        <v>5.245566404461547E-2</v>
      </c>
      <c r="LW10" s="99">
        <f t="shared" si="18"/>
        <v>5.1184086513596537E-2</v>
      </c>
      <c r="LX10" s="99">
        <f t="shared" si="18"/>
        <v>4.9854480597916612E-2</v>
      </c>
      <c r="LY10" s="99">
        <f t="shared" si="18"/>
        <v>4.8473023174164485E-2</v>
      </c>
      <c r="LZ10" s="99">
        <f t="shared" si="18"/>
        <v>4.7045998353511816E-2</v>
      </c>
      <c r="MA10" s="99">
        <f t="shared" si="18"/>
        <v>4.5579750434238328E-2</v>
      </c>
      <c r="MB10" s="99">
        <f t="shared" si="18"/>
        <v>4.4080637670345216E-2</v>
      </c>
      <c r="MC10" s="99">
        <f t="shared" si="18"/>
        <v>4.2554987317947671E-2</v>
      </c>
      <c r="MD10" s="99">
        <f t="shared" si="18"/>
        <v>4.1009052391511008E-2</v>
      </c>
      <c r="ME10" s="99">
        <f t="shared" si="18"/>
        <v>3.9448970527247794E-2</v>
      </c>
      <c r="MF10" s="99">
        <f t="shared" si="18"/>
        <v>3.7880725311834833E-2</v>
      </c>
      <c r="MG10" s="99">
        <f t="shared" si="18"/>
        <v>3.6310110391804123E-2</v>
      </c>
      <c r="MH10" s="99">
        <f t="shared" si="18"/>
        <v>3.4742696633310172E-2</v>
      </c>
      <c r="MI10" s="99">
        <f t="shared" si="18"/>
        <v>3.3183802554300902E-2</v>
      </c>
      <c r="MJ10" s="99">
        <f t="shared" si="18"/>
        <v>3.1638468202244974E-2</v>
      </c>
      <c r="MK10" s="99">
        <f t="shared" si="18"/>
        <v>3.0111432601308986E-2</v>
      </c>
      <c r="ML10" s="99">
        <f t="shared" si="18"/>
        <v>2.8607114844020547E-2</v>
      </c>
      <c r="MM10" s="99">
        <f t="shared" si="18"/>
        <v>2.7129598854743017E-2</v>
      </c>
      <c r="MN10" s="99">
        <f t="shared" ref="MN10:OY10" si="19">IF(AND($D$21&gt;0,$D$22&gt;0),IF(AND(EU4&gt;$D$22),MN4,0),"")</f>
        <v>2.5682621806418039E-2</v>
      </c>
      <c r="MO10" s="99">
        <f t="shared" si="19"/>
        <v>2.4269566128630043E-2</v>
      </c>
      <c r="MP10" s="99">
        <f t="shared" si="19"/>
        <v>2.2893455004669515E-2</v>
      </c>
      <c r="MQ10" s="99">
        <f t="shared" si="19"/>
        <v>2.1556951218393152E-2</v>
      </c>
      <c r="MR10" s="99">
        <f t="shared" si="19"/>
        <v>2.0262359178689921E-2</v>
      </c>
      <c r="MS10" s="99">
        <f t="shared" si="19"/>
        <v>1.9011629920564908E-2</v>
      </c>
      <c r="MT10" s="99">
        <f t="shared" si="19"/>
        <v>1.7806368857460543E-2</v>
      </c>
      <c r="MU10" s="99">
        <f t="shared" si="19"/>
        <v>1.6647846039573748E-2</v>
      </c>
      <c r="MV10" s="99">
        <f t="shared" si="19"/>
        <v>1.5537008657636079E-2</v>
      </c>
      <c r="MW10" s="99">
        <f t="shared" si="19"/>
        <v>1.4474495520862872E-2</v>
      </c>
      <c r="MX10" s="99">
        <f t="shared" si="19"/>
        <v>1.3460653231428608E-2</v>
      </c>
      <c r="MY10" s="99">
        <f t="shared" si="19"/>
        <v>1.2495553775705435E-2</v>
      </c>
      <c r="MZ10" s="99">
        <f t="shared" si="19"/>
        <v>1.1579013254363869E-2</v>
      </c>
      <c r="NA10" s="99">
        <f t="shared" si="19"/>
        <v>1.0710611478981993E-2</v>
      </c>
      <c r="NB10" s="99">
        <f t="shared" si="19"/>
        <v>9.8897121717016478E-3</v>
      </c>
      <c r="NC10" s="99">
        <f t="shared" si="19"/>
        <v>9.1154835163332858E-3</v>
      </c>
      <c r="ND10" s="99">
        <f t="shared" si="19"/>
        <v>8.3869188237477871E-3</v>
      </c>
      <c r="NE10" s="99">
        <f t="shared" si="19"/>
        <v>7.702857090990463E-3</v>
      </c>
      <c r="NF10" s="99">
        <f t="shared" si="19"/>
        <v>7.0620032518916446E-3</v>
      </c>
      <c r="NG10" s="99">
        <f t="shared" si="19"/>
        <v>6.4629479366126391E-3</v>
      </c>
      <c r="NH10" s="99">
        <f t="shared" si="19"/>
        <v>5.9041865781498254E-3</v>
      </c>
      <c r="NI10" s="99">
        <f t="shared" si="19"/>
        <v>5.3841377249327005E-3</v>
      </c>
      <c r="NJ10" s="99">
        <f t="shared" si="19"/>
        <v>4.9011604399277833E-3</v>
      </c>
      <c r="NK10" s="99">
        <f t="shared" si="19"/>
        <v>4.4535706877597793E-3</v>
      </c>
      <c r="NL10" s="99">
        <f t="shared" si="19"/>
        <v>4.0396566319765509E-3</v>
      </c>
      <c r="NM10" s="99">
        <f t="shared" si="19"/>
        <v>3.6576927844436235E-3</v>
      </c>
      <c r="NN10" s="99">
        <f t="shared" si="19"/>
        <v>3.3059529677197728E-3</v>
      </c>
      <c r="NO10" s="99">
        <f t="shared" si="19"/>
        <v>2.9827220689412409E-3</v>
      </c>
      <c r="NP10" s="99">
        <f t="shared" si="19"/>
        <v>2.6863065800676006E-3</v>
      </c>
      <c r="NQ10" s="99">
        <f t="shared" si="19"/>
        <v>2.4150439341954402E-3</v>
      </c>
      <c r="NR10" s="99">
        <f t="shared" si="19"/>
        <v>2.1673106609415311E-3</v>
      </c>
      <c r="NS10" s="99">
        <f t="shared" si="19"/>
        <v>1.9415293955833217E-3</v>
      </c>
      <c r="NT10" s="99">
        <f t="shared" si="19"/>
        <v>1.7361747867028225E-3</v>
      </c>
      <c r="NU10" s="99">
        <f t="shared" si="19"/>
        <v>1.5497783555205398E-3</v>
      </c>
      <c r="NV10" s="99">
        <f t="shared" si="19"/>
        <v>1.3809323669653271E-3</v>
      </c>
      <c r="NW10" s="99">
        <f t="shared" si="19"/>
        <v>1.2282927778636738E-3</v>
      </c>
      <c r="NX10" s="99">
        <f t="shared" si="19"/>
        <v>1.0905813315264692E-3</v>
      </c>
      <c r="NY10" s="99">
        <f t="shared" si="19"/>
        <v>9.665868705575351E-4</v>
      </c>
      <c r="NZ10" s="99">
        <f t="shared" si="19"/>
        <v>8.5516594101351913E-4</v>
      </c>
      <c r="OA10" s="99">
        <f t="shared" si="19"/>
        <v>7.5524276122509299E-4</v>
      </c>
      <c r="OB10" s="99">
        <f t="shared" si="19"/>
        <v>6.6580862776752583E-4</v>
      </c>
      <c r="OC10" s="99">
        <f t="shared" si="19"/>
        <v>5.8592082936970331E-4</v>
      </c>
      <c r="OD10" s="99">
        <f t="shared" si="19"/>
        <v>5.1470113710056506E-4</v>
      </c>
      <c r="OE10" s="99">
        <f t="shared" si="19"/>
        <v>4.5133393609457463E-4</v>
      </c>
      <c r="OF10" s="99">
        <f t="shared" si="19"/>
        <v>3.9506406049317301E-4</v>
      </c>
      <c r="OG10" s="99">
        <f t="shared" si="19"/>
        <v>3.4519438930133097E-4</v>
      </c>
      <c r="OH10" s="99">
        <f t="shared" si="19"/>
        <v>3.010832565945111E-4</v>
      </c>
      <c r="OI10" s="99">
        <f t="shared" si="19"/>
        <v>2.6214172506023431E-4</v>
      </c>
      <c r="OJ10" s="99">
        <f t="shared" si="19"/>
        <v>2.2783076731000245E-4</v>
      </c>
      <c r="OK10" s="99">
        <f t="shared" si="19"/>
        <v>1.9765839483165847E-4</v>
      </c>
      <c r="OL10" s="99">
        <f t="shared" si="19"/>
        <v>1.7117676993982849E-4</v>
      </c>
      <c r="OM10" s="99">
        <f t="shared" si="19"/>
        <v>1.4797933168346969E-4</v>
      </c>
      <c r="ON10" s="99">
        <f t="shared" si="19"/>
        <v>1.2769796243548387E-4</v>
      </c>
      <c r="OO10" s="99">
        <f t="shared" si="19"/>
        <v>1.1000021786140663E-4</v>
      </c>
      <c r="OP10" s="99">
        <f t="shared" si="19"/>
        <v>9.4586639174863555E-5</v>
      </c>
      <c r="OQ10" s="99">
        <f t="shared" si="19"/>
        <v>8.1188163061069282E-5</v>
      </c>
      <c r="OR10" s="99">
        <f t="shared" si="19"/>
        <v>6.9563641402796704E-5</v>
      </c>
      <c r="OS10" s="99">
        <f t="shared" si="19"/>
        <v>5.9497479985682341E-5</v>
      </c>
      <c r="OT10" s="99">
        <f t="shared" si="19"/>
        <v>5.0797402695096922E-5</v>
      </c>
      <c r="OU10" s="99">
        <f t="shared" si="19"/>
        <v>4.3292345343396632E-5</v>
      </c>
      <c r="OV10" s="99">
        <f t="shared" si="19"/>
        <v>3.6830481177907304E-5</v>
      </c>
      <c r="OW10" s="99">
        <f t="shared" si="19"/>
        <v>3.1277378306440182E-5</v>
      </c>
      <c r="OX10" s="99">
        <f t="shared" si="19"/>
        <v>2.6514287725366628E-5</v>
      </c>
      <c r="OY10" s="99">
        <f t="shared" si="19"/>
        <v>2.2436559329794114E-5</v>
      </c>
      <c r="OZ10" s="99">
        <f t="shared" ref="OZ10:PH10" si="20">IF(AND($D$21&gt;0,$D$22&gt;0),IF(AND(HG4&gt;$D$22),OZ4,0),"")</f>
        <v>1.8952182208931561E-5</v>
      </c>
      <c r="PA10" s="99">
        <f t="shared" si="20"/>
        <v>1.5980444663867968E-5</v>
      </c>
      <c r="PB10" s="99">
        <f t="shared" si="20"/>
        <v>1.3450708710608428E-5</v>
      </c>
      <c r="PC10" s="99">
        <f t="shared" si="20"/>
        <v>1.1301293328974612E-5</v>
      </c>
      <c r="PD10" s="99">
        <f t="shared" si="20"/>
        <v>9.4784603687019203E-6</v>
      </c>
      <c r="PE10" s="99">
        <f t="shared" si="20"/>
        <v>7.9354968090461602E-6</v>
      </c>
      <c r="PF10" s="99">
        <f t="shared" si="20"/>
        <v>6.6318869694824374E-6</v>
      </c>
      <c r="PG10" s="99">
        <f t="shared" si="20"/>
        <v>5.5325682696090177E-6</v>
      </c>
      <c r="PH10" s="99">
        <f t="shared" si="20"/>
        <v>4.6072642202398528E-6</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1.4823129406630926E-5</v>
      </c>
      <c r="HQ11" s="116">
        <f t="shared" ref="HQ11:KB11" si="21">MAX(HQ8:HQ10)</f>
        <v>1.7593352112046195E-5</v>
      </c>
      <c r="HR11" s="116">
        <f t="shared" si="21"/>
        <v>2.0844139017252759E-5</v>
      </c>
      <c r="HS11" s="116">
        <f t="shared" si="21"/>
        <v>2.4651650325761753E-5</v>
      </c>
      <c r="HT11" s="116">
        <f t="shared" si="21"/>
        <v>2.9102795539625177E-5</v>
      </c>
      <c r="HU11" s="116">
        <f t="shared" si="21"/>
        <v>3.4296522676582128E-5</v>
      </c>
      <c r="HV11" s="116">
        <f t="shared" si="21"/>
        <v>4.0345224990747557E-5</v>
      </c>
      <c r="HW11" s="116">
        <f t="shared" si="21"/>
        <v>4.7376270077083773E-5</v>
      </c>
      <c r="HX11" s="116">
        <f t="shared" si="21"/>
        <v>5.5533655460176917E-5</v>
      </c>
      <c r="HY11" s="116">
        <f t="shared" si="21"/>
        <v>6.4979793785842113E-5</v>
      </c>
      <c r="HZ11" s="116">
        <f t="shared" si="21"/>
        <v>7.5897429530998438E-5</v>
      </c>
      <c r="IA11" s="116">
        <f t="shared" si="21"/>
        <v>8.8491687705262559E-5</v>
      </c>
      <c r="IB11" s="116">
        <f t="shared" si="21"/>
        <v>1.0299225332045304E-4</v>
      </c>
      <c r="IC11" s="116">
        <f t="shared" si="21"/>
        <v>1.1965567843744062E-4</v>
      </c>
      <c r="ID11" s="116">
        <f t="shared" si="21"/>
        <v>1.3876781135204746E-4</v>
      </c>
      <c r="IE11" s="116">
        <f t="shared" si="21"/>
        <v>1.6064633994496068E-4</v>
      </c>
      <c r="IF11" s="116">
        <f t="shared" si="21"/>
        <v>1.8564343839111273E-4</v>
      </c>
      <c r="IG11" s="116">
        <f t="shared" si="21"/>
        <v>2.1414850330287062E-4</v>
      </c>
      <c r="IH11" s="116">
        <f t="shared" si="21"/>
        <v>2.4659096197564604E-4</v>
      </c>
      <c r="II11" s="116">
        <f t="shared" si="21"/>
        <v>2.8344313172772658E-4</v>
      </c>
      <c r="IJ11" s="116">
        <f t="shared" si="21"/>
        <v>3.2522310539907133E-4</v>
      </c>
      <c r="IK11" s="116">
        <f t="shared" si="21"/>
        <v>3.7249763392535373E-4</v>
      </c>
      <c r="IL11" s="116">
        <f t="shared" si="21"/>
        <v>4.2588497257123792E-4</v>
      </c>
      <c r="IM11" s="116">
        <f t="shared" si="21"/>
        <v>4.8605765293731904E-4</v>
      </c>
      <c r="IN11" s="116">
        <f t="shared" si="21"/>
        <v>5.5374513830474821E-4</v>
      </c>
      <c r="IO11" s="116">
        <f t="shared" si="21"/>
        <v>6.2973631531624814E-4</v>
      </c>
      <c r="IP11" s="116">
        <f t="shared" si="21"/>
        <v>7.1488177048803481E-4</v>
      </c>
      <c r="IQ11" s="116">
        <f t="shared" si="21"/>
        <v>8.1009579568979871E-4</v>
      </c>
      <c r="IR11" s="116">
        <f t="shared" si="21"/>
        <v>9.1635806261419761E-4</v>
      </c>
      <c r="IS11" s="116">
        <f t="shared" si="21"/>
        <v>1.0347149024869933E-3</v>
      </c>
      <c r="IT11" s="116">
        <f t="shared" si="21"/>
        <v>1.1662801239552298E-3</v>
      </c>
      <c r="IU11" s="116">
        <f t="shared" si="21"/>
        <v>1.31223529935121E-3</v>
      </c>
      <c r="IV11" s="116">
        <f t="shared" si="21"/>
        <v>1.4738294474870761E-3</v>
      </c>
      <c r="IW11" s="116">
        <f t="shared" si="21"/>
        <v>1.6523780399136175E-3</v>
      </c>
      <c r="IX11" s="116">
        <f t="shared" si="21"/>
        <v>1.8492612573034939E-3</v>
      </c>
      <c r="IY11" s="116">
        <f t="shared" si="21"/>
        <v>2.0659214234175507E-3</v>
      </c>
      <c r="IZ11" s="116">
        <f t="shared" si="21"/>
        <v>2.3038595461022833E-3</v>
      </c>
      <c r="JA11" s="116">
        <f t="shared" si="21"/>
        <v>2.5646308980588691E-3</v>
      </c>
      <c r="JB11" s="116">
        <f t="shared" si="21"/>
        <v>2.8498395748196097E-3</v>
      </c>
      <c r="JC11" s="116">
        <f t="shared" si="21"/>
        <v>3.1611319735526762E-3</v>
      </c>
      <c r="JD11" s="116">
        <f t="shared" si="21"/>
        <v>3.5001891440588975E-3</v>
      </c>
      <c r="JE11" s="116">
        <f t="shared" si="21"/>
        <v>3.8687179726719016E-3</v>
      </c>
      <c r="JF11" s="116">
        <f t="shared" si="21"/>
        <v>4.2684411707473889E-3</v>
      </c>
      <c r="JG11" s="116">
        <f t="shared" si="21"/>
        <v>4.7010860520231967E-3</v>
      </c>
      <c r="JH11" s="116">
        <f t="shared" si="21"/>
        <v>5.1683720973117108E-3</v>
      </c>
      <c r="JI11" s="116">
        <f t="shared" si="21"/>
        <v>5.6719973206806485E-3</v>
      </c>
      <c r="JJ11" s="116">
        <f t="shared" si="21"/>
        <v>6.213623468380545E-3</v>
      </c>
      <c r="JK11" s="116">
        <f t="shared" si="21"/>
        <v>6.7948601001446883E-3</v>
      </c>
      <c r="JL11" s="116">
        <f t="shared" si="21"/>
        <v>7.4172476219388781E-3</v>
      </c>
      <c r="JM11" s="116">
        <f t="shared" si="21"/>
        <v>8.082239359553739E-3</v>
      </c>
      <c r="JN11" s="116">
        <f t="shared" si="21"/>
        <v>8.7911827833563293E-3</v>
      </c>
      <c r="JO11" s="116">
        <f t="shared" si="21"/>
        <v>9.5453000157560679E-3</v>
      </c>
      <c r="JP11" s="116">
        <f t="shared" si="21"/>
        <v>1.0345667774168238E-2</v>
      </c>
      <c r="JQ11" s="116">
        <f t="shared" si="21"/>
        <v>1.1193196923120536E-2</v>
      </c>
      <c r="JR11" s="116">
        <f t="shared" si="21"/>
        <v>1.2088611829263855E-2</v>
      </c>
      <c r="JS11" s="116">
        <f t="shared" si="21"/>
        <v>1.303242973201834E-2</v>
      </c>
      <c r="JT11" s="116">
        <f t="shared" si="21"/>
        <v>1.4024940359996536E-2</v>
      </c>
      <c r="JU11" s="116">
        <f t="shared" si="21"/>
        <v>1.5066186038778427E-2</v>
      </c>
      <c r="JV11" s="116">
        <f t="shared" si="21"/>
        <v>1.6155942548652269E-2</v>
      </c>
      <c r="JW11" s="116">
        <f t="shared" si="21"/>
        <v>1.7293701001174892E-2</v>
      </c>
      <c r="JX11" s="116">
        <f t="shared" si="21"/>
        <v>1.8478651010459604E-2</v>
      </c>
      <c r="JY11" s="116">
        <f t="shared" si="21"/>
        <v>1.9709665438613914E-2</v>
      </c>
      <c r="JZ11" s="116">
        <f t="shared" si="21"/>
        <v>2.098528699440429E-2</v>
      </c>
      <c r="KA11" s="116">
        <f t="shared" si="21"/>
        <v>2.2303716959753458E-2</v>
      </c>
      <c r="KB11" s="116">
        <f t="shared" si="21"/>
        <v>2.3662806309862925E-2</v>
      </c>
      <c r="KC11" s="116">
        <f t="shared" ref="KC11:MN11" si="22">MAX(KC8:KC10)</f>
        <v>2.5060049479454231E-2</v>
      </c>
      <c r="KD11" s="116">
        <f t="shared" si="22"/>
        <v>2.6492581009760242E-2</v>
      </c>
      <c r="KE11" s="116">
        <f t="shared" si="22"/>
        <v>2.7957175288477586E-2</v>
      </c>
      <c r="KF11" s="116">
        <f t="shared" si="22"/>
        <v>2.9450249568000408E-2</v>
      </c>
      <c r="KG11" s="116">
        <f t="shared" si="22"/>
        <v>3.096787041606866E-2</v>
      </c>
      <c r="KH11" s="116">
        <f t="shared" si="22"/>
        <v>3.250576371774392E-2</v>
      </c>
      <c r="KI11" s="116">
        <f t="shared" si="22"/>
        <v>3.4059328308725802E-2</v>
      </c>
      <c r="KJ11" s="116">
        <f t="shared" si="22"/>
        <v>3.562365327787937E-2</v>
      </c>
      <c r="KK11" s="116">
        <f t="shared" si="22"/>
        <v>3.7193538931980831E-2</v>
      </c>
      <c r="KL11" s="116">
        <f t="shared" si="22"/>
        <v>3.8763521368702175E-2</v>
      </c>
      <c r="KM11" s="116">
        <f t="shared" si="22"/>
        <v>4.032790055541071E-2</v>
      </c>
      <c r="KN11" s="116">
        <f t="shared" si="22"/>
        <v>4.1880771762181704E-2</v>
      </c>
      <c r="KO11" s="116">
        <f t="shared" si="22"/>
        <v>4.3416060148280256E-2</v>
      </c>
      <c r="KP11" s="116">
        <f t="shared" si="22"/>
        <v>4.4927558253067455E-2</v>
      </c>
      <c r="KQ11" s="116">
        <f t="shared" si="22"/>
        <v>4.6408966095647632E-2</v>
      </c>
      <c r="KR11" s="116">
        <f t="shared" si="22"/>
        <v>4.7853933543422301E-2</v>
      </c>
      <c r="KS11" s="116">
        <f t="shared" si="22"/>
        <v>4.9256104568866886E-2</v>
      </c>
      <c r="KT11" s="116">
        <f t="shared" si="22"/>
        <v>5.0609162977077647E-2</v>
      </c>
      <c r="KU11" s="116">
        <f t="shared" si="22"/>
        <v>5.1906879154686614E-2</v>
      </c>
      <c r="KV11" s="116">
        <f t="shared" si="22"/>
        <v>5.3143157364283176E-2</v>
      </c>
      <c r="KW11" s="116">
        <f t="shared" si="22"/>
        <v>5.4312083088107421E-2</v>
      </c>
      <c r="KX11" s="116">
        <f t="shared" si="22"/>
        <v>5.5407969910996065E-2</v>
      </c>
      <c r="KY11" s="116">
        <f t="shared" si="22"/>
        <v>5.6425405425763006E-2</v>
      </c>
      <c r="KZ11" s="116">
        <f t="shared" si="22"/>
        <v>5.7359295644667227E-2</v>
      </c>
      <c r="LA11" s="116">
        <f t="shared" si="22"/>
        <v>5.8204907408519295E-2</v>
      </c>
      <c r="LB11" s="116">
        <f t="shared" si="22"/>
        <v>5.8957908300331818E-2</v>
      </c>
      <c r="LC11" s="116">
        <f t="shared" si="22"/>
        <v>5.9614403593126648E-2</v>
      </c>
      <c r="LD11" s="116">
        <f t="shared" si="22"/>
        <v>6.0170969791332657E-2</v>
      </c>
      <c r="LE11" s="116">
        <f t="shared" si="22"/>
        <v>6.0624684361774289E-2</v>
      </c>
      <c r="LF11" s="116">
        <f t="shared" si="22"/>
        <v>6.0973151293068205E-2</v>
      </c>
      <c r="LG11" s="116">
        <f t="shared" si="22"/>
        <v>6.1214522170698366E-2</v>
      </c>
      <c r="LH11" s="116">
        <f t="shared" si="22"/>
        <v>6.1347512508409655E-2</v>
      </c>
      <c r="LI11" s="116">
        <f t="shared" si="22"/>
        <v>6.1371413134031397E-2</v>
      </c>
      <c r="LJ11" s="116">
        <f t="shared" si="22"/>
        <v>6.1286096488519216E-2</v>
      </c>
      <c r="LK11" s="116">
        <f t="shared" si="22"/>
        <v>6.1092017759932442E-2</v>
      </c>
      <c r="LL11" s="116">
        <f t="shared" si="22"/>
        <v>6.0790210838241994E-2</v>
      </c>
      <c r="LM11" s="116">
        <f t="shared" si="22"/>
        <v>6.0382279141267751E-2</v>
      </c>
      <c r="LN11" s="116">
        <f t="shared" si="22"/>
        <v>5.9870381425644222E-2</v>
      </c>
      <c r="LO11" s="116">
        <f t="shared" si="22"/>
        <v>5.925721275849636E-2</v>
      </c>
      <c r="LP11" s="116">
        <f t="shared" si="22"/>
        <v>5.8545980884495516E-2</v>
      </c>
      <c r="LQ11" s="116">
        <f t="shared" si="22"/>
        <v>5.7740378278234382E-2</v>
      </c>
      <c r="LR11" s="116">
        <f t="shared" si="22"/>
        <v>5.6844550222559263E-2</v>
      </c>
      <c r="LS11" s="116">
        <f t="shared" si="22"/>
        <v>5.586305929886233E-2</v>
      </c>
      <c r="LT11" s="116">
        <f t="shared" si="22"/>
        <v>5.480084671470576E-2</v>
      </c>
      <c r="LU11" s="116">
        <f t="shared" si="22"/>
        <v>5.3663190926975107E-2</v>
      </c>
      <c r="LV11" s="116">
        <f t="shared" si="22"/>
        <v>5.245566404461547E-2</v>
      </c>
      <c r="LW11" s="116">
        <f t="shared" si="22"/>
        <v>5.1184086513596537E-2</v>
      </c>
      <c r="LX11" s="116">
        <f t="shared" si="22"/>
        <v>4.9854480597916612E-2</v>
      </c>
      <c r="LY11" s="116">
        <f t="shared" si="22"/>
        <v>4.8473023174164485E-2</v>
      </c>
      <c r="LZ11" s="116">
        <f t="shared" si="22"/>
        <v>4.7045998353511816E-2</v>
      </c>
      <c r="MA11" s="116">
        <f t="shared" si="22"/>
        <v>4.5579750434238328E-2</v>
      </c>
      <c r="MB11" s="116">
        <f t="shared" si="22"/>
        <v>4.4080637670345216E-2</v>
      </c>
      <c r="MC11" s="116">
        <f t="shared" si="22"/>
        <v>4.2554987317947671E-2</v>
      </c>
      <c r="MD11" s="116">
        <f t="shared" si="22"/>
        <v>4.1009052391511008E-2</v>
      </c>
      <c r="ME11" s="116">
        <f t="shared" si="22"/>
        <v>3.9448970527247794E-2</v>
      </c>
      <c r="MF11" s="116">
        <f t="shared" si="22"/>
        <v>3.7880725311834833E-2</v>
      </c>
      <c r="MG11" s="116">
        <f t="shared" si="22"/>
        <v>3.6310110391804123E-2</v>
      </c>
      <c r="MH11" s="116">
        <f t="shared" si="22"/>
        <v>3.4742696633310172E-2</v>
      </c>
      <c r="MI11" s="116">
        <f t="shared" si="22"/>
        <v>3.3183802554300902E-2</v>
      </c>
      <c r="MJ11" s="116">
        <f t="shared" si="22"/>
        <v>3.1638468202244974E-2</v>
      </c>
      <c r="MK11" s="116">
        <f t="shared" si="22"/>
        <v>3.0111432601308986E-2</v>
      </c>
      <c r="ML11" s="116">
        <f t="shared" si="22"/>
        <v>2.8607114844020547E-2</v>
      </c>
      <c r="MM11" s="116">
        <f t="shared" si="22"/>
        <v>2.7129598854743017E-2</v>
      </c>
      <c r="MN11" s="116">
        <f t="shared" si="22"/>
        <v>2.5682621806418039E-2</v>
      </c>
      <c r="MO11" s="116">
        <f t="shared" ref="MO11:OZ11" si="23">MAX(MO8:MO10)</f>
        <v>2.4269566128630043E-2</v>
      </c>
      <c r="MP11" s="116">
        <f t="shared" si="23"/>
        <v>2.2893455004669515E-2</v>
      </c>
      <c r="MQ11" s="116">
        <f t="shared" si="23"/>
        <v>2.1556951218393152E-2</v>
      </c>
      <c r="MR11" s="116">
        <f t="shared" si="23"/>
        <v>2.0262359178689921E-2</v>
      </c>
      <c r="MS11" s="116">
        <f t="shared" si="23"/>
        <v>1.9011629920564908E-2</v>
      </c>
      <c r="MT11" s="116">
        <f t="shared" si="23"/>
        <v>1.7806368857460543E-2</v>
      </c>
      <c r="MU11" s="116">
        <f t="shared" si="23"/>
        <v>1.6647846039573748E-2</v>
      </c>
      <c r="MV11" s="116">
        <f t="shared" si="23"/>
        <v>1.5537008657636079E-2</v>
      </c>
      <c r="MW11" s="116">
        <f t="shared" si="23"/>
        <v>1.4474495520862872E-2</v>
      </c>
      <c r="MX11" s="116">
        <f t="shared" si="23"/>
        <v>1.3460653231428608E-2</v>
      </c>
      <c r="MY11" s="116">
        <f t="shared" si="23"/>
        <v>1.2495553775705435E-2</v>
      </c>
      <c r="MZ11" s="116">
        <f t="shared" si="23"/>
        <v>1.1579013254363869E-2</v>
      </c>
      <c r="NA11" s="116">
        <f t="shared" si="23"/>
        <v>1.0710611478981993E-2</v>
      </c>
      <c r="NB11" s="116">
        <f t="shared" si="23"/>
        <v>9.8897121717016478E-3</v>
      </c>
      <c r="NC11" s="116">
        <f t="shared" si="23"/>
        <v>9.1154835163332858E-3</v>
      </c>
      <c r="ND11" s="116">
        <f t="shared" si="23"/>
        <v>8.3869188237477871E-3</v>
      </c>
      <c r="NE11" s="116">
        <f t="shared" si="23"/>
        <v>7.702857090990463E-3</v>
      </c>
      <c r="NF11" s="116">
        <f t="shared" si="23"/>
        <v>7.0620032518916446E-3</v>
      </c>
      <c r="NG11" s="116">
        <f t="shared" si="23"/>
        <v>6.4629479366126391E-3</v>
      </c>
      <c r="NH11" s="116">
        <f t="shared" si="23"/>
        <v>5.9041865781498254E-3</v>
      </c>
      <c r="NI11" s="116">
        <f t="shared" si="23"/>
        <v>5.3841377249327005E-3</v>
      </c>
      <c r="NJ11" s="116">
        <f t="shared" si="23"/>
        <v>4.9011604399277833E-3</v>
      </c>
      <c r="NK11" s="116">
        <f t="shared" si="23"/>
        <v>4.4535706877597793E-3</v>
      </c>
      <c r="NL11" s="116">
        <f t="shared" si="23"/>
        <v>4.0396566319765509E-3</v>
      </c>
      <c r="NM11" s="116">
        <f t="shared" si="23"/>
        <v>3.6576927844436235E-3</v>
      </c>
      <c r="NN11" s="116">
        <f t="shared" si="23"/>
        <v>3.3059529677197728E-3</v>
      </c>
      <c r="NO11" s="116">
        <f t="shared" si="23"/>
        <v>2.9827220689412409E-3</v>
      </c>
      <c r="NP11" s="116">
        <f t="shared" si="23"/>
        <v>2.6863065800676006E-3</v>
      </c>
      <c r="NQ11" s="116">
        <f t="shared" si="23"/>
        <v>2.4150439341954402E-3</v>
      </c>
      <c r="NR11" s="116">
        <f t="shared" si="23"/>
        <v>2.1673106609415311E-3</v>
      </c>
      <c r="NS11" s="116">
        <f t="shared" si="23"/>
        <v>1.9415293955833217E-3</v>
      </c>
      <c r="NT11" s="116">
        <f t="shared" si="23"/>
        <v>1.7361747867028225E-3</v>
      </c>
      <c r="NU11" s="116">
        <f t="shared" si="23"/>
        <v>1.5497783555205398E-3</v>
      </c>
      <c r="NV11" s="116">
        <f t="shared" si="23"/>
        <v>1.3809323669653271E-3</v>
      </c>
      <c r="NW11" s="116">
        <f t="shared" si="23"/>
        <v>1.2282927778636738E-3</v>
      </c>
      <c r="NX11" s="116">
        <f t="shared" si="23"/>
        <v>1.0905813315264692E-3</v>
      </c>
      <c r="NY11" s="116">
        <f t="shared" si="23"/>
        <v>9.665868705575351E-4</v>
      </c>
      <c r="NZ11" s="116">
        <f t="shared" si="23"/>
        <v>8.5516594101351913E-4</v>
      </c>
      <c r="OA11" s="116">
        <f t="shared" si="23"/>
        <v>7.5524276122509299E-4</v>
      </c>
      <c r="OB11" s="116">
        <f t="shared" si="23"/>
        <v>6.6580862776752583E-4</v>
      </c>
      <c r="OC11" s="116">
        <f t="shared" si="23"/>
        <v>5.8592082936970331E-4</v>
      </c>
      <c r="OD11" s="116">
        <f t="shared" si="23"/>
        <v>5.1470113710056506E-4</v>
      </c>
      <c r="OE11" s="116">
        <f t="shared" si="23"/>
        <v>4.5133393609457463E-4</v>
      </c>
      <c r="OF11" s="116">
        <f t="shared" si="23"/>
        <v>3.9506406049317301E-4</v>
      </c>
      <c r="OG11" s="116">
        <f t="shared" si="23"/>
        <v>3.4519438930133097E-4</v>
      </c>
      <c r="OH11" s="116">
        <f t="shared" si="23"/>
        <v>3.010832565945111E-4</v>
      </c>
      <c r="OI11" s="116">
        <f t="shared" si="23"/>
        <v>2.6214172506023431E-4</v>
      </c>
      <c r="OJ11" s="116">
        <f t="shared" si="23"/>
        <v>2.2783076731000245E-4</v>
      </c>
      <c r="OK11" s="116">
        <f t="shared" si="23"/>
        <v>1.9765839483165847E-4</v>
      </c>
      <c r="OL11" s="116">
        <f t="shared" si="23"/>
        <v>1.7117676993982849E-4</v>
      </c>
      <c r="OM11" s="116">
        <f t="shared" si="23"/>
        <v>1.4797933168346969E-4</v>
      </c>
      <c r="ON11" s="116">
        <f t="shared" si="23"/>
        <v>1.2769796243548387E-4</v>
      </c>
      <c r="OO11" s="116">
        <f t="shared" si="23"/>
        <v>1.1000021786140663E-4</v>
      </c>
      <c r="OP11" s="116">
        <f t="shared" si="23"/>
        <v>9.4586639174863555E-5</v>
      </c>
      <c r="OQ11" s="116">
        <f t="shared" si="23"/>
        <v>8.1188163061069282E-5</v>
      </c>
      <c r="OR11" s="116">
        <f t="shared" si="23"/>
        <v>6.9563641402796704E-5</v>
      </c>
      <c r="OS11" s="116">
        <f t="shared" si="23"/>
        <v>5.9497479985682341E-5</v>
      </c>
      <c r="OT11" s="116">
        <f t="shared" si="23"/>
        <v>5.0797402695096922E-5</v>
      </c>
      <c r="OU11" s="116">
        <f t="shared" si="23"/>
        <v>4.3292345343396632E-5</v>
      </c>
      <c r="OV11" s="116">
        <f t="shared" si="23"/>
        <v>3.6830481177907304E-5</v>
      </c>
      <c r="OW11" s="116">
        <f t="shared" si="23"/>
        <v>3.1277378306440182E-5</v>
      </c>
      <c r="OX11" s="116">
        <f t="shared" si="23"/>
        <v>2.6514287725366628E-5</v>
      </c>
      <c r="OY11" s="116">
        <f t="shared" si="23"/>
        <v>2.2436559329794114E-5</v>
      </c>
      <c r="OZ11" s="116">
        <f t="shared" si="23"/>
        <v>1.8952182208931561E-5</v>
      </c>
      <c r="PA11" s="116">
        <f t="shared" ref="PA11:PH11" si="24">MAX(PA8:PA10)</f>
        <v>1.5980444663867968E-5</v>
      </c>
      <c r="PB11" s="116">
        <f t="shared" si="24"/>
        <v>1.3450708710608428E-5</v>
      </c>
      <c r="PC11" s="116">
        <f t="shared" si="24"/>
        <v>1.1301293328974612E-5</v>
      </c>
      <c r="PD11" s="116">
        <f t="shared" si="24"/>
        <v>9.4784603687019203E-6</v>
      </c>
      <c r="PE11" s="116">
        <f t="shared" si="24"/>
        <v>7.9354968090461602E-6</v>
      </c>
      <c r="PF11" s="116">
        <f t="shared" si="24"/>
        <v>6.6318869694824374E-6</v>
      </c>
      <c r="PG11" s="116">
        <f t="shared" si="24"/>
        <v>5.5325682696090177E-6</v>
      </c>
      <c r="PH11" s="116">
        <f t="shared" si="24"/>
        <v>4.6072642202398528E-6</v>
      </c>
    </row>
    <row r="12" spans="1:425" ht="18.5" customHeight="1">
      <c r="A12" s="170" t="s">
        <v>639</v>
      </c>
      <c r="B12" s="171">
        <v>90</v>
      </c>
      <c r="C12" s="172" t="s">
        <v>632</v>
      </c>
      <c r="D12" s="173">
        <f>IF(ISNUMBER(B12),($G$7+B12)-1,"")</f>
        <v>45381</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45383</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85.415816623725462</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94.184183376274532</v>
      </c>
      <c r="E18" s="22"/>
      <c r="F18" s="2"/>
      <c r="G18" s="3"/>
      <c r="H18" s="3"/>
      <c r="I18" s="3"/>
      <c r="J18" s="3"/>
      <c r="K18" s="3"/>
      <c r="L18" s="3"/>
      <c r="M18" s="3"/>
      <c r="N18" s="3"/>
      <c r="O18" s="3"/>
      <c r="P18" s="3"/>
      <c r="Q18" s="3"/>
      <c r="R18" s="3"/>
      <c r="S18" s="3"/>
      <c r="T18" s="3"/>
      <c r="U18" s="3"/>
    </row>
    <row r="19" spans="1:21" ht="16">
      <c r="A19" s="3"/>
      <c r="C19" s="17" t="s">
        <v>634</v>
      </c>
      <c r="D19" s="147">
        <f>(D18-D17)+1</f>
        <v>9.7683667525490705</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0.12021908633338585</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0.51227321045746921</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0.36750770320914494</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1.2 – © 2022-2023, William W. Davis, MSPM, PMP</v>
      </c>
      <c r="C28" s="3"/>
      <c r="D28" s="3"/>
      <c r="E28" s="3"/>
      <c r="F28" s="2"/>
      <c r="G28" s="2"/>
      <c r="H28" s="3"/>
      <c r="I28" s="3"/>
      <c r="J28" s="2"/>
      <c r="K28" s="2"/>
      <c r="L28" s="3"/>
      <c r="M28" s="3"/>
      <c r="N28" s="3"/>
      <c r="O28" s="3"/>
      <c r="P28" s="3"/>
      <c r="Q28" s="3"/>
      <c r="R28" s="3"/>
      <c r="S28" s="3"/>
      <c r="T28" s="3"/>
      <c r="U28" s="3"/>
    </row>
    <row r="29" spans="1:21">
      <c r="A29" s="2"/>
      <c r="B29" s="225" t="s">
        <v>49</v>
      </c>
      <c r="C29" s="225"/>
      <c r="D29" s="225"/>
      <c r="E29" s="225"/>
      <c r="F29" s="225"/>
      <c r="G29" s="225"/>
      <c r="H29" s="225"/>
      <c r="I29" s="68"/>
      <c r="J29" s="2"/>
      <c r="K29" s="2"/>
      <c r="L29" s="3"/>
      <c r="M29" s="3"/>
      <c r="N29" s="3"/>
      <c r="O29" s="3"/>
      <c r="P29" s="3"/>
      <c r="Q29" s="3"/>
      <c r="R29" s="3"/>
      <c r="S29" s="3"/>
      <c r="T29" s="3"/>
      <c r="U29" s="3"/>
    </row>
    <row r="30" spans="1:21">
      <c r="A30" s="2"/>
      <c r="B30" s="225" t="s">
        <v>50</v>
      </c>
      <c r="C30" s="225"/>
      <c r="D30" s="225"/>
      <c r="E30" s="225"/>
      <c r="F30" s="225"/>
      <c r="G30" s="225"/>
      <c r="H30" s="225"/>
      <c r="I30" s="68"/>
      <c r="J30" s="2"/>
      <c r="K30" s="2"/>
      <c r="L30" s="3"/>
      <c r="M30" s="3"/>
      <c r="N30" s="3"/>
      <c r="O30" s="3"/>
      <c r="P30" s="3"/>
      <c r="Q30" s="3"/>
      <c r="R30" s="3"/>
      <c r="S30" s="3"/>
      <c r="T30" s="3"/>
      <c r="U30" s="3"/>
    </row>
    <row r="31" spans="1:21">
      <c r="A31" s="2"/>
      <c r="B31" s="225" t="s">
        <v>47</v>
      </c>
      <c r="C31" s="225"/>
      <c r="D31" s="225"/>
      <c r="E31" s="225"/>
      <c r="F31" s="225"/>
      <c r="G31" s="225"/>
      <c r="H31" s="225"/>
      <c r="I31" s="68"/>
      <c r="J31" s="2"/>
      <c r="K31" s="2"/>
      <c r="L31" s="3"/>
      <c r="M31" s="3"/>
      <c r="N31" s="3"/>
      <c r="O31" s="3"/>
      <c r="P31" s="3"/>
      <c r="Q31" s="3"/>
      <c r="R31" s="3"/>
      <c r="S31" s="3"/>
      <c r="T31" s="3"/>
      <c r="U31" s="3"/>
    </row>
    <row r="32" spans="1:21">
      <c r="A32" s="2"/>
      <c r="B32" s="225" t="s">
        <v>91</v>
      </c>
      <c r="C32" s="225"/>
      <c r="D32" s="225"/>
      <c r="E32" s="225"/>
      <c r="F32" s="225"/>
      <c r="G32" s="225"/>
      <c r="H32" s="225"/>
      <c r="I32" s="68"/>
      <c r="J32" s="2"/>
      <c r="K32" s="2"/>
      <c r="L32" s="3"/>
      <c r="M32" s="3"/>
      <c r="N32" s="3"/>
      <c r="O32" s="3"/>
      <c r="P32" s="3"/>
      <c r="Q32" s="3"/>
      <c r="R32" s="3"/>
      <c r="S32" s="3"/>
      <c r="T32" s="3"/>
      <c r="U32" s="3"/>
    </row>
    <row r="33" spans="1:21">
      <c r="A33" s="2"/>
      <c r="B33" s="225" t="s">
        <v>826</v>
      </c>
      <c r="C33" s="225"/>
      <c r="D33" s="225"/>
      <c r="E33" s="225"/>
      <c r="F33" s="225"/>
      <c r="G33" s="225"/>
      <c r="H33" s="225"/>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6" t="s">
        <v>613</v>
      </c>
      <c r="C43" s="226"/>
      <c r="D43" s="226"/>
      <c r="E43" s="226"/>
      <c r="F43" s="226"/>
      <c r="G43" s="226"/>
      <c r="H43" s="226"/>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0C9DCEE2-B06B-48F8-9D71-88D9C65CFFCF}">
            <xm:f>IF($B$7=VLookups!$A$22,TRUE,FALSE)</xm:f>
            <x14:dxf>
              <numFmt numFmtId="9" formatCode="&quot;$&quot;#,##0_);\(&quot;$&quot;#,##0\)"/>
            </x14:dxf>
          </x14:cfRule>
          <xm:sqref>B4:T5</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8" id="{A4E7842D-DB41-4F7F-ADD6-E05C030E9430}">
            <xm:f>IF($B$7=VLookups!$A$22,TRUE,FALSE)</xm:f>
            <x14:dxf>
              <numFmt numFmtId="9" formatCode="&quot;$&quot;#,##0_);\(&quot;$&quot;#,##0\)"/>
            </x14:dxf>
          </x14:cfRule>
          <xm:sqref>K4</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1974-2023'!HP4:PH4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837</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7" t="s">
        <v>32</v>
      </c>
      <c r="N2" s="227" t="s">
        <v>33</v>
      </c>
      <c r="O2" s="229" t="s">
        <v>24</v>
      </c>
      <c r="P2" s="230"/>
      <c r="Q2" s="230"/>
      <c r="R2" s="230"/>
      <c r="S2" s="230"/>
      <c r="T2" s="231"/>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8"/>
      <c r="N3" s="228"/>
      <c r="O3" s="66">
        <v>0.1</v>
      </c>
      <c r="P3" s="35">
        <v>0.9</v>
      </c>
      <c r="Q3" s="35">
        <v>0.85</v>
      </c>
      <c r="R3" s="35">
        <v>0.8</v>
      </c>
      <c r="S3" s="35">
        <v>0.75</v>
      </c>
      <c r="T3" s="35">
        <v>0.7</v>
      </c>
      <c r="U3" s="3"/>
      <c r="V3" s="75" t="s">
        <v>56</v>
      </c>
      <c r="HP3" s="75" t="s">
        <v>53</v>
      </c>
      <c r="PI3" s="78" t="s">
        <v>635</v>
      </c>
    </row>
    <row r="4" spans="1:425">
      <c r="A4" s="148" t="s">
        <v>835</v>
      </c>
      <c r="B4" s="149">
        <v>67</v>
      </c>
      <c r="C4" s="149">
        <v>89.5</v>
      </c>
      <c r="D4" s="149">
        <v>110</v>
      </c>
      <c r="E4" s="19">
        <f>IF(OR(ISBLANK(C4),ISBLANK(D4),ISBLANK(B4)),"",IF(AND(B4&gt;0,C4&gt;0,D4&gt;0),IF(C4&gt;B4,IF(D4&gt;C4,1,-1),-1)))</f>
        <v>1</v>
      </c>
      <c r="F4" s="19">
        <f>IF(OR(ISBLANK(B4),ISBLANK(C4),ISBLANK(D4)),"",IFERROR(MIN(C4-B4,D4-C4)/MAX(C4-B4,D4-C4),""))</f>
        <v>0.91111111111111109</v>
      </c>
      <c r="G4" s="53">
        <f>IF(AND(B4&gt;0,C4&gt;0,D4&gt;0),(B4+(4*C4)+D4)/6,"")</f>
        <v>89.166666666666671</v>
      </c>
      <c r="H4" s="150" t="s">
        <v>3</v>
      </c>
      <c r="I4" s="39"/>
      <c r="J4" s="151">
        <v>6.7</v>
      </c>
      <c r="K4" s="183">
        <f>IF(AND(B4&gt;0,C4&gt;0,D4&gt;0),IF(ISBLANK(J4),IF(ISBLANK(H4),"",(D4-B4)*VLOOKUP(H4,VLookups!$A$4:$B$13,2,FALSE)),J4),"")</f>
        <v>6.7</v>
      </c>
      <c r="L4" s="152">
        <f>IF(K4="","",K4^2)</f>
        <v>44.89</v>
      </c>
      <c r="M4" s="64"/>
      <c r="N4" s="153" t="str">
        <f>IF(AND(M4&gt;0,C4&gt;0,NOT(K4="")),ABS(VLOOKUP($M$1,VLookups!$A$17:$B$18,2,FALSE)-_xlfn.NORM.DIST(M4,G4,K4,TRUE)),"")</f>
        <v/>
      </c>
      <c r="O4" s="154">
        <f>IF(AND($B4&gt;0,$C4&gt;0,$D4&gt;0,NOT(ISBLANK($H4))),_xlfn.NORM.INV(ABS(VLOOKUP($M$1,VLookups!$A$17:$B$18,2,FALSE)-O$3),$G4,$K4),"")</f>
        <v>80.580271177517844</v>
      </c>
      <c r="P4" s="155">
        <f>IF(AND($B4&gt;0,$C4&gt;0,$D4&gt;0,NOT(ISBLANK($H4))),_xlfn.NORM.INV(ABS(VLOOKUP($M$1,VLookups!$A$17:$B$18,2,FALSE)-P$3),$G4,$K4),"")</f>
        <v>97.753062155815499</v>
      </c>
      <c r="Q4" s="154">
        <f>IF(AND($B4&gt;0,$C4&gt;0,$D4&gt;0,NOT(ISBLANK($H4))),_xlfn.NORM.INV(ABS(VLOOKUP($M$1,VLookups!$A$17:$B$18,2,FALSE)-Q$3),$G4,$K4),"")</f>
        <v>96.11077037627507</v>
      </c>
      <c r="R4" s="155">
        <f>IF(AND($B4&gt;0,$C4&gt;0,$D4&gt;0,NOT(ISBLANK($H4))),_xlfn.NORM.INV(ABS(VLOOKUP($M$1,VLookups!$A$17:$B$18,2,FALSE)-R$3),$G4,$K4),"")</f>
        <v>94.805528931605195</v>
      </c>
      <c r="S4" s="154">
        <f>IF(AND($B4&gt;0,$C4&gt;0,$D4&gt;0,NOT(ISBLANK($H4))),_xlfn.NORM.INV(ABS(VLOOKUP($M$1,VLookups!$A$17:$B$18,2,FALSE)-S$3),$G4,$K4),"")</f>
        <v>93.685747992980424</v>
      </c>
      <c r="T4" s="155">
        <f>IF(AND($B4&gt;0,$C4&gt;0,$D4&gt;0,NOT(ISBLANK($H4))),_xlfn.NORM.INV(ABS(VLOOKUP($M$1,VLookups!$A$17:$B$18,2,FALSE)-T$3),$G4,$K4),"")</f>
        <v>92.68015010181054</v>
      </c>
      <c r="U4" s="3"/>
      <c r="V4" s="76">
        <f>IF(AND(B4&gt;0,C4&gt;0,D4&gt;0),ABS(B4-D4)/(G10*140),"")</f>
        <v>0.24571428571428572</v>
      </c>
      <c r="W4" s="33">
        <f t="shared" ref="W4:CH4" si="0">IF(ISNONTEXT($V4),X4-$V4,"")</f>
        <v>64.928571428571445</v>
      </c>
      <c r="X4" s="33">
        <f t="shared" si="0"/>
        <v>65.17428571428573</v>
      </c>
      <c r="Y4" s="33">
        <f t="shared" si="0"/>
        <v>65.420000000000016</v>
      </c>
      <c r="Z4" s="33">
        <f t="shared" si="0"/>
        <v>65.665714285714301</v>
      </c>
      <c r="AA4" s="33">
        <f t="shared" si="0"/>
        <v>65.911428571428587</v>
      </c>
      <c r="AB4" s="33">
        <f t="shared" si="0"/>
        <v>66.157142857142873</v>
      </c>
      <c r="AC4" s="33">
        <f t="shared" si="0"/>
        <v>66.402857142857158</v>
      </c>
      <c r="AD4" s="33">
        <f t="shared" si="0"/>
        <v>66.648571428571444</v>
      </c>
      <c r="AE4" s="33">
        <f t="shared" si="0"/>
        <v>66.894285714285729</v>
      </c>
      <c r="AF4" s="33">
        <f t="shared" si="0"/>
        <v>67.140000000000015</v>
      </c>
      <c r="AG4" s="33">
        <f t="shared" si="0"/>
        <v>67.3857142857143</v>
      </c>
      <c r="AH4" s="33">
        <f t="shared" si="0"/>
        <v>67.631428571428586</v>
      </c>
      <c r="AI4" s="33">
        <f t="shared" si="0"/>
        <v>67.877142857142871</v>
      </c>
      <c r="AJ4" s="33">
        <f t="shared" si="0"/>
        <v>68.122857142857157</v>
      </c>
      <c r="AK4" s="33">
        <f t="shared" si="0"/>
        <v>68.368571428571443</v>
      </c>
      <c r="AL4" s="33">
        <f t="shared" si="0"/>
        <v>68.614285714285728</v>
      </c>
      <c r="AM4" s="33">
        <f t="shared" si="0"/>
        <v>68.860000000000014</v>
      </c>
      <c r="AN4" s="33">
        <f t="shared" si="0"/>
        <v>69.105714285714299</v>
      </c>
      <c r="AO4" s="33">
        <f t="shared" si="0"/>
        <v>69.351428571428585</v>
      </c>
      <c r="AP4" s="33">
        <f t="shared" si="0"/>
        <v>69.59714285714287</v>
      </c>
      <c r="AQ4" s="33">
        <f t="shared" si="0"/>
        <v>69.842857142857156</v>
      </c>
      <c r="AR4" s="33">
        <f t="shared" si="0"/>
        <v>70.088571428571441</v>
      </c>
      <c r="AS4" s="33">
        <f t="shared" si="0"/>
        <v>70.334285714285727</v>
      </c>
      <c r="AT4" s="33">
        <f t="shared" si="0"/>
        <v>70.580000000000013</v>
      </c>
      <c r="AU4" s="33">
        <f t="shared" si="0"/>
        <v>70.825714285714298</v>
      </c>
      <c r="AV4" s="33">
        <f t="shared" si="0"/>
        <v>71.071428571428584</v>
      </c>
      <c r="AW4" s="33">
        <f t="shared" si="0"/>
        <v>71.317142857142869</v>
      </c>
      <c r="AX4" s="33">
        <f t="shared" si="0"/>
        <v>71.562857142857155</v>
      </c>
      <c r="AY4" s="33">
        <f t="shared" si="0"/>
        <v>71.80857142857144</v>
      </c>
      <c r="AZ4" s="33">
        <f t="shared" si="0"/>
        <v>72.054285714285726</v>
      </c>
      <c r="BA4" s="33">
        <f t="shared" si="0"/>
        <v>72.300000000000011</v>
      </c>
      <c r="BB4" s="33">
        <f t="shared" si="0"/>
        <v>72.545714285714297</v>
      </c>
      <c r="BC4" s="33">
        <f t="shared" si="0"/>
        <v>72.791428571428582</v>
      </c>
      <c r="BD4" s="33">
        <f t="shared" si="0"/>
        <v>73.037142857142868</v>
      </c>
      <c r="BE4" s="33">
        <f t="shared" si="0"/>
        <v>73.282857142857154</v>
      </c>
      <c r="BF4" s="33">
        <f t="shared" si="0"/>
        <v>73.528571428571439</v>
      </c>
      <c r="BG4" s="33">
        <f t="shared" si="0"/>
        <v>73.774285714285725</v>
      </c>
      <c r="BH4" s="33">
        <f t="shared" si="0"/>
        <v>74.02000000000001</v>
      </c>
      <c r="BI4" s="33">
        <f t="shared" si="0"/>
        <v>74.265714285714296</v>
      </c>
      <c r="BJ4" s="33">
        <f t="shared" si="0"/>
        <v>74.511428571428581</v>
      </c>
      <c r="BK4" s="33">
        <f t="shared" si="0"/>
        <v>74.757142857142867</v>
      </c>
      <c r="BL4" s="33">
        <f t="shared" si="0"/>
        <v>75.002857142857152</v>
      </c>
      <c r="BM4" s="33">
        <f t="shared" si="0"/>
        <v>75.248571428571438</v>
      </c>
      <c r="BN4" s="33">
        <f t="shared" si="0"/>
        <v>75.494285714285724</v>
      </c>
      <c r="BO4" s="33">
        <f t="shared" si="0"/>
        <v>75.740000000000009</v>
      </c>
      <c r="BP4" s="33">
        <f t="shared" si="0"/>
        <v>75.985714285714295</v>
      </c>
      <c r="BQ4" s="33">
        <f t="shared" si="0"/>
        <v>76.23142857142858</v>
      </c>
      <c r="BR4" s="33">
        <f t="shared" si="0"/>
        <v>76.477142857142866</v>
      </c>
      <c r="BS4" s="33">
        <f t="shared" si="0"/>
        <v>76.722857142857151</v>
      </c>
      <c r="BT4" s="33">
        <f t="shared" si="0"/>
        <v>76.968571428571437</v>
      </c>
      <c r="BU4" s="33">
        <f t="shared" si="0"/>
        <v>77.214285714285722</v>
      </c>
      <c r="BV4" s="33">
        <f t="shared" si="0"/>
        <v>77.460000000000008</v>
      </c>
      <c r="BW4" s="33">
        <f t="shared" si="0"/>
        <v>77.705714285714294</v>
      </c>
      <c r="BX4" s="33">
        <f t="shared" si="0"/>
        <v>77.951428571428579</v>
      </c>
      <c r="BY4" s="33">
        <f t="shared" si="0"/>
        <v>78.197142857142865</v>
      </c>
      <c r="BZ4" s="33">
        <f t="shared" si="0"/>
        <v>78.44285714285715</v>
      </c>
      <c r="CA4" s="33">
        <f t="shared" si="0"/>
        <v>78.688571428571436</v>
      </c>
      <c r="CB4" s="33">
        <f t="shared" si="0"/>
        <v>78.934285714285721</v>
      </c>
      <c r="CC4" s="33">
        <f t="shared" si="0"/>
        <v>79.180000000000007</v>
      </c>
      <c r="CD4" s="33">
        <f t="shared" si="0"/>
        <v>79.425714285714292</v>
      </c>
      <c r="CE4" s="33">
        <f t="shared" si="0"/>
        <v>79.671428571428578</v>
      </c>
      <c r="CF4" s="33">
        <f t="shared" si="0"/>
        <v>79.917142857142863</v>
      </c>
      <c r="CG4" s="33">
        <f t="shared" si="0"/>
        <v>80.162857142857149</v>
      </c>
      <c r="CH4" s="33">
        <f t="shared" si="0"/>
        <v>80.408571428571435</v>
      </c>
      <c r="CI4" s="33">
        <f t="shared" ref="CI4:DQ4" si="1">IF(ISNONTEXT($V4),CJ4-$V4,"")</f>
        <v>80.65428571428572</v>
      </c>
      <c r="CJ4" s="33">
        <f t="shared" si="1"/>
        <v>80.900000000000006</v>
      </c>
      <c r="CK4" s="33">
        <f t="shared" si="1"/>
        <v>81.145714285714291</v>
      </c>
      <c r="CL4" s="33">
        <f t="shared" si="1"/>
        <v>81.391428571428577</v>
      </c>
      <c r="CM4" s="33">
        <f t="shared" si="1"/>
        <v>81.637142857142862</v>
      </c>
      <c r="CN4" s="33">
        <f t="shared" si="1"/>
        <v>81.882857142857148</v>
      </c>
      <c r="CO4" s="33">
        <f t="shared" si="1"/>
        <v>82.128571428571433</v>
      </c>
      <c r="CP4" s="33">
        <f t="shared" si="1"/>
        <v>82.374285714285719</v>
      </c>
      <c r="CQ4" s="33">
        <f t="shared" si="1"/>
        <v>82.62</v>
      </c>
      <c r="CR4" s="33">
        <f t="shared" si="1"/>
        <v>82.86571428571429</v>
      </c>
      <c r="CS4" s="33">
        <f t="shared" si="1"/>
        <v>83.111428571428576</v>
      </c>
      <c r="CT4" s="33">
        <f t="shared" si="1"/>
        <v>83.357142857142861</v>
      </c>
      <c r="CU4" s="33">
        <f t="shared" si="1"/>
        <v>83.602857142857147</v>
      </c>
      <c r="CV4" s="33">
        <f t="shared" si="1"/>
        <v>83.848571428571432</v>
      </c>
      <c r="CW4" s="33">
        <f t="shared" si="1"/>
        <v>84.094285714285718</v>
      </c>
      <c r="CX4" s="33">
        <f t="shared" si="1"/>
        <v>84.34</v>
      </c>
      <c r="CY4" s="33">
        <f t="shared" si="1"/>
        <v>84.585714285714289</v>
      </c>
      <c r="CZ4" s="33">
        <f t="shared" si="1"/>
        <v>84.831428571428575</v>
      </c>
      <c r="DA4" s="33">
        <f t="shared" si="1"/>
        <v>85.07714285714286</v>
      </c>
      <c r="DB4" s="33">
        <f t="shared" si="1"/>
        <v>85.322857142857146</v>
      </c>
      <c r="DC4" s="33">
        <f t="shared" si="1"/>
        <v>85.568571428571431</v>
      </c>
      <c r="DD4" s="33">
        <f t="shared" si="1"/>
        <v>85.814285714285717</v>
      </c>
      <c r="DE4" s="33">
        <f t="shared" si="1"/>
        <v>86.06</v>
      </c>
      <c r="DF4" s="33">
        <f t="shared" si="1"/>
        <v>86.305714285714288</v>
      </c>
      <c r="DG4" s="33">
        <f t="shared" si="1"/>
        <v>86.551428571428573</v>
      </c>
      <c r="DH4" s="33">
        <f t="shared" si="1"/>
        <v>86.797142857142859</v>
      </c>
      <c r="DI4" s="33">
        <f t="shared" si="1"/>
        <v>87.042857142857144</v>
      </c>
      <c r="DJ4" s="33">
        <f t="shared" si="1"/>
        <v>87.28857142857143</v>
      </c>
      <c r="DK4" s="33">
        <f t="shared" si="1"/>
        <v>87.534285714285716</v>
      </c>
      <c r="DL4" s="33">
        <f t="shared" si="1"/>
        <v>87.78</v>
      </c>
      <c r="DM4" s="33">
        <f t="shared" si="1"/>
        <v>88.025714285714287</v>
      </c>
      <c r="DN4" s="33">
        <f t="shared" si="1"/>
        <v>88.271428571428572</v>
      </c>
      <c r="DO4" s="33">
        <f t="shared" si="1"/>
        <v>88.517142857142858</v>
      </c>
      <c r="DP4" s="33">
        <f t="shared" si="1"/>
        <v>88.762857142857143</v>
      </c>
      <c r="DQ4" s="33">
        <f t="shared" si="1"/>
        <v>89.008571428571429</v>
      </c>
      <c r="DR4" s="33">
        <f>IF(ISNONTEXT($V4),DS4-$V4,"")</f>
        <v>89.254285714285714</v>
      </c>
      <c r="DS4" s="80">
        <f>IF(ISNONTEXT($V4),$C$4,"")</f>
        <v>89.5</v>
      </c>
      <c r="DT4" s="33">
        <f t="shared" ref="DT4:GE4" si="2">IF(ISNONTEXT($V4),DS4+$V4,"")</f>
        <v>89.745714285714286</v>
      </c>
      <c r="DU4" s="33">
        <f t="shared" si="2"/>
        <v>89.991428571428571</v>
      </c>
      <c r="DV4" s="33">
        <f t="shared" si="2"/>
        <v>90.237142857142857</v>
      </c>
      <c r="DW4" s="33">
        <f t="shared" si="2"/>
        <v>90.482857142857142</v>
      </c>
      <c r="DX4" s="33">
        <f t="shared" si="2"/>
        <v>90.728571428571428</v>
      </c>
      <c r="DY4" s="33">
        <f t="shared" si="2"/>
        <v>90.974285714285713</v>
      </c>
      <c r="DZ4" s="33">
        <f t="shared" si="2"/>
        <v>91.22</v>
      </c>
      <c r="EA4" s="33">
        <f t="shared" si="2"/>
        <v>91.465714285714284</v>
      </c>
      <c r="EB4" s="33">
        <f t="shared" si="2"/>
        <v>91.71142857142857</v>
      </c>
      <c r="EC4" s="33">
        <f t="shared" si="2"/>
        <v>91.957142857142856</v>
      </c>
      <c r="ED4" s="33">
        <f t="shared" si="2"/>
        <v>92.202857142857141</v>
      </c>
      <c r="EE4" s="33">
        <f t="shared" si="2"/>
        <v>92.448571428571427</v>
      </c>
      <c r="EF4" s="33">
        <f t="shared" si="2"/>
        <v>92.694285714285712</v>
      </c>
      <c r="EG4" s="33">
        <f t="shared" si="2"/>
        <v>92.94</v>
      </c>
      <c r="EH4" s="33">
        <f t="shared" si="2"/>
        <v>93.185714285714283</v>
      </c>
      <c r="EI4" s="33">
        <f t="shared" si="2"/>
        <v>93.431428571428569</v>
      </c>
      <c r="EJ4" s="33">
        <f t="shared" si="2"/>
        <v>93.677142857142854</v>
      </c>
      <c r="EK4" s="33">
        <f t="shared" si="2"/>
        <v>93.92285714285714</v>
      </c>
      <c r="EL4" s="33">
        <f t="shared" si="2"/>
        <v>94.168571428571425</v>
      </c>
      <c r="EM4" s="33">
        <f t="shared" si="2"/>
        <v>94.414285714285711</v>
      </c>
      <c r="EN4" s="33">
        <f t="shared" si="2"/>
        <v>94.66</v>
      </c>
      <c r="EO4" s="33">
        <f t="shared" si="2"/>
        <v>94.905714285714282</v>
      </c>
      <c r="EP4" s="33">
        <f t="shared" si="2"/>
        <v>95.151428571428568</v>
      </c>
      <c r="EQ4" s="33">
        <f t="shared" si="2"/>
        <v>95.397142857142853</v>
      </c>
      <c r="ER4" s="33">
        <f t="shared" si="2"/>
        <v>95.642857142857139</v>
      </c>
      <c r="ES4" s="33">
        <f t="shared" si="2"/>
        <v>95.888571428571424</v>
      </c>
      <c r="ET4" s="33">
        <f t="shared" si="2"/>
        <v>96.13428571428571</v>
      </c>
      <c r="EU4" s="33">
        <f t="shared" si="2"/>
        <v>96.38</v>
      </c>
      <c r="EV4" s="33">
        <f t="shared" si="2"/>
        <v>96.625714285714281</v>
      </c>
      <c r="EW4" s="33">
        <f t="shared" si="2"/>
        <v>96.871428571428567</v>
      </c>
      <c r="EX4" s="33">
        <f t="shared" si="2"/>
        <v>97.117142857142852</v>
      </c>
      <c r="EY4" s="33">
        <f t="shared" si="2"/>
        <v>97.362857142857138</v>
      </c>
      <c r="EZ4" s="33">
        <f t="shared" si="2"/>
        <v>97.608571428571423</v>
      </c>
      <c r="FA4" s="33">
        <f t="shared" si="2"/>
        <v>97.854285714285709</v>
      </c>
      <c r="FB4" s="33">
        <f t="shared" si="2"/>
        <v>98.1</v>
      </c>
      <c r="FC4" s="33">
        <f t="shared" si="2"/>
        <v>98.34571428571428</v>
      </c>
      <c r="FD4" s="33">
        <f t="shared" si="2"/>
        <v>98.591428571428565</v>
      </c>
      <c r="FE4" s="33">
        <f t="shared" si="2"/>
        <v>98.837142857142851</v>
      </c>
      <c r="FF4" s="33">
        <f t="shared" si="2"/>
        <v>99.082857142857137</v>
      </c>
      <c r="FG4" s="33">
        <f t="shared" si="2"/>
        <v>99.328571428571422</v>
      </c>
      <c r="FH4" s="33">
        <f t="shared" si="2"/>
        <v>99.574285714285708</v>
      </c>
      <c r="FI4" s="33">
        <f t="shared" si="2"/>
        <v>99.82</v>
      </c>
      <c r="FJ4" s="33">
        <f t="shared" si="2"/>
        <v>100.06571428571428</v>
      </c>
      <c r="FK4" s="33">
        <f t="shared" si="2"/>
        <v>100.31142857142856</v>
      </c>
      <c r="FL4" s="33">
        <f t="shared" si="2"/>
        <v>100.55714285714285</v>
      </c>
      <c r="FM4" s="33">
        <f t="shared" si="2"/>
        <v>100.80285714285714</v>
      </c>
      <c r="FN4" s="33">
        <f t="shared" si="2"/>
        <v>101.04857142857142</v>
      </c>
      <c r="FO4" s="33">
        <f t="shared" si="2"/>
        <v>101.29428571428571</v>
      </c>
      <c r="FP4" s="33">
        <f t="shared" si="2"/>
        <v>101.53999999999999</v>
      </c>
      <c r="FQ4" s="33">
        <f t="shared" si="2"/>
        <v>101.78571428571428</v>
      </c>
      <c r="FR4" s="33">
        <f t="shared" si="2"/>
        <v>102.03142857142856</v>
      </c>
      <c r="FS4" s="33">
        <f t="shared" si="2"/>
        <v>102.27714285714285</v>
      </c>
      <c r="FT4" s="33">
        <f t="shared" si="2"/>
        <v>102.52285714285713</v>
      </c>
      <c r="FU4" s="33">
        <f t="shared" si="2"/>
        <v>102.76857142857142</v>
      </c>
      <c r="FV4" s="33">
        <f t="shared" si="2"/>
        <v>103.01428571428571</v>
      </c>
      <c r="FW4" s="33">
        <f t="shared" si="2"/>
        <v>103.25999999999999</v>
      </c>
      <c r="FX4" s="33">
        <f t="shared" si="2"/>
        <v>103.50571428571428</v>
      </c>
      <c r="FY4" s="33">
        <f t="shared" si="2"/>
        <v>103.75142857142856</v>
      </c>
      <c r="FZ4" s="33">
        <f t="shared" si="2"/>
        <v>103.99714285714285</v>
      </c>
      <c r="GA4" s="33">
        <f t="shared" si="2"/>
        <v>104.24285714285713</v>
      </c>
      <c r="GB4" s="33">
        <f t="shared" si="2"/>
        <v>104.48857142857142</v>
      </c>
      <c r="GC4" s="33">
        <f t="shared" si="2"/>
        <v>104.7342857142857</v>
      </c>
      <c r="GD4" s="33">
        <f t="shared" si="2"/>
        <v>104.97999999999999</v>
      </c>
      <c r="GE4" s="33">
        <f t="shared" si="2"/>
        <v>105.22571428571428</v>
      </c>
      <c r="GF4" s="33">
        <f t="shared" ref="GF4:HO4" si="3">IF(ISNONTEXT($V4),GE4+$V4,"")</f>
        <v>105.47142857142856</v>
      </c>
      <c r="GG4" s="33">
        <f t="shared" si="3"/>
        <v>105.71714285714285</v>
      </c>
      <c r="GH4" s="33">
        <f t="shared" si="3"/>
        <v>105.96285714285713</v>
      </c>
      <c r="GI4" s="33">
        <f t="shared" si="3"/>
        <v>106.20857142857142</v>
      </c>
      <c r="GJ4" s="33">
        <f t="shared" si="3"/>
        <v>106.4542857142857</v>
      </c>
      <c r="GK4" s="33">
        <f t="shared" si="3"/>
        <v>106.69999999999999</v>
      </c>
      <c r="GL4" s="33">
        <f t="shared" si="3"/>
        <v>106.94571428571427</v>
      </c>
      <c r="GM4" s="33">
        <f t="shared" si="3"/>
        <v>107.19142857142856</v>
      </c>
      <c r="GN4" s="33">
        <f t="shared" si="3"/>
        <v>107.43714285714285</v>
      </c>
      <c r="GO4" s="33">
        <f t="shared" si="3"/>
        <v>107.68285714285713</v>
      </c>
      <c r="GP4" s="33">
        <f t="shared" si="3"/>
        <v>107.92857142857142</v>
      </c>
      <c r="GQ4" s="33">
        <f t="shared" si="3"/>
        <v>108.1742857142857</v>
      </c>
      <c r="GR4" s="33">
        <f t="shared" si="3"/>
        <v>108.41999999999999</v>
      </c>
      <c r="GS4" s="33">
        <f t="shared" si="3"/>
        <v>108.66571428571427</v>
      </c>
      <c r="GT4" s="33">
        <f t="shared" si="3"/>
        <v>108.91142857142856</v>
      </c>
      <c r="GU4" s="33">
        <f t="shared" si="3"/>
        <v>109.15714285714284</v>
      </c>
      <c r="GV4" s="33">
        <f t="shared" si="3"/>
        <v>109.40285714285713</v>
      </c>
      <c r="GW4" s="33">
        <f t="shared" si="3"/>
        <v>109.64857142857142</v>
      </c>
      <c r="GX4" s="33">
        <f t="shared" si="3"/>
        <v>109.8942857142857</v>
      </c>
      <c r="GY4" s="33">
        <f t="shared" si="3"/>
        <v>110.13999999999999</v>
      </c>
      <c r="GZ4" s="33">
        <f t="shared" si="3"/>
        <v>110.38571428571427</v>
      </c>
      <c r="HA4" s="33">
        <f t="shared" si="3"/>
        <v>110.63142857142856</v>
      </c>
      <c r="HB4" s="33">
        <f t="shared" si="3"/>
        <v>110.87714285714284</v>
      </c>
      <c r="HC4" s="33">
        <f t="shared" si="3"/>
        <v>111.12285714285713</v>
      </c>
      <c r="HD4" s="33">
        <f t="shared" si="3"/>
        <v>111.36857142857141</v>
      </c>
      <c r="HE4" s="33">
        <f t="shared" si="3"/>
        <v>111.6142857142857</v>
      </c>
      <c r="HF4" s="33">
        <f t="shared" si="3"/>
        <v>111.85999999999999</v>
      </c>
      <c r="HG4" s="33">
        <f t="shared" si="3"/>
        <v>112.10571428571427</v>
      </c>
      <c r="HH4" s="33">
        <f t="shared" si="3"/>
        <v>112.35142857142856</v>
      </c>
      <c r="HI4" s="33">
        <f t="shared" si="3"/>
        <v>112.59714285714284</v>
      </c>
      <c r="HJ4" s="33">
        <f t="shared" si="3"/>
        <v>112.84285714285713</v>
      </c>
      <c r="HK4" s="33">
        <f t="shared" si="3"/>
        <v>113.08857142857141</v>
      </c>
      <c r="HL4" s="33">
        <f t="shared" si="3"/>
        <v>113.3342857142857</v>
      </c>
      <c r="HM4" s="33">
        <f t="shared" si="3"/>
        <v>113.57999999999998</v>
      </c>
      <c r="HN4" s="33">
        <f t="shared" si="3"/>
        <v>113.82571428571427</v>
      </c>
      <c r="HO4" s="33">
        <f t="shared" si="3"/>
        <v>114.07142857142856</v>
      </c>
      <c r="HP4" s="77">
        <f t="shared" ref="HP4:KA4" si="4">IF(ISNONTEXT($K4),_xlfn.NORM.DIST(W4,$G4,$K4,FALSE),NA())</f>
        <v>8.570018633835189E-5</v>
      </c>
      <c r="HQ4" s="77">
        <f t="shared" si="4"/>
        <v>9.7793148762958309E-5</v>
      </c>
      <c r="HR4" s="77">
        <f t="shared" si="4"/>
        <v>1.1144253495402533E-4</v>
      </c>
      <c r="HS4" s="77">
        <f t="shared" si="4"/>
        <v>1.2682632948106954E-4</v>
      </c>
      <c r="HT4" s="77">
        <f t="shared" si="4"/>
        <v>1.4413974641948218E-4</v>
      </c>
      <c r="HU4" s="77">
        <f t="shared" si="4"/>
        <v>1.6359648662859266E-4</v>
      </c>
      <c r="HV4" s="77">
        <f t="shared" si="4"/>
        <v>1.8543003501999997E-4</v>
      </c>
      <c r="HW4" s="77">
        <f t="shared" si="4"/>
        <v>2.0989499212017618E-4</v>
      </c>
      <c r="HX4" s="77">
        <f t="shared" si="4"/>
        <v>2.372684331150434E-4</v>
      </c>
      <c r="HY4" s="77">
        <f t="shared" si="4"/>
        <v>2.6785128637536488E-4</v>
      </c>
      <c r="HZ4" s="77">
        <f t="shared" si="4"/>
        <v>3.0196972220595993E-4</v>
      </c>
      <c r="IA4" s="77">
        <f t="shared" si="4"/>
        <v>3.3997654124620663E-4</v>
      </c>
      <c r="IB4" s="77">
        <f t="shared" si="4"/>
        <v>3.8225255058314421E-4</v>
      </c>
      <c r="IC4" s="77">
        <f t="shared" si="4"/>
        <v>4.2920791423271202E-4</v>
      </c>
      <c r="ID4" s="77">
        <f t="shared" si="4"/>
        <v>4.8128346321223522E-4</v>
      </c>
      <c r="IE4" s="77">
        <f t="shared" si="4"/>
        <v>5.3895194898319224E-4</v>
      </c>
      <c r="IF4" s="77">
        <f t="shared" si="4"/>
        <v>6.027192226046367E-4</v>
      </c>
      <c r="IG4" s="77">
        <f t="shared" si="4"/>
        <v>6.7312532052352103E-4</v>
      </c>
      <c r="IH4" s="77">
        <f t="shared" si="4"/>
        <v>7.5074543655956707E-4</v>
      </c>
      <c r="II4" s="77">
        <f t="shared" si="4"/>
        <v>8.3619075834243865E-4</v>
      </c>
      <c r="IJ4" s="77">
        <f t="shared" si="4"/>
        <v>9.3010914525234925E-4</v>
      </c>
      <c r="IK4" s="77">
        <f t="shared" si="4"/>
        <v>1.0331856238284644E-3</v>
      </c>
      <c r="IL4" s="77">
        <f t="shared" si="4"/>
        <v>1.1461426756701303E-3</v>
      </c>
      <c r="IM4" s="77">
        <f t="shared" si="4"/>
        <v>1.2697402920930831E-3</v>
      </c>
      <c r="IN4" s="77">
        <f t="shared" si="4"/>
        <v>1.4047757692458873E-3</v>
      </c>
      <c r="IO4" s="77">
        <f t="shared" si="4"/>
        <v>1.5520832170710676E-3</v>
      </c>
      <c r="IP4" s="77">
        <f t="shared" si="4"/>
        <v>1.7125327554407656E-3</v>
      </c>
      <c r="IQ4" s="77">
        <f t="shared" si="4"/>
        <v>1.887029371037756E-3</v>
      </c>
      <c r="IR4" s="77">
        <f t="shared" si="4"/>
        <v>2.0765114091179735E-3</v>
      </c>
      <c r="IS4" s="77">
        <f t="shared" si="4"/>
        <v>2.2819486752073234E-3</v>
      </c>
      <c r="IT4" s="77">
        <f t="shared" si="4"/>
        <v>2.5043401230782662E-3</v>
      </c>
      <c r="IU4" s="77">
        <f t="shared" si="4"/>
        <v>2.7447111070428537E-3</v>
      </c>
      <c r="IV4" s="77">
        <f t="shared" si="4"/>
        <v>3.0041101787071913E-3</v>
      </c>
      <c r="IW4" s="77">
        <f t="shared" si="4"/>
        <v>3.2836054108725619E-3</v>
      </c>
      <c r="IX4" s="77">
        <f t="shared" si="4"/>
        <v>3.5842802342509143E-3</v>
      </c>
      <c r="IY4" s="77">
        <f t="shared" si="4"/>
        <v>3.907228776092217E-3</v>
      </c>
      <c r="IZ4" s="77">
        <f t="shared" si="4"/>
        <v>4.2535506936969515E-3</v>
      </c>
      <c r="JA4" s="77">
        <f t="shared" si="4"/>
        <v>4.6243455001025013E-3</v>
      </c>
      <c r="JB4" s="77">
        <f t="shared" si="4"/>
        <v>5.0207063839724422E-3</v>
      </c>
      <c r="JC4" s="77">
        <f t="shared" si="4"/>
        <v>5.4437135308621609E-3</v>
      </c>
      <c r="JD4" s="77">
        <f t="shared" si="4"/>
        <v>5.8944269585537654E-3</v>
      </c>
      <c r="JE4" s="77">
        <f t="shared" si="4"/>
        <v>6.373878885011358E-3</v>
      </c>
      <c r="JF4" s="77">
        <f t="shared" si="4"/>
        <v>6.8830656536596696E-3</v>
      </c>
      <c r="JG4" s="77">
        <f t="shared" si="4"/>
        <v>7.4229392470828593E-3</v>
      </c>
      <c r="JH4" s="77">
        <f t="shared" si="4"/>
        <v>7.9943984268149755E-3</v>
      </c>
      <c r="JI4" s="77">
        <f t="shared" si="4"/>
        <v>8.5982795435820929E-3</v>
      </c>
      <c r="JJ4" s="77">
        <f t="shared" si="4"/>
        <v>9.2353470690831399E-3</v>
      </c>
      <c r="JK4" s="77">
        <f t="shared" si="4"/>
        <v>9.9062839070808116E-3</v>
      </c>
      <c r="JL4" s="77">
        <f t="shared" si="4"/>
        <v>1.0611681548128317E-2</v>
      </c>
      <c r="JM4" s="77">
        <f t="shared" si="4"/>
        <v>1.1352030138590437E-2</v>
      </c>
      <c r="JN4" s="77">
        <f t="shared" si="4"/>
        <v>1.2127708540631957E-2</v>
      </c>
      <c r="JO4" s="77">
        <f t="shared" si="4"/>
        <v>1.2938974465444947E-2</v>
      </c>
      <c r="JP4" s="77">
        <f t="shared" si="4"/>
        <v>1.3785954767068509E-2</v>
      </c>
      <c r="JQ4" s="77">
        <f t="shared" si="4"/>
        <v>1.466863598862015E-2</v>
      </c>
      <c r="JR4" s="77">
        <f t="shared" si="4"/>
        <v>1.5586855256509607E-2</v>
      </c>
      <c r="JS4" s="77">
        <f t="shared" si="4"/>
        <v>1.6540291621147438E-2</v>
      </c>
      <c r="JT4" s="77">
        <f t="shared" si="4"/>
        <v>1.7528457944702758E-2</v>
      </c>
      <c r="JU4" s="77">
        <f t="shared" si="4"/>
        <v>1.8550693437523001E-2</v>
      </c>
      <c r="JV4" s="77">
        <f t="shared" si="4"/>
        <v>1.9606156944828319E-2</v>
      </c>
      <c r="JW4" s="77">
        <f t="shared" si="4"/>
        <v>2.0693821084168586E-2</v>
      </c>
      <c r="JX4" s="77">
        <f t="shared" si="4"/>
        <v>2.1812467331828091E-2</v>
      </c>
      <c r="JY4" s="77">
        <f t="shared" si="4"/>
        <v>2.2960682152841663E-2</v>
      </c>
      <c r="JZ4" s="77">
        <f t="shared" si="4"/>
        <v>2.4136854264517959E-2</v>
      </c>
      <c r="KA4" s="77">
        <f t="shared" si="4"/>
        <v>2.5339173117343065E-2</v>
      </c>
      <c r="KB4" s="77">
        <f t="shared" ref="KB4:MM4" si="5">IF(ISNONTEXT($K4),_xlfn.NORM.DIST(CI4,$G4,$K4,FALSE),NA())</f>
        <v>2.6565628669863395E-2</v>
      </c>
      <c r="KC4" s="77">
        <f t="shared" si="5"/>
        <v>2.7814012525647108E-2</v>
      </c>
      <c r="KD4" s="77">
        <f t="shared" si="5"/>
        <v>2.9081920490738024E-2</v>
      </c>
      <c r="KE4" s="77">
        <f t="shared" si="5"/>
        <v>3.0366756599206159E-2</v>
      </c>
      <c r="KF4" s="77">
        <f t="shared" si="5"/>
        <v>3.1665738642543198E-2</v>
      </c>
      <c r="KG4" s="77">
        <f t="shared" si="5"/>
        <v>3.2975905225845099E-2</v>
      </c>
      <c r="KH4" s="77">
        <f t="shared" si="5"/>
        <v>3.4294124360083833E-2</v>
      </c>
      <c r="KI4" s="77">
        <f t="shared" si="5"/>
        <v>3.561710358542515E-2</v>
      </c>
      <c r="KJ4" s="77">
        <f t="shared" si="5"/>
        <v>3.6941401605646393E-2</v>
      </c>
      <c r="KK4" s="77">
        <f t="shared" si="5"/>
        <v>3.8263441398408551E-2</v>
      </c>
      <c r="KL4" s="77">
        <f t="shared" si="5"/>
        <v>3.9579524750611592E-2</v>
      </c>
      <c r="KM4" s="77">
        <f t="shared" si="5"/>
        <v>4.0885848152493978E-2</v>
      </c>
      <c r="KN4" s="77">
        <f t="shared" si="5"/>
        <v>4.2178519968717229E-2</v>
      </c>
      <c r="KO4" s="77">
        <f t="shared" si="5"/>
        <v>4.3453578789597387E-2</v>
      </c>
      <c r="KP4" s="77">
        <f t="shared" si="5"/>
        <v>4.4707012851107557E-2</v>
      </c>
      <c r="KQ4" s="77">
        <f t="shared" si="5"/>
        <v>4.5934780398472111E-2</v>
      </c>
      <c r="KR4" s="77">
        <f t="shared" si="5"/>
        <v>4.7132830855301275E-2</v>
      </c>
      <c r="KS4" s="77">
        <f t="shared" si="5"/>
        <v>4.8297126648457311E-2</v>
      </c>
      <c r="KT4" s="77">
        <f t="shared" si="5"/>
        <v>4.9423665528379894E-2</v>
      </c>
      <c r="KU4" s="77">
        <f t="shared" si="5"/>
        <v>5.0508503215592131E-2</v>
      </c>
      <c r="KV4" s="77">
        <f t="shared" si="5"/>
        <v>5.1547776196709347E-2</v>
      </c>
      <c r="KW4" s="77">
        <f t="shared" si="5"/>
        <v>5.2537724487611265E-2</v>
      </c>
      <c r="KX4" s="77">
        <f t="shared" si="5"/>
        <v>5.3474714177626399E-2</v>
      </c>
      <c r="KY4" s="77">
        <f t="shared" si="5"/>
        <v>5.4355259566701952E-2</v>
      </c>
      <c r="KZ4" s="77">
        <f t="shared" si="5"/>
        <v>5.5176044707659577E-2</v>
      </c>
      <c r="LA4" s="77">
        <f t="shared" si="5"/>
        <v>5.5933944167803118E-2</v>
      </c>
      <c r="LB4" s="77">
        <f t="shared" si="5"/>
        <v>5.6626042828361721E-2</v>
      </c>
      <c r="LC4" s="77">
        <f t="shared" si="5"/>
        <v>5.7249654546503381E-2</v>
      </c>
      <c r="LD4" s="77">
        <f t="shared" si="5"/>
        <v>5.7802339512896608E-2</v>
      </c>
      <c r="LE4" s="77">
        <f t="shared" si="5"/>
        <v>5.8281920147959361E-2</v>
      </c>
      <c r="LF4" s="77">
        <f t="shared" si="5"/>
        <v>5.8686495391916782E-2</v>
      </c>
      <c r="LG4" s="77">
        <f t="shared" si="5"/>
        <v>5.9014453257467389E-2</v>
      </c>
      <c r="LH4" s="77">
        <f t="shared" si="5"/>
        <v>5.926448152908393E-2</v>
      </c>
      <c r="LI4" s="77">
        <f t="shared" si="5"/>
        <v>5.9435576509577676E-2</v>
      </c>
      <c r="LJ4" s="77">
        <f t="shared" si="5"/>
        <v>5.9527049732344434E-2</v>
      </c>
      <c r="LK4" s="77">
        <f t="shared" si="5"/>
        <v>5.9538532576476871E-2</v>
      </c>
      <c r="LL4" s="77">
        <f t="shared" si="5"/>
        <v>5.9469978741450748E-2</v>
      </c>
      <c r="LM4" s="77">
        <f t="shared" si="5"/>
        <v>5.9321664558136457E-2</v>
      </c>
      <c r="LN4" s="77">
        <f t="shared" si="5"/>
        <v>5.9094187133212364E-2</v>
      </c>
      <c r="LO4" s="77">
        <f t="shared" si="5"/>
        <v>5.8788460344416864E-2</v>
      </c>
      <c r="LP4" s="77">
        <f t="shared" si="5"/>
        <v>5.8405708724225486E-2</v>
      </c>
      <c r="LQ4" s="77">
        <f t="shared" si="5"/>
        <v>5.7947459289236086E-2</v>
      </c>
      <c r="LR4" s="77">
        <f t="shared" si="5"/>
        <v>5.741553139155163E-2</v>
      </c>
      <c r="LS4" s="77">
        <f t="shared" si="5"/>
        <v>5.6812024686542006E-2</v>
      </c>
      <c r="LT4" s="77">
        <f t="shared" si="5"/>
        <v>5.6139305328329309E-2</v>
      </c>
      <c r="LU4" s="77">
        <f t="shared" si="5"/>
        <v>5.539999051998102E-2</v>
      </c>
      <c r="LV4" s="77">
        <f t="shared" si="5"/>
        <v>5.4596931559533636E-2</v>
      </c>
      <c r="LW4" s="77">
        <f t="shared" si="5"/>
        <v>5.3733195535452104E-2</v>
      </c>
      <c r="LX4" s="77">
        <f t="shared" si="5"/>
        <v>5.2812045835825244E-2</v>
      </c>
      <c r="LY4" s="77">
        <f t="shared" si="5"/>
        <v>5.1836921644398938E-2</v>
      </c>
      <c r="LZ4" s="77">
        <f t="shared" si="5"/>
        <v>5.0811416603377284E-2</v>
      </c>
      <c r="MA4" s="77">
        <f t="shared" si="5"/>
        <v>4.9739256827725592E-2</v>
      </c>
      <c r="MB4" s="77">
        <f t="shared" si="5"/>
        <v>4.8624278458463142E-2</v>
      </c>
      <c r="MC4" s="77">
        <f t="shared" si="5"/>
        <v>4.7470404943143155E-2</v>
      </c>
      <c r="MD4" s="77">
        <f t="shared" si="5"/>
        <v>4.6281624230410122E-2</v>
      </c>
      <c r="ME4" s="77">
        <f t="shared" si="5"/>
        <v>4.5061966062260941E-2</v>
      </c>
      <c r="MF4" s="77">
        <f t="shared" si="5"/>
        <v>4.3815479542494484E-2</v>
      </c>
      <c r="MG4" s="77">
        <f t="shared" si="5"/>
        <v>4.2546211152920788E-2</v>
      </c>
      <c r="MH4" s="77">
        <f t="shared" si="5"/>
        <v>4.1258183380341637E-2</v>
      </c>
      <c r="MI4" s="77">
        <f t="shared" si="5"/>
        <v>3.9955374107251869E-2</v>
      </c>
      <c r="MJ4" s="77">
        <f t="shared" si="5"/>
        <v>3.8641696907807541E-2</v>
      </c>
      <c r="MK4" s="77">
        <f t="shared" si="5"/>
        <v>3.7320982378035314E-2</v>
      </c>
      <c r="ML4" s="77">
        <f t="shared" si="5"/>
        <v>3.5996960615702234E-2</v>
      </c>
      <c r="MM4" s="77">
        <f t="shared" si="5"/>
        <v>3.4673244950917323E-2</v>
      </c>
      <c r="MN4" s="77">
        <f t="shared" ref="MN4:OY4" si="6">IF(ISNONTEXT($K4),_xlfn.NORM.DIST(EU4,$G4,$K4,FALSE),NA())</f>
        <v>3.3353317013593078E-2</v>
      </c>
      <c r="MO4" s="77">
        <f t="shared" si="6"/>
        <v>3.2040513208552057E-2</v>
      </c>
      <c r="MP4" s="77">
        <f t="shared" si="6"/>
        <v>3.0738012653518731E-2</v>
      </c>
      <c r="MQ4" s="77">
        <f t="shared" si="6"/>
        <v>2.9448826619680294E-2</v>
      </c>
      <c r="MR4" s="77">
        <f t="shared" si="6"/>
        <v>2.8175789499117181E-2</v>
      </c>
      <c r="MS4" s="77">
        <f t="shared" si="6"/>
        <v>2.6921551308370845E-2</v>
      </c>
      <c r="MT4" s="77">
        <f t="shared" si="6"/>
        <v>2.5688571722895331E-2</v>
      </c>
      <c r="MU4" s="77">
        <f t="shared" si="6"/>
        <v>2.4479115623282682E-2</v>
      </c>
      <c r="MV4" s="77">
        <f t="shared" si="6"/>
        <v>2.3295250121094659E-2</v>
      </c>
      <c r="MW4" s="77">
        <f t="shared" si="6"/>
        <v>2.2138843019993984E-2</v>
      </c>
      <c r="MX4" s="77">
        <f t="shared" si="6"/>
        <v>2.1011562656749687E-2</v>
      </c>
      <c r="MY4" s="77">
        <f t="shared" si="6"/>
        <v>1.9914879056676386E-2</v>
      </c>
      <c r="MZ4" s="77">
        <f t="shared" si="6"/>
        <v>1.8850066329222433E-2</v>
      </c>
      <c r="NA4" s="77">
        <f t="shared" si="6"/>
        <v>1.7818206221793101E-2</v>
      </c>
      <c r="NB4" s="77">
        <f t="shared" si="6"/>
        <v>1.6820192743511812E-2</v>
      </c>
      <c r="NC4" s="77">
        <f t="shared" si="6"/>
        <v>1.5856737765495118E-2</v>
      </c>
      <c r="ND4" s="77">
        <f t="shared" si="6"/>
        <v>1.492837750034038E-2</v>
      </c>
      <c r="NE4" s="77">
        <f t="shared" si="6"/>
        <v>1.4035479760875861E-2</v>
      </c>
      <c r="NF4" s="77">
        <f t="shared" si="6"/>
        <v>1.3178251896765884E-2</v>
      </c>
      <c r="NG4" s="77">
        <f t="shared" si="6"/>
        <v>1.2356749307246713E-2</v>
      </c>
      <c r="NH4" s="77">
        <f t="shared" si="6"/>
        <v>1.1570884429031165E-2</v>
      </c>
      <c r="NI4" s="77">
        <f t="shared" si="6"/>
        <v>1.0820436100188119E-2</v>
      </c>
      <c r="NJ4" s="77">
        <f t="shared" si="6"/>
        <v>1.0105059203495531E-2</v>
      </c>
      <c r="NK4" s="77">
        <f t="shared" si="6"/>
        <v>9.4242944962943838E-3</v>
      </c>
      <c r="NL4" s="77">
        <f t="shared" si="6"/>
        <v>8.7775785381418031E-3</v>
      </c>
      <c r="NM4" s="77">
        <f t="shared" si="6"/>
        <v>8.1642536324769994E-3</v>
      </c>
      <c r="NN4" s="77">
        <f t="shared" si="6"/>
        <v>7.5835777039741743E-3</v>
      </c>
      <c r="NO4" s="77">
        <f t="shared" si="6"/>
        <v>7.0347340391621657E-3</v>
      </c>
      <c r="NP4" s="77">
        <f t="shared" si="6"/>
        <v>6.5168408241417387E-3</v>
      </c>
      <c r="NQ4" s="77">
        <f t="shared" si="6"/>
        <v>6.0289604197320198E-3</v>
      </c>
      <c r="NR4" s="77">
        <f t="shared" si="6"/>
        <v>5.5701083210337732E-3</v>
      </c>
      <c r="NS4" s="77">
        <f t="shared" si="6"/>
        <v>5.1392617551204662E-3</v>
      </c>
      <c r="NT4" s="77">
        <f t="shared" si="6"/>
        <v>4.7353678772757528E-3</v>
      </c>
      <c r="NU4" s="77">
        <f t="shared" si="6"/>
        <v>4.357351532810509E-3</v>
      </c>
      <c r="NV4" s="77">
        <f t="shared" si="6"/>
        <v>4.0041225579446693E-3</v>
      </c>
      <c r="NW4" s="77">
        <f t="shared" si="6"/>
        <v>3.6745825994662796E-3</v>
      </c>
      <c r="NX4" s="77">
        <f t="shared" si="6"/>
        <v>3.3676314388273814E-3</v>
      </c>
      <c r="NY4" s="77">
        <f t="shared" si="6"/>
        <v>3.0821728119570287E-3</v>
      </c>
      <c r="NZ4" s="77">
        <f t="shared" si="6"/>
        <v>2.8171197213271611E-3</v>
      </c>
      <c r="OA4" s="77">
        <f t="shared" si="6"/>
        <v>2.5713992416656712E-3</v>
      </c>
      <c r="OB4" s="77">
        <f t="shared" si="6"/>
        <v>2.3439568251499908E-3</v>
      </c>
      <c r="OC4" s="77">
        <f t="shared" si="6"/>
        <v>2.13376011591756E-3</v>
      </c>
      <c r="OD4" s="77">
        <f t="shared" si="6"/>
        <v>1.9398022872875349E-3</v>
      </c>
      <c r="OE4" s="77">
        <f t="shared" si="6"/>
        <v>1.7611049181985887E-3</v>
      </c>
      <c r="OF4" s="77">
        <f t="shared" si="6"/>
        <v>1.5967204280339818E-3</v>
      </c>
      <c r="OG4" s="77">
        <f t="shared" si="6"/>
        <v>1.4457340912359118E-3</v>
      </c>
      <c r="OH4" s="77">
        <f t="shared" si="6"/>
        <v>1.3072656549201959E-3</v>
      </c>
      <c r="OI4" s="77">
        <f t="shared" si="6"/>
        <v>1.1804705841072577E-3</v>
      </c>
      <c r="OJ4" s="77">
        <f t="shared" si="6"/>
        <v>1.0645409602074369E-3</v>
      </c>
      <c r="OK4" s="77">
        <f t="shared" si="6"/>
        <v>9.5870605906198819E-4</v>
      </c>
      <c r="OL4" s="77">
        <f t="shared" si="6"/>
        <v>8.6223263517237834E-4</v>
      </c>
      <c r="OM4" s="77">
        <f t="shared" si="6"/>
        <v>7.744249387775853E-4</v>
      </c>
      <c r="ON4" s="77">
        <f t="shared" si="6"/>
        <v>6.9462449219164033E-4</v>
      </c>
      <c r="OO4" s="77">
        <f t="shared" si="6"/>
        <v>6.2220965132137713E-4</v>
      </c>
      <c r="OP4" s="77">
        <f t="shared" si="6"/>
        <v>5.565949775774903E-4</v>
      </c>
      <c r="OQ4" s="77">
        <f t="shared" si="6"/>
        <v>4.9723044450030091E-4</v>
      </c>
      <c r="OR4" s="77">
        <f t="shared" si="6"/>
        <v>4.4360050237425509E-4</v>
      </c>
      <c r="OS4" s="77">
        <f t="shared" si="6"/>
        <v>3.9522302293016102E-4</v>
      </c>
      <c r="OT4" s="77">
        <f t="shared" si="6"/>
        <v>3.516481449584242E-4</v>
      </c>
      <c r="OU4" s="77">
        <f t="shared" si="6"/>
        <v>3.1245704030521878E-4</v>
      </c>
      <c r="OV4" s="77">
        <f t="shared" si="6"/>
        <v>2.7726061832022438E-4</v>
      </c>
      <c r="OW4" s="77">
        <f t="shared" si="6"/>
        <v>2.4569818539087521E-4</v>
      </c>
      <c r="OX4" s="77">
        <f t="shared" si="6"/>
        <v>2.1743607475373336E-4</v>
      </c>
      <c r="OY4" s="77">
        <f t="shared" si="6"/>
        <v>1.9216626033618752E-4</v>
      </c>
      <c r="OZ4" s="77">
        <f t="shared" ref="OZ4:PH4" si="7">IF(ISNONTEXT($K4),_xlfn.NORM.DIST(HG4,$G4,$K4,FALSE),NA())</f>
        <v>1.6960496696685412E-4</v>
      </c>
      <c r="PA4" s="77">
        <f t="shared" si="7"/>
        <v>1.4949128791432619E-4</v>
      </c>
      <c r="PB4" s="77">
        <f t="shared" si="7"/>
        <v>1.3158581938284476E-4</v>
      </c>
      <c r="PC4" s="77">
        <f t="shared" si="7"/>
        <v>1.1566932031969089E-4</v>
      </c>
      <c r="PD4" s="77">
        <f t="shared" si="7"/>
        <v>1.0154140468037555E-4</v>
      </c>
      <c r="PE4" s="77">
        <f t="shared" si="7"/>
        <v>8.9019272160125433E-5</v>
      </c>
      <c r="PF4" s="77">
        <f t="shared" si="7"/>
        <v>7.7936482338121572E-5</v>
      </c>
      <c r="PG4" s="77">
        <f t="shared" si="7"/>
        <v>6.814177619742858E-5</v>
      </c>
      <c r="PH4" s="77">
        <f t="shared" si="7"/>
        <v>5.949794808015677E-5</v>
      </c>
    </row>
    <row r="5" spans="1:425" hidden="1">
      <c r="A5" s="2"/>
      <c r="B5" s="61">
        <f>SUM(B4:B4)</f>
        <v>67</v>
      </c>
      <c r="C5" s="61">
        <f>SUM(C4:C4)</f>
        <v>89.5</v>
      </c>
      <c r="D5" s="61">
        <f>SUM(D4:D4)</f>
        <v>110</v>
      </c>
      <c r="E5" s="20"/>
      <c r="F5" s="20"/>
      <c r="G5" s="61">
        <f>SUM(G4:G4)</f>
        <v>89.166666666666671</v>
      </c>
      <c r="H5" s="3"/>
      <c r="I5" s="3"/>
      <c r="J5" s="62">
        <f>IF(K4="","",SQRT(L5))</f>
        <v>6.7</v>
      </c>
      <c r="K5" s="62"/>
      <c r="L5" s="52">
        <f>IF(L4="","",SUM(L4:L4))</f>
        <v>44.89</v>
      </c>
      <c r="M5" s="61" t="str">
        <f>IF(SUM(M4:M4)=0,"",SUM(M4:M4))</f>
        <v/>
      </c>
      <c r="N5" s="56" t="str">
        <f>IF(OR(J5="",M5=""),"",ABS(VLOOKUP($M$1,VLookups!$A$17:$B$18,2,FALSE)-_xlfn.NORM.DIST(M5,G5,J5,TRUE)))</f>
        <v/>
      </c>
      <c r="O5" s="63">
        <f t="shared" ref="O5:T5" si="8">SUM(O4:O4)</f>
        <v>80.580271177517844</v>
      </c>
      <c r="P5" s="63">
        <f t="shared" si="8"/>
        <v>97.753062155815499</v>
      </c>
      <c r="Q5" s="63">
        <f t="shared" si="8"/>
        <v>96.11077037627507</v>
      </c>
      <c r="R5" s="63">
        <f t="shared" si="8"/>
        <v>94.805528931605195</v>
      </c>
      <c r="S5" s="63">
        <f t="shared" si="8"/>
        <v>93.685747992980424</v>
      </c>
      <c r="T5" s="63">
        <f t="shared" si="8"/>
        <v>92.68015010181054</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2" t="s">
        <v>37</v>
      </c>
      <c r="C7" s="233"/>
      <c r="D7" s="234"/>
      <c r="E7" s="3"/>
      <c r="F7" s="3"/>
      <c r="G7" s="146">
        <f>DATE(YEAR(B9),1,1)</f>
        <v>45292</v>
      </c>
      <c r="H7" s="3"/>
      <c r="I7" s="3"/>
      <c r="J7" s="17" t="s">
        <v>44</v>
      </c>
      <c r="K7" s="17"/>
      <c r="L7" s="17"/>
      <c r="M7" s="65">
        <v>1000</v>
      </c>
      <c r="N7" s="24">
        <f>IF(OR(J5="",M7=""),"",ABS(VLOOKUP($M$1,VLookups!$A$17:$B$18,2,FALSE)-_xlfn.NORM.DIST(M7,G5,J5,TRUE)))</f>
        <v>1</v>
      </c>
      <c r="O7" s="46">
        <f>IF($J$5="","",_xlfn.NORM.INV(ABS(VLOOKUP($M$1,VLookups!$A$17:$B$18,2,FALSE)-O$3),$G$5,$J5))</f>
        <v>80.580271177517844</v>
      </c>
      <c r="P7" s="47">
        <f>IF($J$5="","",_xlfn.NORM.INV(ABS(VLOOKUP($M$1,VLookups!$A$17:$B$18,2,FALSE)-P$3),$G$5,$J5))</f>
        <v>97.753062155815499</v>
      </c>
      <c r="Q7" s="48">
        <f>IF($J$5="","",_xlfn.NORM.INV(ABS(VLOOKUP($M$1,VLookups!$A$17:$B$18,2,FALSE)-Q$3),$G$5,$J5))</f>
        <v>96.11077037627507</v>
      </c>
      <c r="R7" s="49">
        <f>IF($J$5="","",_xlfn.NORM.INV(ABS(VLOOKUP($M$1,VLookups!$A$17:$B$18,2,FALSE)-R$3),$G$5,$J5))</f>
        <v>94.805528931605195</v>
      </c>
      <c r="S7" s="50">
        <f>IF($J$5="","",_xlfn.NORM.INV(ABS(VLOOKUP($M$1,VLookups!$A$17:$B$18,2,FALSE)-S$3),$G$5,$J5))</f>
        <v>93.685747992980424</v>
      </c>
      <c r="T7" s="51">
        <f>IF($J$5="","",_xlfn.NORM.INV(ABS(VLOOKUP($M$1,VLookups!$A$17:$B$18,2,FALSE)-T$3),$G$5,$J5))</f>
        <v>92.68015010181054</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8.570018633835189E-5</v>
      </c>
      <c r="HQ8" s="99">
        <f t="shared" si="9"/>
        <v>9.7793148762958309E-5</v>
      </c>
      <c r="HR8" s="99">
        <f t="shared" si="9"/>
        <v>1.1144253495402533E-4</v>
      </c>
      <c r="HS8" s="99">
        <f t="shared" si="9"/>
        <v>1.2682632948106954E-4</v>
      </c>
      <c r="HT8" s="99">
        <f t="shared" si="9"/>
        <v>1.4413974641948218E-4</v>
      </c>
      <c r="HU8" s="99">
        <f t="shared" si="9"/>
        <v>1.6359648662859266E-4</v>
      </c>
      <c r="HV8" s="99">
        <f t="shared" si="9"/>
        <v>1.8543003501999997E-4</v>
      </c>
      <c r="HW8" s="99">
        <f t="shared" si="9"/>
        <v>2.0989499212017618E-4</v>
      </c>
      <c r="HX8" s="99">
        <f t="shared" si="9"/>
        <v>2.372684331150434E-4</v>
      </c>
      <c r="HY8" s="99">
        <f t="shared" si="9"/>
        <v>2.6785128637536488E-4</v>
      </c>
      <c r="HZ8" s="99">
        <f t="shared" si="9"/>
        <v>3.0196972220595993E-4</v>
      </c>
      <c r="IA8" s="99">
        <f t="shared" si="9"/>
        <v>3.3997654124620663E-4</v>
      </c>
      <c r="IB8" s="99">
        <f t="shared" si="9"/>
        <v>3.8225255058314421E-4</v>
      </c>
      <c r="IC8" s="99">
        <f t="shared" si="9"/>
        <v>4.2920791423271202E-4</v>
      </c>
      <c r="ID8" s="99">
        <f t="shared" si="9"/>
        <v>4.8128346321223522E-4</v>
      </c>
      <c r="IE8" s="99">
        <f t="shared" si="9"/>
        <v>5.3895194898319224E-4</v>
      </c>
      <c r="IF8" s="99">
        <f t="shared" si="9"/>
        <v>6.027192226046367E-4</v>
      </c>
      <c r="IG8" s="99">
        <f t="shared" si="9"/>
        <v>6.7312532052352103E-4</v>
      </c>
      <c r="IH8" s="99">
        <f t="shared" si="9"/>
        <v>7.5074543655956707E-4</v>
      </c>
      <c r="II8" s="99">
        <f t="shared" si="9"/>
        <v>8.3619075834243865E-4</v>
      </c>
      <c r="IJ8" s="99">
        <f t="shared" si="9"/>
        <v>9.3010914525234925E-4</v>
      </c>
      <c r="IK8" s="99">
        <f t="shared" si="9"/>
        <v>1.0331856238284644E-3</v>
      </c>
      <c r="IL8" s="99">
        <f t="shared" si="9"/>
        <v>1.1461426756701303E-3</v>
      </c>
      <c r="IM8" s="99">
        <f t="shared" si="9"/>
        <v>1.2697402920930831E-3</v>
      </c>
      <c r="IN8" s="99">
        <f t="shared" si="9"/>
        <v>1.4047757692458873E-3</v>
      </c>
      <c r="IO8" s="99">
        <f t="shared" si="9"/>
        <v>1.5520832170710676E-3</v>
      </c>
      <c r="IP8" s="99">
        <f t="shared" si="9"/>
        <v>1.7125327554407656E-3</v>
      </c>
      <c r="IQ8" s="99">
        <f t="shared" si="9"/>
        <v>1.887029371037756E-3</v>
      </c>
      <c r="IR8" s="99">
        <f t="shared" si="9"/>
        <v>2.0765114091179735E-3</v>
      </c>
      <c r="IS8" s="99">
        <f t="shared" si="9"/>
        <v>2.2819486752073234E-3</v>
      </c>
      <c r="IT8" s="99">
        <f t="shared" si="9"/>
        <v>2.5043401230782662E-3</v>
      </c>
      <c r="IU8" s="99">
        <f t="shared" si="9"/>
        <v>2.7447111070428537E-3</v>
      </c>
      <c r="IV8" s="99">
        <f t="shared" si="9"/>
        <v>3.0041101787071913E-3</v>
      </c>
      <c r="IW8" s="99">
        <f t="shared" si="9"/>
        <v>3.2836054108725619E-3</v>
      </c>
      <c r="IX8" s="99">
        <f t="shared" si="9"/>
        <v>3.5842802342509143E-3</v>
      </c>
      <c r="IY8" s="99">
        <f t="shared" si="9"/>
        <v>3.907228776092217E-3</v>
      </c>
      <c r="IZ8" s="99">
        <f t="shared" si="9"/>
        <v>4.2535506936969515E-3</v>
      </c>
      <c r="JA8" s="99">
        <f t="shared" si="9"/>
        <v>4.6243455001025013E-3</v>
      </c>
      <c r="JB8" s="99">
        <f t="shared" si="9"/>
        <v>5.0207063839724422E-3</v>
      </c>
      <c r="JC8" s="99">
        <f t="shared" si="9"/>
        <v>5.4437135308621609E-3</v>
      </c>
      <c r="JD8" s="99">
        <f t="shared" si="9"/>
        <v>5.8944269585537654E-3</v>
      </c>
      <c r="JE8" s="99">
        <f t="shared" si="9"/>
        <v>6.373878885011358E-3</v>
      </c>
      <c r="JF8" s="99">
        <f t="shared" si="9"/>
        <v>6.8830656536596696E-3</v>
      </c>
      <c r="JG8" s="99">
        <f t="shared" si="9"/>
        <v>7.4229392470828593E-3</v>
      </c>
      <c r="JH8" s="99">
        <f t="shared" si="9"/>
        <v>7.9943984268149755E-3</v>
      </c>
      <c r="JI8" s="99">
        <f t="shared" si="9"/>
        <v>8.5982795435820929E-3</v>
      </c>
      <c r="JJ8" s="99">
        <f t="shared" si="9"/>
        <v>9.2353470690831399E-3</v>
      </c>
      <c r="JK8" s="99">
        <f t="shared" si="9"/>
        <v>9.9062839070808116E-3</v>
      </c>
      <c r="JL8" s="99">
        <f t="shared" si="9"/>
        <v>1.0611681548128317E-2</v>
      </c>
      <c r="JM8" s="99">
        <f t="shared" si="9"/>
        <v>1.1352030138590437E-2</v>
      </c>
      <c r="JN8" s="99">
        <f t="shared" si="9"/>
        <v>1.2127708540631957E-2</v>
      </c>
      <c r="JO8" s="99">
        <f t="shared" si="9"/>
        <v>1.2938974465444947E-2</v>
      </c>
      <c r="JP8" s="99">
        <f t="shared" si="9"/>
        <v>1.3785954767068509E-2</v>
      </c>
      <c r="JQ8" s="99">
        <f t="shared" si="9"/>
        <v>1.466863598862015E-2</v>
      </c>
      <c r="JR8" s="99">
        <f t="shared" si="9"/>
        <v>1.5586855256509607E-2</v>
      </c>
      <c r="JS8" s="99">
        <f t="shared" si="9"/>
        <v>1.6540291621147438E-2</v>
      </c>
      <c r="JT8" s="99">
        <f t="shared" si="9"/>
        <v>1.7528457944702758E-2</v>
      </c>
      <c r="JU8" s="99">
        <f t="shared" si="9"/>
        <v>1.8550693437523001E-2</v>
      </c>
      <c r="JV8" s="99">
        <f t="shared" si="9"/>
        <v>1.9606156944828319E-2</v>
      </c>
      <c r="JW8" s="99">
        <f t="shared" si="9"/>
        <v>2.0693821084168586E-2</v>
      </c>
      <c r="JX8" s="99">
        <f t="shared" si="9"/>
        <v>2.1812467331828091E-2</v>
      </c>
      <c r="JY8" s="99">
        <f t="shared" si="9"/>
        <v>2.2960682152841663E-2</v>
      </c>
      <c r="JZ8" s="99">
        <f t="shared" si="9"/>
        <v>2.4136854264517959E-2</v>
      </c>
      <c r="KA8" s="99">
        <f t="shared" si="9"/>
        <v>2.5339173117343065E-2</v>
      </c>
      <c r="KB8" s="99">
        <f t="shared" ref="KB8:MM8" si="10">IF(AND($D$21&gt;0,$D$22&gt;0),IF(OR(CI4&lt;$D$21,CI4=$D$21),KB4,0),"")</f>
        <v>2.6565628669863395E-2</v>
      </c>
      <c r="KC8" s="99">
        <f t="shared" si="10"/>
        <v>2.7814012525647108E-2</v>
      </c>
      <c r="KD8" s="99">
        <f t="shared" si="10"/>
        <v>2.9081920490738024E-2</v>
      </c>
      <c r="KE8" s="99">
        <f t="shared" si="10"/>
        <v>3.0366756599206159E-2</v>
      </c>
      <c r="KF8" s="99">
        <f t="shared" si="10"/>
        <v>3.1665738642543198E-2</v>
      </c>
      <c r="KG8" s="99">
        <f t="shared" si="10"/>
        <v>3.2975905225845099E-2</v>
      </c>
      <c r="KH8" s="99">
        <f t="shared" si="10"/>
        <v>3.4294124360083833E-2</v>
      </c>
      <c r="KI8" s="99">
        <f t="shared" si="10"/>
        <v>3.561710358542515E-2</v>
      </c>
      <c r="KJ8" s="99">
        <f t="shared" si="10"/>
        <v>3.6941401605646393E-2</v>
      </c>
      <c r="KK8" s="99">
        <f t="shared" si="10"/>
        <v>3.8263441398408551E-2</v>
      </c>
      <c r="KL8" s="99">
        <f t="shared" si="10"/>
        <v>3.9579524750611592E-2</v>
      </c>
      <c r="KM8" s="99">
        <f t="shared" si="10"/>
        <v>4.0885848152493978E-2</v>
      </c>
      <c r="KN8" s="99">
        <f t="shared" si="10"/>
        <v>4.2178519968717229E-2</v>
      </c>
      <c r="KO8" s="99">
        <f t="shared" si="10"/>
        <v>4.3453578789597387E-2</v>
      </c>
      <c r="KP8" s="99">
        <f t="shared" si="10"/>
        <v>4.4707012851107557E-2</v>
      </c>
      <c r="KQ8" s="99">
        <f t="shared" si="10"/>
        <v>4.5934780398472111E-2</v>
      </c>
      <c r="KR8" s="99">
        <f t="shared" si="10"/>
        <v>4.7132830855301275E-2</v>
      </c>
      <c r="KS8" s="99">
        <f t="shared" si="10"/>
        <v>4.8297126648457311E-2</v>
      </c>
      <c r="KT8" s="99">
        <f t="shared" si="10"/>
        <v>4.9423665528379894E-2</v>
      </c>
      <c r="KU8" s="99">
        <f t="shared" si="10"/>
        <v>5.0508503215592131E-2</v>
      </c>
      <c r="KV8" s="99">
        <f t="shared" si="10"/>
        <v>5.1547776196709347E-2</v>
      </c>
      <c r="KW8" s="99">
        <f t="shared" si="10"/>
        <v>5.2537724487611265E-2</v>
      </c>
      <c r="KX8" s="99">
        <f t="shared" si="10"/>
        <v>5.3474714177626399E-2</v>
      </c>
      <c r="KY8" s="99">
        <f t="shared" si="10"/>
        <v>5.4355259566701952E-2</v>
      </c>
      <c r="KZ8" s="99">
        <f t="shared" si="10"/>
        <v>5.5176044707659577E-2</v>
      </c>
      <c r="LA8" s="99">
        <f t="shared" si="10"/>
        <v>5.5933944167803118E-2</v>
      </c>
      <c r="LB8" s="99">
        <f t="shared" si="10"/>
        <v>5.6626042828361721E-2</v>
      </c>
      <c r="LC8" s="99">
        <f t="shared" si="10"/>
        <v>5.7249654546503381E-2</v>
      </c>
      <c r="LD8" s="99">
        <f t="shared" si="10"/>
        <v>5.7802339512896608E-2</v>
      </c>
      <c r="LE8" s="99">
        <f t="shared" si="10"/>
        <v>5.8281920147959361E-2</v>
      </c>
      <c r="LF8" s="99">
        <f t="shared" si="10"/>
        <v>5.8686495391916782E-2</v>
      </c>
      <c r="LG8" s="99">
        <f t="shared" si="10"/>
        <v>5.9014453257467389E-2</v>
      </c>
      <c r="LH8" s="99">
        <f t="shared" si="10"/>
        <v>5.926448152908393E-2</v>
      </c>
      <c r="LI8" s="99">
        <f t="shared" si="10"/>
        <v>5.9435576509577676E-2</v>
      </c>
      <c r="LJ8" s="99">
        <f t="shared" si="10"/>
        <v>5.9527049732344434E-2</v>
      </c>
      <c r="LK8" s="99">
        <f t="shared" si="10"/>
        <v>5.9538532576476871E-2</v>
      </c>
      <c r="LL8" s="99">
        <f t="shared" si="10"/>
        <v>5.9469978741450748E-2</v>
      </c>
      <c r="LM8" s="99">
        <f t="shared" si="10"/>
        <v>5.9321664558136457E-2</v>
      </c>
      <c r="LN8" s="99">
        <f t="shared" si="10"/>
        <v>5.9094187133212364E-2</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45382</v>
      </c>
      <c r="C9" s="162" t="s">
        <v>639</v>
      </c>
      <c r="D9" s="163">
        <f>(B9-$G$7)+1</f>
        <v>91</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0</v>
      </c>
      <c r="LN9" s="99">
        <f t="shared" si="14"/>
        <v>0</v>
      </c>
      <c r="LO9" s="99">
        <f t="shared" si="14"/>
        <v>5.8788460344416864E-2</v>
      </c>
      <c r="LP9" s="99">
        <f t="shared" si="14"/>
        <v>5.8405708724225486E-2</v>
      </c>
      <c r="LQ9" s="99">
        <f t="shared" si="14"/>
        <v>5.7947459289236086E-2</v>
      </c>
      <c r="LR9" s="99">
        <f t="shared" si="14"/>
        <v>5.741553139155163E-2</v>
      </c>
      <c r="LS9" s="99">
        <f t="shared" si="14"/>
        <v>5.6812024686542006E-2</v>
      </c>
      <c r="LT9" s="99">
        <f t="shared" si="14"/>
        <v>5.6139305328329309E-2</v>
      </c>
      <c r="LU9" s="99">
        <f t="shared" si="14"/>
        <v>5.539999051998102E-2</v>
      </c>
      <c r="LV9" s="99">
        <f t="shared" si="14"/>
        <v>5.4596931559533636E-2</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45384</v>
      </c>
      <c r="C10" s="158" t="s">
        <v>640</v>
      </c>
      <c r="D10" s="165">
        <f>(B10-$G$7)+1</f>
        <v>93</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0</v>
      </c>
      <c r="LV10" s="99">
        <f t="shared" si="18"/>
        <v>0</v>
      </c>
      <c r="LW10" s="99">
        <f t="shared" si="18"/>
        <v>5.3733195535452104E-2</v>
      </c>
      <c r="LX10" s="99">
        <f t="shared" si="18"/>
        <v>5.2812045835825244E-2</v>
      </c>
      <c r="LY10" s="99">
        <f t="shared" si="18"/>
        <v>5.1836921644398938E-2</v>
      </c>
      <c r="LZ10" s="99">
        <f t="shared" si="18"/>
        <v>5.0811416603377284E-2</v>
      </c>
      <c r="MA10" s="99">
        <f t="shared" si="18"/>
        <v>4.9739256827725592E-2</v>
      </c>
      <c r="MB10" s="99">
        <f t="shared" si="18"/>
        <v>4.8624278458463142E-2</v>
      </c>
      <c r="MC10" s="99">
        <f t="shared" si="18"/>
        <v>4.7470404943143155E-2</v>
      </c>
      <c r="MD10" s="99">
        <f t="shared" si="18"/>
        <v>4.6281624230410122E-2</v>
      </c>
      <c r="ME10" s="99">
        <f t="shared" si="18"/>
        <v>4.5061966062260941E-2</v>
      </c>
      <c r="MF10" s="99">
        <f t="shared" si="18"/>
        <v>4.3815479542494484E-2</v>
      </c>
      <c r="MG10" s="99">
        <f t="shared" si="18"/>
        <v>4.2546211152920788E-2</v>
      </c>
      <c r="MH10" s="99">
        <f t="shared" si="18"/>
        <v>4.1258183380341637E-2</v>
      </c>
      <c r="MI10" s="99">
        <f t="shared" si="18"/>
        <v>3.9955374107251869E-2</v>
      </c>
      <c r="MJ10" s="99">
        <f t="shared" si="18"/>
        <v>3.8641696907807541E-2</v>
      </c>
      <c r="MK10" s="99">
        <f t="shared" si="18"/>
        <v>3.7320982378035314E-2</v>
      </c>
      <c r="ML10" s="99">
        <f t="shared" si="18"/>
        <v>3.5996960615702234E-2</v>
      </c>
      <c r="MM10" s="99">
        <f t="shared" si="18"/>
        <v>3.4673244950917323E-2</v>
      </c>
      <c r="MN10" s="99">
        <f t="shared" ref="MN10:OY10" si="19">IF(AND($D$21&gt;0,$D$22&gt;0),IF(AND(EU4&gt;$D$22),MN4,0),"")</f>
        <v>3.3353317013593078E-2</v>
      </c>
      <c r="MO10" s="99">
        <f t="shared" si="19"/>
        <v>3.2040513208552057E-2</v>
      </c>
      <c r="MP10" s="99">
        <f t="shared" si="19"/>
        <v>3.0738012653518731E-2</v>
      </c>
      <c r="MQ10" s="99">
        <f t="shared" si="19"/>
        <v>2.9448826619680294E-2</v>
      </c>
      <c r="MR10" s="99">
        <f t="shared" si="19"/>
        <v>2.8175789499117181E-2</v>
      </c>
      <c r="MS10" s="99">
        <f t="shared" si="19"/>
        <v>2.6921551308370845E-2</v>
      </c>
      <c r="MT10" s="99">
        <f t="shared" si="19"/>
        <v>2.5688571722895331E-2</v>
      </c>
      <c r="MU10" s="99">
        <f t="shared" si="19"/>
        <v>2.4479115623282682E-2</v>
      </c>
      <c r="MV10" s="99">
        <f t="shared" si="19"/>
        <v>2.3295250121094659E-2</v>
      </c>
      <c r="MW10" s="99">
        <f t="shared" si="19"/>
        <v>2.2138843019993984E-2</v>
      </c>
      <c r="MX10" s="99">
        <f t="shared" si="19"/>
        <v>2.1011562656749687E-2</v>
      </c>
      <c r="MY10" s="99">
        <f t="shared" si="19"/>
        <v>1.9914879056676386E-2</v>
      </c>
      <c r="MZ10" s="99">
        <f t="shared" si="19"/>
        <v>1.8850066329222433E-2</v>
      </c>
      <c r="NA10" s="99">
        <f t="shared" si="19"/>
        <v>1.7818206221793101E-2</v>
      </c>
      <c r="NB10" s="99">
        <f t="shared" si="19"/>
        <v>1.6820192743511812E-2</v>
      </c>
      <c r="NC10" s="99">
        <f t="shared" si="19"/>
        <v>1.5856737765495118E-2</v>
      </c>
      <c r="ND10" s="99">
        <f t="shared" si="19"/>
        <v>1.492837750034038E-2</v>
      </c>
      <c r="NE10" s="99">
        <f t="shared" si="19"/>
        <v>1.4035479760875861E-2</v>
      </c>
      <c r="NF10" s="99">
        <f t="shared" si="19"/>
        <v>1.3178251896765884E-2</v>
      </c>
      <c r="NG10" s="99">
        <f t="shared" si="19"/>
        <v>1.2356749307246713E-2</v>
      </c>
      <c r="NH10" s="99">
        <f t="shared" si="19"/>
        <v>1.1570884429031165E-2</v>
      </c>
      <c r="NI10" s="99">
        <f t="shared" si="19"/>
        <v>1.0820436100188119E-2</v>
      </c>
      <c r="NJ10" s="99">
        <f t="shared" si="19"/>
        <v>1.0105059203495531E-2</v>
      </c>
      <c r="NK10" s="99">
        <f t="shared" si="19"/>
        <v>9.4242944962943838E-3</v>
      </c>
      <c r="NL10" s="99">
        <f t="shared" si="19"/>
        <v>8.7775785381418031E-3</v>
      </c>
      <c r="NM10" s="99">
        <f t="shared" si="19"/>
        <v>8.1642536324769994E-3</v>
      </c>
      <c r="NN10" s="99">
        <f t="shared" si="19"/>
        <v>7.5835777039741743E-3</v>
      </c>
      <c r="NO10" s="99">
        <f t="shared" si="19"/>
        <v>7.0347340391621657E-3</v>
      </c>
      <c r="NP10" s="99">
        <f t="shared" si="19"/>
        <v>6.5168408241417387E-3</v>
      </c>
      <c r="NQ10" s="99">
        <f t="shared" si="19"/>
        <v>6.0289604197320198E-3</v>
      </c>
      <c r="NR10" s="99">
        <f t="shared" si="19"/>
        <v>5.5701083210337732E-3</v>
      </c>
      <c r="NS10" s="99">
        <f t="shared" si="19"/>
        <v>5.1392617551204662E-3</v>
      </c>
      <c r="NT10" s="99">
        <f t="shared" si="19"/>
        <v>4.7353678772757528E-3</v>
      </c>
      <c r="NU10" s="99">
        <f t="shared" si="19"/>
        <v>4.357351532810509E-3</v>
      </c>
      <c r="NV10" s="99">
        <f t="shared" si="19"/>
        <v>4.0041225579446693E-3</v>
      </c>
      <c r="NW10" s="99">
        <f t="shared" si="19"/>
        <v>3.6745825994662796E-3</v>
      </c>
      <c r="NX10" s="99">
        <f t="shared" si="19"/>
        <v>3.3676314388273814E-3</v>
      </c>
      <c r="NY10" s="99">
        <f t="shared" si="19"/>
        <v>3.0821728119570287E-3</v>
      </c>
      <c r="NZ10" s="99">
        <f t="shared" si="19"/>
        <v>2.8171197213271611E-3</v>
      </c>
      <c r="OA10" s="99">
        <f t="shared" si="19"/>
        <v>2.5713992416656712E-3</v>
      </c>
      <c r="OB10" s="99">
        <f t="shared" si="19"/>
        <v>2.3439568251499908E-3</v>
      </c>
      <c r="OC10" s="99">
        <f t="shared" si="19"/>
        <v>2.13376011591756E-3</v>
      </c>
      <c r="OD10" s="99">
        <f t="shared" si="19"/>
        <v>1.9398022872875349E-3</v>
      </c>
      <c r="OE10" s="99">
        <f t="shared" si="19"/>
        <v>1.7611049181985887E-3</v>
      </c>
      <c r="OF10" s="99">
        <f t="shared" si="19"/>
        <v>1.5967204280339818E-3</v>
      </c>
      <c r="OG10" s="99">
        <f t="shared" si="19"/>
        <v>1.4457340912359118E-3</v>
      </c>
      <c r="OH10" s="99">
        <f t="shared" si="19"/>
        <v>1.3072656549201959E-3</v>
      </c>
      <c r="OI10" s="99">
        <f t="shared" si="19"/>
        <v>1.1804705841072577E-3</v>
      </c>
      <c r="OJ10" s="99">
        <f t="shared" si="19"/>
        <v>1.0645409602074369E-3</v>
      </c>
      <c r="OK10" s="99">
        <f t="shared" si="19"/>
        <v>9.5870605906198819E-4</v>
      </c>
      <c r="OL10" s="99">
        <f t="shared" si="19"/>
        <v>8.6223263517237834E-4</v>
      </c>
      <c r="OM10" s="99">
        <f t="shared" si="19"/>
        <v>7.744249387775853E-4</v>
      </c>
      <c r="ON10" s="99">
        <f t="shared" si="19"/>
        <v>6.9462449219164033E-4</v>
      </c>
      <c r="OO10" s="99">
        <f t="shared" si="19"/>
        <v>6.2220965132137713E-4</v>
      </c>
      <c r="OP10" s="99">
        <f t="shared" si="19"/>
        <v>5.565949775774903E-4</v>
      </c>
      <c r="OQ10" s="99">
        <f t="shared" si="19"/>
        <v>4.9723044450030091E-4</v>
      </c>
      <c r="OR10" s="99">
        <f t="shared" si="19"/>
        <v>4.4360050237425509E-4</v>
      </c>
      <c r="OS10" s="99">
        <f t="shared" si="19"/>
        <v>3.9522302293016102E-4</v>
      </c>
      <c r="OT10" s="99">
        <f t="shared" si="19"/>
        <v>3.516481449584242E-4</v>
      </c>
      <c r="OU10" s="99">
        <f t="shared" si="19"/>
        <v>3.1245704030521878E-4</v>
      </c>
      <c r="OV10" s="99">
        <f t="shared" si="19"/>
        <v>2.7726061832022438E-4</v>
      </c>
      <c r="OW10" s="99">
        <f t="shared" si="19"/>
        <v>2.4569818539087521E-4</v>
      </c>
      <c r="OX10" s="99">
        <f t="shared" si="19"/>
        <v>2.1743607475373336E-4</v>
      </c>
      <c r="OY10" s="99">
        <f t="shared" si="19"/>
        <v>1.9216626033618752E-4</v>
      </c>
      <c r="OZ10" s="99">
        <f t="shared" ref="OZ10:PH10" si="20">IF(AND($D$21&gt;0,$D$22&gt;0),IF(AND(HG4&gt;$D$22),OZ4,0),"")</f>
        <v>1.6960496696685412E-4</v>
      </c>
      <c r="PA10" s="99">
        <f t="shared" si="20"/>
        <v>1.4949128791432619E-4</v>
      </c>
      <c r="PB10" s="99">
        <f t="shared" si="20"/>
        <v>1.3158581938284476E-4</v>
      </c>
      <c r="PC10" s="99">
        <f t="shared" si="20"/>
        <v>1.1566932031969089E-4</v>
      </c>
      <c r="PD10" s="99">
        <f t="shared" si="20"/>
        <v>1.0154140468037555E-4</v>
      </c>
      <c r="PE10" s="99">
        <f t="shared" si="20"/>
        <v>8.9019272160125433E-5</v>
      </c>
      <c r="PF10" s="99">
        <f t="shared" si="20"/>
        <v>7.7936482338121572E-5</v>
      </c>
      <c r="PG10" s="99">
        <f t="shared" si="20"/>
        <v>6.814177619742858E-5</v>
      </c>
      <c r="PH10" s="99">
        <f t="shared" si="20"/>
        <v>5.949794808015677E-5</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8.570018633835189E-5</v>
      </c>
      <c r="HQ11" s="116">
        <f t="shared" ref="HQ11:KB11" si="21">MAX(HQ8:HQ10)</f>
        <v>9.7793148762958309E-5</v>
      </c>
      <c r="HR11" s="116">
        <f t="shared" si="21"/>
        <v>1.1144253495402533E-4</v>
      </c>
      <c r="HS11" s="116">
        <f t="shared" si="21"/>
        <v>1.2682632948106954E-4</v>
      </c>
      <c r="HT11" s="116">
        <f t="shared" si="21"/>
        <v>1.4413974641948218E-4</v>
      </c>
      <c r="HU11" s="116">
        <f t="shared" si="21"/>
        <v>1.6359648662859266E-4</v>
      </c>
      <c r="HV11" s="116">
        <f t="shared" si="21"/>
        <v>1.8543003501999997E-4</v>
      </c>
      <c r="HW11" s="116">
        <f t="shared" si="21"/>
        <v>2.0989499212017618E-4</v>
      </c>
      <c r="HX11" s="116">
        <f t="shared" si="21"/>
        <v>2.372684331150434E-4</v>
      </c>
      <c r="HY11" s="116">
        <f t="shared" si="21"/>
        <v>2.6785128637536488E-4</v>
      </c>
      <c r="HZ11" s="116">
        <f t="shared" si="21"/>
        <v>3.0196972220595993E-4</v>
      </c>
      <c r="IA11" s="116">
        <f t="shared" si="21"/>
        <v>3.3997654124620663E-4</v>
      </c>
      <c r="IB11" s="116">
        <f t="shared" si="21"/>
        <v>3.8225255058314421E-4</v>
      </c>
      <c r="IC11" s="116">
        <f t="shared" si="21"/>
        <v>4.2920791423271202E-4</v>
      </c>
      <c r="ID11" s="116">
        <f t="shared" si="21"/>
        <v>4.8128346321223522E-4</v>
      </c>
      <c r="IE11" s="116">
        <f t="shared" si="21"/>
        <v>5.3895194898319224E-4</v>
      </c>
      <c r="IF11" s="116">
        <f t="shared" si="21"/>
        <v>6.027192226046367E-4</v>
      </c>
      <c r="IG11" s="116">
        <f t="shared" si="21"/>
        <v>6.7312532052352103E-4</v>
      </c>
      <c r="IH11" s="116">
        <f t="shared" si="21"/>
        <v>7.5074543655956707E-4</v>
      </c>
      <c r="II11" s="116">
        <f t="shared" si="21"/>
        <v>8.3619075834243865E-4</v>
      </c>
      <c r="IJ11" s="116">
        <f t="shared" si="21"/>
        <v>9.3010914525234925E-4</v>
      </c>
      <c r="IK11" s="116">
        <f t="shared" si="21"/>
        <v>1.0331856238284644E-3</v>
      </c>
      <c r="IL11" s="116">
        <f t="shared" si="21"/>
        <v>1.1461426756701303E-3</v>
      </c>
      <c r="IM11" s="116">
        <f t="shared" si="21"/>
        <v>1.2697402920930831E-3</v>
      </c>
      <c r="IN11" s="116">
        <f t="shared" si="21"/>
        <v>1.4047757692458873E-3</v>
      </c>
      <c r="IO11" s="116">
        <f t="shared" si="21"/>
        <v>1.5520832170710676E-3</v>
      </c>
      <c r="IP11" s="116">
        <f t="shared" si="21"/>
        <v>1.7125327554407656E-3</v>
      </c>
      <c r="IQ11" s="116">
        <f t="shared" si="21"/>
        <v>1.887029371037756E-3</v>
      </c>
      <c r="IR11" s="116">
        <f t="shared" si="21"/>
        <v>2.0765114091179735E-3</v>
      </c>
      <c r="IS11" s="116">
        <f t="shared" si="21"/>
        <v>2.2819486752073234E-3</v>
      </c>
      <c r="IT11" s="116">
        <f t="shared" si="21"/>
        <v>2.5043401230782662E-3</v>
      </c>
      <c r="IU11" s="116">
        <f t="shared" si="21"/>
        <v>2.7447111070428537E-3</v>
      </c>
      <c r="IV11" s="116">
        <f t="shared" si="21"/>
        <v>3.0041101787071913E-3</v>
      </c>
      <c r="IW11" s="116">
        <f t="shared" si="21"/>
        <v>3.2836054108725619E-3</v>
      </c>
      <c r="IX11" s="116">
        <f t="shared" si="21"/>
        <v>3.5842802342509143E-3</v>
      </c>
      <c r="IY11" s="116">
        <f t="shared" si="21"/>
        <v>3.907228776092217E-3</v>
      </c>
      <c r="IZ11" s="116">
        <f t="shared" si="21"/>
        <v>4.2535506936969515E-3</v>
      </c>
      <c r="JA11" s="116">
        <f t="shared" si="21"/>
        <v>4.6243455001025013E-3</v>
      </c>
      <c r="JB11" s="116">
        <f t="shared" si="21"/>
        <v>5.0207063839724422E-3</v>
      </c>
      <c r="JC11" s="116">
        <f t="shared" si="21"/>
        <v>5.4437135308621609E-3</v>
      </c>
      <c r="JD11" s="116">
        <f t="shared" si="21"/>
        <v>5.8944269585537654E-3</v>
      </c>
      <c r="JE11" s="116">
        <f t="shared" si="21"/>
        <v>6.373878885011358E-3</v>
      </c>
      <c r="JF11" s="116">
        <f t="shared" si="21"/>
        <v>6.8830656536596696E-3</v>
      </c>
      <c r="JG11" s="116">
        <f t="shared" si="21"/>
        <v>7.4229392470828593E-3</v>
      </c>
      <c r="JH11" s="116">
        <f t="shared" si="21"/>
        <v>7.9943984268149755E-3</v>
      </c>
      <c r="JI11" s="116">
        <f t="shared" si="21"/>
        <v>8.5982795435820929E-3</v>
      </c>
      <c r="JJ11" s="116">
        <f t="shared" si="21"/>
        <v>9.2353470690831399E-3</v>
      </c>
      <c r="JK11" s="116">
        <f t="shared" si="21"/>
        <v>9.9062839070808116E-3</v>
      </c>
      <c r="JL11" s="116">
        <f t="shared" si="21"/>
        <v>1.0611681548128317E-2</v>
      </c>
      <c r="JM11" s="116">
        <f t="shared" si="21"/>
        <v>1.1352030138590437E-2</v>
      </c>
      <c r="JN11" s="116">
        <f t="shared" si="21"/>
        <v>1.2127708540631957E-2</v>
      </c>
      <c r="JO11" s="116">
        <f t="shared" si="21"/>
        <v>1.2938974465444947E-2</v>
      </c>
      <c r="JP11" s="116">
        <f t="shared" si="21"/>
        <v>1.3785954767068509E-2</v>
      </c>
      <c r="JQ11" s="116">
        <f t="shared" si="21"/>
        <v>1.466863598862015E-2</v>
      </c>
      <c r="JR11" s="116">
        <f t="shared" si="21"/>
        <v>1.5586855256509607E-2</v>
      </c>
      <c r="JS11" s="116">
        <f t="shared" si="21"/>
        <v>1.6540291621147438E-2</v>
      </c>
      <c r="JT11" s="116">
        <f t="shared" si="21"/>
        <v>1.7528457944702758E-2</v>
      </c>
      <c r="JU11" s="116">
        <f t="shared" si="21"/>
        <v>1.8550693437523001E-2</v>
      </c>
      <c r="JV11" s="116">
        <f t="shared" si="21"/>
        <v>1.9606156944828319E-2</v>
      </c>
      <c r="JW11" s="116">
        <f t="shared" si="21"/>
        <v>2.0693821084168586E-2</v>
      </c>
      <c r="JX11" s="116">
        <f t="shared" si="21"/>
        <v>2.1812467331828091E-2</v>
      </c>
      <c r="JY11" s="116">
        <f t="shared" si="21"/>
        <v>2.2960682152841663E-2</v>
      </c>
      <c r="JZ11" s="116">
        <f t="shared" si="21"/>
        <v>2.4136854264517959E-2</v>
      </c>
      <c r="KA11" s="116">
        <f t="shared" si="21"/>
        <v>2.5339173117343065E-2</v>
      </c>
      <c r="KB11" s="116">
        <f t="shared" si="21"/>
        <v>2.6565628669863395E-2</v>
      </c>
      <c r="KC11" s="116">
        <f t="shared" ref="KC11:MN11" si="22">MAX(KC8:KC10)</f>
        <v>2.7814012525647108E-2</v>
      </c>
      <c r="KD11" s="116">
        <f t="shared" si="22"/>
        <v>2.9081920490738024E-2</v>
      </c>
      <c r="KE11" s="116">
        <f t="shared" si="22"/>
        <v>3.0366756599206159E-2</v>
      </c>
      <c r="KF11" s="116">
        <f t="shared" si="22"/>
        <v>3.1665738642543198E-2</v>
      </c>
      <c r="KG11" s="116">
        <f t="shared" si="22"/>
        <v>3.2975905225845099E-2</v>
      </c>
      <c r="KH11" s="116">
        <f t="shared" si="22"/>
        <v>3.4294124360083833E-2</v>
      </c>
      <c r="KI11" s="116">
        <f t="shared" si="22"/>
        <v>3.561710358542515E-2</v>
      </c>
      <c r="KJ11" s="116">
        <f t="shared" si="22"/>
        <v>3.6941401605646393E-2</v>
      </c>
      <c r="KK11" s="116">
        <f t="shared" si="22"/>
        <v>3.8263441398408551E-2</v>
      </c>
      <c r="KL11" s="116">
        <f t="shared" si="22"/>
        <v>3.9579524750611592E-2</v>
      </c>
      <c r="KM11" s="116">
        <f t="shared" si="22"/>
        <v>4.0885848152493978E-2</v>
      </c>
      <c r="KN11" s="116">
        <f t="shared" si="22"/>
        <v>4.2178519968717229E-2</v>
      </c>
      <c r="KO11" s="116">
        <f t="shared" si="22"/>
        <v>4.3453578789597387E-2</v>
      </c>
      <c r="KP11" s="116">
        <f t="shared" si="22"/>
        <v>4.4707012851107557E-2</v>
      </c>
      <c r="KQ11" s="116">
        <f t="shared" si="22"/>
        <v>4.5934780398472111E-2</v>
      </c>
      <c r="KR11" s="116">
        <f t="shared" si="22"/>
        <v>4.7132830855301275E-2</v>
      </c>
      <c r="KS11" s="116">
        <f t="shared" si="22"/>
        <v>4.8297126648457311E-2</v>
      </c>
      <c r="KT11" s="116">
        <f t="shared" si="22"/>
        <v>4.9423665528379894E-2</v>
      </c>
      <c r="KU11" s="116">
        <f t="shared" si="22"/>
        <v>5.0508503215592131E-2</v>
      </c>
      <c r="KV11" s="116">
        <f t="shared" si="22"/>
        <v>5.1547776196709347E-2</v>
      </c>
      <c r="KW11" s="116">
        <f t="shared" si="22"/>
        <v>5.2537724487611265E-2</v>
      </c>
      <c r="KX11" s="116">
        <f t="shared" si="22"/>
        <v>5.3474714177626399E-2</v>
      </c>
      <c r="KY11" s="116">
        <f t="shared" si="22"/>
        <v>5.4355259566701952E-2</v>
      </c>
      <c r="KZ11" s="116">
        <f t="shared" si="22"/>
        <v>5.5176044707659577E-2</v>
      </c>
      <c r="LA11" s="116">
        <f t="shared" si="22"/>
        <v>5.5933944167803118E-2</v>
      </c>
      <c r="LB11" s="116">
        <f t="shared" si="22"/>
        <v>5.6626042828361721E-2</v>
      </c>
      <c r="LC11" s="116">
        <f t="shared" si="22"/>
        <v>5.7249654546503381E-2</v>
      </c>
      <c r="LD11" s="116">
        <f t="shared" si="22"/>
        <v>5.7802339512896608E-2</v>
      </c>
      <c r="LE11" s="116">
        <f t="shared" si="22"/>
        <v>5.8281920147959361E-2</v>
      </c>
      <c r="LF11" s="116">
        <f t="shared" si="22"/>
        <v>5.8686495391916782E-2</v>
      </c>
      <c r="LG11" s="116">
        <f t="shared" si="22"/>
        <v>5.9014453257467389E-2</v>
      </c>
      <c r="LH11" s="116">
        <f t="shared" si="22"/>
        <v>5.926448152908393E-2</v>
      </c>
      <c r="LI11" s="116">
        <f t="shared" si="22"/>
        <v>5.9435576509577676E-2</v>
      </c>
      <c r="LJ11" s="116">
        <f t="shared" si="22"/>
        <v>5.9527049732344434E-2</v>
      </c>
      <c r="LK11" s="116">
        <f t="shared" si="22"/>
        <v>5.9538532576476871E-2</v>
      </c>
      <c r="LL11" s="116">
        <f t="shared" si="22"/>
        <v>5.9469978741450748E-2</v>
      </c>
      <c r="LM11" s="116">
        <f t="shared" si="22"/>
        <v>5.9321664558136457E-2</v>
      </c>
      <c r="LN11" s="116">
        <f t="shared" si="22"/>
        <v>5.9094187133212364E-2</v>
      </c>
      <c r="LO11" s="116">
        <f t="shared" si="22"/>
        <v>5.8788460344416864E-2</v>
      </c>
      <c r="LP11" s="116">
        <f t="shared" si="22"/>
        <v>5.8405708724225486E-2</v>
      </c>
      <c r="LQ11" s="116">
        <f t="shared" si="22"/>
        <v>5.7947459289236086E-2</v>
      </c>
      <c r="LR11" s="116">
        <f t="shared" si="22"/>
        <v>5.741553139155163E-2</v>
      </c>
      <c r="LS11" s="116">
        <f t="shared" si="22"/>
        <v>5.6812024686542006E-2</v>
      </c>
      <c r="LT11" s="116">
        <f t="shared" si="22"/>
        <v>5.6139305328329309E-2</v>
      </c>
      <c r="LU11" s="116">
        <f t="shared" si="22"/>
        <v>5.539999051998102E-2</v>
      </c>
      <c r="LV11" s="116">
        <f t="shared" si="22"/>
        <v>5.4596931559533636E-2</v>
      </c>
      <c r="LW11" s="116">
        <f t="shared" si="22"/>
        <v>5.3733195535452104E-2</v>
      </c>
      <c r="LX11" s="116">
        <f t="shared" si="22"/>
        <v>5.2812045835825244E-2</v>
      </c>
      <c r="LY11" s="116">
        <f t="shared" si="22"/>
        <v>5.1836921644398938E-2</v>
      </c>
      <c r="LZ11" s="116">
        <f t="shared" si="22"/>
        <v>5.0811416603377284E-2</v>
      </c>
      <c r="MA11" s="116">
        <f t="shared" si="22"/>
        <v>4.9739256827725592E-2</v>
      </c>
      <c r="MB11" s="116">
        <f t="shared" si="22"/>
        <v>4.8624278458463142E-2</v>
      </c>
      <c r="MC11" s="116">
        <f t="shared" si="22"/>
        <v>4.7470404943143155E-2</v>
      </c>
      <c r="MD11" s="116">
        <f t="shared" si="22"/>
        <v>4.6281624230410122E-2</v>
      </c>
      <c r="ME11" s="116">
        <f t="shared" si="22"/>
        <v>4.5061966062260941E-2</v>
      </c>
      <c r="MF11" s="116">
        <f t="shared" si="22"/>
        <v>4.3815479542494484E-2</v>
      </c>
      <c r="MG11" s="116">
        <f t="shared" si="22"/>
        <v>4.2546211152920788E-2</v>
      </c>
      <c r="MH11" s="116">
        <f t="shared" si="22"/>
        <v>4.1258183380341637E-2</v>
      </c>
      <c r="MI11" s="116">
        <f t="shared" si="22"/>
        <v>3.9955374107251869E-2</v>
      </c>
      <c r="MJ11" s="116">
        <f t="shared" si="22"/>
        <v>3.8641696907807541E-2</v>
      </c>
      <c r="MK11" s="116">
        <f t="shared" si="22"/>
        <v>3.7320982378035314E-2</v>
      </c>
      <c r="ML11" s="116">
        <f t="shared" si="22"/>
        <v>3.5996960615702234E-2</v>
      </c>
      <c r="MM11" s="116">
        <f t="shared" si="22"/>
        <v>3.4673244950917323E-2</v>
      </c>
      <c r="MN11" s="116">
        <f t="shared" si="22"/>
        <v>3.3353317013593078E-2</v>
      </c>
      <c r="MO11" s="116">
        <f t="shared" ref="MO11:OZ11" si="23">MAX(MO8:MO10)</f>
        <v>3.2040513208552057E-2</v>
      </c>
      <c r="MP11" s="116">
        <f t="shared" si="23"/>
        <v>3.0738012653518731E-2</v>
      </c>
      <c r="MQ11" s="116">
        <f t="shared" si="23"/>
        <v>2.9448826619680294E-2</v>
      </c>
      <c r="MR11" s="116">
        <f t="shared" si="23"/>
        <v>2.8175789499117181E-2</v>
      </c>
      <c r="MS11" s="116">
        <f t="shared" si="23"/>
        <v>2.6921551308370845E-2</v>
      </c>
      <c r="MT11" s="116">
        <f t="shared" si="23"/>
        <v>2.5688571722895331E-2</v>
      </c>
      <c r="MU11" s="116">
        <f t="shared" si="23"/>
        <v>2.4479115623282682E-2</v>
      </c>
      <c r="MV11" s="116">
        <f t="shared" si="23"/>
        <v>2.3295250121094659E-2</v>
      </c>
      <c r="MW11" s="116">
        <f t="shared" si="23"/>
        <v>2.2138843019993984E-2</v>
      </c>
      <c r="MX11" s="116">
        <f t="shared" si="23"/>
        <v>2.1011562656749687E-2</v>
      </c>
      <c r="MY11" s="116">
        <f t="shared" si="23"/>
        <v>1.9914879056676386E-2</v>
      </c>
      <c r="MZ11" s="116">
        <f t="shared" si="23"/>
        <v>1.8850066329222433E-2</v>
      </c>
      <c r="NA11" s="116">
        <f t="shared" si="23"/>
        <v>1.7818206221793101E-2</v>
      </c>
      <c r="NB11" s="116">
        <f t="shared" si="23"/>
        <v>1.6820192743511812E-2</v>
      </c>
      <c r="NC11" s="116">
        <f t="shared" si="23"/>
        <v>1.5856737765495118E-2</v>
      </c>
      <c r="ND11" s="116">
        <f t="shared" si="23"/>
        <v>1.492837750034038E-2</v>
      </c>
      <c r="NE11" s="116">
        <f t="shared" si="23"/>
        <v>1.4035479760875861E-2</v>
      </c>
      <c r="NF11" s="116">
        <f t="shared" si="23"/>
        <v>1.3178251896765884E-2</v>
      </c>
      <c r="NG11" s="116">
        <f t="shared" si="23"/>
        <v>1.2356749307246713E-2</v>
      </c>
      <c r="NH11" s="116">
        <f t="shared" si="23"/>
        <v>1.1570884429031165E-2</v>
      </c>
      <c r="NI11" s="116">
        <f t="shared" si="23"/>
        <v>1.0820436100188119E-2</v>
      </c>
      <c r="NJ11" s="116">
        <f t="shared" si="23"/>
        <v>1.0105059203495531E-2</v>
      </c>
      <c r="NK11" s="116">
        <f t="shared" si="23"/>
        <v>9.4242944962943838E-3</v>
      </c>
      <c r="NL11" s="116">
        <f t="shared" si="23"/>
        <v>8.7775785381418031E-3</v>
      </c>
      <c r="NM11" s="116">
        <f t="shared" si="23"/>
        <v>8.1642536324769994E-3</v>
      </c>
      <c r="NN11" s="116">
        <f t="shared" si="23"/>
        <v>7.5835777039741743E-3</v>
      </c>
      <c r="NO11" s="116">
        <f t="shared" si="23"/>
        <v>7.0347340391621657E-3</v>
      </c>
      <c r="NP11" s="116">
        <f t="shared" si="23"/>
        <v>6.5168408241417387E-3</v>
      </c>
      <c r="NQ11" s="116">
        <f t="shared" si="23"/>
        <v>6.0289604197320198E-3</v>
      </c>
      <c r="NR11" s="116">
        <f t="shared" si="23"/>
        <v>5.5701083210337732E-3</v>
      </c>
      <c r="NS11" s="116">
        <f t="shared" si="23"/>
        <v>5.1392617551204662E-3</v>
      </c>
      <c r="NT11" s="116">
        <f t="shared" si="23"/>
        <v>4.7353678772757528E-3</v>
      </c>
      <c r="NU11" s="116">
        <f t="shared" si="23"/>
        <v>4.357351532810509E-3</v>
      </c>
      <c r="NV11" s="116">
        <f t="shared" si="23"/>
        <v>4.0041225579446693E-3</v>
      </c>
      <c r="NW11" s="116">
        <f t="shared" si="23"/>
        <v>3.6745825994662796E-3</v>
      </c>
      <c r="NX11" s="116">
        <f t="shared" si="23"/>
        <v>3.3676314388273814E-3</v>
      </c>
      <c r="NY11" s="116">
        <f t="shared" si="23"/>
        <v>3.0821728119570287E-3</v>
      </c>
      <c r="NZ11" s="116">
        <f t="shared" si="23"/>
        <v>2.8171197213271611E-3</v>
      </c>
      <c r="OA11" s="116">
        <f t="shared" si="23"/>
        <v>2.5713992416656712E-3</v>
      </c>
      <c r="OB11" s="116">
        <f t="shared" si="23"/>
        <v>2.3439568251499908E-3</v>
      </c>
      <c r="OC11" s="116">
        <f t="shared" si="23"/>
        <v>2.13376011591756E-3</v>
      </c>
      <c r="OD11" s="116">
        <f t="shared" si="23"/>
        <v>1.9398022872875349E-3</v>
      </c>
      <c r="OE11" s="116">
        <f t="shared" si="23"/>
        <v>1.7611049181985887E-3</v>
      </c>
      <c r="OF11" s="116">
        <f t="shared" si="23"/>
        <v>1.5967204280339818E-3</v>
      </c>
      <c r="OG11" s="116">
        <f t="shared" si="23"/>
        <v>1.4457340912359118E-3</v>
      </c>
      <c r="OH11" s="116">
        <f t="shared" si="23"/>
        <v>1.3072656549201959E-3</v>
      </c>
      <c r="OI11" s="116">
        <f t="shared" si="23"/>
        <v>1.1804705841072577E-3</v>
      </c>
      <c r="OJ11" s="116">
        <f t="shared" si="23"/>
        <v>1.0645409602074369E-3</v>
      </c>
      <c r="OK11" s="116">
        <f t="shared" si="23"/>
        <v>9.5870605906198819E-4</v>
      </c>
      <c r="OL11" s="116">
        <f t="shared" si="23"/>
        <v>8.6223263517237834E-4</v>
      </c>
      <c r="OM11" s="116">
        <f t="shared" si="23"/>
        <v>7.744249387775853E-4</v>
      </c>
      <c r="ON11" s="116">
        <f t="shared" si="23"/>
        <v>6.9462449219164033E-4</v>
      </c>
      <c r="OO11" s="116">
        <f t="shared" si="23"/>
        <v>6.2220965132137713E-4</v>
      </c>
      <c r="OP11" s="116">
        <f t="shared" si="23"/>
        <v>5.565949775774903E-4</v>
      </c>
      <c r="OQ11" s="116">
        <f t="shared" si="23"/>
        <v>4.9723044450030091E-4</v>
      </c>
      <c r="OR11" s="116">
        <f t="shared" si="23"/>
        <v>4.4360050237425509E-4</v>
      </c>
      <c r="OS11" s="116">
        <f t="shared" si="23"/>
        <v>3.9522302293016102E-4</v>
      </c>
      <c r="OT11" s="116">
        <f t="shared" si="23"/>
        <v>3.516481449584242E-4</v>
      </c>
      <c r="OU11" s="116">
        <f t="shared" si="23"/>
        <v>3.1245704030521878E-4</v>
      </c>
      <c r="OV11" s="116">
        <f t="shared" si="23"/>
        <v>2.7726061832022438E-4</v>
      </c>
      <c r="OW11" s="116">
        <f t="shared" si="23"/>
        <v>2.4569818539087521E-4</v>
      </c>
      <c r="OX11" s="116">
        <f t="shared" si="23"/>
        <v>2.1743607475373336E-4</v>
      </c>
      <c r="OY11" s="116">
        <f t="shared" si="23"/>
        <v>1.9216626033618752E-4</v>
      </c>
      <c r="OZ11" s="116">
        <f t="shared" si="23"/>
        <v>1.6960496696685412E-4</v>
      </c>
      <c r="PA11" s="116">
        <f t="shared" ref="PA11:PH11" si="24">MAX(PA8:PA10)</f>
        <v>1.4949128791432619E-4</v>
      </c>
      <c r="PB11" s="116">
        <f t="shared" si="24"/>
        <v>1.3158581938284476E-4</v>
      </c>
      <c r="PC11" s="116">
        <f t="shared" si="24"/>
        <v>1.1566932031969089E-4</v>
      </c>
      <c r="PD11" s="116">
        <f t="shared" si="24"/>
        <v>1.0154140468037555E-4</v>
      </c>
      <c r="PE11" s="116">
        <f t="shared" si="24"/>
        <v>8.9019272160125433E-5</v>
      </c>
      <c r="PF11" s="116">
        <f t="shared" si="24"/>
        <v>7.7936482338121572E-5</v>
      </c>
      <c r="PG11" s="116">
        <f t="shared" si="24"/>
        <v>6.814177619742858E-5</v>
      </c>
      <c r="PH11" s="116">
        <f t="shared" si="24"/>
        <v>5.949794808015677E-5</v>
      </c>
    </row>
    <row r="12" spans="1:425" ht="18.5" customHeight="1">
      <c r="A12" s="170" t="s">
        <v>639</v>
      </c>
      <c r="B12" s="171">
        <v>90</v>
      </c>
      <c r="C12" s="172" t="s">
        <v>632</v>
      </c>
      <c r="D12" s="173">
        <f>IF(ISNUMBER(B12),($G$7+B12)-1,"")</f>
        <v>45381</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45383</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84.647585340352919</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93.685747992980424</v>
      </c>
      <c r="E18" s="22"/>
      <c r="F18" s="2"/>
      <c r="G18" s="3"/>
      <c r="H18" s="3"/>
      <c r="I18" s="3"/>
      <c r="J18" s="3"/>
      <c r="K18" s="3"/>
      <c r="L18" s="3"/>
      <c r="M18" s="3"/>
      <c r="N18" s="3"/>
      <c r="O18" s="3"/>
      <c r="P18" s="3"/>
      <c r="Q18" s="3"/>
      <c r="R18" s="3"/>
      <c r="S18" s="3"/>
      <c r="T18" s="3"/>
      <c r="U18" s="3"/>
    </row>
    <row r="19" spans="1:21" ht="16">
      <c r="A19" s="3"/>
      <c r="C19" s="17" t="s">
        <v>634</v>
      </c>
      <c r="D19" s="147">
        <f>(D18-D17)+1</f>
        <v>10.038162652627506</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0.11431857749053542</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0.54949204756188541</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0.33618937494757917</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1.2 – © 2022-2023, William W. Davis, MSPM, PMP</v>
      </c>
      <c r="C28" s="3"/>
      <c r="D28" s="3"/>
      <c r="E28" s="3"/>
      <c r="F28" s="2"/>
      <c r="G28" s="2"/>
      <c r="H28" s="3"/>
      <c r="I28" s="3"/>
      <c r="J28" s="2"/>
      <c r="K28" s="2"/>
      <c r="L28" s="3"/>
      <c r="M28" s="3"/>
      <c r="N28" s="3"/>
      <c r="O28" s="3"/>
      <c r="P28" s="3"/>
      <c r="Q28" s="3"/>
      <c r="R28" s="3"/>
      <c r="S28" s="3"/>
      <c r="T28" s="3"/>
      <c r="U28" s="3"/>
    </row>
    <row r="29" spans="1:21">
      <c r="A29" s="2"/>
      <c r="B29" s="225" t="s">
        <v>49</v>
      </c>
      <c r="C29" s="225"/>
      <c r="D29" s="225"/>
      <c r="E29" s="225"/>
      <c r="F29" s="225"/>
      <c r="G29" s="225"/>
      <c r="H29" s="225"/>
      <c r="I29" s="68"/>
      <c r="J29" s="2"/>
      <c r="K29" s="2"/>
      <c r="L29" s="3"/>
      <c r="M29" s="3"/>
      <c r="N29" s="3"/>
      <c r="O29" s="3"/>
      <c r="P29" s="3"/>
      <c r="Q29" s="3"/>
      <c r="R29" s="3"/>
      <c r="S29" s="3"/>
      <c r="T29" s="3"/>
      <c r="U29" s="3"/>
    </row>
    <row r="30" spans="1:21">
      <c r="A30" s="2"/>
      <c r="B30" s="225" t="s">
        <v>50</v>
      </c>
      <c r="C30" s="225"/>
      <c r="D30" s="225"/>
      <c r="E30" s="225"/>
      <c r="F30" s="225"/>
      <c r="G30" s="225"/>
      <c r="H30" s="225"/>
      <c r="I30" s="68"/>
      <c r="J30" s="2"/>
      <c r="K30" s="2"/>
      <c r="L30" s="3"/>
      <c r="M30" s="3"/>
      <c r="N30" s="3"/>
      <c r="O30" s="3"/>
      <c r="P30" s="3"/>
      <c r="Q30" s="3"/>
      <c r="R30" s="3"/>
      <c r="S30" s="3"/>
      <c r="T30" s="3"/>
      <c r="U30" s="3"/>
    </row>
    <row r="31" spans="1:21">
      <c r="A31" s="2"/>
      <c r="B31" s="225" t="s">
        <v>47</v>
      </c>
      <c r="C31" s="225"/>
      <c r="D31" s="225"/>
      <c r="E31" s="225"/>
      <c r="F31" s="225"/>
      <c r="G31" s="225"/>
      <c r="H31" s="225"/>
      <c r="I31" s="68"/>
      <c r="J31" s="2"/>
      <c r="K31" s="2"/>
      <c r="L31" s="3"/>
      <c r="M31" s="3"/>
      <c r="N31" s="3"/>
      <c r="O31" s="3"/>
      <c r="P31" s="3"/>
      <c r="Q31" s="3"/>
      <c r="R31" s="3"/>
      <c r="S31" s="3"/>
      <c r="T31" s="3"/>
      <c r="U31" s="3"/>
    </row>
    <row r="32" spans="1:21">
      <c r="A32" s="2"/>
      <c r="B32" s="225" t="s">
        <v>91</v>
      </c>
      <c r="C32" s="225"/>
      <c r="D32" s="225"/>
      <c r="E32" s="225"/>
      <c r="F32" s="225"/>
      <c r="G32" s="225"/>
      <c r="H32" s="225"/>
      <c r="I32" s="68"/>
      <c r="J32" s="2"/>
      <c r="K32" s="2"/>
      <c r="L32" s="3"/>
      <c r="M32" s="3"/>
      <c r="N32" s="3"/>
      <c r="O32" s="3"/>
      <c r="P32" s="3"/>
      <c r="Q32" s="3"/>
      <c r="R32" s="3"/>
      <c r="S32" s="3"/>
      <c r="T32" s="3"/>
      <c r="U32" s="3"/>
    </row>
    <row r="33" spans="1:21">
      <c r="A33" s="2"/>
      <c r="B33" s="225" t="s">
        <v>826</v>
      </c>
      <c r="C33" s="225"/>
      <c r="D33" s="225"/>
      <c r="E33" s="225"/>
      <c r="F33" s="225"/>
      <c r="G33" s="225"/>
      <c r="H33" s="225"/>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6" t="s">
        <v>613</v>
      </c>
      <c r="C43" s="226"/>
      <c r="D43" s="226"/>
      <c r="E43" s="226"/>
      <c r="F43" s="226"/>
      <c r="G43" s="226"/>
      <c r="H43" s="226"/>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A11AD100-3597-4101-A303-099F1E6FB622}">
            <xm:f>IF($B$7=VLookups!$A$22,TRUE,FALSE)</xm:f>
            <x14:dxf>
              <numFmt numFmtId="9" formatCode="&quot;$&quot;#,##0_);\(&quot;$&quot;#,##0\)"/>
            </x14:dxf>
          </x14:cfRule>
          <xm:sqref>B4:T5</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8" id="{8B43FFA9-93F6-47D7-B501-41C80A0F2878}">
            <xm:f>IF($B$7=VLookups!$A$22,TRUE,FALSE)</xm:f>
            <x14:dxf>
              <numFmt numFmtId="9" formatCode="&quot;$&quot;#,##0_);\(&quot;$&quot;#,##0\)"/>
            </x14:dxf>
          </x14:cfRule>
          <xm:sqref>K4</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1999-2023'!HP4:PH4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31"/>
  <sheetViews>
    <sheetView showGridLines="0" topLeftCell="B1" workbookViewId="0">
      <pane ySplit="9" topLeftCell="A10" activePane="bottomLeft" state="frozen"/>
      <selection pane="bottomLeft" activeCell="A9" sqref="A9"/>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830</v>
      </c>
    </row>
    <row r="2" spans="1:20">
      <c r="A2" s="184" t="s">
        <v>654</v>
      </c>
    </row>
    <row r="3" spans="1:20">
      <c r="A3" s="184" t="s">
        <v>655</v>
      </c>
    </row>
    <row r="4" spans="1:20">
      <c r="A4" s="184" t="s">
        <v>656</v>
      </c>
    </row>
    <row r="5" spans="1:20">
      <c r="A5" s="184" t="s">
        <v>657</v>
      </c>
    </row>
    <row r="6" spans="1:20">
      <c r="A6" s="184" t="s">
        <v>658</v>
      </c>
      <c r="J6" s="185" t="s">
        <v>659</v>
      </c>
      <c r="K6" s="186">
        <f>AVERAGE(C11:C113)</f>
        <v>93.378640776699029</v>
      </c>
      <c r="L6" s="187">
        <v>44927</v>
      </c>
      <c r="N6" s="185" t="s">
        <v>660</v>
      </c>
      <c r="O6" s="186">
        <f>AVERAGE(C64:C113)</f>
        <v>90.66</v>
      </c>
      <c r="P6" s="187">
        <v>44927</v>
      </c>
      <c r="R6" s="185" t="s">
        <v>661</v>
      </c>
      <c r="S6" s="186">
        <f>AVERAGE(C89:C113)</f>
        <v>89.52</v>
      </c>
      <c r="T6" s="187">
        <v>44927</v>
      </c>
    </row>
    <row r="7" spans="1:20">
      <c r="A7" s="184" t="s">
        <v>662</v>
      </c>
      <c r="J7" s="185" t="s">
        <v>821</v>
      </c>
      <c r="K7" s="186">
        <f>_xlfn.STDEV.P(C11:C113)</f>
        <v>7.4261627573157254</v>
      </c>
      <c r="L7" s="188">
        <f>L6+K6</f>
        <v>45020.378640776697</v>
      </c>
      <c r="N7" s="185" t="s">
        <v>821</v>
      </c>
      <c r="O7" s="186">
        <f>_xlfn.STDEV.P(C64:C113)</f>
        <v>6.5103302527598403</v>
      </c>
      <c r="P7" s="188">
        <f>P6+O6</f>
        <v>45017.66</v>
      </c>
      <c r="R7" s="185" t="s">
        <v>821</v>
      </c>
      <c r="S7" s="186">
        <f>_xlfn.STDEV.P(C89:C113)</f>
        <v>6.6820356179834901</v>
      </c>
      <c r="T7" s="188">
        <f>T6+S6</f>
        <v>45016.52</v>
      </c>
    </row>
    <row r="8" spans="1:20">
      <c r="A8" s="184" t="s">
        <v>664</v>
      </c>
      <c r="J8" s="185" t="s">
        <v>822</v>
      </c>
      <c r="K8" s="186">
        <f>MIN(C11:C113)</f>
        <v>74</v>
      </c>
      <c r="L8" s="188">
        <f>L6+K8</f>
        <v>45001</v>
      </c>
      <c r="N8" s="185" t="s">
        <v>822</v>
      </c>
      <c r="O8" s="186">
        <f>MIN(C64:C113)</f>
        <v>74</v>
      </c>
      <c r="P8" s="188">
        <f>P6+O8</f>
        <v>45001</v>
      </c>
      <c r="R8" s="185" t="s">
        <v>822</v>
      </c>
      <c r="S8" s="186">
        <f>MIN(C89:C113)</f>
        <v>77</v>
      </c>
      <c r="T8" s="188">
        <f>T6+S8</f>
        <v>45004</v>
      </c>
    </row>
    <row r="9" spans="1:20">
      <c r="A9" s="184"/>
      <c r="J9" s="185" t="s">
        <v>823</v>
      </c>
      <c r="K9" s="186">
        <f>MAX(C11:C113)</f>
        <v>108</v>
      </c>
      <c r="L9" s="188">
        <f>L6+K9</f>
        <v>45035</v>
      </c>
      <c r="N9" s="185" t="s">
        <v>823</v>
      </c>
      <c r="O9" s="186">
        <f>MAX(C64:C113)</f>
        <v>102</v>
      </c>
      <c r="P9" s="188">
        <f>P6+O9</f>
        <v>45029</v>
      </c>
      <c r="R9" s="185" t="s">
        <v>823</v>
      </c>
      <c r="S9" s="186">
        <f>MAX(C89:C113)</f>
        <v>100</v>
      </c>
      <c r="T9" s="188">
        <f>T6+S9</f>
        <v>45027</v>
      </c>
    </row>
    <row r="10" spans="1:20">
      <c r="A10" s="191" t="s">
        <v>665</v>
      </c>
      <c r="B10" s="189" t="s">
        <v>666</v>
      </c>
      <c r="C10" s="189" t="s">
        <v>667</v>
      </c>
      <c r="D10" s="189" t="s">
        <v>668</v>
      </c>
    </row>
    <row r="11" spans="1:20">
      <c r="A11" s="192" t="s">
        <v>669</v>
      </c>
      <c r="B11" s="187">
        <v>7672</v>
      </c>
      <c r="C11" s="186">
        <v>79</v>
      </c>
      <c r="D11" s="190">
        <f>B11+C11</f>
        <v>7751</v>
      </c>
    </row>
    <row r="12" spans="1:20">
      <c r="A12" s="192" t="s">
        <v>670</v>
      </c>
      <c r="B12" s="187">
        <v>8037</v>
      </c>
      <c r="C12" s="186">
        <v>97</v>
      </c>
      <c r="D12" s="190">
        <f t="shared" ref="D12:D75" si="0">B12+C12</f>
        <v>8134</v>
      </c>
      <c r="F12" s="236" t="s">
        <v>829</v>
      </c>
      <c r="G12" s="236"/>
      <c r="H12" s="236"/>
      <c r="I12" s="236"/>
      <c r="J12" s="236"/>
      <c r="K12" s="236"/>
      <c r="L12" s="236"/>
      <c r="M12" s="236"/>
      <c r="N12" s="236"/>
      <c r="O12" s="236"/>
      <c r="P12" s="236"/>
    </row>
    <row r="13" spans="1:20">
      <c r="A13" s="192" t="s">
        <v>671</v>
      </c>
      <c r="B13" s="187">
        <v>8402</v>
      </c>
      <c r="C13" s="186">
        <v>99</v>
      </c>
      <c r="D13" s="190">
        <f t="shared" si="0"/>
        <v>8501</v>
      </c>
    </row>
    <row r="14" spans="1:20">
      <c r="A14" s="192" t="s">
        <v>672</v>
      </c>
      <c r="B14" s="187">
        <v>8767</v>
      </c>
      <c r="C14" s="186">
        <v>104</v>
      </c>
      <c r="D14" s="190">
        <f t="shared" si="0"/>
        <v>8871</v>
      </c>
    </row>
    <row r="15" spans="1:20">
      <c r="A15" s="192" t="s">
        <v>673</v>
      </c>
      <c r="B15" s="187">
        <v>9133</v>
      </c>
      <c r="C15" s="186">
        <v>86</v>
      </c>
      <c r="D15" s="190">
        <f t="shared" si="0"/>
        <v>9219</v>
      </c>
    </row>
    <row r="16" spans="1:20">
      <c r="A16" s="192" t="s">
        <v>674</v>
      </c>
      <c r="B16" s="187">
        <v>9498</v>
      </c>
      <c r="C16" s="186">
        <v>101</v>
      </c>
      <c r="D16" s="190">
        <f t="shared" si="0"/>
        <v>9599</v>
      </c>
    </row>
    <row r="17" spans="1:4">
      <c r="A17" s="192" t="s">
        <v>675</v>
      </c>
      <c r="B17" s="187">
        <v>9863</v>
      </c>
      <c r="C17" s="186">
        <v>79</v>
      </c>
      <c r="D17" s="190">
        <f t="shared" si="0"/>
        <v>9942</v>
      </c>
    </row>
    <row r="18" spans="1:4">
      <c r="A18" s="192" t="s">
        <v>676</v>
      </c>
      <c r="B18" s="187">
        <v>10228</v>
      </c>
      <c r="C18" s="186">
        <v>99</v>
      </c>
      <c r="D18" s="190">
        <f t="shared" si="0"/>
        <v>10327</v>
      </c>
    </row>
    <row r="19" spans="1:4">
      <c r="A19" s="192" t="s">
        <v>677</v>
      </c>
      <c r="B19" s="187">
        <v>10594</v>
      </c>
      <c r="C19" s="186">
        <v>90</v>
      </c>
      <c r="D19" s="190">
        <f t="shared" si="0"/>
        <v>10684</v>
      </c>
    </row>
    <row r="20" spans="1:4">
      <c r="A20" s="192" t="s">
        <v>678</v>
      </c>
      <c r="B20" s="187">
        <v>10959</v>
      </c>
      <c r="C20" s="186">
        <v>91</v>
      </c>
      <c r="D20" s="190">
        <f t="shared" si="0"/>
        <v>11050</v>
      </c>
    </row>
    <row r="21" spans="1:4">
      <c r="A21" s="192" t="s">
        <v>679</v>
      </c>
      <c r="B21" s="187">
        <v>11324</v>
      </c>
      <c r="C21" s="186">
        <v>101</v>
      </c>
      <c r="D21" s="190">
        <f t="shared" si="0"/>
        <v>11425</v>
      </c>
    </row>
    <row r="22" spans="1:4">
      <c r="A22" s="192" t="s">
        <v>680</v>
      </c>
      <c r="B22" s="187">
        <v>11689</v>
      </c>
      <c r="C22" s="186">
        <v>106</v>
      </c>
      <c r="D22" s="190">
        <f t="shared" si="0"/>
        <v>11795</v>
      </c>
    </row>
    <row r="23" spans="1:4">
      <c r="A23" s="192" t="s">
        <v>681</v>
      </c>
      <c r="B23" s="187">
        <v>12055</v>
      </c>
      <c r="C23" s="186">
        <v>99</v>
      </c>
      <c r="D23" s="190">
        <f t="shared" si="0"/>
        <v>12154</v>
      </c>
    </row>
    <row r="24" spans="1:4">
      <c r="A24" s="192" t="s">
        <v>682</v>
      </c>
      <c r="B24" s="187">
        <v>12420</v>
      </c>
      <c r="C24" s="186">
        <v>105</v>
      </c>
      <c r="D24" s="190">
        <f t="shared" si="0"/>
        <v>12525</v>
      </c>
    </row>
    <row r="25" spans="1:4">
      <c r="A25" s="192" t="s">
        <v>683</v>
      </c>
      <c r="B25" s="187">
        <v>12785</v>
      </c>
      <c r="C25" s="186">
        <v>91</v>
      </c>
      <c r="D25" s="190">
        <f t="shared" si="0"/>
        <v>12876</v>
      </c>
    </row>
    <row r="26" spans="1:4">
      <c r="A26" s="192" t="s">
        <v>684</v>
      </c>
      <c r="B26" s="187">
        <v>13150</v>
      </c>
      <c r="C26" s="186">
        <v>98</v>
      </c>
      <c r="D26" s="190">
        <f t="shared" si="0"/>
        <v>13248</v>
      </c>
    </row>
    <row r="27" spans="1:4">
      <c r="A27" s="192" t="s">
        <v>685</v>
      </c>
      <c r="B27" s="187">
        <v>13516</v>
      </c>
      <c r="C27" s="186">
        <v>104</v>
      </c>
      <c r="D27" s="190">
        <f t="shared" si="0"/>
        <v>13620</v>
      </c>
    </row>
    <row r="28" spans="1:4">
      <c r="A28" s="192" t="s">
        <v>686</v>
      </c>
      <c r="B28" s="187">
        <v>13881</v>
      </c>
      <c r="C28" s="186">
        <v>84</v>
      </c>
      <c r="D28" s="190">
        <f t="shared" si="0"/>
        <v>13965</v>
      </c>
    </row>
    <row r="29" spans="1:4">
      <c r="A29" s="192" t="s">
        <v>687</v>
      </c>
      <c r="B29" s="187">
        <v>14246</v>
      </c>
      <c r="C29" s="186">
        <v>89</v>
      </c>
      <c r="D29" s="190">
        <f t="shared" si="0"/>
        <v>14335</v>
      </c>
    </row>
    <row r="30" spans="1:4">
      <c r="A30" s="192" t="s">
        <v>688</v>
      </c>
      <c r="B30" s="187">
        <v>14611</v>
      </c>
      <c r="C30" s="186">
        <v>104</v>
      </c>
      <c r="D30" s="190">
        <f t="shared" si="0"/>
        <v>14715</v>
      </c>
    </row>
    <row r="31" spans="1:4">
      <c r="A31" s="192" t="s">
        <v>689</v>
      </c>
      <c r="B31" s="187">
        <v>14977</v>
      </c>
      <c r="C31" s="186">
        <v>102</v>
      </c>
      <c r="D31" s="190">
        <f t="shared" si="0"/>
        <v>15079</v>
      </c>
    </row>
    <row r="32" spans="1:4">
      <c r="A32" s="192" t="s">
        <v>690</v>
      </c>
      <c r="B32" s="187">
        <v>15342</v>
      </c>
      <c r="C32" s="186">
        <v>95</v>
      </c>
      <c r="D32" s="190">
        <f t="shared" si="0"/>
        <v>15437</v>
      </c>
    </row>
    <row r="33" spans="1:4">
      <c r="A33" s="192" t="s">
        <v>691</v>
      </c>
      <c r="B33" s="187">
        <v>15707</v>
      </c>
      <c r="C33" s="186">
        <v>94</v>
      </c>
      <c r="D33" s="190">
        <f t="shared" si="0"/>
        <v>15801</v>
      </c>
    </row>
    <row r="34" spans="1:4">
      <c r="A34" s="192" t="s">
        <v>692</v>
      </c>
      <c r="B34" s="187">
        <v>16072</v>
      </c>
      <c r="C34" s="186">
        <v>100</v>
      </c>
      <c r="D34" s="190">
        <f t="shared" si="0"/>
        <v>16172</v>
      </c>
    </row>
    <row r="35" spans="1:4">
      <c r="A35" s="192" t="s">
        <v>693</v>
      </c>
      <c r="B35" s="187">
        <v>16438</v>
      </c>
      <c r="C35" s="186">
        <v>79</v>
      </c>
      <c r="D35" s="190">
        <f t="shared" si="0"/>
        <v>16517</v>
      </c>
    </row>
    <row r="36" spans="1:4">
      <c r="A36" s="192" t="s">
        <v>694</v>
      </c>
      <c r="B36" s="187">
        <v>16803</v>
      </c>
      <c r="C36" s="186">
        <v>82</v>
      </c>
      <c r="D36" s="190">
        <f t="shared" si="0"/>
        <v>16885</v>
      </c>
    </row>
    <row r="37" spans="1:4">
      <c r="A37" s="192" t="s">
        <v>695</v>
      </c>
      <c r="B37" s="187">
        <v>17168</v>
      </c>
      <c r="C37" s="186">
        <v>102</v>
      </c>
      <c r="D37" s="190">
        <f t="shared" si="0"/>
        <v>17270</v>
      </c>
    </row>
    <row r="38" spans="1:4">
      <c r="A38" s="192" t="s">
        <v>696</v>
      </c>
      <c r="B38" s="187">
        <v>17533</v>
      </c>
      <c r="C38" s="186">
        <v>88</v>
      </c>
      <c r="D38" s="190">
        <f t="shared" si="0"/>
        <v>17621</v>
      </c>
    </row>
    <row r="39" spans="1:4">
      <c r="A39" s="192" t="s">
        <v>697</v>
      </c>
      <c r="B39" s="187">
        <v>17899</v>
      </c>
      <c r="C39" s="186">
        <v>88</v>
      </c>
      <c r="D39" s="190">
        <f t="shared" si="0"/>
        <v>17987</v>
      </c>
    </row>
    <row r="40" spans="1:4">
      <c r="A40" s="192" t="s">
        <v>698</v>
      </c>
      <c r="B40" s="187">
        <v>18264</v>
      </c>
      <c r="C40" s="186">
        <v>99</v>
      </c>
      <c r="D40" s="190">
        <f t="shared" si="0"/>
        <v>18363</v>
      </c>
    </row>
    <row r="41" spans="1:4">
      <c r="A41" s="192" t="s">
        <v>699</v>
      </c>
      <c r="B41" s="187">
        <v>18629</v>
      </c>
      <c r="C41" s="186">
        <v>96</v>
      </c>
      <c r="D41" s="190">
        <f t="shared" si="0"/>
        <v>18725</v>
      </c>
    </row>
    <row r="42" spans="1:4">
      <c r="A42" s="192" t="s">
        <v>700</v>
      </c>
      <c r="B42" s="187">
        <v>18994</v>
      </c>
      <c r="C42" s="186">
        <v>100</v>
      </c>
      <c r="D42" s="190">
        <f t="shared" si="0"/>
        <v>19094</v>
      </c>
    </row>
    <row r="43" spans="1:4">
      <c r="A43" s="192" t="s">
        <v>701</v>
      </c>
      <c r="B43" s="187">
        <v>19360</v>
      </c>
      <c r="C43" s="186">
        <v>86</v>
      </c>
      <c r="D43" s="190">
        <f t="shared" si="0"/>
        <v>19446</v>
      </c>
    </row>
    <row r="44" spans="1:4">
      <c r="A44" s="192" t="s">
        <v>702</v>
      </c>
      <c r="B44" s="187">
        <v>19725</v>
      </c>
      <c r="C44" s="186">
        <v>96</v>
      </c>
      <c r="D44" s="190">
        <f t="shared" si="0"/>
        <v>19821</v>
      </c>
    </row>
    <row r="45" spans="1:4">
      <c r="A45" s="192" t="s">
        <v>703</v>
      </c>
      <c r="B45" s="187">
        <v>20090</v>
      </c>
      <c r="C45" s="186">
        <v>92</v>
      </c>
      <c r="D45" s="190">
        <f t="shared" si="0"/>
        <v>20182</v>
      </c>
    </row>
    <row r="46" spans="1:4">
      <c r="A46" s="192" t="s">
        <v>704</v>
      </c>
      <c r="B46" s="187">
        <v>20455</v>
      </c>
      <c r="C46" s="186">
        <v>97</v>
      </c>
      <c r="D46" s="190">
        <f t="shared" si="0"/>
        <v>20552</v>
      </c>
    </row>
    <row r="47" spans="1:4">
      <c r="A47" s="192" t="s">
        <v>705</v>
      </c>
      <c r="B47" s="187">
        <v>20821</v>
      </c>
      <c r="C47" s="186">
        <v>98</v>
      </c>
      <c r="D47" s="190">
        <f t="shared" si="0"/>
        <v>20919</v>
      </c>
    </row>
    <row r="48" spans="1:4">
      <c r="A48" s="192" t="s">
        <v>706</v>
      </c>
      <c r="B48" s="187">
        <v>21186</v>
      </c>
      <c r="C48" s="186">
        <v>108</v>
      </c>
      <c r="D48" s="190">
        <f t="shared" si="0"/>
        <v>21294</v>
      </c>
    </row>
    <row r="49" spans="1:4">
      <c r="A49" s="192" t="s">
        <v>707</v>
      </c>
      <c r="B49" s="187">
        <v>21551</v>
      </c>
      <c r="C49" s="186">
        <v>96</v>
      </c>
      <c r="D49" s="190">
        <f t="shared" si="0"/>
        <v>21647</v>
      </c>
    </row>
    <row r="50" spans="1:4">
      <c r="A50" s="192" t="s">
        <v>708</v>
      </c>
      <c r="B50" s="187">
        <v>21916</v>
      </c>
      <c r="C50" s="186">
        <v>105</v>
      </c>
      <c r="D50" s="190">
        <f t="shared" si="0"/>
        <v>22021</v>
      </c>
    </row>
    <row r="51" spans="1:4">
      <c r="A51" s="192" t="s">
        <v>709</v>
      </c>
      <c r="B51" s="187">
        <v>22282</v>
      </c>
      <c r="C51" s="186">
        <v>92</v>
      </c>
      <c r="D51" s="190">
        <f t="shared" si="0"/>
        <v>22374</v>
      </c>
    </row>
    <row r="52" spans="1:4">
      <c r="A52" s="192" t="s">
        <v>710</v>
      </c>
      <c r="B52" s="187">
        <v>22647</v>
      </c>
      <c r="C52" s="186">
        <v>97</v>
      </c>
      <c r="D52" s="190">
        <f t="shared" si="0"/>
        <v>22744</v>
      </c>
    </row>
    <row r="53" spans="1:4">
      <c r="A53" s="192" t="s">
        <v>711</v>
      </c>
      <c r="B53" s="187">
        <v>23012</v>
      </c>
      <c r="C53" s="186">
        <v>93</v>
      </c>
      <c r="D53" s="190">
        <f t="shared" si="0"/>
        <v>23105</v>
      </c>
    </row>
    <row r="54" spans="1:4">
      <c r="A54" s="192" t="s">
        <v>712</v>
      </c>
      <c r="B54" s="187">
        <v>23377</v>
      </c>
      <c r="C54" s="186">
        <v>102</v>
      </c>
      <c r="D54" s="190">
        <f t="shared" si="0"/>
        <v>23479</v>
      </c>
    </row>
    <row r="55" spans="1:4">
      <c r="A55" s="192" t="s">
        <v>713</v>
      </c>
      <c r="B55" s="187">
        <v>23743</v>
      </c>
      <c r="C55" s="186">
        <v>105</v>
      </c>
      <c r="D55" s="190">
        <f t="shared" si="0"/>
        <v>23848</v>
      </c>
    </row>
    <row r="56" spans="1:4">
      <c r="A56" s="192" t="s">
        <v>714</v>
      </c>
      <c r="B56" s="187">
        <v>24108</v>
      </c>
      <c r="C56" s="186">
        <v>95</v>
      </c>
      <c r="D56" s="190">
        <f t="shared" si="0"/>
        <v>24203</v>
      </c>
    </row>
    <row r="57" spans="1:4">
      <c r="A57" s="192" t="s">
        <v>715</v>
      </c>
      <c r="B57" s="187">
        <v>24473</v>
      </c>
      <c r="C57" s="186">
        <v>96</v>
      </c>
      <c r="D57" s="190">
        <f t="shared" si="0"/>
        <v>24569</v>
      </c>
    </row>
    <row r="58" spans="1:4">
      <c r="A58" s="192" t="s">
        <v>716</v>
      </c>
      <c r="B58" s="187">
        <v>24838</v>
      </c>
      <c r="C58" s="186">
        <v>90</v>
      </c>
      <c r="D58" s="190">
        <f t="shared" si="0"/>
        <v>24928</v>
      </c>
    </row>
    <row r="59" spans="1:4">
      <c r="A59" s="192" t="s">
        <v>717</v>
      </c>
      <c r="B59" s="187">
        <v>25204</v>
      </c>
      <c r="C59" s="186">
        <v>99</v>
      </c>
      <c r="D59" s="190">
        <f t="shared" si="0"/>
        <v>25303</v>
      </c>
    </row>
    <row r="60" spans="1:4">
      <c r="A60" s="192" t="s">
        <v>718</v>
      </c>
      <c r="B60" s="187">
        <v>25569</v>
      </c>
      <c r="C60" s="186">
        <v>106</v>
      </c>
      <c r="D60" s="190">
        <f t="shared" si="0"/>
        <v>25675</v>
      </c>
    </row>
    <row r="61" spans="1:4">
      <c r="A61" s="192" t="s">
        <v>719</v>
      </c>
      <c r="B61" s="187">
        <v>25934</v>
      </c>
      <c r="C61" s="186">
        <v>98</v>
      </c>
      <c r="D61" s="190">
        <f t="shared" si="0"/>
        <v>26032</v>
      </c>
    </row>
    <row r="62" spans="1:4">
      <c r="A62" s="192" t="s">
        <v>720</v>
      </c>
      <c r="B62" s="187">
        <v>26299</v>
      </c>
      <c r="C62" s="186">
        <v>102</v>
      </c>
      <c r="D62" s="190">
        <f t="shared" si="0"/>
        <v>26401</v>
      </c>
    </row>
    <row r="63" spans="1:4">
      <c r="A63" s="192" t="s">
        <v>721</v>
      </c>
      <c r="B63" s="187">
        <v>26665</v>
      </c>
      <c r="C63" s="186">
        <v>101</v>
      </c>
      <c r="D63" s="190">
        <f t="shared" si="0"/>
        <v>26766</v>
      </c>
    </row>
    <row r="64" spans="1:4">
      <c r="A64" s="192" t="s">
        <v>722</v>
      </c>
      <c r="B64" s="187">
        <v>27030</v>
      </c>
      <c r="C64" s="186">
        <v>93</v>
      </c>
      <c r="D64" s="190">
        <f t="shared" si="0"/>
        <v>27123</v>
      </c>
    </row>
    <row r="65" spans="1:4">
      <c r="A65" s="192" t="s">
        <v>723</v>
      </c>
      <c r="B65" s="187">
        <v>27395</v>
      </c>
      <c r="C65" s="186">
        <v>93</v>
      </c>
      <c r="D65" s="190">
        <f t="shared" si="0"/>
        <v>27488</v>
      </c>
    </row>
    <row r="66" spans="1:4">
      <c r="A66" s="192" t="s">
        <v>724</v>
      </c>
      <c r="B66" s="187">
        <v>27760</v>
      </c>
      <c r="C66" s="186">
        <v>83</v>
      </c>
      <c r="D66" s="190">
        <f t="shared" si="0"/>
        <v>27843</v>
      </c>
    </row>
    <row r="67" spans="1:4">
      <c r="A67" s="192" t="s">
        <v>725</v>
      </c>
      <c r="B67" s="187">
        <v>28126</v>
      </c>
      <c r="C67" s="186">
        <v>85</v>
      </c>
      <c r="D67" s="190">
        <f t="shared" si="0"/>
        <v>28211</v>
      </c>
    </row>
    <row r="68" spans="1:4">
      <c r="A68" s="192" t="s">
        <v>726</v>
      </c>
      <c r="B68" s="187">
        <v>28491</v>
      </c>
      <c r="C68" s="186">
        <v>102</v>
      </c>
      <c r="D68" s="190">
        <f t="shared" si="0"/>
        <v>28593</v>
      </c>
    </row>
    <row r="69" spans="1:4">
      <c r="A69" s="192" t="s">
        <v>727</v>
      </c>
      <c r="B69" s="187">
        <v>28856</v>
      </c>
      <c r="C69" s="186">
        <v>92</v>
      </c>
      <c r="D69" s="190">
        <f t="shared" si="0"/>
        <v>28948</v>
      </c>
    </row>
    <row r="70" spans="1:4">
      <c r="A70" s="192" t="s">
        <v>728</v>
      </c>
      <c r="B70" s="187">
        <v>29221</v>
      </c>
      <c r="C70" s="186">
        <v>97</v>
      </c>
      <c r="D70" s="190">
        <f t="shared" si="0"/>
        <v>29318</v>
      </c>
    </row>
    <row r="71" spans="1:4">
      <c r="A71" s="192" t="s">
        <v>729</v>
      </c>
      <c r="B71" s="187">
        <v>29587</v>
      </c>
      <c r="C71" s="186">
        <v>93</v>
      </c>
      <c r="D71" s="190">
        <f t="shared" si="0"/>
        <v>29680</v>
      </c>
    </row>
    <row r="72" spans="1:4">
      <c r="A72" s="192" t="s">
        <v>730</v>
      </c>
      <c r="B72" s="187">
        <v>29952</v>
      </c>
      <c r="C72" s="186">
        <v>97</v>
      </c>
      <c r="D72" s="190">
        <f t="shared" si="0"/>
        <v>30049</v>
      </c>
    </row>
    <row r="73" spans="1:4">
      <c r="A73" s="192" t="s">
        <v>731</v>
      </c>
      <c r="B73" s="187">
        <v>30317</v>
      </c>
      <c r="C73" s="186">
        <v>97</v>
      </c>
      <c r="D73" s="190">
        <f t="shared" si="0"/>
        <v>30414</v>
      </c>
    </row>
    <row r="74" spans="1:4">
      <c r="A74" s="192" t="s">
        <v>732</v>
      </c>
      <c r="B74" s="187">
        <v>30682</v>
      </c>
      <c r="C74" s="186">
        <v>94</v>
      </c>
      <c r="D74" s="190">
        <f t="shared" si="0"/>
        <v>30776</v>
      </c>
    </row>
    <row r="75" spans="1:4">
      <c r="A75" s="192" t="s">
        <v>733</v>
      </c>
      <c r="B75" s="187">
        <v>31048</v>
      </c>
      <c r="C75" s="186">
        <v>97</v>
      </c>
      <c r="D75" s="190">
        <f t="shared" si="0"/>
        <v>31145</v>
      </c>
    </row>
    <row r="76" spans="1:4">
      <c r="A76" s="192" t="s">
        <v>734</v>
      </c>
      <c r="B76" s="187">
        <v>31413</v>
      </c>
      <c r="C76" s="186">
        <v>92</v>
      </c>
      <c r="D76" s="190">
        <f t="shared" ref="D76:D113" si="1">B76+C76</f>
        <v>31505</v>
      </c>
    </row>
    <row r="77" spans="1:4">
      <c r="A77" s="192" t="s">
        <v>735</v>
      </c>
      <c r="B77" s="187">
        <v>31778</v>
      </c>
      <c r="C77" s="186">
        <v>87</v>
      </c>
      <c r="D77" s="190">
        <f t="shared" si="1"/>
        <v>31865</v>
      </c>
    </row>
    <row r="78" spans="1:4">
      <c r="A78" s="192" t="s">
        <v>736</v>
      </c>
      <c r="B78" s="187">
        <v>32143</v>
      </c>
      <c r="C78" s="186">
        <v>91</v>
      </c>
      <c r="D78" s="190">
        <f t="shared" si="1"/>
        <v>32234</v>
      </c>
    </row>
    <row r="79" spans="1:4">
      <c r="A79" s="192" t="s">
        <v>737</v>
      </c>
      <c r="B79" s="187">
        <v>32509</v>
      </c>
      <c r="C79" s="186">
        <v>88</v>
      </c>
      <c r="D79" s="190">
        <f t="shared" si="1"/>
        <v>32597</v>
      </c>
    </row>
    <row r="80" spans="1:4">
      <c r="A80" s="192" t="s">
        <v>738</v>
      </c>
      <c r="B80" s="187">
        <v>32874</v>
      </c>
      <c r="C80" s="186">
        <v>74</v>
      </c>
      <c r="D80" s="190">
        <f t="shared" si="1"/>
        <v>32948</v>
      </c>
    </row>
    <row r="81" spans="1:4">
      <c r="A81" s="192" t="s">
        <v>739</v>
      </c>
      <c r="B81" s="187">
        <v>33239</v>
      </c>
      <c r="C81" s="186">
        <v>88</v>
      </c>
      <c r="D81" s="190">
        <f t="shared" si="1"/>
        <v>33327</v>
      </c>
    </row>
    <row r="82" spans="1:4">
      <c r="A82" s="192" t="s">
        <v>740</v>
      </c>
      <c r="B82" s="187">
        <v>33604</v>
      </c>
      <c r="C82" s="186">
        <v>98</v>
      </c>
      <c r="D82" s="190">
        <f t="shared" si="1"/>
        <v>33702</v>
      </c>
    </row>
    <row r="83" spans="1:4">
      <c r="A83" s="192" t="s">
        <v>741</v>
      </c>
      <c r="B83" s="187">
        <v>33970</v>
      </c>
      <c r="C83" s="186">
        <v>101</v>
      </c>
      <c r="D83" s="190">
        <f t="shared" si="1"/>
        <v>34071</v>
      </c>
    </row>
    <row r="84" spans="1:4">
      <c r="A84" s="192" t="s">
        <v>742</v>
      </c>
      <c r="B84" s="187">
        <v>34335</v>
      </c>
      <c r="C84" s="186">
        <v>95</v>
      </c>
      <c r="D84" s="190">
        <f t="shared" si="1"/>
        <v>34430</v>
      </c>
    </row>
    <row r="85" spans="1:4">
      <c r="A85" s="192" t="s">
        <v>743</v>
      </c>
      <c r="B85" s="187">
        <v>34700</v>
      </c>
      <c r="C85" s="186">
        <v>92</v>
      </c>
      <c r="D85" s="190">
        <f t="shared" si="1"/>
        <v>34792</v>
      </c>
    </row>
    <row r="86" spans="1:4">
      <c r="A86" s="192" t="s">
        <v>744</v>
      </c>
      <c r="B86" s="187">
        <v>35065</v>
      </c>
      <c r="C86" s="186">
        <v>95</v>
      </c>
      <c r="D86" s="190">
        <f t="shared" si="1"/>
        <v>35160</v>
      </c>
    </row>
    <row r="87" spans="1:4">
      <c r="A87" s="192" t="s">
        <v>745</v>
      </c>
      <c r="B87" s="187">
        <v>35431</v>
      </c>
      <c r="C87" s="186">
        <v>85</v>
      </c>
      <c r="D87" s="190">
        <f t="shared" si="1"/>
        <v>35516</v>
      </c>
    </row>
    <row r="88" spans="1:4">
      <c r="A88" s="192" t="s">
        <v>746</v>
      </c>
      <c r="B88" s="187">
        <v>35796</v>
      </c>
      <c r="C88" s="186">
        <v>86</v>
      </c>
      <c r="D88" s="190">
        <f t="shared" si="1"/>
        <v>35882</v>
      </c>
    </row>
    <row r="89" spans="1:4">
      <c r="A89" s="192" t="s">
        <v>747</v>
      </c>
      <c r="B89" s="187">
        <v>36161</v>
      </c>
      <c r="C89" s="186">
        <v>95</v>
      </c>
      <c r="D89" s="190">
        <f t="shared" si="1"/>
        <v>36256</v>
      </c>
    </row>
    <row r="90" spans="1:4">
      <c r="A90" s="192" t="s">
        <v>748</v>
      </c>
      <c r="B90" s="187">
        <v>36526</v>
      </c>
      <c r="C90" s="186">
        <v>77</v>
      </c>
      <c r="D90" s="190">
        <f t="shared" si="1"/>
        <v>36603</v>
      </c>
    </row>
    <row r="91" spans="1:4">
      <c r="A91" s="192" t="s">
        <v>749</v>
      </c>
      <c r="B91" s="187">
        <v>36892</v>
      </c>
      <c r="C91" s="186">
        <v>96</v>
      </c>
      <c r="D91" s="190">
        <f t="shared" si="1"/>
        <v>36988</v>
      </c>
    </row>
    <row r="92" spans="1:4">
      <c r="A92" s="192" t="s">
        <v>750</v>
      </c>
      <c r="B92" s="187">
        <v>37257</v>
      </c>
      <c r="C92" s="186">
        <v>92</v>
      </c>
      <c r="D92" s="190">
        <f t="shared" si="1"/>
        <v>37349</v>
      </c>
    </row>
    <row r="93" spans="1:4">
      <c r="A93" s="192" t="s">
        <v>751</v>
      </c>
      <c r="B93" s="187">
        <v>37622</v>
      </c>
      <c r="C93" s="186">
        <v>92</v>
      </c>
      <c r="D93" s="190">
        <f t="shared" si="1"/>
        <v>37714</v>
      </c>
    </row>
    <row r="94" spans="1:4">
      <c r="A94" s="192" t="s">
        <v>752</v>
      </c>
      <c r="B94" s="187">
        <v>37987</v>
      </c>
      <c r="C94" s="186">
        <v>91</v>
      </c>
      <c r="D94" s="190">
        <f t="shared" si="1"/>
        <v>38078</v>
      </c>
    </row>
    <row r="95" spans="1:4">
      <c r="A95" s="192" t="s">
        <v>753</v>
      </c>
      <c r="B95" s="187">
        <v>38353</v>
      </c>
      <c r="C95" s="186">
        <v>99</v>
      </c>
      <c r="D95" s="190">
        <f t="shared" si="1"/>
        <v>38452</v>
      </c>
    </row>
    <row r="96" spans="1:4">
      <c r="A96" s="192" t="s">
        <v>754</v>
      </c>
      <c r="B96" s="187">
        <v>38718</v>
      </c>
      <c r="C96" s="186">
        <v>89</v>
      </c>
      <c r="D96" s="190">
        <f t="shared" si="1"/>
        <v>38807</v>
      </c>
    </row>
    <row r="97" spans="1:8">
      <c r="A97" s="192" t="s">
        <v>755</v>
      </c>
      <c r="B97" s="187">
        <v>39083</v>
      </c>
      <c r="C97" s="186">
        <v>91</v>
      </c>
      <c r="D97" s="190">
        <f t="shared" si="1"/>
        <v>39174</v>
      </c>
    </row>
    <row r="98" spans="1:8">
      <c r="A98" s="192" t="s">
        <v>756</v>
      </c>
      <c r="B98" s="187">
        <v>39448</v>
      </c>
      <c r="C98" s="186">
        <v>86</v>
      </c>
      <c r="D98" s="190">
        <f t="shared" si="1"/>
        <v>39534</v>
      </c>
    </row>
    <row r="99" spans="1:8">
      <c r="A99" s="192" t="s">
        <v>757</v>
      </c>
      <c r="B99" s="187">
        <v>39814</v>
      </c>
      <c r="C99" s="186">
        <v>91</v>
      </c>
      <c r="D99" s="190">
        <f t="shared" si="1"/>
        <v>39905</v>
      </c>
    </row>
    <row r="100" spans="1:8">
      <c r="A100" s="192" t="s">
        <v>758</v>
      </c>
      <c r="B100" s="187">
        <v>40179</v>
      </c>
      <c r="C100" s="186">
        <v>90</v>
      </c>
      <c r="D100" s="190">
        <f t="shared" si="1"/>
        <v>40269</v>
      </c>
    </row>
    <row r="101" spans="1:8">
      <c r="A101" s="192" t="s">
        <v>759</v>
      </c>
      <c r="B101" s="187">
        <v>40544</v>
      </c>
      <c r="C101" s="186">
        <v>88</v>
      </c>
      <c r="D101" s="190">
        <f t="shared" si="1"/>
        <v>40632</v>
      </c>
    </row>
    <row r="102" spans="1:8">
      <c r="A102" s="192" t="s">
        <v>760</v>
      </c>
      <c r="B102" s="187">
        <v>40909</v>
      </c>
      <c r="C102" s="186">
        <v>80</v>
      </c>
      <c r="D102" s="190">
        <f t="shared" si="1"/>
        <v>40989</v>
      </c>
    </row>
    <row r="103" spans="1:8">
      <c r="A103" s="192" t="s">
        <v>761</v>
      </c>
      <c r="B103" s="187">
        <v>41275</v>
      </c>
      <c r="C103" s="186">
        <v>99</v>
      </c>
      <c r="D103" s="190">
        <f t="shared" si="1"/>
        <v>41374</v>
      </c>
    </row>
    <row r="104" spans="1:8">
      <c r="A104" s="192" t="s">
        <v>762</v>
      </c>
      <c r="B104" s="187">
        <v>41640</v>
      </c>
      <c r="C104" s="186">
        <v>100</v>
      </c>
      <c r="D104" s="190">
        <f t="shared" si="1"/>
        <v>41740</v>
      </c>
    </row>
    <row r="105" spans="1:8">
      <c r="A105" s="192" t="s">
        <v>763</v>
      </c>
      <c r="B105" s="187">
        <v>42005</v>
      </c>
      <c r="C105" s="186">
        <v>100</v>
      </c>
      <c r="D105" s="190">
        <f t="shared" si="1"/>
        <v>42105</v>
      </c>
    </row>
    <row r="106" spans="1:8">
      <c r="A106" s="192" t="s">
        <v>764</v>
      </c>
      <c r="B106" s="187">
        <v>42370</v>
      </c>
      <c r="C106" s="186">
        <v>85</v>
      </c>
      <c r="D106" s="190">
        <f t="shared" si="1"/>
        <v>42455</v>
      </c>
    </row>
    <row r="107" spans="1:8">
      <c r="A107" s="192" t="s">
        <v>765</v>
      </c>
      <c r="B107" s="187">
        <v>42736</v>
      </c>
      <c r="C107" s="186">
        <v>84</v>
      </c>
      <c r="D107" s="190">
        <f t="shared" si="1"/>
        <v>42820</v>
      </c>
    </row>
    <row r="108" spans="1:8">
      <c r="A108" s="192" t="s">
        <v>766</v>
      </c>
      <c r="B108" s="187">
        <v>43101</v>
      </c>
      <c r="C108" s="186">
        <v>95</v>
      </c>
      <c r="D108" s="190">
        <f t="shared" si="1"/>
        <v>43196</v>
      </c>
    </row>
    <row r="109" spans="1:8">
      <c r="A109" s="192" t="s">
        <v>767</v>
      </c>
      <c r="B109" s="187">
        <v>43466</v>
      </c>
      <c r="C109" s="186">
        <v>91</v>
      </c>
      <c r="D109" s="190">
        <f t="shared" si="1"/>
        <v>43557</v>
      </c>
    </row>
    <row r="110" spans="1:8">
      <c r="A110" s="192" t="s">
        <v>768</v>
      </c>
      <c r="B110" s="187">
        <v>43831</v>
      </c>
      <c r="C110" s="186">
        <v>80</v>
      </c>
      <c r="D110" s="190">
        <f t="shared" si="1"/>
        <v>43911</v>
      </c>
    </row>
    <row r="111" spans="1:8">
      <c r="A111" s="192" t="s">
        <v>769</v>
      </c>
      <c r="B111" s="187">
        <v>44197</v>
      </c>
      <c r="C111" s="186">
        <v>87</v>
      </c>
      <c r="D111" s="190">
        <f t="shared" ref="D111:D112" si="2">B111+C111</f>
        <v>44284</v>
      </c>
    </row>
    <row r="112" spans="1:8">
      <c r="A112" s="192"/>
      <c r="B112" s="187">
        <v>44562</v>
      </c>
      <c r="C112" s="186">
        <v>79</v>
      </c>
      <c r="D112" s="190">
        <f t="shared" si="2"/>
        <v>44641</v>
      </c>
      <c r="E112" s="239" t="s">
        <v>831</v>
      </c>
      <c r="F112" s="239"/>
      <c r="G112" s="239"/>
      <c r="H112" s="239"/>
    </row>
    <row r="113" spans="1:8">
      <c r="A113" s="192"/>
      <c r="B113" s="187">
        <v>44927</v>
      </c>
      <c r="C113" s="186">
        <v>81</v>
      </c>
      <c r="D113" s="190">
        <f t="shared" si="1"/>
        <v>45008</v>
      </c>
      <c r="E113" s="239" t="s">
        <v>832</v>
      </c>
      <c r="F113" s="239"/>
      <c r="G113" s="239"/>
      <c r="H113" s="239"/>
    </row>
    <row r="116" spans="1:8">
      <c r="A116" s="193" t="str">
        <f>CONCATENATE("Version ",'Change Log'!$B$3," – © 2022-",YEAR('Change Log'!$A$3),IF('Change Log'!$C$3="William W. Davis",", William W. Davis, MSPM, PMP",CONCATENATE(", original copyright holder is William W. Davis, MSPM, PMP; later modified by ",'Change Log'!$C$3)))</f>
        <v>Version 1.2 – © 2022-2023, William W. Davis, MSPM, PMP</v>
      </c>
      <c r="B116" s="3"/>
      <c r="C116" s="3"/>
      <c r="D116" s="3"/>
      <c r="E116" s="2"/>
      <c r="F116" s="2"/>
      <c r="G116" s="3"/>
    </row>
    <row r="117" spans="1:8">
      <c r="A117" s="237" t="s">
        <v>49</v>
      </c>
      <c r="B117" s="237"/>
      <c r="C117" s="237"/>
      <c r="D117" s="237"/>
      <c r="E117" s="237"/>
      <c r="F117" s="237"/>
      <c r="G117" s="237"/>
    </row>
    <row r="118" spans="1:8">
      <c r="A118" s="237" t="s">
        <v>50</v>
      </c>
      <c r="B118" s="237"/>
      <c r="C118" s="237"/>
      <c r="D118" s="237"/>
      <c r="E118" s="237"/>
      <c r="F118" s="237"/>
      <c r="G118" s="237"/>
    </row>
    <row r="119" spans="1:8">
      <c r="A119" s="237" t="s">
        <v>47</v>
      </c>
      <c r="B119" s="237"/>
      <c r="C119" s="237"/>
      <c r="D119" s="237"/>
      <c r="E119" s="237"/>
      <c r="F119" s="237"/>
      <c r="G119" s="237"/>
    </row>
    <row r="120" spans="1:8">
      <c r="A120" s="237" t="s">
        <v>91</v>
      </c>
      <c r="B120" s="237"/>
      <c r="C120" s="237"/>
      <c r="D120" s="237"/>
      <c r="E120" s="237"/>
      <c r="F120" s="237"/>
      <c r="G120" s="237"/>
    </row>
    <row r="121" spans="1:8">
      <c r="A121" s="237" t="s">
        <v>826</v>
      </c>
      <c r="B121" s="237"/>
      <c r="C121" s="237"/>
      <c r="D121" s="237"/>
      <c r="E121" s="237"/>
      <c r="F121" s="237"/>
      <c r="G121" s="237"/>
    </row>
    <row r="122" spans="1:8">
      <c r="A122" s="194" t="s">
        <v>86</v>
      </c>
      <c r="B122" s="3"/>
      <c r="C122" s="3"/>
      <c r="D122" s="3"/>
      <c r="E122" s="2"/>
      <c r="F122" s="2"/>
      <c r="G122" s="3"/>
    </row>
    <row r="123" spans="1:8">
      <c r="A123" s="194" t="s">
        <v>46</v>
      </c>
      <c r="B123" s="3"/>
      <c r="C123" s="3"/>
      <c r="D123" s="3"/>
      <c r="E123" s="2"/>
      <c r="F123" s="2"/>
      <c r="G123" s="3"/>
    </row>
    <row r="124" spans="1:8">
      <c r="A124" s="194" t="s">
        <v>85</v>
      </c>
      <c r="B124" s="3"/>
      <c r="C124" s="3"/>
      <c r="D124" s="2"/>
      <c r="E124" s="2"/>
      <c r="F124" s="3"/>
      <c r="G124" s="2"/>
    </row>
    <row r="125" spans="1:8">
      <c r="A125" s="194" t="s">
        <v>87</v>
      </c>
      <c r="B125" s="3"/>
      <c r="C125" s="3"/>
      <c r="D125" s="2"/>
      <c r="E125" s="2"/>
      <c r="F125" s="3"/>
      <c r="G125" s="2"/>
    </row>
    <row r="126" spans="1:8">
      <c r="A126" s="194" t="s">
        <v>608</v>
      </c>
      <c r="B126" s="3"/>
      <c r="C126" s="3"/>
      <c r="D126" s="2"/>
      <c r="E126" s="2"/>
      <c r="F126" s="3"/>
      <c r="G126" s="2"/>
    </row>
    <row r="127" spans="1:8">
      <c r="A127" s="194" t="s">
        <v>609</v>
      </c>
      <c r="B127" s="3"/>
      <c r="C127" s="3"/>
      <c r="D127" s="2"/>
      <c r="E127" s="2"/>
      <c r="F127" s="3"/>
      <c r="G127" s="2"/>
    </row>
    <row r="128" spans="1:8">
      <c r="A128" s="194"/>
      <c r="D128" s="1"/>
      <c r="E128" s="1"/>
      <c r="G128" s="1"/>
    </row>
    <row r="129" spans="1:7">
      <c r="A129" s="194" t="s">
        <v>610</v>
      </c>
      <c r="D129" s="1"/>
      <c r="E129" s="1"/>
      <c r="G129" s="1"/>
    </row>
    <row r="130" spans="1:7">
      <c r="A130" s="194" t="s">
        <v>45</v>
      </c>
      <c r="D130" s="1"/>
      <c r="E130" s="1"/>
      <c r="G130" s="1"/>
    </row>
    <row r="131" spans="1:7">
      <c r="A131" s="235" t="s">
        <v>613</v>
      </c>
      <c r="B131" s="235"/>
      <c r="C131" s="235"/>
      <c r="D131" s="235"/>
      <c r="E131" s="235"/>
      <c r="F131" s="235"/>
      <c r="G131" s="235"/>
    </row>
  </sheetData>
  <mergeCells count="9">
    <mergeCell ref="F12:P12"/>
    <mergeCell ref="A131:G131"/>
    <mergeCell ref="A117:G117"/>
    <mergeCell ref="A118:G118"/>
    <mergeCell ref="A119:G119"/>
    <mergeCell ref="A120:G120"/>
    <mergeCell ref="A121:G121"/>
    <mergeCell ref="E112:H112"/>
    <mergeCell ref="E113:H113"/>
  </mergeCells>
  <hyperlinks>
    <hyperlink ref="F12:O12" r:id="rId1" display="The original data for this worksheet came from the United States Environmental Protection Agency." xr:uid="{4CA6D445-EF19-4A94-B963-123B6DF8B8DE}"/>
    <hyperlink ref="A117" r:id="rId2" display="Download more FREE Statistical PERT templates at https://www.statisticalpert.com" xr:uid="{C77BC21C-110E-4BAE-A2DD-174831DA71A2}"/>
    <hyperlink ref="A118" r:id="rId3" display="Take a Pluralsight course on Statistical PERT" xr:uid="{5EB9A11D-B0A8-4E7A-B22D-2675186C42EB}"/>
    <hyperlink ref="A119" r:id="rId4" xr:uid="{D34A2B6E-E41D-416A-9D2E-716396D7C21A}"/>
    <hyperlink ref="A121" r:id="rId5" display="Follow Statistical PERT on Twitter to learn when new updates are released" xr:uid="{D39D4D66-64E7-4EEE-8217-65BC68B0851F}"/>
    <hyperlink ref="A119:G119" r:id="rId6" display="Watch Statistical PERT videos on YouTube " xr:uid="{B2B5B8E8-7C78-4817-AF16-62F0629DB8E1}"/>
    <hyperlink ref="A120:G120" r:id="rId7" display="Connect with or follow me on LinkedIn" xr:uid="{B759AAA8-F38D-4C99-9EBC-AFFF26B15E10}"/>
    <hyperlink ref="A118:G118" r:id="rId8" display="Watch a Pluralsight course on Statistical PERT® Normal Edition" xr:uid="{3C55E3D8-5535-4594-A5BF-6FCF7A15EC0B}"/>
    <hyperlink ref="A131" r:id="rId9" display="See the GNU General Public License for more details (http://www.gnu.org/licenses/)." xr:uid="{E1DC8217-011A-492A-ADB5-57288167BC24}"/>
    <hyperlink ref="A121:G121" r:id="rId10" location="newsletter" display="Subscribe to the SPERT® newsletter for monthly tips, free webinars, and new release notifications" xr:uid="{F86E4E4B-528A-43DC-9FAF-B86FEE3524CD}"/>
    <hyperlink ref="E112:H112" r:id="rId11" display="&lt;&lt;-- 2022 obtained from this site" xr:uid="{563DBE90-76D6-4A0C-9E9B-DBB23668755C}"/>
    <hyperlink ref="E113:H113" r:id="rId12" display="&lt;&lt;-- 2023 obtained from this site" xr:uid="{6C85AD52-19C3-4CE1-80A0-8C464F37496A}"/>
  </hyperlinks>
  <pageMargins left="0.7" right="0.7" top="0.75" bottom="0.75" header="0.3" footer="0.3"/>
  <pageSetup orientation="portrait" horizontalDpi="300" verticalDpi="300" r:id="rId13"/>
  <drawing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622</v>
      </c>
    </row>
    <row r="3" spans="1:17">
      <c r="A3" s="37" t="s">
        <v>16</v>
      </c>
      <c r="B3" s="38" t="s">
        <v>17</v>
      </c>
      <c r="C3" s="39" t="s">
        <v>22</v>
      </c>
      <c r="D3" s="39" t="s">
        <v>5</v>
      </c>
      <c r="E3" s="39" t="s">
        <v>23</v>
      </c>
    </row>
    <row r="4" spans="1:17">
      <c r="A4" s="131" t="s">
        <v>7</v>
      </c>
      <c r="B4" s="104">
        <v>7.0710678118654752E-2</v>
      </c>
      <c r="C4" s="40">
        <v>1</v>
      </c>
      <c r="D4" s="40">
        <v>98</v>
      </c>
      <c r="E4" s="40">
        <v>1</v>
      </c>
    </row>
    <row r="5" spans="1:17">
      <c r="A5" s="131" t="s">
        <v>623</v>
      </c>
      <c r="B5" s="104">
        <v>0.1</v>
      </c>
      <c r="C5" s="40">
        <v>2</v>
      </c>
      <c r="D5" s="40">
        <v>96</v>
      </c>
      <c r="E5" s="40">
        <v>2</v>
      </c>
      <c r="G5" s="130"/>
      <c r="H5" s="133" t="s">
        <v>25</v>
      </c>
      <c r="I5" s="41"/>
      <c r="J5" s="41"/>
      <c r="K5" s="41"/>
      <c r="L5" s="41"/>
      <c r="M5" s="41"/>
      <c r="N5" s="41"/>
      <c r="O5" s="41"/>
      <c r="P5" s="139"/>
      <c r="Q5" s="134"/>
    </row>
    <row r="6" spans="1:17">
      <c r="A6" s="131" t="s">
        <v>0</v>
      </c>
      <c r="B6" s="104">
        <v>0.1414213562373095</v>
      </c>
      <c r="C6" s="40">
        <v>4</v>
      </c>
      <c r="D6" s="40">
        <v>92</v>
      </c>
      <c r="E6" s="40">
        <v>4</v>
      </c>
      <c r="G6" s="104"/>
      <c r="H6" s="135" t="s">
        <v>26</v>
      </c>
      <c r="I6" s="3"/>
      <c r="J6" s="3"/>
      <c r="K6" s="3"/>
      <c r="L6" s="3"/>
      <c r="M6" s="3"/>
      <c r="N6" s="3"/>
      <c r="O6" s="3"/>
      <c r="Q6" s="136"/>
    </row>
    <row r="7" spans="1:17">
      <c r="A7" s="131" t="s">
        <v>3</v>
      </c>
      <c r="B7" s="104">
        <v>0.17320508075688773</v>
      </c>
      <c r="C7" s="40">
        <v>6</v>
      </c>
      <c r="D7" s="40">
        <v>88</v>
      </c>
      <c r="E7" s="40">
        <v>6</v>
      </c>
      <c r="G7" s="40"/>
      <c r="H7" s="137" t="s">
        <v>626</v>
      </c>
      <c r="I7" s="42"/>
      <c r="J7" s="42"/>
      <c r="K7" s="42"/>
      <c r="L7" s="42"/>
      <c r="M7" s="42"/>
      <c r="N7" s="42"/>
      <c r="O7" s="42"/>
      <c r="P7" s="140"/>
      <c r="Q7" s="138"/>
    </row>
    <row r="8" spans="1:17">
      <c r="A8" s="131" t="s">
        <v>1</v>
      </c>
      <c r="B8" s="104">
        <v>0.2</v>
      </c>
      <c r="C8" s="40">
        <v>8</v>
      </c>
      <c r="D8" s="40">
        <v>84</v>
      </c>
      <c r="E8" s="40">
        <v>8</v>
      </c>
    </row>
    <row r="9" spans="1:17">
      <c r="A9" s="131" t="s">
        <v>4</v>
      </c>
      <c r="B9" s="104">
        <v>0.23452078799117146</v>
      </c>
      <c r="C9" s="40">
        <v>11</v>
      </c>
      <c r="D9" s="40">
        <v>78</v>
      </c>
      <c r="E9" s="40">
        <v>11</v>
      </c>
      <c r="G9" s="105" t="s">
        <v>88</v>
      </c>
    </row>
    <row r="10" spans="1:17">
      <c r="A10" s="131" t="s">
        <v>2</v>
      </c>
      <c r="B10" s="104">
        <v>0.27386127875258304</v>
      </c>
      <c r="C10" s="40">
        <v>15</v>
      </c>
      <c r="D10" s="40">
        <v>70</v>
      </c>
      <c r="E10" s="40">
        <v>15</v>
      </c>
      <c r="G10" s="105" t="s">
        <v>89</v>
      </c>
    </row>
    <row r="11" spans="1:17">
      <c r="A11" s="131" t="s">
        <v>624</v>
      </c>
      <c r="B11" s="104">
        <v>0.31622776601683794</v>
      </c>
      <c r="C11" s="40">
        <v>20</v>
      </c>
      <c r="D11" s="40">
        <v>60</v>
      </c>
      <c r="E11" s="40">
        <v>20</v>
      </c>
      <c r="G11" s="105" t="s">
        <v>90</v>
      </c>
    </row>
    <row r="12" spans="1:17">
      <c r="A12" s="131" t="s">
        <v>625</v>
      </c>
      <c r="B12" s="104">
        <v>0.35355339059327379</v>
      </c>
      <c r="C12" s="40">
        <v>25</v>
      </c>
      <c r="D12" s="40">
        <v>50</v>
      </c>
      <c r="E12" s="40">
        <v>25</v>
      </c>
    </row>
    <row r="13" spans="1:17">
      <c r="A13" s="131" t="s">
        <v>8</v>
      </c>
      <c r="B13" s="104">
        <v>0.40620192023179802</v>
      </c>
      <c r="C13" s="40">
        <v>33</v>
      </c>
      <c r="D13" s="40">
        <v>34</v>
      </c>
      <c r="E13" s="40">
        <v>33</v>
      </c>
    </row>
    <row r="16" spans="1:17">
      <c r="A16" s="60" t="s">
        <v>43</v>
      </c>
      <c r="B16" s="59"/>
    </row>
    <row r="17" spans="1:21">
      <c r="A17" s="131" t="s">
        <v>35</v>
      </c>
      <c r="B17" s="4" t="b">
        <f>FALSE</f>
        <v>0</v>
      </c>
      <c r="C17" s="45" t="s">
        <v>40</v>
      </c>
      <c r="D17" s="57"/>
      <c r="E17" s="57"/>
      <c r="F17" s="57"/>
      <c r="G17" s="57"/>
      <c r="H17" s="57"/>
      <c r="I17" s="57"/>
      <c r="J17" s="57"/>
      <c r="K17" s="57"/>
      <c r="L17" s="144" t="s">
        <v>630</v>
      </c>
      <c r="M17" s="57"/>
      <c r="N17" s="57"/>
      <c r="O17" s="57"/>
      <c r="P17" s="57"/>
      <c r="Q17" s="57"/>
      <c r="R17" s="57"/>
      <c r="S17" s="57"/>
      <c r="T17" s="57"/>
      <c r="U17" s="58"/>
    </row>
    <row r="18" spans="1:21">
      <c r="A18" s="131" t="s">
        <v>34</v>
      </c>
      <c r="B18" s="4" t="b">
        <f>TRUE</f>
        <v>1</v>
      </c>
      <c r="C18" s="45" t="s">
        <v>48</v>
      </c>
      <c r="D18" s="57"/>
      <c r="E18" s="57"/>
      <c r="F18" s="57"/>
      <c r="G18" s="57"/>
      <c r="H18" s="57"/>
      <c r="I18" s="57"/>
      <c r="J18" s="57"/>
      <c r="K18" s="57"/>
      <c r="L18" s="144" t="s">
        <v>629</v>
      </c>
      <c r="M18" s="57"/>
      <c r="N18" s="57"/>
      <c r="O18" s="57"/>
      <c r="P18" s="57"/>
      <c r="Q18" s="57"/>
      <c r="R18" s="57"/>
      <c r="S18" s="57"/>
      <c r="T18" s="57"/>
      <c r="U18" s="58"/>
    </row>
    <row r="21" spans="1:21">
      <c r="A21" s="60" t="s">
        <v>42</v>
      </c>
      <c r="B21" s="59"/>
    </row>
    <row r="22" spans="1:21">
      <c r="A22" s="131" t="s">
        <v>36</v>
      </c>
      <c r="B22" s="4" t="b">
        <f>TRUE</f>
        <v>1</v>
      </c>
    </row>
    <row r="23" spans="1:21">
      <c r="A23" s="131" t="s">
        <v>37</v>
      </c>
      <c r="B23" s="4" t="b">
        <f>FALSE</f>
        <v>0</v>
      </c>
    </row>
    <row r="24" spans="1:21">
      <c r="A24" s="145" t="s">
        <v>631</v>
      </c>
    </row>
    <row r="25" spans="1:21">
      <c r="A25" s="145"/>
    </row>
    <row r="26" spans="1:21">
      <c r="A26" s="37" t="s">
        <v>636</v>
      </c>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45"/>
    </row>
    <row r="35" spans="1:5">
      <c r="A35" s="145"/>
    </row>
    <row r="36" spans="1:5">
      <c r="A36" s="37" t="s">
        <v>770</v>
      </c>
      <c r="B36" s="39" t="s">
        <v>22</v>
      </c>
      <c r="C36" s="39" t="s">
        <v>23</v>
      </c>
      <c r="D36" s="39" t="s">
        <v>774</v>
      </c>
      <c r="E36" s="39" t="s">
        <v>663</v>
      </c>
    </row>
    <row r="37" spans="1:5">
      <c r="A37" s="132" t="s">
        <v>771</v>
      </c>
      <c r="B37" s="4">
        <f>'1921-2023 Historical Data'!K8</f>
        <v>74</v>
      </c>
      <c r="C37" s="4">
        <f>'1921-2023 Historical Data'!K9</f>
        <v>108</v>
      </c>
      <c r="D37" s="4">
        <f>'1921-2023 Historical Data'!K6</f>
        <v>93.378640776699029</v>
      </c>
      <c r="E37" s="4">
        <f>'1921-2023 Historical Data'!K7</f>
        <v>7.4261627573157254</v>
      </c>
    </row>
    <row r="38" spans="1:5">
      <c r="A38" s="132" t="s">
        <v>772</v>
      </c>
      <c r="B38" s="4">
        <f>'1921-2023 Historical Data'!O8</f>
        <v>74</v>
      </c>
      <c r="C38" s="4">
        <f>'1921-2023 Historical Data'!O9</f>
        <v>102</v>
      </c>
      <c r="D38" s="4">
        <f>'1921-2023 Historical Data'!O6</f>
        <v>90.66</v>
      </c>
      <c r="E38" s="4">
        <f>'1921-2023 Historical Data'!O7</f>
        <v>6.5103302527598403</v>
      </c>
    </row>
    <row r="39" spans="1:5">
      <c r="A39" s="132" t="s">
        <v>773</v>
      </c>
      <c r="B39" s="4">
        <f>'1921-2023 Historical Data'!S8</f>
        <v>77</v>
      </c>
      <c r="C39" s="4">
        <f>'1921-2023 Historical Data'!S9</f>
        <v>100</v>
      </c>
      <c r="D39" s="4">
        <f>'1921-2023 Historical Data'!S6</f>
        <v>89.52</v>
      </c>
      <c r="E39" s="4">
        <f>'1921-2023 Historical Data'!S7</f>
        <v>6.6820356179834901</v>
      </c>
    </row>
    <row r="40" spans="1:5">
      <c r="A40" s="145"/>
    </row>
    <row r="41" spans="1:5">
      <c r="A41" s="145"/>
    </row>
    <row r="42" spans="1:5">
      <c r="A42" s="74" t="str">
        <f>CONCATENATE("Version ",'Change Log'!$B$3," – © 2022-",YEAR('Change Log'!$A$3),IF('Change Log'!$C$3="William W. Davis",", William W. Davis, MSPM, PMP",CONCATENATE(", original copyright holder is William W. Davis, MSPM, PMP; later modified by ",'Change Log'!$C$3)))</f>
        <v>Version 1.2 – © 2022-2023, William W. Davis, MSPM, PMP</v>
      </c>
    </row>
    <row r="44" spans="1:5">
      <c r="A44" s="73" t="s">
        <v>86</v>
      </c>
    </row>
    <row r="45" spans="1:5">
      <c r="A45" s="73" t="s">
        <v>46</v>
      </c>
    </row>
    <row r="46" spans="1:5">
      <c r="A46" s="73" t="s">
        <v>85</v>
      </c>
    </row>
    <row r="47" spans="1:5">
      <c r="A47" s="73" t="s">
        <v>87</v>
      </c>
    </row>
    <row r="48" spans="1:5">
      <c r="A48" s="73" t="s">
        <v>608</v>
      </c>
    </row>
    <row r="49" spans="1:5">
      <c r="A49" s="73" t="s">
        <v>609</v>
      </c>
    </row>
    <row r="50" spans="1:5">
      <c r="A50" s="73"/>
    </row>
    <row r="51" spans="1:5">
      <c r="A51" s="73" t="s">
        <v>610</v>
      </c>
    </row>
    <row r="52" spans="1:5">
      <c r="A52" s="73" t="s">
        <v>45</v>
      </c>
    </row>
    <row r="53" spans="1:5">
      <c r="A53" s="238" t="s">
        <v>613</v>
      </c>
      <c r="B53" s="238"/>
      <c r="C53" s="238"/>
      <c r="D53" s="238"/>
      <c r="E53" s="238"/>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614</v>
      </c>
    </row>
    <row r="3" spans="1:5">
      <c r="E3" s="102" t="s">
        <v>73</v>
      </c>
    </row>
    <row r="4" spans="1:5" ht="16">
      <c r="E4" s="102" t="s">
        <v>612</v>
      </c>
    </row>
    <row r="5" spans="1:5">
      <c r="E5" s="102"/>
    </row>
    <row r="6" spans="1:5">
      <c r="E6" s="102" t="s">
        <v>84</v>
      </c>
    </row>
    <row r="7" spans="1:5">
      <c r="E7" s="102" t="s">
        <v>74</v>
      </c>
    </row>
    <row r="8" spans="1:5">
      <c r="E8" s="102" t="s">
        <v>75</v>
      </c>
    </row>
    <row r="9" spans="1:5">
      <c r="E9" s="102" t="s">
        <v>76</v>
      </c>
    </row>
    <row r="10" spans="1:5">
      <c r="E10" s="102"/>
    </row>
    <row r="11" spans="1:5">
      <c r="E11" s="102" t="s">
        <v>77</v>
      </c>
    </row>
    <row r="12" spans="1:5">
      <c r="E12" s="102" t="s">
        <v>83</v>
      </c>
    </row>
    <row r="13" spans="1:5">
      <c r="E13" s="102" t="s">
        <v>80</v>
      </c>
    </row>
    <row r="14" spans="1:5">
      <c r="E14" s="102" t="s">
        <v>81</v>
      </c>
    </row>
    <row r="15" spans="1:5">
      <c r="E15" s="103" t="s">
        <v>82</v>
      </c>
    </row>
    <row r="16" spans="1:5">
      <c r="E16" s="102"/>
    </row>
    <row r="17" spans="1:7">
      <c r="E17" s="224" t="s">
        <v>78</v>
      </c>
      <c r="F17" s="224"/>
      <c r="G17" s="224"/>
    </row>
    <row r="18" spans="1:7">
      <c r="E18" s="102" t="s">
        <v>79</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615</v>
      </c>
    </row>
    <row r="31" spans="1:7">
      <c r="A31" s="124" t="s">
        <v>616</v>
      </c>
    </row>
    <row r="32" spans="1:7">
      <c r="A32" s="124" t="s">
        <v>617</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1</vt:lpstr>
      <vt:lpstr>Super Simple SPERT®</vt:lpstr>
      <vt:lpstr>SPERT® 1921-2023</vt:lpstr>
      <vt:lpstr>SPERT® 1974-2023</vt:lpstr>
      <vt:lpstr>SPERT® 1999-2023</vt:lpstr>
      <vt:lpstr>1921-2023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Cherry Blossom Edition</dc:title>
  <dc:creator>William W. Davis</dc:creator>
  <dc:description>Copyright 2022-2023, William W. Davis, MSPM, PMP  Licensed under the GNU General Public License.</dc:description>
  <cp:lastModifiedBy>William W. Davis</cp:lastModifiedBy>
  <dcterms:created xsi:type="dcterms:W3CDTF">2014-10-13T19:50:16Z</dcterms:created>
  <dcterms:modified xsi:type="dcterms:W3CDTF">2023-03-24T04:30:02Z</dcterms:modified>
</cp:coreProperties>
</file>